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hur\source\repos\avasaris\GasDistribution\GasDist\Examples\"/>
    </mc:Choice>
  </mc:AlternateContent>
  <xr:revisionPtr revIDLastSave="0" documentId="13_ncr:1_{91ED2595-A9E9-4EBC-9E0A-B78900090772}" xr6:coauthVersionLast="36" xr6:coauthVersionMax="36" xr10:uidLastSave="{00000000-0000-0000-0000-000000000000}"/>
  <bookViews>
    <workbookView xWindow="0" yWindow="0" windowWidth="11400" windowHeight="5895" tabRatio="423" firstSheet="1" activeTab="4" xr2:uid="{00000000-000D-0000-FFFF-FFFF00000000}"/>
  </bookViews>
  <sheets>
    <sheet name="04.2019" sheetId="1" r:id="rId1"/>
    <sheet name="Автотор-энерго v.6" sheetId="2" r:id="rId2"/>
    <sheet name="Автотор-энерго v.7" sheetId="4" r:id="rId3"/>
    <sheet name="Автотор-энерго v.8" sheetId="5" r:id="rId4"/>
    <sheet name="Автотор-энерго v.8 (2)" sheetId="8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M44" i="8" l="1"/>
  <c r="BH12" i="8"/>
  <c r="BI21" i="8" s="1"/>
  <c r="BE12" i="8"/>
  <c r="BB12" i="8"/>
  <c r="BC17" i="8" s="1"/>
  <c r="AY12" i="8"/>
  <c r="AZ20" i="8" s="1"/>
  <c r="BI20" i="8"/>
  <c r="BI27" i="8"/>
  <c r="BI36" i="8"/>
  <c r="BI43" i="8"/>
  <c r="BC40" i="8"/>
  <c r="AZ18" i="8"/>
  <c r="AZ19" i="8"/>
  <c r="AZ27" i="8"/>
  <c r="AZ34" i="8"/>
  <c r="AZ35" i="8"/>
  <c r="AZ43" i="8"/>
  <c r="AB12" i="8"/>
  <c r="AD44" i="8"/>
  <c r="AB44" i="8"/>
  <c r="AD43" i="8"/>
  <c r="AB43" i="8"/>
  <c r="AD42" i="8"/>
  <c r="AB42" i="8"/>
  <c r="AD41" i="8"/>
  <c r="AB41" i="8"/>
  <c r="AC41" i="8" s="1"/>
  <c r="AD40" i="8"/>
  <c r="AB40" i="8"/>
  <c r="AD39" i="8"/>
  <c r="AB39" i="8"/>
  <c r="AD38" i="8"/>
  <c r="AB38" i="8"/>
  <c r="AD37" i="8"/>
  <c r="AB37" i="8"/>
  <c r="AD36" i="8"/>
  <c r="AB36" i="8"/>
  <c r="AD35" i="8"/>
  <c r="AB35" i="8"/>
  <c r="AD34" i="8"/>
  <c r="AB34" i="8"/>
  <c r="AC34" i="8" s="1"/>
  <c r="AD33" i="8"/>
  <c r="AB33" i="8"/>
  <c r="AD32" i="8"/>
  <c r="AB32" i="8"/>
  <c r="AD31" i="8"/>
  <c r="AB31" i="8"/>
  <c r="AD30" i="8"/>
  <c r="AB30" i="8"/>
  <c r="AC30" i="8" s="1"/>
  <c r="AD29" i="8"/>
  <c r="AB29" i="8"/>
  <c r="AD28" i="8"/>
  <c r="AB28" i="8"/>
  <c r="AD27" i="8"/>
  <c r="AB27" i="8"/>
  <c r="AD26" i="8"/>
  <c r="AB26" i="8"/>
  <c r="AC26" i="8" s="1"/>
  <c r="AD25" i="8"/>
  <c r="AB25" i="8"/>
  <c r="AD24" i="8"/>
  <c r="AB24" i="8"/>
  <c r="AD23" i="8"/>
  <c r="AB23" i="8"/>
  <c r="AD22" i="8"/>
  <c r="AB22" i="8"/>
  <c r="AD21" i="8"/>
  <c r="AB21" i="8"/>
  <c r="AD20" i="8"/>
  <c r="AB20" i="8"/>
  <c r="AD19" i="8"/>
  <c r="AB19" i="8"/>
  <c r="AC19" i="8" s="1"/>
  <c r="AD18" i="8"/>
  <c r="AB18" i="8"/>
  <c r="AD17" i="8"/>
  <c r="AB17" i="8"/>
  <c r="AD16" i="8"/>
  <c r="AB16" i="8"/>
  <c r="AC16" i="8" s="1"/>
  <c r="AD15" i="8"/>
  <c r="AB15" i="8"/>
  <c r="AD14" i="8"/>
  <c r="AB14" i="8"/>
  <c r="Y12" i="8"/>
  <c r="T12" i="8"/>
  <c r="H12" i="8"/>
  <c r="P12" i="8"/>
  <c r="D12" i="8"/>
  <c r="BH45" i="8"/>
  <c r="BG45" i="8"/>
  <c r="BF45" i="8"/>
  <c r="BE45" i="8"/>
  <c r="BB45" i="8"/>
  <c r="AY45" i="8"/>
  <c r="I45" i="8"/>
  <c r="H45" i="8"/>
  <c r="G45" i="8"/>
  <c r="F45" i="8"/>
  <c r="E45" i="8"/>
  <c r="D45" i="8"/>
  <c r="C45" i="8"/>
  <c r="B45" i="8"/>
  <c r="BL44" i="8"/>
  <c r="V44" i="8"/>
  <c r="T44" i="8"/>
  <c r="R44" i="8"/>
  <c r="P44" i="8"/>
  <c r="N44" i="8"/>
  <c r="M44" i="8"/>
  <c r="L44" i="8"/>
  <c r="K44" i="8"/>
  <c r="V43" i="8"/>
  <c r="T43" i="8"/>
  <c r="R43" i="8"/>
  <c r="AA43" i="8" s="1"/>
  <c r="AL43" i="8" s="1"/>
  <c r="P43" i="8"/>
  <c r="N43" i="8"/>
  <c r="BA43" i="8" s="1"/>
  <c r="M43" i="8"/>
  <c r="L43" i="8"/>
  <c r="K43" i="8"/>
  <c r="V42" i="8"/>
  <c r="T42" i="8"/>
  <c r="R42" i="8"/>
  <c r="P42" i="8"/>
  <c r="N42" i="8"/>
  <c r="BA42" i="8" s="1"/>
  <c r="M42" i="8"/>
  <c r="L42" i="8"/>
  <c r="K42" i="8"/>
  <c r="V41" i="8"/>
  <c r="T41" i="8"/>
  <c r="R41" i="8"/>
  <c r="AA41" i="8" s="1"/>
  <c r="P41" i="8"/>
  <c r="N41" i="8"/>
  <c r="BA41" i="8" s="1"/>
  <c r="M41" i="8"/>
  <c r="L41" i="8"/>
  <c r="K41" i="8"/>
  <c r="V40" i="8"/>
  <c r="T40" i="8"/>
  <c r="R40" i="8"/>
  <c r="P40" i="8"/>
  <c r="N40" i="8"/>
  <c r="BA40" i="8" s="1"/>
  <c r="M40" i="8"/>
  <c r="L40" i="8"/>
  <c r="K40" i="8"/>
  <c r="V39" i="8"/>
  <c r="T39" i="8"/>
  <c r="R39" i="8"/>
  <c r="P39" i="8"/>
  <c r="Y39" i="8" s="1"/>
  <c r="AJ39" i="8" s="1"/>
  <c r="N39" i="8"/>
  <c r="BA39" i="8" s="1"/>
  <c r="M39" i="8"/>
  <c r="L39" i="8"/>
  <c r="K39" i="8"/>
  <c r="V38" i="8"/>
  <c r="T38" i="8"/>
  <c r="R38" i="8"/>
  <c r="P38" i="8"/>
  <c r="Y38" i="8" s="1"/>
  <c r="N38" i="8"/>
  <c r="BA38" i="8" s="1"/>
  <c r="M38" i="8"/>
  <c r="L38" i="8"/>
  <c r="K38" i="8"/>
  <c r="V37" i="8"/>
  <c r="T37" i="8"/>
  <c r="R37" i="8"/>
  <c r="AA37" i="8" s="1"/>
  <c r="P37" i="8"/>
  <c r="Q37" i="8" s="1"/>
  <c r="Z37" i="8" s="1"/>
  <c r="N37" i="8"/>
  <c r="BA37" i="8" s="1"/>
  <c r="M37" i="8"/>
  <c r="L37" i="8"/>
  <c r="K37" i="8"/>
  <c r="V36" i="8"/>
  <c r="T36" i="8"/>
  <c r="R36" i="8"/>
  <c r="AA36" i="8" s="1"/>
  <c r="P36" i="8"/>
  <c r="N36" i="8"/>
  <c r="BA36" i="8" s="1"/>
  <c r="M36" i="8"/>
  <c r="L36" i="8"/>
  <c r="K36" i="8"/>
  <c r="V35" i="8"/>
  <c r="T35" i="8"/>
  <c r="R35" i="8"/>
  <c r="AA35" i="8" s="1"/>
  <c r="AL35" i="8" s="1"/>
  <c r="P35" i="8"/>
  <c r="Y35" i="8" s="1"/>
  <c r="AJ35" i="8" s="1"/>
  <c r="N35" i="8"/>
  <c r="BA35" i="8" s="1"/>
  <c r="M35" i="8"/>
  <c r="L35" i="8"/>
  <c r="K35" i="8"/>
  <c r="V34" i="8"/>
  <c r="T34" i="8"/>
  <c r="R34" i="8"/>
  <c r="P34" i="8"/>
  <c r="N34" i="8"/>
  <c r="BA34" i="8" s="1"/>
  <c r="M34" i="8"/>
  <c r="L34" i="8"/>
  <c r="K34" i="8"/>
  <c r="V33" i="8"/>
  <c r="T33" i="8"/>
  <c r="R33" i="8"/>
  <c r="P33" i="8"/>
  <c r="N33" i="8"/>
  <c r="BA33" i="8" s="1"/>
  <c r="M33" i="8"/>
  <c r="L33" i="8"/>
  <c r="K33" i="8"/>
  <c r="V32" i="8"/>
  <c r="T32" i="8"/>
  <c r="R32" i="8"/>
  <c r="P32" i="8"/>
  <c r="Y32" i="8" s="1"/>
  <c r="AJ32" i="8" s="1"/>
  <c r="N32" i="8"/>
  <c r="BA32" i="8" s="1"/>
  <c r="M32" i="8"/>
  <c r="L32" i="8"/>
  <c r="K32" i="8"/>
  <c r="V31" i="8"/>
  <c r="T31" i="8"/>
  <c r="R31" i="8"/>
  <c r="P31" i="8"/>
  <c r="Y31" i="8" s="1"/>
  <c r="AJ31" i="8" s="1"/>
  <c r="N31" i="8"/>
  <c r="BA31" i="8" s="1"/>
  <c r="M31" i="8"/>
  <c r="L31" i="8"/>
  <c r="K31" i="8"/>
  <c r="V30" i="8"/>
  <c r="T30" i="8"/>
  <c r="R30" i="8"/>
  <c r="Q30" i="8"/>
  <c r="P30" i="8"/>
  <c r="Y30" i="8" s="1"/>
  <c r="N30" i="8"/>
  <c r="BA30" i="8" s="1"/>
  <c r="M30" i="8"/>
  <c r="L30" i="8"/>
  <c r="K30" i="8"/>
  <c r="V29" i="8"/>
  <c r="T29" i="8"/>
  <c r="R29" i="8"/>
  <c r="AA29" i="8" s="1"/>
  <c r="P29" i="8"/>
  <c r="N29" i="8"/>
  <c r="BA29" i="8" s="1"/>
  <c r="M29" i="8"/>
  <c r="L29" i="8"/>
  <c r="K29" i="8"/>
  <c r="V28" i="8"/>
  <c r="T28" i="8"/>
  <c r="R28" i="8"/>
  <c r="AA28" i="8" s="1"/>
  <c r="P28" i="8"/>
  <c r="Y28" i="8" s="1"/>
  <c r="AJ28" i="8" s="1"/>
  <c r="N28" i="8"/>
  <c r="BA28" i="8" s="1"/>
  <c r="M28" i="8"/>
  <c r="L28" i="8"/>
  <c r="K28" i="8"/>
  <c r="V27" i="8"/>
  <c r="T27" i="8"/>
  <c r="R27" i="8"/>
  <c r="AA27" i="8" s="1"/>
  <c r="AL27" i="8" s="1"/>
  <c r="P27" i="8"/>
  <c r="N27" i="8"/>
  <c r="BA27" i="8" s="1"/>
  <c r="M27" i="8"/>
  <c r="L27" i="8"/>
  <c r="K27" i="8"/>
  <c r="V26" i="8"/>
  <c r="T26" i="8"/>
  <c r="R26" i="8"/>
  <c r="P26" i="8"/>
  <c r="N26" i="8"/>
  <c r="BA26" i="8" s="1"/>
  <c r="M26" i="8"/>
  <c r="L26" i="8"/>
  <c r="K26" i="8"/>
  <c r="V25" i="8"/>
  <c r="T25" i="8"/>
  <c r="R25" i="8"/>
  <c r="P25" i="8"/>
  <c r="N25" i="8"/>
  <c r="BA25" i="8" s="1"/>
  <c r="M25" i="8"/>
  <c r="L25" i="8"/>
  <c r="K25" i="8"/>
  <c r="V24" i="8"/>
  <c r="T24" i="8"/>
  <c r="R24" i="8"/>
  <c r="AA24" i="8" s="1"/>
  <c r="P24" i="8"/>
  <c r="N24" i="8"/>
  <c r="BA24" i="8" s="1"/>
  <c r="M24" i="8"/>
  <c r="L24" i="8"/>
  <c r="K24" i="8"/>
  <c r="V23" i="8"/>
  <c r="T23" i="8"/>
  <c r="R23" i="8"/>
  <c r="AA23" i="8" s="1"/>
  <c r="AL23" i="8" s="1"/>
  <c r="P23" i="8"/>
  <c r="Q23" i="8" s="1"/>
  <c r="Z23" i="8" s="1"/>
  <c r="N23" i="8"/>
  <c r="BA23" i="8" s="1"/>
  <c r="M23" i="8"/>
  <c r="L23" i="8"/>
  <c r="K23" i="8"/>
  <c r="V22" i="8"/>
  <c r="T22" i="8"/>
  <c r="R22" i="8"/>
  <c r="P22" i="8"/>
  <c r="Q22" i="8" s="1"/>
  <c r="Z22" i="8" s="1"/>
  <c r="N22" i="8"/>
  <c r="BA22" i="8" s="1"/>
  <c r="M22" i="8"/>
  <c r="L22" i="8"/>
  <c r="K22" i="8"/>
  <c r="V21" i="8"/>
  <c r="T21" i="8"/>
  <c r="R21" i="8"/>
  <c r="P21" i="8"/>
  <c r="Q21" i="8" s="1"/>
  <c r="Z21" i="8" s="1"/>
  <c r="N21" i="8"/>
  <c r="BA21" i="8" s="1"/>
  <c r="M21" i="8"/>
  <c r="L21" i="8"/>
  <c r="K21" i="8"/>
  <c r="V20" i="8"/>
  <c r="T20" i="8"/>
  <c r="R20" i="8"/>
  <c r="P20" i="8"/>
  <c r="Y20" i="8" s="1"/>
  <c r="AJ20" i="8" s="1"/>
  <c r="N20" i="8"/>
  <c r="BA20" i="8" s="1"/>
  <c r="M20" i="8"/>
  <c r="L20" i="8"/>
  <c r="K20" i="8"/>
  <c r="V19" i="8"/>
  <c r="T19" i="8"/>
  <c r="R19" i="8"/>
  <c r="AA19" i="8" s="1"/>
  <c r="AL19" i="8" s="1"/>
  <c r="P19" i="8"/>
  <c r="Y19" i="8" s="1"/>
  <c r="AJ19" i="8" s="1"/>
  <c r="N19" i="8"/>
  <c r="BA19" i="8" s="1"/>
  <c r="M19" i="8"/>
  <c r="L19" i="8"/>
  <c r="K19" i="8"/>
  <c r="V18" i="8"/>
  <c r="T18" i="8"/>
  <c r="R18" i="8"/>
  <c r="P18" i="8"/>
  <c r="Q18" i="8" s="1"/>
  <c r="Z18" i="8" s="1"/>
  <c r="N18" i="8"/>
  <c r="BA18" i="8" s="1"/>
  <c r="M18" i="8"/>
  <c r="L18" i="8"/>
  <c r="K18" i="8"/>
  <c r="V17" i="8"/>
  <c r="T17" i="8"/>
  <c r="R17" i="8"/>
  <c r="AA17" i="8" s="1"/>
  <c r="P17" i="8"/>
  <c r="N17" i="8"/>
  <c r="BA17" i="8" s="1"/>
  <c r="M17" i="8"/>
  <c r="L17" i="8"/>
  <c r="K17" i="8"/>
  <c r="V16" i="8"/>
  <c r="T16" i="8"/>
  <c r="R16" i="8"/>
  <c r="AA16" i="8" s="1"/>
  <c r="P16" i="8"/>
  <c r="Q16" i="8" s="1"/>
  <c r="Z16" i="8" s="1"/>
  <c r="AK16" i="8" s="1"/>
  <c r="N16" i="8"/>
  <c r="BA16" i="8" s="1"/>
  <c r="M16" i="8"/>
  <c r="L16" i="8"/>
  <c r="K16" i="8"/>
  <c r="V15" i="8"/>
  <c r="T15" i="8"/>
  <c r="R15" i="8"/>
  <c r="P15" i="8"/>
  <c r="N15" i="8"/>
  <c r="BA15" i="8" s="1"/>
  <c r="M15" i="8"/>
  <c r="L15" i="8"/>
  <c r="K15" i="8"/>
  <c r="V14" i="8"/>
  <c r="T14" i="8"/>
  <c r="R14" i="8"/>
  <c r="AA14" i="8" s="1"/>
  <c r="AL14" i="8" s="1"/>
  <c r="P14" i="8"/>
  <c r="Y14" i="8" s="1"/>
  <c r="N14" i="8"/>
  <c r="M14" i="8"/>
  <c r="L14" i="8"/>
  <c r="K14" i="8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14" i="5"/>
  <c r="BB15" i="5"/>
  <c r="BB16" i="5"/>
  <c r="BB17" i="5"/>
  <c r="BB18" i="5"/>
  <c r="BB19" i="5"/>
  <c r="BB20" i="5"/>
  <c r="BB21" i="5"/>
  <c r="BB22" i="5"/>
  <c r="BB23" i="5"/>
  <c r="BB24" i="5"/>
  <c r="BB25" i="5"/>
  <c r="BB26" i="5"/>
  <c r="BB27" i="5"/>
  <c r="BB28" i="5"/>
  <c r="BB29" i="5"/>
  <c r="BB30" i="5"/>
  <c r="BB31" i="5"/>
  <c r="BB32" i="5"/>
  <c r="BB33" i="5"/>
  <c r="BB34" i="5"/>
  <c r="BB35" i="5"/>
  <c r="BB36" i="5"/>
  <c r="BB37" i="5"/>
  <c r="BB38" i="5"/>
  <c r="BB39" i="5"/>
  <c r="BB40" i="5"/>
  <c r="BB41" i="5"/>
  <c r="BB42" i="5"/>
  <c r="BB43" i="5"/>
  <c r="BB14" i="5"/>
  <c r="AZ26" i="8" l="1"/>
  <c r="BI28" i="8"/>
  <c r="AL24" i="8"/>
  <c r="AL28" i="8"/>
  <c r="AZ42" i="8"/>
  <c r="BI14" i="8"/>
  <c r="AL16" i="8"/>
  <c r="AL36" i="8"/>
  <c r="AQ36" i="8" s="1"/>
  <c r="AP36" i="8" s="1"/>
  <c r="BI35" i="8"/>
  <c r="Q25" i="8"/>
  <c r="Z25" i="8" s="1"/>
  <c r="AP25" i="8" s="1"/>
  <c r="AS25" i="8" s="1"/>
  <c r="BD25" i="8" s="1"/>
  <c r="Q26" i="8"/>
  <c r="Z26" i="8" s="1"/>
  <c r="Q27" i="8"/>
  <c r="Z27" i="8" s="1"/>
  <c r="Q29" i="8"/>
  <c r="Z29" i="8" s="1"/>
  <c r="BC32" i="8"/>
  <c r="BC24" i="8"/>
  <c r="BC16" i="8"/>
  <c r="BI42" i="8"/>
  <c r="BI34" i="8"/>
  <c r="BI26" i="8"/>
  <c r="BI18" i="8"/>
  <c r="BI41" i="8"/>
  <c r="BI33" i="8"/>
  <c r="BI25" i="8"/>
  <c r="BI17" i="8"/>
  <c r="BI40" i="8"/>
  <c r="BI32" i="8"/>
  <c r="BI24" i="8"/>
  <c r="BI16" i="8"/>
  <c r="BI39" i="8"/>
  <c r="BI31" i="8"/>
  <c r="BI23" i="8"/>
  <c r="BI15" i="8"/>
  <c r="BI45" i="8" s="1"/>
  <c r="BI19" i="8"/>
  <c r="BI38" i="8"/>
  <c r="BI30" i="8"/>
  <c r="BI22" i="8"/>
  <c r="BI37" i="8"/>
  <c r="BI29" i="8"/>
  <c r="BC38" i="8"/>
  <c r="BC30" i="8"/>
  <c r="BC22" i="8"/>
  <c r="BC37" i="8"/>
  <c r="BC29" i="8"/>
  <c r="BC21" i="8"/>
  <c r="BC14" i="8"/>
  <c r="BC36" i="8"/>
  <c r="BC28" i="8"/>
  <c r="BC20" i="8"/>
  <c r="BC43" i="8"/>
  <c r="BC35" i="8"/>
  <c r="BC27" i="8"/>
  <c r="BC19" i="8"/>
  <c r="BC39" i="8"/>
  <c r="BC31" i="8"/>
  <c r="BC23" i="8"/>
  <c r="BC15" i="8"/>
  <c r="BC42" i="8"/>
  <c r="BC34" i="8"/>
  <c r="BC26" i="8"/>
  <c r="BC18" i="8"/>
  <c r="BC41" i="8"/>
  <c r="BC33" i="8"/>
  <c r="BC25" i="8"/>
  <c r="AZ41" i="8"/>
  <c r="AZ33" i="8"/>
  <c r="AZ25" i="8"/>
  <c r="AZ17" i="8"/>
  <c r="AZ40" i="8"/>
  <c r="AZ32" i="8"/>
  <c r="AZ24" i="8"/>
  <c r="AZ16" i="8"/>
  <c r="AZ39" i="8"/>
  <c r="AZ31" i="8"/>
  <c r="AZ23" i="8"/>
  <c r="AZ15" i="8"/>
  <c r="AZ38" i="8"/>
  <c r="AZ30" i="8"/>
  <c r="AZ22" i="8"/>
  <c r="AZ37" i="8"/>
  <c r="AZ29" i="8"/>
  <c r="AZ21" i="8"/>
  <c r="AZ14" i="8"/>
  <c r="AZ36" i="8"/>
  <c r="AZ28" i="8"/>
  <c r="AJ30" i="8"/>
  <c r="AJ38" i="8"/>
  <c r="AF33" i="8"/>
  <c r="AF34" i="8"/>
  <c r="AF36" i="8"/>
  <c r="AH30" i="8"/>
  <c r="AH31" i="8"/>
  <c r="AH33" i="8"/>
  <c r="AH38" i="8"/>
  <c r="AH39" i="8"/>
  <c r="AH40" i="8"/>
  <c r="AL17" i="8"/>
  <c r="AQ17" i="8" s="1"/>
  <c r="AP17" i="8" s="1"/>
  <c r="AF24" i="8"/>
  <c r="S30" i="8"/>
  <c r="AL37" i="8"/>
  <c r="AQ37" i="8" s="1"/>
  <c r="AP37" i="8" s="1"/>
  <c r="AH27" i="8"/>
  <c r="U34" i="8"/>
  <c r="W34" i="8" s="1"/>
  <c r="Y16" i="8"/>
  <c r="AJ16" i="8" s="1"/>
  <c r="U17" i="8"/>
  <c r="AH18" i="8"/>
  <c r="AH20" i="8"/>
  <c r="AH21" i="8"/>
  <c r="AH22" i="8"/>
  <c r="AH25" i="8"/>
  <c r="AH26" i="8"/>
  <c r="AD45" i="8"/>
  <c r="U24" i="8"/>
  <c r="W24" i="8" s="1"/>
  <c r="U26" i="8"/>
  <c r="W26" i="8" s="1"/>
  <c r="AL29" i="8"/>
  <c r="U28" i="8"/>
  <c r="W28" i="8" s="1"/>
  <c r="Q32" i="8"/>
  <c r="Z32" i="8" s="1"/>
  <c r="U30" i="8"/>
  <c r="W30" i="8" s="1"/>
  <c r="AH34" i="8"/>
  <c r="AF40" i="8"/>
  <c r="AF41" i="8"/>
  <c r="AF42" i="8"/>
  <c r="Q43" i="8"/>
  <c r="Z43" i="8" s="1"/>
  <c r="AF44" i="8"/>
  <c r="P45" i="8"/>
  <c r="V46" i="8"/>
  <c r="AL41" i="8"/>
  <c r="AH42" i="8"/>
  <c r="AH44" i="8"/>
  <c r="U36" i="8"/>
  <c r="W36" i="8" s="1"/>
  <c r="Y24" i="8"/>
  <c r="AJ24" i="8" s="1"/>
  <c r="AJ14" i="8"/>
  <c r="Q14" i="8"/>
  <c r="Z14" i="8" s="1"/>
  <c r="AP14" i="8" s="1"/>
  <c r="AF15" i="8"/>
  <c r="Y22" i="8"/>
  <c r="AJ22" i="8" s="1"/>
  <c r="AA21" i="8"/>
  <c r="AL21" i="8" s="1"/>
  <c r="AQ21" i="8" s="1"/>
  <c r="AP21" i="8" s="1"/>
  <c r="AQ19" i="8"/>
  <c r="AP19" i="8" s="1"/>
  <c r="AP29" i="8"/>
  <c r="AS29" i="8" s="1"/>
  <c r="BD29" i="8" s="1"/>
  <c r="AK26" i="8"/>
  <c r="AP26" i="8"/>
  <c r="AQ43" i="8"/>
  <c r="AP43" i="8" s="1"/>
  <c r="AP27" i="8"/>
  <c r="AQ41" i="8"/>
  <c r="AP41" i="8" s="1"/>
  <c r="AQ35" i="8"/>
  <c r="AP35" i="8" s="1"/>
  <c r="AQ16" i="8"/>
  <c r="AP16" i="8" s="1"/>
  <c r="AP23" i="8"/>
  <c r="Z30" i="8"/>
  <c r="AK30" i="8" s="1"/>
  <c r="AD46" i="8"/>
  <c r="AF32" i="8"/>
  <c r="Q42" i="8"/>
  <c r="Y23" i="8"/>
  <c r="AJ23" i="8" s="1"/>
  <c r="Y15" i="8"/>
  <c r="AJ15" i="8" s="1"/>
  <c r="AA44" i="8"/>
  <c r="AL44" i="8" s="1"/>
  <c r="AA20" i="8"/>
  <c r="AL20" i="8" s="1"/>
  <c r="U20" i="8"/>
  <c r="W20" i="8" s="1"/>
  <c r="U22" i="8"/>
  <c r="W22" i="8" s="1"/>
  <c r="U23" i="8"/>
  <c r="W23" i="8" s="1"/>
  <c r="U31" i="8"/>
  <c r="W31" i="8" s="1"/>
  <c r="AH32" i="8"/>
  <c r="Q33" i="8"/>
  <c r="Z33" i="8" s="1"/>
  <c r="Q44" i="8"/>
  <c r="Z44" i="8" s="1"/>
  <c r="Y37" i="8"/>
  <c r="AJ37" i="8" s="1"/>
  <c r="Y29" i="8"/>
  <c r="AJ29" i="8" s="1"/>
  <c r="Y21" i="8"/>
  <c r="AJ21" i="8" s="1"/>
  <c r="AA42" i="8"/>
  <c r="AL42" i="8" s="1"/>
  <c r="AA34" i="8"/>
  <c r="AL34" i="8" s="1"/>
  <c r="AA26" i="8"/>
  <c r="AL26" i="8" s="1"/>
  <c r="AA18" i="8"/>
  <c r="AL18" i="8" s="1"/>
  <c r="U21" i="8"/>
  <c r="W21" i="8" s="1"/>
  <c r="U42" i="8"/>
  <c r="W42" i="8" s="1"/>
  <c r="U43" i="8"/>
  <c r="Y44" i="8"/>
  <c r="AJ44" i="8" s="1"/>
  <c r="Y36" i="8"/>
  <c r="AJ36" i="8" s="1"/>
  <c r="AA33" i="8"/>
  <c r="AL33" i="8" s="1"/>
  <c r="AA25" i="8"/>
  <c r="AL25" i="8" s="1"/>
  <c r="AP22" i="8"/>
  <c r="AF21" i="8"/>
  <c r="AF17" i="8"/>
  <c r="AH23" i="8"/>
  <c r="U25" i="8"/>
  <c r="AF28" i="8"/>
  <c r="U33" i="8"/>
  <c r="W33" i="8" s="1"/>
  <c r="Q36" i="8"/>
  <c r="Z36" i="8" s="1"/>
  <c r="Y43" i="8"/>
  <c r="AJ43" i="8" s="1"/>
  <c r="Y27" i="8"/>
  <c r="AJ27" i="8" s="1"/>
  <c r="AA40" i="8"/>
  <c r="AL40" i="8" s="1"/>
  <c r="AA32" i="8"/>
  <c r="AL32" i="8" s="1"/>
  <c r="U38" i="8"/>
  <c r="W38" i="8" s="1"/>
  <c r="AH15" i="8"/>
  <c r="AH16" i="8"/>
  <c r="Q17" i="8"/>
  <c r="Z17" i="8" s="1"/>
  <c r="AF18" i="8"/>
  <c r="U27" i="8"/>
  <c r="W27" i="8" s="1"/>
  <c r="Q28" i="8"/>
  <c r="AH36" i="8"/>
  <c r="AF38" i="8"/>
  <c r="L45" i="8"/>
  <c r="Q41" i="8"/>
  <c r="Z41" i="8" s="1"/>
  <c r="AK41" i="8" s="1"/>
  <c r="Y42" i="8"/>
  <c r="AJ42" i="8" s="1"/>
  <c r="Y34" i="8"/>
  <c r="AJ34" i="8" s="1"/>
  <c r="Y26" i="8"/>
  <c r="AJ26" i="8" s="1"/>
  <c r="Y18" i="8"/>
  <c r="AJ18" i="8" s="1"/>
  <c r="AA39" i="8"/>
  <c r="AL39" i="8" s="1"/>
  <c r="AA31" i="8"/>
  <c r="AL31" i="8" s="1"/>
  <c r="AA15" i="8"/>
  <c r="AL15" i="8" s="1"/>
  <c r="Y40" i="8"/>
  <c r="AJ40" i="8" s="1"/>
  <c r="U39" i="8"/>
  <c r="W39" i="8" s="1"/>
  <c r="U14" i="8"/>
  <c r="U15" i="8"/>
  <c r="W15" i="8" s="1"/>
  <c r="U16" i="8"/>
  <c r="W16" i="8" s="1"/>
  <c r="AH17" i="8"/>
  <c r="AF19" i="8"/>
  <c r="AF20" i="8"/>
  <c r="AF30" i="8"/>
  <c r="Q38" i="8"/>
  <c r="AG38" i="8" s="1"/>
  <c r="AO38" i="8" s="1"/>
  <c r="Y41" i="8"/>
  <c r="AJ41" i="8" s="1"/>
  <c r="Y33" i="8"/>
  <c r="AJ33" i="8" s="1"/>
  <c r="Y25" i="8"/>
  <c r="AJ25" i="8" s="1"/>
  <c r="Y17" i="8"/>
  <c r="AJ17" i="8" s="1"/>
  <c r="AA38" i="8"/>
  <c r="AL38" i="8" s="1"/>
  <c r="AA30" i="8"/>
  <c r="AL30" i="8" s="1"/>
  <c r="AA22" i="8"/>
  <c r="AL22" i="8" s="1"/>
  <c r="AB46" i="8"/>
  <c r="AC22" i="8"/>
  <c r="AK22" i="8" s="1"/>
  <c r="AB45" i="8"/>
  <c r="AC23" i="8"/>
  <c r="AK23" i="8" s="1"/>
  <c r="AN23" i="8" s="1"/>
  <c r="AC38" i="8"/>
  <c r="AC42" i="8"/>
  <c r="AC43" i="8"/>
  <c r="AC17" i="8"/>
  <c r="AC21" i="8"/>
  <c r="AK21" i="8" s="1"/>
  <c r="AC24" i="8"/>
  <c r="AC28" i="8"/>
  <c r="AC18" i="8"/>
  <c r="AK18" i="8" s="1"/>
  <c r="AC36" i="8"/>
  <c r="AC25" i="8"/>
  <c r="AK25" i="8" s="1"/>
  <c r="AC29" i="8"/>
  <c r="AK29" i="8" s="1"/>
  <c r="AC40" i="8"/>
  <c r="AC44" i="8"/>
  <c r="AC32" i="8"/>
  <c r="AC15" i="8"/>
  <c r="AC33" i="8"/>
  <c r="AC37" i="8"/>
  <c r="AK37" i="8" s="1"/>
  <c r="AC20" i="8"/>
  <c r="AC14" i="8"/>
  <c r="AK14" i="8" s="1"/>
  <c r="AN14" i="8" s="1"/>
  <c r="AC31" i="8"/>
  <c r="AC39" i="8"/>
  <c r="AC27" i="8"/>
  <c r="AK27" i="8" s="1"/>
  <c r="AN27" i="8" s="1"/>
  <c r="AC35" i="8"/>
  <c r="V45" i="8"/>
  <c r="N45" i="8"/>
  <c r="K45" i="8"/>
  <c r="Y45" i="8"/>
  <c r="U18" i="8"/>
  <c r="AG18" i="8" s="1"/>
  <c r="U32" i="8"/>
  <c r="W32" i="8" s="1"/>
  <c r="U37" i="8"/>
  <c r="W37" i="8" s="1"/>
  <c r="U44" i="8"/>
  <c r="W44" i="8" s="1"/>
  <c r="U19" i="8"/>
  <c r="W19" i="8" s="1"/>
  <c r="U40" i="8"/>
  <c r="W40" i="8" s="1"/>
  <c r="U29" i="8"/>
  <c r="W29" i="8" s="1"/>
  <c r="U35" i="8"/>
  <c r="W35" i="8" s="1"/>
  <c r="U41" i="8"/>
  <c r="Q24" i="8"/>
  <c r="Q34" i="8"/>
  <c r="Q39" i="8"/>
  <c r="Z39" i="8" s="1"/>
  <c r="Q40" i="8"/>
  <c r="Z40" i="8" s="1"/>
  <c r="Q31" i="8"/>
  <c r="S31" i="8" s="1"/>
  <c r="Q35" i="8"/>
  <c r="Q20" i="8"/>
  <c r="S20" i="8" s="1"/>
  <c r="S27" i="8"/>
  <c r="S23" i="8"/>
  <c r="S29" i="8"/>
  <c r="S33" i="8"/>
  <c r="S37" i="8"/>
  <c r="M46" i="8"/>
  <c r="L46" i="8"/>
  <c r="S26" i="8"/>
  <c r="S16" i="8"/>
  <c r="S22" i="8"/>
  <c r="AH19" i="8"/>
  <c r="W25" i="8"/>
  <c r="N46" i="8"/>
  <c r="W14" i="8"/>
  <c r="S18" i="8"/>
  <c r="P46" i="8"/>
  <c r="AF14" i="8"/>
  <c r="AF25" i="8"/>
  <c r="AF27" i="8"/>
  <c r="Q19" i="8"/>
  <c r="Z19" i="8" s="1"/>
  <c r="AK19" i="8" s="1"/>
  <c r="AN19" i="8" s="1"/>
  <c r="S21" i="8"/>
  <c r="AH24" i="8"/>
  <c r="AH28" i="8"/>
  <c r="AF31" i="8"/>
  <c r="Q15" i="8"/>
  <c r="Z15" i="8" s="1"/>
  <c r="AF16" i="8"/>
  <c r="AF22" i="8"/>
  <c r="AF26" i="8"/>
  <c r="AF29" i="8"/>
  <c r="AH37" i="8"/>
  <c r="R46" i="8"/>
  <c r="AH14" i="8"/>
  <c r="S14" i="8"/>
  <c r="BA14" i="8"/>
  <c r="AH29" i="8"/>
  <c r="AF39" i="8"/>
  <c r="M45" i="8"/>
  <c r="T45" i="8"/>
  <c r="AF45" i="8" s="1"/>
  <c r="K46" i="8"/>
  <c r="T46" i="8"/>
  <c r="AF23" i="8"/>
  <c r="S25" i="8"/>
  <c r="R45" i="8"/>
  <c r="AF35" i="8"/>
  <c r="AH41" i="8"/>
  <c r="AF43" i="8"/>
  <c r="AH35" i="8"/>
  <c r="AF37" i="8"/>
  <c r="AH43" i="8"/>
  <c r="P14" i="5"/>
  <c r="AZ45" i="5"/>
  <c r="AY45" i="5"/>
  <c r="AX45" i="5"/>
  <c r="AV45" i="5"/>
  <c r="AU45" i="5"/>
  <c r="AR45" i="5"/>
  <c r="AQ45" i="5"/>
  <c r="AN45" i="5"/>
  <c r="AM45" i="5"/>
  <c r="I45" i="5"/>
  <c r="H45" i="5"/>
  <c r="G45" i="5"/>
  <c r="F45" i="5"/>
  <c r="E45" i="5"/>
  <c r="L45" i="5" s="1"/>
  <c r="D45" i="5"/>
  <c r="C45" i="5"/>
  <c r="B45" i="5"/>
  <c r="BH44" i="5"/>
  <c r="BG44" i="5"/>
  <c r="BE44" i="5"/>
  <c r="BD44" i="5"/>
  <c r="V44" i="5"/>
  <c r="T44" i="5"/>
  <c r="U44" i="5" s="1"/>
  <c r="R44" i="5"/>
  <c r="P44" i="5"/>
  <c r="Q44" i="5" s="1"/>
  <c r="N44" i="5"/>
  <c r="M44" i="5"/>
  <c r="L44" i="5"/>
  <c r="K44" i="5"/>
  <c r="V43" i="5"/>
  <c r="T43" i="5"/>
  <c r="U43" i="5" s="1"/>
  <c r="R43" i="5"/>
  <c r="P43" i="5"/>
  <c r="Q43" i="5" s="1"/>
  <c r="N43" i="5"/>
  <c r="M43" i="5"/>
  <c r="L43" i="5"/>
  <c r="K43" i="5"/>
  <c r="V42" i="5"/>
  <c r="T42" i="5"/>
  <c r="U42" i="5" s="1"/>
  <c r="R42" i="5"/>
  <c r="P42" i="5"/>
  <c r="Q42" i="5" s="1"/>
  <c r="N42" i="5"/>
  <c r="M42" i="5"/>
  <c r="L42" i="5"/>
  <c r="K42" i="5"/>
  <c r="V41" i="5"/>
  <c r="T41" i="5"/>
  <c r="U41" i="5" s="1"/>
  <c r="R41" i="5"/>
  <c r="P41" i="5"/>
  <c r="Q41" i="5" s="1"/>
  <c r="N41" i="5"/>
  <c r="M41" i="5"/>
  <c r="L41" i="5"/>
  <c r="K41" i="5"/>
  <c r="V40" i="5"/>
  <c r="T40" i="5"/>
  <c r="U40" i="5" s="1"/>
  <c r="R40" i="5"/>
  <c r="P40" i="5"/>
  <c r="Q40" i="5" s="1"/>
  <c r="N40" i="5"/>
  <c r="M40" i="5"/>
  <c r="L40" i="5"/>
  <c r="K40" i="5"/>
  <c r="V39" i="5"/>
  <c r="T39" i="5"/>
  <c r="U39" i="5" s="1"/>
  <c r="R39" i="5"/>
  <c r="P39" i="5"/>
  <c r="Q39" i="5" s="1"/>
  <c r="N39" i="5"/>
  <c r="M39" i="5"/>
  <c r="L39" i="5"/>
  <c r="K39" i="5"/>
  <c r="V38" i="5"/>
  <c r="T38" i="5"/>
  <c r="U38" i="5" s="1"/>
  <c r="R38" i="5"/>
  <c r="P38" i="5"/>
  <c r="Q38" i="5" s="1"/>
  <c r="N38" i="5"/>
  <c r="M38" i="5"/>
  <c r="L38" i="5"/>
  <c r="K38" i="5"/>
  <c r="V37" i="5"/>
  <c r="T37" i="5"/>
  <c r="U37" i="5" s="1"/>
  <c r="R37" i="5"/>
  <c r="P37" i="5"/>
  <c r="N37" i="5"/>
  <c r="M37" i="5"/>
  <c r="L37" i="5"/>
  <c r="K37" i="5"/>
  <c r="V36" i="5"/>
  <c r="T36" i="5"/>
  <c r="U36" i="5" s="1"/>
  <c r="R36" i="5"/>
  <c r="P36" i="5"/>
  <c r="Q36" i="5" s="1"/>
  <c r="N36" i="5"/>
  <c r="M36" i="5"/>
  <c r="L36" i="5"/>
  <c r="K36" i="5"/>
  <c r="V35" i="5"/>
  <c r="T35" i="5"/>
  <c r="U35" i="5" s="1"/>
  <c r="R35" i="5"/>
  <c r="P35" i="5"/>
  <c r="Q35" i="5" s="1"/>
  <c r="N35" i="5"/>
  <c r="M35" i="5"/>
  <c r="L35" i="5"/>
  <c r="K35" i="5"/>
  <c r="V34" i="5"/>
  <c r="T34" i="5"/>
  <c r="U34" i="5" s="1"/>
  <c r="R34" i="5"/>
  <c r="P34" i="5"/>
  <c r="Q34" i="5" s="1"/>
  <c r="N34" i="5"/>
  <c r="M34" i="5"/>
  <c r="L34" i="5"/>
  <c r="K34" i="5"/>
  <c r="V33" i="5"/>
  <c r="T33" i="5"/>
  <c r="U33" i="5" s="1"/>
  <c r="R33" i="5"/>
  <c r="P33" i="5"/>
  <c r="Q33" i="5" s="1"/>
  <c r="N33" i="5"/>
  <c r="M33" i="5"/>
  <c r="L33" i="5"/>
  <c r="K33" i="5"/>
  <c r="V32" i="5"/>
  <c r="T32" i="5"/>
  <c r="U32" i="5" s="1"/>
  <c r="R32" i="5"/>
  <c r="P32" i="5"/>
  <c r="Q32" i="5" s="1"/>
  <c r="N32" i="5"/>
  <c r="M32" i="5"/>
  <c r="L32" i="5"/>
  <c r="K32" i="5"/>
  <c r="V31" i="5"/>
  <c r="T31" i="5"/>
  <c r="U31" i="5" s="1"/>
  <c r="R31" i="5"/>
  <c r="P31" i="5"/>
  <c r="Q31" i="5" s="1"/>
  <c r="N31" i="5"/>
  <c r="M31" i="5"/>
  <c r="L31" i="5"/>
  <c r="K31" i="5"/>
  <c r="V30" i="5"/>
  <c r="T30" i="5"/>
  <c r="U30" i="5" s="1"/>
  <c r="R30" i="5"/>
  <c r="P30" i="5"/>
  <c r="Q30" i="5" s="1"/>
  <c r="N30" i="5"/>
  <c r="M30" i="5"/>
  <c r="L30" i="5"/>
  <c r="K30" i="5"/>
  <c r="V29" i="5"/>
  <c r="T29" i="5"/>
  <c r="U29" i="5" s="1"/>
  <c r="R29" i="5"/>
  <c r="P29" i="5"/>
  <c r="N29" i="5"/>
  <c r="M29" i="5"/>
  <c r="L29" i="5"/>
  <c r="K29" i="5"/>
  <c r="V28" i="5"/>
  <c r="T28" i="5"/>
  <c r="U28" i="5" s="1"/>
  <c r="R28" i="5"/>
  <c r="P28" i="5"/>
  <c r="Q28" i="5" s="1"/>
  <c r="N28" i="5"/>
  <c r="M28" i="5"/>
  <c r="L28" i="5"/>
  <c r="K28" i="5"/>
  <c r="V27" i="5"/>
  <c r="T27" i="5"/>
  <c r="U27" i="5" s="1"/>
  <c r="R27" i="5"/>
  <c r="P27" i="5"/>
  <c r="Q27" i="5" s="1"/>
  <c r="N27" i="5"/>
  <c r="M27" i="5"/>
  <c r="L27" i="5"/>
  <c r="K27" i="5"/>
  <c r="V26" i="5"/>
  <c r="T26" i="5"/>
  <c r="U26" i="5" s="1"/>
  <c r="R26" i="5"/>
  <c r="P26" i="5"/>
  <c r="Q26" i="5" s="1"/>
  <c r="N26" i="5"/>
  <c r="M26" i="5"/>
  <c r="L26" i="5"/>
  <c r="K26" i="5"/>
  <c r="V25" i="5"/>
  <c r="T25" i="5"/>
  <c r="U25" i="5" s="1"/>
  <c r="R25" i="5"/>
  <c r="P25" i="5"/>
  <c r="Q25" i="5" s="1"/>
  <c r="N25" i="5"/>
  <c r="M25" i="5"/>
  <c r="L25" i="5"/>
  <c r="K25" i="5"/>
  <c r="V24" i="5"/>
  <c r="T24" i="5"/>
  <c r="U24" i="5" s="1"/>
  <c r="R24" i="5"/>
  <c r="P24" i="5"/>
  <c r="Q24" i="5" s="1"/>
  <c r="N24" i="5"/>
  <c r="M24" i="5"/>
  <c r="L24" i="5"/>
  <c r="K24" i="5"/>
  <c r="V23" i="5"/>
  <c r="T23" i="5"/>
  <c r="U23" i="5" s="1"/>
  <c r="R23" i="5"/>
  <c r="P23" i="5"/>
  <c r="Q23" i="5" s="1"/>
  <c r="N23" i="5"/>
  <c r="M23" i="5"/>
  <c r="L23" i="5"/>
  <c r="K23" i="5"/>
  <c r="V22" i="5"/>
  <c r="T22" i="5"/>
  <c r="U22" i="5" s="1"/>
  <c r="R22" i="5"/>
  <c r="P22" i="5"/>
  <c r="Q22" i="5" s="1"/>
  <c r="N22" i="5"/>
  <c r="M22" i="5"/>
  <c r="L22" i="5"/>
  <c r="K22" i="5"/>
  <c r="V21" i="5"/>
  <c r="T21" i="5"/>
  <c r="U21" i="5" s="1"/>
  <c r="R21" i="5"/>
  <c r="P21" i="5"/>
  <c r="N21" i="5"/>
  <c r="M21" i="5"/>
  <c r="L21" i="5"/>
  <c r="K21" i="5"/>
  <c r="V20" i="5"/>
  <c r="T20" i="5"/>
  <c r="U20" i="5" s="1"/>
  <c r="R20" i="5"/>
  <c r="P20" i="5"/>
  <c r="Q20" i="5" s="1"/>
  <c r="N20" i="5"/>
  <c r="M20" i="5"/>
  <c r="L20" i="5"/>
  <c r="K20" i="5"/>
  <c r="V19" i="5"/>
  <c r="T19" i="5"/>
  <c r="U19" i="5" s="1"/>
  <c r="R19" i="5"/>
  <c r="P19" i="5"/>
  <c r="Q19" i="5" s="1"/>
  <c r="N19" i="5"/>
  <c r="M19" i="5"/>
  <c r="L19" i="5"/>
  <c r="K19" i="5"/>
  <c r="V18" i="5"/>
  <c r="T18" i="5"/>
  <c r="U18" i="5" s="1"/>
  <c r="R18" i="5"/>
  <c r="P18" i="5"/>
  <c r="Q18" i="5" s="1"/>
  <c r="N18" i="5"/>
  <c r="M18" i="5"/>
  <c r="L18" i="5"/>
  <c r="K18" i="5"/>
  <c r="V17" i="5"/>
  <c r="T17" i="5"/>
  <c r="U17" i="5" s="1"/>
  <c r="R17" i="5"/>
  <c r="P17" i="5"/>
  <c r="Q17" i="5" s="1"/>
  <c r="Z17" i="5" s="1"/>
  <c r="N17" i="5"/>
  <c r="M17" i="5"/>
  <c r="L17" i="5"/>
  <c r="K17" i="5"/>
  <c r="V16" i="5"/>
  <c r="T16" i="5"/>
  <c r="U16" i="5" s="1"/>
  <c r="R16" i="5"/>
  <c r="P16" i="5"/>
  <c r="Q16" i="5" s="1"/>
  <c r="Z16" i="5" s="1"/>
  <c r="N16" i="5"/>
  <c r="M16" i="5"/>
  <c r="L16" i="5"/>
  <c r="K16" i="5"/>
  <c r="V15" i="5"/>
  <c r="T15" i="5"/>
  <c r="U15" i="5" s="1"/>
  <c r="R15" i="5"/>
  <c r="P15" i="5"/>
  <c r="Q15" i="5" s="1"/>
  <c r="N15" i="5"/>
  <c r="M15" i="5"/>
  <c r="L15" i="5"/>
  <c r="K15" i="5"/>
  <c r="V14" i="5"/>
  <c r="T14" i="5"/>
  <c r="U14" i="5" s="1"/>
  <c r="R14" i="5"/>
  <c r="N14" i="5"/>
  <c r="M14" i="5"/>
  <c r="L14" i="5"/>
  <c r="K14" i="5"/>
  <c r="BP42" i="2"/>
  <c r="BO42" i="2"/>
  <c r="BM42" i="2"/>
  <c r="BL42" i="2"/>
  <c r="BC43" i="2"/>
  <c r="BD43" i="2"/>
  <c r="BF43" i="2"/>
  <c r="BG43" i="2"/>
  <c r="BH43" i="2"/>
  <c r="C12" i="4"/>
  <c r="S12" i="4" s="1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12" i="4"/>
  <c r="AQ27" i="8" l="1"/>
  <c r="AS27" i="8"/>
  <c r="BD27" i="8" s="1"/>
  <c r="AN16" i="8"/>
  <c r="AG25" i="8"/>
  <c r="AO25" i="8" s="1"/>
  <c r="S17" i="8"/>
  <c r="AS26" i="8"/>
  <c r="BD26" i="8" s="1"/>
  <c r="AG28" i="8"/>
  <c r="AO28" i="8" s="1"/>
  <c r="AQ23" i="8"/>
  <c r="AS23" i="8"/>
  <c r="BD23" i="8" s="1"/>
  <c r="AQ14" i="8"/>
  <c r="AT14" i="8" s="1"/>
  <c r="BJ14" i="8" s="1"/>
  <c r="BM14" i="8" s="1"/>
  <c r="AS14" i="8"/>
  <c r="BD14" i="8" s="1"/>
  <c r="BL27" i="8"/>
  <c r="AG26" i="8"/>
  <c r="AO26" i="8" s="1"/>
  <c r="S44" i="8"/>
  <c r="AS22" i="8"/>
  <c r="BD22" i="8" s="1"/>
  <c r="AO18" i="8"/>
  <c r="AN29" i="8"/>
  <c r="AK43" i="8"/>
  <c r="S36" i="8"/>
  <c r="AG36" i="8"/>
  <c r="AO36" i="8" s="1"/>
  <c r="AG43" i="8"/>
  <c r="S32" i="8"/>
  <c r="AZ45" i="8"/>
  <c r="AK32" i="8"/>
  <c r="BC45" i="8"/>
  <c r="S43" i="8"/>
  <c r="AG35" i="8"/>
  <c r="AO35" i="8" s="1"/>
  <c r="AG21" i="8"/>
  <c r="AO21" i="8" s="1"/>
  <c r="AK40" i="8"/>
  <c r="AG30" i="8"/>
  <c r="AO30" i="8" s="1"/>
  <c r="AG31" i="8"/>
  <c r="AO31" i="8" s="1"/>
  <c r="S28" i="8"/>
  <c r="AN21" i="8"/>
  <c r="AN37" i="8"/>
  <c r="AG17" i="8"/>
  <c r="AO17" i="8" s="1"/>
  <c r="W43" i="8"/>
  <c r="AG39" i="8"/>
  <c r="AO39" i="8" s="1"/>
  <c r="AN41" i="8"/>
  <c r="W17" i="8"/>
  <c r="AG44" i="8"/>
  <c r="AG37" i="8"/>
  <c r="AO37" i="8" s="1"/>
  <c r="AL46" i="8"/>
  <c r="AG29" i="8"/>
  <c r="AO29" i="8" s="1"/>
  <c r="AG16" i="8"/>
  <c r="AO16" i="8" s="1"/>
  <c r="AG32" i="8"/>
  <c r="AO32" i="8" s="1"/>
  <c r="AQ29" i="8"/>
  <c r="AG14" i="8"/>
  <c r="AG41" i="8"/>
  <c r="AG23" i="8"/>
  <c r="AO23" i="8" s="1"/>
  <c r="AA46" i="8"/>
  <c r="AN43" i="8"/>
  <c r="S39" i="8"/>
  <c r="Y46" i="8"/>
  <c r="S41" i="8"/>
  <c r="AG33" i="8"/>
  <c r="AO33" i="8" s="1"/>
  <c r="AJ46" i="8"/>
  <c r="S34" i="8"/>
  <c r="Z34" i="8"/>
  <c r="AK34" i="8" s="1"/>
  <c r="AN34" i="8" s="1"/>
  <c r="Z24" i="8"/>
  <c r="AG27" i="8"/>
  <c r="AO27" i="8" s="1"/>
  <c r="S38" i="8"/>
  <c r="Z38" i="8"/>
  <c r="AK38" i="8" s="1"/>
  <c r="AN38" i="8" s="1"/>
  <c r="AK17" i="8"/>
  <c r="AN17" i="8" s="1"/>
  <c r="AK36" i="8"/>
  <c r="AN36" i="8" s="1"/>
  <c r="AQ22" i="8"/>
  <c r="AK44" i="8"/>
  <c r="AQ20" i="8"/>
  <c r="AP20" i="8" s="1"/>
  <c r="AG20" i="8"/>
  <c r="AO20" i="8" s="1"/>
  <c r="Z20" i="8"/>
  <c r="AK20" i="8" s="1"/>
  <c r="AN20" i="8" s="1"/>
  <c r="AN22" i="8"/>
  <c r="AQ25" i="8"/>
  <c r="AN25" i="8"/>
  <c r="AN18" i="8"/>
  <c r="AQ18" i="8"/>
  <c r="AP18" i="8" s="1"/>
  <c r="AG22" i="8"/>
  <c r="AO22" i="8" s="1"/>
  <c r="S35" i="8"/>
  <c r="Z35" i="8"/>
  <c r="AK35" i="8" s="1"/>
  <c r="AN35" i="8" s="1"/>
  <c r="W41" i="8"/>
  <c r="AN30" i="8"/>
  <c r="AQ30" i="8"/>
  <c r="AP30" i="8" s="1"/>
  <c r="AQ33" i="8"/>
  <c r="AP33" i="8" s="1"/>
  <c r="AN26" i="8"/>
  <c r="AQ26" i="8"/>
  <c r="AK33" i="8"/>
  <c r="AN33" i="8" s="1"/>
  <c r="AK15" i="8"/>
  <c r="AN15" i="8" s="1"/>
  <c r="AP15" i="8"/>
  <c r="S24" i="8"/>
  <c r="Z31" i="8"/>
  <c r="AQ38" i="8"/>
  <c r="AP38" i="8" s="1"/>
  <c r="AQ34" i="8"/>
  <c r="AP34" i="8" s="1"/>
  <c r="AQ39" i="8"/>
  <c r="AP39" i="8" s="1"/>
  <c r="AQ32" i="8"/>
  <c r="AP32" i="8" s="1"/>
  <c r="AN32" i="8"/>
  <c r="AQ42" i="8"/>
  <c r="AP42" i="8" s="1"/>
  <c r="S42" i="8"/>
  <c r="Z42" i="8"/>
  <c r="AK42" i="8" s="1"/>
  <c r="AN42" i="8" s="1"/>
  <c r="AG42" i="8"/>
  <c r="AO42" i="8" s="1"/>
  <c r="AK39" i="8"/>
  <c r="AN39" i="8" s="1"/>
  <c r="Z28" i="8"/>
  <c r="AQ40" i="8"/>
  <c r="AP40" i="8" s="1"/>
  <c r="AN40" i="8"/>
  <c r="AJ45" i="8"/>
  <c r="AH45" i="8"/>
  <c r="AA45" i="8"/>
  <c r="AL45" i="8" s="1"/>
  <c r="AG19" i="8"/>
  <c r="AO19" i="8" s="1"/>
  <c r="W18" i="8"/>
  <c r="AG40" i="8"/>
  <c r="AO40" i="8" s="1"/>
  <c r="AG34" i="8"/>
  <c r="AO34" i="8" s="1"/>
  <c r="AG24" i="8"/>
  <c r="AO24" i="8" s="1"/>
  <c r="S40" i="8"/>
  <c r="S19" i="8"/>
  <c r="BL14" i="8"/>
  <c r="AO41" i="8"/>
  <c r="BL25" i="8"/>
  <c r="BL29" i="8"/>
  <c r="BA45" i="8"/>
  <c r="AF46" i="8"/>
  <c r="S15" i="8"/>
  <c r="AG15" i="8"/>
  <c r="AO15" i="8" s="1"/>
  <c r="AH46" i="8"/>
  <c r="AO14" i="8"/>
  <c r="AO43" i="8"/>
  <c r="BL23" i="8"/>
  <c r="Z18" i="5"/>
  <c r="Z19" i="5"/>
  <c r="Z20" i="5"/>
  <c r="Y21" i="5"/>
  <c r="Y29" i="5"/>
  <c r="Z30" i="5"/>
  <c r="Z32" i="5"/>
  <c r="Z33" i="5"/>
  <c r="Z34" i="5"/>
  <c r="Z35" i="5"/>
  <c r="Z36" i="5"/>
  <c r="Y37" i="5"/>
  <c r="Z38" i="5"/>
  <c r="Z39" i="5"/>
  <c r="Z40" i="5"/>
  <c r="Z41" i="5"/>
  <c r="Z42" i="5"/>
  <c r="Z43" i="5"/>
  <c r="Z44" i="5"/>
  <c r="AA16" i="5"/>
  <c r="AE16" i="5" s="1"/>
  <c r="AD16" i="5" s="1"/>
  <c r="AA18" i="5"/>
  <c r="AE18" i="5" s="1"/>
  <c r="AD18" i="5" s="1"/>
  <c r="AA21" i="5"/>
  <c r="AC21" i="5" s="1"/>
  <c r="AA15" i="5"/>
  <c r="AE15" i="5" s="1"/>
  <c r="AA17" i="5"/>
  <c r="AA19" i="5"/>
  <c r="AE19" i="5" s="1"/>
  <c r="AD19" i="5" s="1"/>
  <c r="AA20" i="5"/>
  <c r="AA22" i="5"/>
  <c r="AC22" i="5" s="1"/>
  <c r="AA23" i="5"/>
  <c r="AA24" i="5"/>
  <c r="AA25" i="5"/>
  <c r="AE25" i="5" s="1"/>
  <c r="AA26" i="5"/>
  <c r="AA27" i="5"/>
  <c r="AA28" i="5"/>
  <c r="AA29" i="5"/>
  <c r="AA30" i="5"/>
  <c r="AE30" i="5" s="1"/>
  <c r="AD30" i="5" s="1"/>
  <c r="AA31" i="5"/>
  <c r="AA32" i="5"/>
  <c r="AE32" i="5" s="1"/>
  <c r="AD32" i="5" s="1"/>
  <c r="AA33" i="5"/>
  <c r="AE33" i="5" s="1"/>
  <c r="AD33" i="5" s="1"/>
  <c r="AA34" i="5"/>
  <c r="AE34" i="5" s="1"/>
  <c r="AD34" i="5" s="1"/>
  <c r="AA35" i="5"/>
  <c r="AA36" i="5"/>
  <c r="AA37" i="5"/>
  <c r="AA38" i="5"/>
  <c r="AA39" i="5"/>
  <c r="AE39" i="5" s="1"/>
  <c r="AD39" i="5" s="1"/>
  <c r="AA40" i="5"/>
  <c r="AE40" i="5" s="1"/>
  <c r="AD40" i="5" s="1"/>
  <c r="AA41" i="5"/>
  <c r="AE41" i="5" s="1"/>
  <c r="AD41" i="5" s="1"/>
  <c r="AA42" i="5"/>
  <c r="AE42" i="5" s="1"/>
  <c r="AD42" i="5" s="1"/>
  <c r="AA43" i="5"/>
  <c r="AE43" i="5" s="1"/>
  <c r="AA44" i="5"/>
  <c r="Y14" i="5"/>
  <c r="AD23" i="5"/>
  <c r="AG23" i="5" s="1"/>
  <c r="AT23" i="5" s="1"/>
  <c r="Z23" i="5"/>
  <c r="Z28" i="5"/>
  <c r="AD28" i="5"/>
  <c r="AG28" i="5" s="1"/>
  <c r="AT28" i="5" s="1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AD22" i="5"/>
  <c r="AG22" i="5" s="1"/>
  <c r="AT22" i="5" s="1"/>
  <c r="Z22" i="5"/>
  <c r="Z25" i="5"/>
  <c r="AD25" i="5"/>
  <c r="AG25" i="5" s="1"/>
  <c r="AT25" i="5" s="1"/>
  <c r="AD27" i="5"/>
  <c r="AG27" i="5" s="1"/>
  <c r="AT27" i="5" s="1"/>
  <c r="Z27" i="5"/>
  <c r="Z24" i="5"/>
  <c r="AD24" i="5"/>
  <c r="AG24" i="5" s="1"/>
  <c r="AT24" i="5" s="1"/>
  <c r="Z15" i="5"/>
  <c r="AC15" i="5" s="1"/>
  <c r="AD15" i="5"/>
  <c r="AG15" i="5" s="1"/>
  <c r="AT15" i="5" s="1"/>
  <c r="AD26" i="5"/>
  <c r="AG26" i="5" s="1"/>
  <c r="AT26" i="5" s="1"/>
  <c r="Z26" i="5"/>
  <c r="AD31" i="5"/>
  <c r="AG31" i="5" s="1"/>
  <c r="AT31" i="5" s="1"/>
  <c r="Z31" i="5"/>
  <c r="Q14" i="5"/>
  <c r="Z14" i="5" s="1"/>
  <c r="Q37" i="5"/>
  <c r="Z37" i="5" s="1"/>
  <c r="Q29" i="5"/>
  <c r="Q21" i="5"/>
  <c r="Z21" i="5" s="1"/>
  <c r="S43" i="5"/>
  <c r="S35" i="5"/>
  <c r="S27" i="5"/>
  <c r="S19" i="5"/>
  <c r="Y44" i="5"/>
  <c r="Y36" i="5"/>
  <c r="Y28" i="5"/>
  <c r="Y20" i="5"/>
  <c r="AC20" i="5" s="1"/>
  <c r="C43" i="4"/>
  <c r="S42" i="5"/>
  <c r="S34" i="5"/>
  <c r="S26" i="5"/>
  <c r="S18" i="5"/>
  <c r="Y43" i="5"/>
  <c r="Y35" i="5"/>
  <c r="AC35" i="5" s="1"/>
  <c r="Y27" i="5"/>
  <c r="Y19" i="5"/>
  <c r="S41" i="5"/>
  <c r="S33" i="5"/>
  <c r="S25" i="5"/>
  <c r="S17" i="5"/>
  <c r="Y42" i="5"/>
  <c r="Y34" i="5"/>
  <c r="Y26" i="5"/>
  <c r="Y18" i="5"/>
  <c r="AC18" i="5" s="1"/>
  <c r="S40" i="5"/>
  <c r="S32" i="5"/>
  <c r="S24" i="5"/>
  <c r="S16" i="5"/>
  <c r="Y41" i="5"/>
  <c r="Y33" i="5"/>
  <c r="Y25" i="5"/>
  <c r="Y17" i="5"/>
  <c r="AC17" i="5" s="1"/>
  <c r="S39" i="5"/>
  <c r="S31" i="5"/>
  <c r="S23" i="5"/>
  <c r="S15" i="5"/>
  <c r="Y40" i="5"/>
  <c r="Y32" i="5"/>
  <c r="Y24" i="5"/>
  <c r="Y16" i="5"/>
  <c r="AC16" i="5" s="1"/>
  <c r="S38" i="5"/>
  <c r="S30" i="5"/>
  <c r="S22" i="5"/>
  <c r="Y39" i="5"/>
  <c r="Y31" i="5"/>
  <c r="Y23" i="5"/>
  <c r="Y15" i="5"/>
  <c r="AA14" i="5"/>
  <c r="Y38" i="5"/>
  <c r="Y30" i="5"/>
  <c r="Y22" i="5"/>
  <c r="S44" i="5"/>
  <c r="S36" i="5"/>
  <c r="S28" i="5"/>
  <c r="S20" i="5"/>
  <c r="AE35" i="5"/>
  <c r="AD35" i="5" s="1"/>
  <c r="V45" i="5"/>
  <c r="AE37" i="5"/>
  <c r="AD37" i="5" s="1"/>
  <c r="L46" i="5"/>
  <c r="P46" i="5"/>
  <c r="AE31" i="5"/>
  <c r="T45" i="5"/>
  <c r="K45" i="5"/>
  <c r="M46" i="5"/>
  <c r="K46" i="5"/>
  <c r="R46" i="5"/>
  <c r="M45" i="5"/>
  <c r="V46" i="5"/>
  <c r="N46" i="5"/>
  <c r="T46" i="5"/>
  <c r="AE17" i="5"/>
  <c r="AD17" i="5" s="1"/>
  <c r="AE20" i="5"/>
  <c r="AD20" i="5" s="1"/>
  <c r="AE21" i="5"/>
  <c r="AD21" i="5" s="1"/>
  <c r="AE38" i="5"/>
  <c r="AD38" i="5" s="1"/>
  <c r="AE24" i="5"/>
  <c r="AC30" i="5"/>
  <c r="N45" i="5"/>
  <c r="R45" i="5"/>
  <c r="AC37" i="5"/>
  <c r="P45" i="5"/>
  <c r="S4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H43" i="4"/>
  <c r="I43" i="4"/>
  <c r="O12" i="2"/>
  <c r="AQ15" i="8" l="1"/>
  <c r="AS15" i="8"/>
  <c r="BD15" i="8" s="1"/>
  <c r="AT23" i="8"/>
  <c r="BJ23" i="8" s="1"/>
  <c r="BM23" i="8" s="1"/>
  <c r="W46" i="8"/>
  <c r="AK28" i="8"/>
  <c r="AN28" i="8" s="1"/>
  <c r="AP28" i="8"/>
  <c r="AS28" i="8" s="1"/>
  <c r="BD28" i="8" s="1"/>
  <c r="BL28" i="8" s="1"/>
  <c r="AK24" i="8"/>
  <c r="AN24" i="8" s="1"/>
  <c r="AP24" i="8"/>
  <c r="AS24" i="8" s="1"/>
  <c r="BD24" i="8" s="1"/>
  <c r="S46" i="8"/>
  <c r="AK31" i="8"/>
  <c r="AN31" i="8" s="1"/>
  <c r="AP31" i="8"/>
  <c r="AS31" i="8" s="1"/>
  <c r="BD31" i="8" s="1"/>
  <c r="BL22" i="8"/>
  <c r="BL26" i="8"/>
  <c r="AC42" i="5"/>
  <c r="AC34" i="5"/>
  <c r="AC26" i="5"/>
  <c r="AA45" i="5"/>
  <c r="AA46" i="5"/>
  <c r="AC25" i="5"/>
  <c r="AC27" i="5"/>
  <c r="AC41" i="5"/>
  <c r="AC33" i="5"/>
  <c r="Y45" i="5"/>
  <c r="AE22" i="5"/>
  <c r="AC24" i="5"/>
  <c r="AC38" i="5"/>
  <c r="AC43" i="5"/>
  <c r="AD43" i="5"/>
  <c r="AC23" i="5"/>
  <c r="AE26" i="5"/>
  <c r="AC36" i="5"/>
  <c r="AC28" i="5"/>
  <c r="AC40" i="5"/>
  <c r="S14" i="5"/>
  <c r="AC39" i="5"/>
  <c r="AC14" i="5"/>
  <c r="AC31" i="5"/>
  <c r="AD14" i="5"/>
  <c r="AG14" i="5" s="1"/>
  <c r="AT14" i="5" s="1"/>
  <c r="AE28" i="5"/>
  <c r="AE36" i="5"/>
  <c r="AD36" i="5" s="1"/>
  <c r="AE27" i="5"/>
  <c r="AC19" i="5"/>
  <c r="Y46" i="5"/>
  <c r="AE23" i="5"/>
  <c r="AC32" i="5"/>
  <c r="S21" i="5"/>
  <c r="S37" i="5"/>
  <c r="Z29" i="5"/>
  <c r="AC29" i="5" s="1"/>
  <c r="AD29" i="5"/>
  <c r="W46" i="5"/>
  <c r="S29" i="5"/>
  <c r="S44" i="4"/>
  <c r="M43" i="4"/>
  <c r="L43" i="4"/>
  <c r="K43" i="4"/>
  <c r="J43" i="4"/>
  <c r="G43" i="4"/>
  <c r="F43" i="4"/>
  <c r="E43" i="4"/>
  <c r="D43" i="4"/>
  <c r="S43" i="4"/>
  <c r="B43" i="4"/>
  <c r="T42" i="4"/>
  <c r="AA42" i="4" s="1"/>
  <c r="R42" i="4"/>
  <c r="W42" i="4"/>
  <c r="V42" i="4"/>
  <c r="U42" i="4"/>
  <c r="T41" i="4"/>
  <c r="R41" i="4"/>
  <c r="W41" i="4"/>
  <c r="AD41" i="4" s="1"/>
  <c r="AC41" i="4" s="1"/>
  <c r="V41" i="4"/>
  <c r="U41" i="4"/>
  <c r="T40" i="4"/>
  <c r="AA40" i="4" s="1"/>
  <c r="R40" i="4"/>
  <c r="W40" i="4"/>
  <c r="AD40" i="4" s="1"/>
  <c r="V40" i="4"/>
  <c r="U40" i="4"/>
  <c r="T39" i="4"/>
  <c r="R39" i="4"/>
  <c r="W39" i="4"/>
  <c r="AD39" i="4" s="1"/>
  <c r="V39" i="4"/>
  <c r="U39" i="4"/>
  <c r="T38" i="4"/>
  <c r="R38" i="4"/>
  <c r="W38" i="4"/>
  <c r="V38" i="4"/>
  <c r="U38" i="4"/>
  <c r="T37" i="4"/>
  <c r="R37" i="4"/>
  <c r="W37" i="4"/>
  <c r="AD37" i="4" s="1"/>
  <c r="AC37" i="4" s="1"/>
  <c r="V37" i="4"/>
  <c r="U37" i="4"/>
  <c r="T36" i="4"/>
  <c r="AA36" i="4" s="1"/>
  <c r="R36" i="4"/>
  <c r="W36" i="4"/>
  <c r="AD36" i="4" s="1"/>
  <c r="V36" i="4"/>
  <c r="U36" i="4"/>
  <c r="T35" i="4"/>
  <c r="R35" i="4"/>
  <c r="W35" i="4"/>
  <c r="V35" i="4"/>
  <c r="U35" i="4"/>
  <c r="T34" i="4"/>
  <c r="R34" i="4"/>
  <c r="W34" i="4"/>
  <c r="V34" i="4"/>
  <c r="U34" i="4"/>
  <c r="T33" i="4"/>
  <c r="R33" i="4"/>
  <c r="W33" i="4"/>
  <c r="AD33" i="4" s="1"/>
  <c r="AC33" i="4" s="1"/>
  <c r="V33" i="4"/>
  <c r="U33" i="4"/>
  <c r="T32" i="4"/>
  <c r="Z32" i="4" s="1"/>
  <c r="R32" i="4"/>
  <c r="W32" i="4"/>
  <c r="AD32" i="4" s="1"/>
  <c r="V32" i="4"/>
  <c r="U32" i="4"/>
  <c r="T31" i="4"/>
  <c r="R31" i="4"/>
  <c r="W31" i="4"/>
  <c r="V31" i="4"/>
  <c r="U31" i="4"/>
  <c r="T30" i="4"/>
  <c r="R30" i="4"/>
  <c r="W30" i="4"/>
  <c r="AD30" i="4" s="1"/>
  <c r="V30" i="4"/>
  <c r="U30" i="4"/>
  <c r="T29" i="4"/>
  <c r="R29" i="4"/>
  <c r="W29" i="4"/>
  <c r="V29" i="4"/>
  <c r="U29" i="4"/>
  <c r="T28" i="4"/>
  <c r="AA28" i="4" s="1"/>
  <c r="R28" i="4"/>
  <c r="W28" i="4"/>
  <c r="AD28" i="4" s="1"/>
  <c r="V28" i="4"/>
  <c r="U28" i="4"/>
  <c r="T27" i="4"/>
  <c r="AA27" i="4" s="1"/>
  <c r="R27" i="4"/>
  <c r="W27" i="4"/>
  <c r="V27" i="4"/>
  <c r="U27" i="4"/>
  <c r="T26" i="4"/>
  <c r="R26" i="4"/>
  <c r="W26" i="4"/>
  <c r="V26" i="4"/>
  <c r="U26" i="4"/>
  <c r="T25" i="4"/>
  <c r="R25" i="4"/>
  <c r="W25" i="4"/>
  <c r="V25" i="4"/>
  <c r="U25" i="4"/>
  <c r="T24" i="4"/>
  <c r="Z24" i="4" s="1"/>
  <c r="R24" i="4"/>
  <c r="W24" i="4"/>
  <c r="V24" i="4"/>
  <c r="U24" i="4"/>
  <c r="T23" i="4"/>
  <c r="R23" i="4"/>
  <c r="W23" i="4"/>
  <c r="V23" i="4"/>
  <c r="U23" i="4"/>
  <c r="T22" i="4"/>
  <c r="R22" i="4"/>
  <c r="W22" i="4"/>
  <c r="V22" i="4"/>
  <c r="U22" i="4"/>
  <c r="T21" i="4"/>
  <c r="R21" i="4"/>
  <c r="W21" i="4"/>
  <c r="V21" i="4"/>
  <c r="U21" i="4"/>
  <c r="T20" i="4"/>
  <c r="Z20" i="4" s="1"/>
  <c r="R20" i="4"/>
  <c r="W20" i="4"/>
  <c r="V20" i="4"/>
  <c r="U20" i="4"/>
  <c r="T19" i="4"/>
  <c r="R19" i="4"/>
  <c r="W19" i="4"/>
  <c r="V19" i="4"/>
  <c r="U19" i="4"/>
  <c r="T18" i="4"/>
  <c r="AA18" i="4" s="1"/>
  <c r="R18" i="4"/>
  <c r="W18" i="4"/>
  <c r="V18" i="4"/>
  <c r="U18" i="4"/>
  <c r="T17" i="4"/>
  <c r="R17" i="4"/>
  <c r="W17" i="4"/>
  <c r="V17" i="4"/>
  <c r="U17" i="4"/>
  <c r="T16" i="4"/>
  <c r="R16" i="4"/>
  <c r="W16" i="4"/>
  <c r="V16" i="4"/>
  <c r="U16" i="4"/>
  <c r="T15" i="4"/>
  <c r="R15" i="4"/>
  <c r="W15" i="4"/>
  <c r="V15" i="4"/>
  <c r="U15" i="4"/>
  <c r="T14" i="4"/>
  <c r="AA14" i="4" s="1"/>
  <c r="R14" i="4"/>
  <c r="W14" i="4"/>
  <c r="V14" i="4"/>
  <c r="U14" i="4"/>
  <c r="T13" i="4"/>
  <c r="R13" i="4"/>
  <c r="W13" i="4"/>
  <c r="V13" i="4"/>
  <c r="U13" i="4"/>
  <c r="T12" i="4"/>
  <c r="Z12" i="4" s="1"/>
  <c r="R12" i="4"/>
  <c r="W12" i="4"/>
  <c r="V12" i="4"/>
  <c r="U12" i="4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AY43" i="2"/>
  <c r="AX43" i="2"/>
  <c r="AU43" i="2"/>
  <c r="AT43" i="2"/>
  <c r="AH42" i="2"/>
  <c r="AG42" i="2"/>
  <c r="AF42" i="2"/>
  <c r="AH41" i="2"/>
  <c r="AG41" i="2"/>
  <c r="AF41" i="2"/>
  <c r="AH40" i="2"/>
  <c r="AG40" i="2"/>
  <c r="AF40" i="2"/>
  <c r="AH39" i="2"/>
  <c r="AG39" i="2"/>
  <c r="AF39" i="2"/>
  <c r="AH38" i="2"/>
  <c r="AG38" i="2"/>
  <c r="AF38" i="2"/>
  <c r="AH37" i="2"/>
  <c r="AG37" i="2"/>
  <c r="AF37" i="2"/>
  <c r="AH36" i="2"/>
  <c r="AG36" i="2"/>
  <c r="AF36" i="2"/>
  <c r="AH35" i="2"/>
  <c r="AG35" i="2"/>
  <c r="AF35" i="2"/>
  <c r="AH34" i="2"/>
  <c r="AG34" i="2"/>
  <c r="AF34" i="2"/>
  <c r="AH33" i="2"/>
  <c r="AG33" i="2"/>
  <c r="AF33" i="2"/>
  <c r="AH32" i="2"/>
  <c r="AG32" i="2"/>
  <c r="AF32" i="2"/>
  <c r="AH31" i="2"/>
  <c r="AG31" i="2"/>
  <c r="AF31" i="2"/>
  <c r="AH30" i="2"/>
  <c r="AG30" i="2"/>
  <c r="AF30" i="2"/>
  <c r="AH29" i="2"/>
  <c r="AG29" i="2"/>
  <c r="AF29" i="2"/>
  <c r="AH28" i="2"/>
  <c r="AG28" i="2"/>
  <c r="AF28" i="2"/>
  <c r="AH27" i="2"/>
  <c r="AG27" i="2"/>
  <c r="AF27" i="2"/>
  <c r="AH26" i="2"/>
  <c r="AG26" i="2"/>
  <c r="AF26" i="2"/>
  <c r="AH25" i="2"/>
  <c r="AG25" i="2"/>
  <c r="AF25" i="2"/>
  <c r="AH24" i="2"/>
  <c r="AG24" i="2"/>
  <c r="AF24" i="2"/>
  <c r="AH23" i="2"/>
  <c r="AG23" i="2"/>
  <c r="AF23" i="2"/>
  <c r="AH22" i="2"/>
  <c r="AG22" i="2"/>
  <c r="AF22" i="2"/>
  <c r="AH21" i="2"/>
  <c r="AG21" i="2"/>
  <c r="AF21" i="2"/>
  <c r="AH20" i="2"/>
  <c r="AG20" i="2"/>
  <c r="AF20" i="2"/>
  <c r="AH19" i="2"/>
  <c r="AG19" i="2"/>
  <c r="AF19" i="2"/>
  <c r="AH18" i="2"/>
  <c r="AG18" i="2"/>
  <c r="AF18" i="2"/>
  <c r="AH17" i="2"/>
  <c r="AG17" i="2"/>
  <c r="AF17" i="2"/>
  <c r="AH16" i="2"/>
  <c r="AG16" i="2"/>
  <c r="AF16" i="2"/>
  <c r="AH15" i="2"/>
  <c r="AG15" i="2"/>
  <c r="AF15" i="2"/>
  <c r="AH14" i="2"/>
  <c r="AG14" i="2"/>
  <c r="AF14" i="2"/>
  <c r="AH13" i="2"/>
  <c r="AG13" i="2"/>
  <c r="AF13" i="2"/>
  <c r="AH12" i="2"/>
  <c r="AG12" i="2"/>
  <c r="AF12" i="2"/>
  <c r="AB12" i="2"/>
  <c r="AC12" i="2"/>
  <c r="AD12" i="2"/>
  <c r="AB13" i="2"/>
  <c r="AC13" i="2"/>
  <c r="AD13" i="2"/>
  <c r="AB14" i="2"/>
  <c r="AC14" i="2"/>
  <c r="AD14" i="2"/>
  <c r="AB15" i="2"/>
  <c r="AC15" i="2"/>
  <c r="AD15" i="2"/>
  <c r="AB16" i="2"/>
  <c r="AC16" i="2"/>
  <c r="AD16" i="2"/>
  <c r="AB17" i="2"/>
  <c r="AC17" i="2"/>
  <c r="AD17" i="2"/>
  <c r="AB18" i="2"/>
  <c r="AC18" i="2"/>
  <c r="AD18" i="2"/>
  <c r="AB19" i="2"/>
  <c r="AC19" i="2"/>
  <c r="AD19" i="2"/>
  <c r="AB20" i="2"/>
  <c r="AC20" i="2"/>
  <c r="AD20" i="2"/>
  <c r="AB21" i="2"/>
  <c r="AC21" i="2"/>
  <c r="AD21" i="2"/>
  <c r="AB22" i="2"/>
  <c r="AC22" i="2"/>
  <c r="AD22" i="2"/>
  <c r="AB23" i="2"/>
  <c r="AC23" i="2"/>
  <c r="AD23" i="2"/>
  <c r="AB24" i="2"/>
  <c r="AC24" i="2"/>
  <c r="AD24" i="2"/>
  <c r="AB25" i="2"/>
  <c r="AC25" i="2"/>
  <c r="AD25" i="2"/>
  <c r="AB26" i="2"/>
  <c r="AC26" i="2"/>
  <c r="AD26" i="2"/>
  <c r="AB27" i="2"/>
  <c r="AC27" i="2"/>
  <c r="AD27" i="2"/>
  <c r="AB28" i="2"/>
  <c r="AC28" i="2"/>
  <c r="AD28" i="2"/>
  <c r="AB29" i="2"/>
  <c r="AC29" i="2"/>
  <c r="AD29" i="2"/>
  <c r="AB30" i="2"/>
  <c r="AC30" i="2"/>
  <c r="AD30" i="2"/>
  <c r="AB31" i="2"/>
  <c r="AL31" i="2" s="1"/>
  <c r="AC31" i="2"/>
  <c r="AD31" i="2"/>
  <c r="AB32" i="2"/>
  <c r="AC32" i="2"/>
  <c r="AD32" i="2"/>
  <c r="AB33" i="2"/>
  <c r="AC33" i="2"/>
  <c r="AD33" i="2"/>
  <c r="AB34" i="2"/>
  <c r="AC34" i="2"/>
  <c r="AD34" i="2"/>
  <c r="AB35" i="2"/>
  <c r="AL35" i="2" s="1"/>
  <c r="AC35" i="2"/>
  <c r="AD35" i="2"/>
  <c r="AB36" i="2"/>
  <c r="AC36" i="2"/>
  <c r="AD36" i="2"/>
  <c r="AB37" i="2"/>
  <c r="AC37" i="2"/>
  <c r="AD37" i="2"/>
  <c r="AB38" i="2"/>
  <c r="AC38" i="2"/>
  <c r="AD38" i="2"/>
  <c r="AB39" i="2"/>
  <c r="AC39" i="2"/>
  <c r="AD39" i="2"/>
  <c r="AB40" i="2"/>
  <c r="AC40" i="2"/>
  <c r="AD40" i="2"/>
  <c r="AB41" i="2"/>
  <c r="AC41" i="2"/>
  <c r="AD41" i="2"/>
  <c r="AB42" i="2"/>
  <c r="AC42" i="2"/>
  <c r="AD42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Z12" i="2"/>
  <c r="AK12" i="2" s="1"/>
  <c r="AN12" i="2" s="1"/>
  <c r="AA12" i="2"/>
  <c r="Z13" i="2"/>
  <c r="AK13" i="2" s="1"/>
  <c r="AN13" i="2" s="1"/>
  <c r="Z14" i="2"/>
  <c r="Z15" i="2"/>
  <c r="Z16" i="2"/>
  <c r="Z17" i="2"/>
  <c r="Z18" i="2"/>
  <c r="Z19" i="2"/>
  <c r="Z20" i="2"/>
  <c r="AK20" i="2" s="1"/>
  <c r="AN20" i="2" s="1"/>
  <c r="Z21" i="2"/>
  <c r="AK21" i="2" s="1"/>
  <c r="AN21" i="2" s="1"/>
  <c r="Z22" i="2"/>
  <c r="AK22" i="2" s="1"/>
  <c r="AN22" i="2" s="1"/>
  <c r="Z23" i="2"/>
  <c r="AK23" i="2" s="1"/>
  <c r="AN23" i="2" s="1"/>
  <c r="Z24" i="2"/>
  <c r="AK24" i="2" s="1"/>
  <c r="AN24" i="2" s="1"/>
  <c r="Z25" i="2"/>
  <c r="AK25" i="2" s="1"/>
  <c r="AN25" i="2" s="1"/>
  <c r="Z26" i="2"/>
  <c r="AK26" i="2" s="1"/>
  <c r="AN26" i="2" s="1"/>
  <c r="Z27" i="2"/>
  <c r="AK27" i="2" s="1"/>
  <c r="AN27" i="2" s="1"/>
  <c r="Z28" i="2"/>
  <c r="Z29" i="2"/>
  <c r="AK29" i="2" s="1"/>
  <c r="AN29" i="2" s="1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W42" i="2"/>
  <c r="V42" i="2"/>
  <c r="U42" i="2"/>
  <c r="T42" i="2"/>
  <c r="S42" i="2"/>
  <c r="R42" i="2"/>
  <c r="C43" i="2"/>
  <c r="D43" i="2"/>
  <c r="E43" i="2"/>
  <c r="F43" i="2"/>
  <c r="G43" i="2"/>
  <c r="H43" i="2"/>
  <c r="I43" i="2"/>
  <c r="J43" i="2"/>
  <c r="K43" i="2"/>
  <c r="L43" i="2"/>
  <c r="M43" i="2"/>
  <c r="B43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12" i="2"/>
  <c r="U12" i="2"/>
  <c r="V12" i="2"/>
  <c r="W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S12" i="2"/>
  <c r="R12" i="2"/>
  <c r="AQ31" i="8" l="1"/>
  <c r="AP46" i="8"/>
  <c r="AQ24" i="8"/>
  <c r="AQ28" i="8"/>
  <c r="AE14" i="5"/>
  <c r="AH14" i="5" s="1"/>
  <c r="AD46" i="5"/>
  <c r="S46" i="5"/>
  <c r="AE29" i="5"/>
  <c r="AG29" i="5"/>
  <c r="AT29" i="5" s="1"/>
  <c r="AD51" i="5"/>
  <c r="AZ12" i="2"/>
  <c r="AV26" i="2"/>
  <c r="AV22" i="2"/>
  <c r="AF24" i="4"/>
  <c r="AC13" i="4"/>
  <c r="AC21" i="4"/>
  <c r="AC25" i="4"/>
  <c r="AD25" i="4" s="1"/>
  <c r="AC29" i="4"/>
  <c r="AG28" i="4"/>
  <c r="AG36" i="4"/>
  <c r="AG40" i="4"/>
  <c r="Z42" i="4"/>
  <c r="AC27" i="4"/>
  <c r="AD27" i="4" s="1"/>
  <c r="AG27" i="4" s="1"/>
  <c r="AC12" i="4"/>
  <c r="AD12" i="4" s="1"/>
  <c r="AC20" i="4"/>
  <c r="AD20" i="4" s="1"/>
  <c r="AC24" i="4"/>
  <c r="AD24" i="4" s="1"/>
  <c r="AC23" i="4"/>
  <c r="AD23" i="4" s="1"/>
  <c r="AD42" i="4"/>
  <c r="AC42" i="4" s="1"/>
  <c r="AC22" i="4"/>
  <c r="AD22" i="4" s="1"/>
  <c r="AC26" i="4"/>
  <c r="AD26" i="4" s="1"/>
  <c r="AD13" i="4"/>
  <c r="AD21" i="4"/>
  <c r="AC39" i="4"/>
  <c r="AD35" i="4"/>
  <c r="AC35" i="4" s="1"/>
  <c r="AD31" i="4"/>
  <c r="AC31" i="4" s="1"/>
  <c r="Y26" i="4"/>
  <c r="Z26" i="4"/>
  <c r="AA17" i="4"/>
  <c r="AA21" i="4"/>
  <c r="AA31" i="4"/>
  <c r="AA33" i="4"/>
  <c r="AG33" i="4" s="1"/>
  <c r="AA39" i="4"/>
  <c r="AG39" i="4" s="1"/>
  <c r="AA35" i="4"/>
  <c r="Z18" i="4"/>
  <c r="Z14" i="4"/>
  <c r="Z27" i="4"/>
  <c r="Z28" i="4"/>
  <c r="Z40" i="4"/>
  <c r="Z36" i="4"/>
  <c r="AD16" i="4"/>
  <c r="AC16" i="4" s="1"/>
  <c r="Y22" i="4"/>
  <c r="Z22" i="4"/>
  <c r="AB14" i="4"/>
  <c r="AB18" i="4"/>
  <c r="AB29" i="4"/>
  <c r="AB30" i="4"/>
  <c r="AB38" i="4"/>
  <c r="AA20" i="4"/>
  <c r="AG20" i="4" s="1"/>
  <c r="AA13" i="4"/>
  <c r="AA16" i="4"/>
  <c r="AA23" i="4"/>
  <c r="AA30" i="4"/>
  <c r="AG30" i="4" s="1"/>
  <c r="AA38" i="4"/>
  <c r="AA34" i="4"/>
  <c r="AD19" i="4"/>
  <c r="AC19" i="4" s="1"/>
  <c r="AD15" i="4"/>
  <c r="AC15" i="4" s="1"/>
  <c r="AD38" i="4"/>
  <c r="AD34" i="4"/>
  <c r="AC28" i="4"/>
  <c r="AC40" i="4"/>
  <c r="AC36" i="4"/>
  <c r="AC32" i="4"/>
  <c r="AF32" i="4" s="1"/>
  <c r="AA19" i="4"/>
  <c r="AG19" i="4" s="1"/>
  <c r="AA15" i="4"/>
  <c r="AG15" i="4" s="1"/>
  <c r="AA25" i="4"/>
  <c r="AA29" i="4"/>
  <c r="AA41" i="4"/>
  <c r="AG41" i="4" s="1"/>
  <c r="AA37" i="4"/>
  <c r="AG37" i="4" s="1"/>
  <c r="AD29" i="4"/>
  <c r="AD18" i="4"/>
  <c r="AG18" i="4" s="1"/>
  <c r="AC30" i="4"/>
  <c r="AA24" i="4"/>
  <c r="AG24" i="4" s="1"/>
  <c r="AD14" i="4"/>
  <c r="AG14" i="4" s="1"/>
  <c r="AD17" i="4"/>
  <c r="AC17" i="4" s="1"/>
  <c r="AA32" i="4"/>
  <c r="AG32" i="4" s="1"/>
  <c r="AA12" i="4"/>
  <c r="AB20" i="4"/>
  <c r="AB24" i="4"/>
  <c r="AB34" i="4"/>
  <c r="AB15" i="4"/>
  <c r="AB16" i="4"/>
  <c r="Y16" i="4"/>
  <c r="AB19" i="4"/>
  <c r="Y20" i="4"/>
  <c r="AB23" i="4"/>
  <c r="AB27" i="4"/>
  <c r="AB28" i="4"/>
  <c r="Y28" i="4"/>
  <c r="AB32" i="4"/>
  <c r="Y32" i="4"/>
  <c r="AB36" i="4"/>
  <c r="Y36" i="4"/>
  <c r="AB40" i="4"/>
  <c r="Y40" i="4"/>
  <c r="AB22" i="4"/>
  <c r="AB12" i="4"/>
  <c r="Y13" i="4"/>
  <c r="Y15" i="4"/>
  <c r="Y19" i="4"/>
  <c r="Y23" i="4"/>
  <c r="Y25" i="4"/>
  <c r="Y27" i="4"/>
  <c r="Y29" i="4"/>
  <c r="Y31" i="4"/>
  <c r="Y35" i="4"/>
  <c r="Y37" i="4"/>
  <c r="Y39" i="4"/>
  <c r="Y41" i="4"/>
  <c r="AB26" i="4"/>
  <c r="AB42" i="4"/>
  <c r="Y14" i="4"/>
  <c r="Y18" i="4"/>
  <c r="AB33" i="4"/>
  <c r="AB37" i="4"/>
  <c r="AB41" i="4"/>
  <c r="Y12" i="4"/>
  <c r="Y17" i="4"/>
  <c r="Y21" i="4"/>
  <c r="Y33" i="4"/>
  <c r="AB13" i="4"/>
  <c r="AB17" i="4"/>
  <c r="AB21" i="4"/>
  <c r="AB25" i="4"/>
  <c r="AB31" i="4"/>
  <c r="AB35" i="4"/>
  <c r="AB39" i="4"/>
  <c r="Y24" i="4"/>
  <c r="Y30" i="4"/>
  <c r="Y34" i="4"/>
  <c r="Y38" i="4"/>
  <c r="Y42" i="4"/>
  <c r="T43" i="4"/>
  <c r="U43" i="4"/>
  <c r="W43" i="4"/>
  <c r="U44" i="4"/>
  <c r="V43" i="4"/>
  <c r="P43" i="4"/>
  <c r="R44" i="4"/>
  <c r="V44" i="4"/>
  <c r="T44" i="4"/>
  <c r="O43" i="4"/>
  <c r="W44" i="4"/>
  <c r="R43" i="4"/>
  <c r="AJ28" i="2"/>
  <c r="AL39" i="2"/>
  <c r="AK39" i="2" s="1"/>
  <c r="AG43" i="2"/>
  <c r="Y43" i="2"/>
  <c r="AL14" i="2"/>
  <c r="AK14" i="2" s="1"/>
  <c r="AL18" i="2"/>
  <c r="AK18" i="2" s="1"/>
  <c r="AD43" i="2"/>
  <c r="AF43" i="2"/>
  <c r="AJ17" i="2"/>
  <c r="AJ29" i="2"/>
  <c r="AJ33" i="2"/>
  <c r="AJ37" i="2"/>
  <c r="AJ41" i="2"/>
  <c r="AH43" i="2"/>
  <c r="AJ24" i="2"/>
  <c r="AJ36" i="2"/>
  <c r="AJ40" i="2"/>
  <c r="Z43" i="2"/>
  <c r="AL24" i="2"/>
  <c r="AZ20" i="2"/>
  <c r="AV20" i="2"/>
  <c r="AL20" i="2"/>
  <c r="AO20" i="2" s="1"/>
  <c r="AV23" i="2"/>
  <c r="BL23" i="2" s="1"/>
  <c r="AZ23" i="2"/>
  <c r="AZ25" i="2"/>
  <c r="AV25" i="2"/>
  <c r="AZ21" i="2"/>
  <c r="AV21" i="2"/>
  <c r="AL13" i="2"/>
  <c r="AO13" i="2" s="1"/>
  <c r="AL16" i="2"/>
  <c r="AK16" i="2" s="1"/>
  <c r="AL32" i="2"/>
  <c r="AK32" i="2" s="1"/>
  <c r="AZ29" i="2"/>
  <c r="AV29" i="2"/>
  <c r="BL29" i="2" s="1"/>
  <c r="AV27" i="2"/>
  <c r="AZ27" i="2"/>
  <c r="AL15" i="2"/>
  <c r="AK15" i="2" s="1"/>
  <c r="AL19" i="2"/>
  <c r="AK19" i="2" s="1"/>
  <c r="AL23" i="2"/>
  <c r="AO23" i="2" s="1"/>
  <c r="AL27" i="2"/>
  <c r="AO27" i="2" s="1"/>
  <c r="AK31" i="2"/>
  <c r="AK35" i="2"/>
  <c r="AJ20" i="2"/>
  <c r="AZ13" i="2"/>
  <c r="AV13" i="2"/>
  <c r="AL21" i="2"/>
  <c r="AO21" i="2" s="1"/>
  <c r="AL25" i="2"/>
  <c r="AO25" i="2" s="1"/>
  <c r="AV12" i="2"/>
  <c r="AH44" i="2"/>
  <c r="AJ12" i="2"/>
  <c r="AL12" i="2"/>
  <c r="AL36" i="2"/>
  <c r="AK36" i="2" s="1"/>
  <c r="AL40" i="2"/>
  <c r="AK40" i="2" s="1"/>
  <c r="AZ26" i="2"/>
  <c r="AZ22" i="2"/>
  <c r="AL22" i="2"/>
  <c r="AO22" i="2" s="1"/>
  <c r="AL26" i="2"/>
  <c r="AO26" i="2" s="1"/>
  <c r="AJ30" i="2"/>
  <c r="AJ34" i="2"/>
  <c r="AJ38" i="2"/>
  <c r="AJ32" i="2"/>
  <c r="AJ16" i="2"/>
  <c r="AL28" i="2"/>
  <c r="AK28" i="2" s="1"/>
  <c r="AJ39" i="2"/>
  <c r="AJ35" i="2"/>
  <c r="AJ31" i="2"/>
  <c r="AJ27" i="2"/>
  <c r="AJ23" i="2"/>
  <c r="AJ19" i="2"/>
  <c r="AJ15" i="2"/>
  <c r="AL29" i="2"/>
  <c r="AO29" i="2" s="1"/>
  <c r="AL17" i="2"/>
  <c r="AK17" i="2" s="1"/>
  <c r="AL30" i="2"/>
  <c r="AK30" i="2" s="1"/>
  <c r="AL38" i="2"/>
  <c r="AK38" i="2" s="1"/>
  <c r="AL34" i="2"/>
  <c r="AK34" i="2" s="1"/>
  <c r="AC43" i="2"/>
  <c r="AD44" i="2"/>
  <c r="AC44" i="2"/>
  <c r="AB44" i="2"/>
  <c r="AF44" i="2"/>
  <c r="AJ26" i="2"/>
  <c r="AJ22" i="2"/>
  <c r="AJ18" i="2"/>
  <c r="AJ14" i="2"/>
  <c r="AL41" i="2"/>
  <c r="AK41" i="2" s="1"/>
  <c r="AL37" i="2"/>
  <c r="AK37" i="2" s="1"/>
  <c r="AL33" i="2"/>
  <c r="AK33" i="2" s="1"/>
  <c r="AB43" i="2"/>
  <c r="AA43" i="2"/>
  <c r="AG44" i="2"/>
  <c r="AJ25" i="2"/>
  <c r="AJ21" i="2"/>
  <c r="AJ13" i="2"/>
  <c r="AA44" i="2"/>
  <c r="Y44" i="2"/>
  <c r="Z44" i="2"/>
  <c r="S43" i="2"/>
  <c r="U43" i="2"/>
  <c r="W43" i="2"/>
  <c r="T43" i="2"/>
  <c r="T44" i="2"/>
  <c r="V43" i="2"/>
  <c r="R44" i="2"/>
  <c r="W44" i="2"/>
  <c r="S44" i="2"/>
  <c r="R43" i="2"/>
  <c r="U44" i="2"/>
  <c r="V44" i="2"/>
  <c r="AP51" i="8" l="1"/>
  <c r="BL24" i="8"/>
  <c r="AQ46" i="8"/>
  <c r="AP52" i="8" s="1"/>
  <c r="BL31" i="8"/>
  <c r="BL15" i="8"/>
  <c r="AE46" i="5"/>
  <c r="AD53" i="5" s="1"/>
  <c r="BL12" i="2"/>
  <c r="BL13" i="2"/>
  <c r="BL21" i="2"/>
  <c r="BL25" i="2"/>
  <c r="BL20" i="2"/>
  <c r="BA14" i="5"/>
  <c r="AD52" i="5"/>
  <c r="BL22" i="2"/>
  <c r="AG21" i="4"/>
  <c r="AG13" i="4"/>
  <c r="BL26" i="2"/>
  <c r="AG12" i="4"/>
  <c r="AF27" i="4"/>
  <c r="BL27" i="2"/>
  <c r="AG23" i="4"/>
  <c r="AF26" i="4"/>
  <c r="AS14" i="5"/>
  <c r="AW14" i="5"/>
  <c r="BE14" i="5" s="1"/>
  <c r="AI14" i="5"/>
  <c r="AO14" i="5"/>
  <c r="BD14" i="5" s="1"/>
  <c r="BE22" i="2"/>
  <c r="BI22" i="2"/>
  <c r="BE13" i="2"/>
  <c r="BI13" i="2"/>
  <c r="BE29" i="2"/>
  <c r="BI29" i="2"/>
  <c r="BE25" i="2"/>
  <c r="BI25" i="2"/>
  <c r="BI27" i="2"/>
  <c r="BE27" i="2"/>
  <c r="BE21" i="2"/>
  <c r="BI21" i="2"/>
  <c r="BI23" i="2"/>
  <c r="BE23" i="2"/>
  <c r="BI26" i="2"/>
  <c r="BE26" i="2"/>
  <c r="BI20" i="2"/>
  <c r="BE20" i="2"/>
  <c r="AF36" i="4"/>
  <c r="AG29" i="4"/>
  <c r="AG34" i="4"/>
  <c r="AG16" i="4"/>
  <c r="AF22" i="4"/>
  <c r="AF40" i="4"/>
  <c r="AG31" i="4"/>
  <c r="AF42" i="4"/>
  <c r="AF20" i="4"/>
  <c r="AF12" i="4"/>
  <c r="AG25" i="4"/>
  <c r="AG38" i="4"/>
  <c r="AF28" i="4"/>
  <c r="AG35" i="4"/>
  <c r="AG17" i="4"/>
  <c r="AG42" i="4"/>
  <c r="Z38" i="4"/>
  <c r="Z17" i="4"/>
  <c r="AF17" i="4" s="1"/>
  <c r="Z34" i="4"/>
  <c r="Z33" i="4"/>
  <c r="AF33" i="4" s="1"/>
  <c r="AC18" i="4"/>
  <c r="AF18" i="4" s="1"/>
  <c r="AA22" i="4"/>
  <c r="AG22" i="4" s="1"/>
  <c r="AA26" i="4"/>
  <c r="AG26" i="4" s="1"/>
  <c r="Z31" i="4"/>
  <c r="AF31" i="4" s="1"/>
  <c r="AC38" i="4"/>
  <c r="Z13" i="4"/>
  <c r="AF13" i="4" s="1"/>
  <c r="Z23" i="4"/>
  <c r="AF23" i="4" s="1"/>
  <c r="Z41" i="4"/>
  <c r="AF41" i="4" s="1"/>
  <c r="Z30" i="4"/>
  <c r="AF30" i="4" s="1"/>
  <c r="Z21" i="4"/>
  <c r="AF21" i="4" s="1"/>
  <c r="Z16" i="4"/>
  <c r="AF16" i="4" s="1"/>
  <c r="Z39" i="4"/>
  <c r="AF39" i="4" s="1"/>
  <c r="AC34" i="4"/>
  <c r="Z29" i="4"/>
  <c r="AF29" i="4" s="1"/>
  <c r="Z15" i="4"/>
  <c r="AF15" i="4" s="1"/>
  <c r="Z37" i="4"/>
  <c r="AF37" i="4" s="1"/>
  <c r="Z35" i="4"/>
  <c r="AF35" i="4" s="1"/>
  <c r="Z25" i="4"/>
  <c r="AF25" i="4" s="1"/>
  <c r="AC14" i="4"/>
  <c r="AF14" i="4" s="1"/>
  <c r="Z19" i="4"/>
  <c r="AF19" i="4" s="1"/>
  <c r="AD43" i="4"/>
  <c r="AK44" i="2"/>
  <c r="AO12" i="2"/>
  <c r="AL44" i="2"/>
  <c r="AO24" i="2"/>
  <c r="AZ24" i="2"/>
  <c r="AV24" i="2"/>
  <c r="AU14" i="8" l="1"/>
  <c r="AP53" i="8"/>
  <c r="AV14" i="8"/>
  <c r="AJ14" i="5"/>
  <c r="BL24" i="2"/>
  <c r="AW26" i="2"/>
  <c r="BA26" i="2" s="1"/>
  <c r="BM26" i="2"/>
  <c r="AW25" i="2"/>
  <c r="BM25" i="2"/>
  <c r="AW23" i="2"/>
  <c r="BA23" i="2" s="1"/>
  <c r="BM23" i="2"/>
  <c r="AW29" i="2"/>
  <c r="BA29" i="2" s="1"/>
  <c r="BM29" i="2"/>
  <c r="AW21" i="2"/>
  <c r="BM21" i="2"/>
  <c r="AW13" i="2"/>
  <c r="BA13" i="2" s="1"/>
  <c r="BM13" i="2"/>
  <c r="AW20" i="2"/>
  <c r="BM20" i="2"/>
  <c r="AW27" i="2"/>
  <c r="BM27" i="2"/>
  <c r="AW22" i="2"/>
  <c r="BA22" i="2" s="1"/>
  <c r="BM22" i="2"/>
  <c r="AJ15" i="5"/>
  <c r="BH14" i="5"/>
  <c r="BB26" i="2"/>
  <c r="BB22" i="2"/>
  <c r="BI24" i="2"/>
  <c r="BE24" i="2"/>
  <c r="BI12" i="2"/>
  <c r="BE12" i="2"/>
  <c r="AF34" i="4"/>
  <c r="AF38" i="4"/>
  <c r="AF43" i="4" s="1"/>
  <c r="AG43" i="4"/>
  <c r="AC43" i="4"/>
  <c r="AK49" i="2"/>
  <c r="AK48" i="2"/>
  <c r="AQ12" i="2"/>
  <c r="AQ13" i="2" s="1"/>
  <c r="AP12" i="2"/>
  <c r="AP13" i="2" s="1"/>
  <c r="AN14" i="2" s="1"/>
  <c r="AK47" i="2"/>
  <c r="AT15" i="8" l="1"/>
  <c r="BJ15" i="8" s="1"/>
  <c r="BM15" i="8" s="1"/>
  <c r="BA21" i="2"/>
  <c r="BM12" i="2"/>
  <c r="AW12" i="2"/>
  <c r="BA12" i="2" s="1"/>
  <c r="BB12" i="2" s="1"/>
  <c r="BA27" i="2"/>
  <c r="BA20" i="2"/>
  <c r="BA25" i="2"/>
  <c r="AW24" i="2"/>
  <c r="BA24" i="2" s="1"/>
  <c r="BM24" i="2"/>
  <c r="BO22" i="2"/>
  <c r="BO26" i="2"/>
  <c r="AH15" i="5"/>
  <c r="AS15" i="5"/>
  <c r="AO15" i="5"/>
  <c r="AI15" i="5"/>
  <c r="AG16" i="5" s="1"/>
  <c r="AT16" i="5" s="1"/>
  <c r="BG14" i="5"/>
  <c r="BJ29" i="2"/>
  <c r="BP29" i="2" s="1"/>
  <c r="BB29" i="2"/>
  <c r="BO29" i="2" s="1"/>
  <c r="BJ13" i="2"/>
  <c r="BP13" i="2" s="1"/>
  <c r="BB13" i="2"/>
  <c r="BO13" i="2" s="1"/>
  <c r="BJ23" i="2"/>
  <c r="BP23" i="2" s="1"/>
  <c r="BB23" i="2"/>
  <c r="BO23" i="2" s="1"/>
  <c r="BJ22" i="2"/>
  <c r="BP22" i="2" s="1"/>
  <c r="BJ26" i="2"/>
  <c r="BP26" i="2" s="1"/>
  <c r="AU15" i="8" l="1"/>
  <c r="AV15" i="8"/>
  <c r="BB20" i="2"/>
  <c r="BO20" i="2" s="1"/>
  <c r="BJ20" i="2"/>
  <c r="BP20" i="2" s="1"/>
  <c r="BJ27" i="2"/>
  <c r="BP27" i="2" s="1"/>
  <c r="BB27" i="2"/>
  <c r="BO27" i="2" s="1"/>
  <c r="BJ25" i="2"/>
  <c r="BP25" i="2" s="1"/>
  <c r="BB25" i="2"/>
  <c r="BO25" i="2" s="1"/>
  <c r="BB21" i="2"/>
  <c r="BO21" i="2" s="1"/>
  <c r="BJ21" i="2"/>
  <c r="BP21" i="2" s="1"/>
  <c r="AW15" i="5"/>
  <c r="BA15" i="5"/>
  <c r="AS16" i="5"/>
  <c r="BD15" i="5"/>
  <c r="AI16" i="5"/>
  <c r="AJ16" i="5"/>
  <c r="AO16" i="5"/>
  <c r="BD16" i="5" s="1"/>
  <c r="AH16" i="5"/>
  <c r="BE15" i="5"/>
  <c r="BJ12" i="2"/>
  <c r="BP12" i="2" s="1"/>
  <c r="BO12" i="2"/>
  <c r="BJ24" i="2"/>
  <c r="BP24" i="2" s="1"/>
  <c r="BB24" i="2"/>
  <c r="BO24" i="2" s="1"/>
  <c r="AZ14" i="2"/>
  <c r="AV14" i="2"/>
  <c r="BL14" i="2" s="1"/>
  <c r="AO14" i="2"/>
  <c r="AP14" i="2"/>
  <c r="AN15" i="2" s="1"/>
  <c r="AQ14" i="2"/>
  <c r="AS16" i="8" l="1"/>
  <c r="BD16" i="8" s="1"/>
  <c r="BL16" i="8" s="1"/>
  <c r="AG17" i="5"/>
  <c r="AT17" i="5" s="1"/>
  <c r="BH15" i="5"/>
  <c r="BG15" i="5"/>
  <c r="BA16" i="5"/>
  <c r="AW16" i="5"/>
  <c r="AP15" i="2"/>
  <c r="BI14" i="2"/>
  <c r="BE14" i="2"/>
  <c r="BM14" i="2" s="1"/>
  <c r="AT16" i="8" l="1"/>
  <c r="BJ16" i="8" s="1"/>
  <c r="BM16" i="8" s="1"/>
  <c r="AV16" i="8"/>
  <c r="AU16" i="8"/>
  <c r="AJ17" i="5"/>
  <c r="AS17" i="5"/>
  <c r="AH17" i="5"/>
  <c r="AO17" i="5"/>
  <c r="AI17" i="5"/>
  <c r="AG18" i="5" s="1"/>
  <c r="AT18" i="5" s="1"/>
  <c r="BE16" i="5"/>
  <c r="BG16" i="5"/>
  <c r="AZ15" i="2"/>
  <c r="AV15" i="2"/>
  <c r="BL15" i="2" s="1"/>
  <c r="AW14" i="2"/>
  <c r="BA14" i="2" s="1"/>
  <c r="BB14" i="2" s="1"/>
  <c r="AO15" i="2"/>
  <c r="AQ15" i="2"/>
  <c r="AN16" i="2" s="1"/>
  <c r="AQ16" i="2" s="1"/>
  <c r="AS17" i="8" l="1"/>
  <c r="BI15" i="2"/>
  <c r="BA17" i="5"/>
  <c r="AJ18" i="5"/>
  <c r="BE15" i="2"/>
  <c r="BM15" i="2" s="1"/>
  <c r="BD17" i="5"/>
  <c r="AO18" i="5"/>
  <c r="AI18" i="5"/>
  <c r="AW17" i="5"/>
  <c r="AH18" i="5"/>
  <c r="BH16" i="5"/>
  <c r="BJ14" i="2"/>
  <c r="BP14" i="2" s="1"/>
  <c r="BO14" i="2"/>
  <c r="AP16" i="2"/>
  <c r="AN17" i="2" s="1"/>
  <c r="AO16" i="2"/>
  <c r="AZ16" i="2"/>
  <c r="AV16" i="2"/>
  <c r="BL16" i="2" s="1"/>
  <c r="AT17" i="8" l="1"/>
  <c r="BJ17" i="8" s="1"/>
  <c r="BM17" i="8" s="1"/>
  <c r="BD17" i="8"/>
  <c r="BL17" i="8" s="1"/>
  <c r="AU17" i="8"/>
  <c r="AV17" i="8"/>
  <c r="AW15" i="2"/>
  <c r="BA15" i="2" s="1"/>
  <c r="BJ15" i="2" s="1"/>
  <c r="BP15" i="2" s="1"/>
  <c r="AG19" i="5"/>
  <c r="AT19" i="5" s="1"/>
  <c r="AS18" i="5"/>
  <c r="BD18" i="5" s="1"/>
  <c r="BO15" i="2"/>
  <c r="BG17" i="5"/>
  <c r="BH17" i="5"/>
  <c r="BE17" i="5"/>
  <c r="BA18" i="5"/>
  <c r="AW18" i="5"/>
  <c r="BB15" i="2"/>
  <c r="BI16" i="2"/>
  <c r="BE16" i="2"/>
  <c r="AP17" i="2"/>
  <c r="AS18" i="8" l="1"/>
  <c r="AO19" i="5"/>
  <c r="BG19" i="5"/>
  <c r="BD19" i="5"/>
  <c r="AI19" i="5"/>
  <c r="AH19" i="5"/>
  <c r="AW19" i="5" s="1"/>
  <c r="AS19" i="5"/>
  <c r="AJ19" i="5"/>
  <c r="BM16" i="2"/>
  <c r="BH18" i="5"/>
  <c r="BE18" i="5"/>
  <c r="BG18" i="5"/>
  <c r="AW16" i="2"/>
  <c r="BA16" i="2" s="1"/>
  <c r="AO17" i="2"/>
  <c r="AZ17" i="2"/>
  <c r="AV17" i="2"/>
  <c r="BL17" i="2" s="1"/>
  <c r="AQ17" i="2"/>
  <c r="AN18" i="2" s="1"/>
  <c r="AT18" i="8" l="1"/>
  <c r="BJ18" i="8" s="1"/>
  <c r="BM18" i="8" s="1"/>
  <c r="BD18" i="8"/>
  <c r="BL18" i="8" s="1"/>
  <c r="AU18" i="8"/>
  <c r="AV18" i="8"/>
  <c r="BA19" i="5"/>
  <c r="BH19" i="5"/>
  <c r="AG20" i="5"/>
  <c r="AT20" i="5" s="1"/>
  <c r="BE19" i="5"/>
  <c r="BO16" i="2"/>
  <c r="BJ16" i="2"/>
  <c r="BP16" i="2" s="1"/>
  <c r="BB16" i="2"/>
  <c r="BE17" i="2"/>
  <c r="BI17" i="2"/>
  <c r="AQ18" i="2"/>
  <c r="AS19" i="8" l="1"/>
  <c r="BD19" i="8" s="1"/>
  <c r="BL19" i="8" s="1"/>
  <c r="BM17" i="2"/>
  <c r="AJ20" i="5"/>
  <c r="AO20" i="5"/>
  <c r="AH20" i="5"/>
  <c r="BA20" i="5" s="1"/>
  <c r="AI20" i="5"/>
  <c r="AS20" i="5"/>
  <c r="BD20" i="5"/>
  <c r="AW17" i="2"/>
  <c r="BA17" i="2" s="1"/>
  <c r="AO18" i="2"/>
  <c r="AZ18" i="2"/>
  <c r="AV18" i="2"/>
  <c r="BL18" i="2" s="1"/>
  <c r="AP18" i="2"/>
  <c r="AN19" i="2" s="1"/>
  <c r="AU19" i="8" l="1"/>
  <c r="AT19" i="8"/>
  <c r="BJ19" i="8" s="1"/>
  <c r="BM19" i="8" s="1"/>
  <c r="AV19" i="8"/>
  <c r="AW20" i="5"/>
  <c r="BE20" i="5" s="1"/>
  <c r="AG21" i="5"/>
  <c r="AT21" i="5" s="1"/>
  <c r="BG20" i="5"/>
  <c r="AI21" i="5"/>
  <c r="BH20" i="5"/>
  <c r="BJ17" i="2"/>
  <c r="BP17" i="2" s="1"/>
  <c r="BB17" i="2"/>
  <c r="BO17" i="2" s="1"/>
  <c r="BE18" i="2"/>
  <c r="BI18" i="2"/>
  <c r="AP19" i="2"/>
  <c r="AP20" i="2" s="1"/>
  <c r="AP21" i="2" s="1"/>
  <c r="AP22" i="2" s="1"/>
  <c r="AP23" i="2" s="1"/>
  <c r="AP24" i="2" s="1"/>
  <c r="AP25" i="2" s="1"/>
  <c r="AP26" i="2" s="1"/>
  <c r="AP27" i="2" s="1"/>
  <c r="AS20" i="8" l="1"/>
  <c r="BD20" i="8" s="1"/>
  <c r="BL20" i="8" s="1"/>
  <c r="AT20" i="8"/>
  <c r="BJ20" i="8" s="1"/>
  <c r="BM20" i="8" s="1"/>
  <c r="AV20" i="8"/>
  <c r="AO21" i="5"/>
  <c r="AH21" i="5"/>
  <c r="BA21" i="5" s="1"/>
  <c r="AJ21" i="5"/>
  <c r="BM18" i="2"/>
  <c r="AS21" i="5"/>
  <c r="BD21" i="5" s="1"/>
  <c r="AW21" i="5"/>
  <c r="BE21" i="5"/>
  <c r="BG21" i="5"/>
  <c r="AS22" i="5"/>
  <c r="AO22" i="5"/>
  <c r="AH22" i="5"/>
  <c r="AI22" i="5"/>
  <c r="AJ22" i="5"/>
  <c r="BH21" i="5"/>
  <c r="AW18" i="2"/>
  <c r="BA18" i="2" s="1"/>
  <c r="AV19" i="2"/>
  <c r="BL19" i="2" s="1"/>
  <c r="AZ19" i="2"/>
  <c r="AO19" i="2"/>
  <c r="AQ19" i="2"/>
  <c r="AQ20" i="2" s="1"/>
  <c r="AQ21" i="2" s="1"/>
  <c r="AQ22" i="2" s="1"/>
  <c r="AQ23" i="2" s="1"/>
  <c r="AQ24" i="2" s="1"/>
  <c r="AQ25" i="2" s="1"/>
  <c r="AQ26" i="2" s="1"/>
  <c r="AQ27" i="2" s="1"/>
  <c r="AN28" i="2" s="1"/>
  <c r="AU20" i="8" l="1"/>
  <c r="AS21" i="8"/>
  <c r="BD21" i="8" s="1"/>
  <c r="BL21" i="8" s="1"/>
  <c r="BO18" i="2"/>
  <c r="AJ23" i="5"/>
  <c r="BA22" i="5"/>
  <c r="AW22" i="5"/>
  <c r="BD22" i="5"/>
  <c r="BJ18" i="2"/>
  <c r="BP18" i="2" s="1"/>
  <c r="BB18" i="2"/>
  <c r="BI19" i="2"/>
  <c r="BE19" i="2"/>
  <c r="AV21" i="8" l="1"/>
  <c r="AT21" i="8"/>
  <c r="BJ21" i="8" s="1"/>
  <c r="BM21" i="8" s="1"/>
  <c r="AU21" i="8"/>
  <c r="AT22" i="8" s="1"/>
  <c r="BJ22" i="8" s="1"/>
  <c r="BM22" i="8" s="1"/>
  <c r="AW19" i="2"/>
  <c r="BA19" i="2" s="1"/>
  <c r="BM19" i="2"/>
  <c r="BE22" i="5"/>
  <c r="BH22" i="5"/>
  <c r="BG22" i="5"/>
  <c r="AO23" i="5"/>
  <c r="AS23" i="5"/>
  <c r="AH23" i="5"/>
  <c r="AI23" i="5"/>
  <c r="AO28" i="2"/>
  <c r="AZ28" i="2"/>
  <c r="AV28" i="2"/>
  <c r="BL28" i="2" s="1"/>
  <c r="AP28" i="2"/>
  <c r="AP29" i="2" s="1"/>
  <c r="AQ28" i="2"/>
  <c r="AQ29" i="2" s="1"/>
  <c r="AU22" i="8" l="1"/>
  <c r="AV22" i="8"/>
  <c r="AN30" i="2"/>
  <c r="AQ30" i="2" s="1"/>
  <c r="BO19" i="2"/>
  <c r="BD23" i="5"/>
  <c r="AW23" i="5"/>
  <c r="BA23" i="5"/>
  <c r="BJ19" i="2"/>
  <c r="BP19" i="2" s="1"/>
  <c r="BB19" i="2"/>
  <c r="BE28" i="2"/>
  <c r="BI28" i="2"/>
  <c r="AV23" i="8" l="1"/>
  <c r="AU23" i="8"/>
  <c r="AW28" i="2"/>
  <c r="BA28" i="2" s="1"/>
  <c r="BM28" i="2"/>
  <c r="BE23" i="5"/>
  <c r="AS24" i="5"/>
  <c r="AO24" i="5"/>
  <c r="AH24" i="5"/>
  <c r="AJ24" i="5"/>
  <c r="AI24" i="5"/>
  <c r="BG23" i="5"/>
  <c r="AP30" i="2"/>
  <c r="AN31" i="2" s="1"/>
  <c r="AO30" i="2"/>
  <c r="AZ30" i="2"/>
  <c r="AV30" i="2"/>
  <c r="BL30" i="2" s="1"/>
  <c r="AT24" i="8" l="1"/>
  <c r="BJ24" i="8" s="1"/>
  <c r="BM24" i="8" s="1"/>
  <c r="BO28" i="2"/>
  <c r="BH23" i="5"/>
  <c r="AW24" i="5"/>
  <c r="BA24" i="5"/>
  <c r="BD24" i="5"/>
  <c r="AI25" i="5"/>
  <c r="BJ28" i="2"/>
  <c r="BP28" i="2" s="1"/>
  <c r="BB28" i="2"/>
  <c r="BE30" i="2"/>
  <c r="BI30" i="2"/>
  <c r="AP31" i="2"/>
  <c r="AO31" i="2"/>
  <c r="AV31" i="2"/>
  <c r="BL31" i="2" s="1"/>
  <c r="AZ31" i="2"/>
  <c r="AQ31" i="2"/>
  <c r="AV24" i="8" l="1"/>
  <c r="AU24" i="8"/>
  <c r="AN32" i="2"/>
  <c r="AP32" i="2" s="1"/>
  <c r="AW30" i="2"/>
  <c r="BA30" i="2" s="1"/>
  <c r="BM30" i="2"/>
  <c r="BE24" i="5"/>
  <c r="BG24" i="5"/>
  <c r="AO25" i="5"/>
  <c r="AS25" i="5"/>
  <c r="AH25" i="5"/>
  <c r="AJ25" i="5"/>
  <c r="BI31" i="2"/>
  <c r="BE31" i="2"/>
  <c r="AT25" i="8" l="1"/>
  <c r="BJ25" i="8" s="1"/>
  <c r="BM25" i="8" s="1"/>
  <c r="AW31" i="2"/>
  <c r="BA31" i="2" s="1"/>
  <c r="BM31" i="2"/>
  <c r="BO30" i="2"/>
  <c r="BA25" i="5"/>
  <c r="AW25" i="5"/>
  <c r="BD25" i="5"/>
  <c r="AS26" i="5"/>
  <c r="AO26" i="5"/>
  <c r="AH26" i="5"/>
  <c r="AJ26" i="5"/>
  <c r="BH24" i="5"/>
  <c r="AI26" i="5"/>
  <c r="BJ30" i="2"/>
  <c r="BP30" i="2" s="1"/>
  <c r="BB30" i="2"/>
  <c r="AV32" i="2"/>
  <c r="AZ32" i="2"/>
  <c r="AO32" i="2"/>
  <c r="BE32" i="2" s="1"/>
  <c r="AQ32" i="2"/>
  <c r="AN33" i="2" s="1"/>
  <c r="AV25" i="8" l="1"/>
  <c r="AU25" i="8"/>
  <c r="BL32" i="2"/>
  <c r="BA26" i="5"/>
  <c r="AW26" i="5"/>
  <c r="BD26" i="5"/>
  <c r="BG25" i="5"/>
  <c r="BE25" i="5"/>
  <c r="BJ31" i="2"/>
  <c r="BP31" i="2" s="1"/>
  <c r="BB31" i="2"/>
  <c r="BO31" i="2" s="1"/>
  <c r="AW32" i="2"/>
  <c r="BA32" i="2" s="1"/>
  <c r="BI32" i="2"/>
  <c r="BM32" i="2" s="1"/>
  <c r="AO33" i="2"/>
  <c r="AZ33" i="2"/>
  <c r="AV33" i="2"/>
  <c r="BL33" i="2" s="1"/>
  <c r="AP33" i="2"/>
  <c r="AQ33" i="2"/>
  <c r="AT26" i="8" l="1"/>
  <c r="BJ26" i="8" s="1"/>
  <c r="BM26" i="8" s="1"/>
  <c r="AN34" i="2"/>
  <c r="BH25" i="5"/>
  <c r="BG26" i="5"/>
  <c r="AO27" i="5"/>
  <c r="AH27" i="5"/>
  <c r="AS27" i="5"/>
  <c r="AI27" i="5"/>
  <c r="BE26" i="5"/>
  <c r="AJ27" i="5"/>
  <c r="BE33" i="2"/>
  <c r="BI33" i="2"/>
  <c r="AP34" i="2"/>
  <c r="AV26" i="8" l="1"/>
  <c r="AU26" i="8"/>
  <c r="AW33" i="2"/>
  <c r="BM33" i="2"/>
  <c r="AW27" i="5"/>
  <c r="BA27" i="5"/>
  <c r="BD27" i="5"/>
  <c r="BH26" i="5"/>
  <c r="BJ32" i="2"/>
  <c r="BP32" i="2" s="1"/>
  <c r="BB32" i="2"/>
  <c r="BO32" i="2" s="1"/>
  <c r="AQ34" i="2"/>
  <c r="AO34" i="2"/>
  <c r="AZ34" i="2"/>
  <c r="AV34" i="2"/>
  <c r="BL34" i="2" s="1"/>
  <c r="AT27" i="8" l="1"/>
  <c r="BJ27" i="8" s="1"/>
  <c r="BM27" i="8" s="1"/>
  <c r="BA33" i="2"/>
  <c r="AN35" i="2"/>
  <c r="AP35" i="2" s="1"/>
  <c r="BE27" i="5"/>
  <c r="AO28" i="5"/>
  <c r="AH28" i="5"/>
  <c r="AS28" i="5"/>
  <c r="AJ28" i="5"/>
  <c r="AI28" i="5"/>
  <c r="BG27" i="5"/>
  <c r="BI34" i="2"/>
  <c r="BE34" i="2"/>
  <c r="AV27" i="8" l="1"/>
  <c r="AU27" i="8"/>
  <c r="BB33" i="2"/>
  <c r="BO33" i="2" s="1"/>
  <c r="BJ33" i="2"/>
  <c r="BP33" i="2" s="1"/>
  <c r="AZ35" i="2"/>
  <c r="AV35" i="2"/>
  <c r="BL35" i="2" s="1"/>
  <c r="AO35" i="2"/>
  <c r="AQ35" i="2"/>
  <c r="AW34" i="2"/>
  <c r="BA34" i="2" s="1"/>
  <c r="BM34" i="2"/>
  <c r="BH27" i="5"/>
  <c r="BA28" i="5"/>
  <c r="AW28" i="5"/>
  <c r="BD28" i="5"/>
  <c r="BI35" i="2"/>
  <c r="BE35" i="2"/>
  <c r="AT28" i="8" l="1"/>
  <c r="BJ28" i="8" s="1"/>
  <c r="BM28" i="8" s="1"/>
  <c r="AN36" i="2"/>
  <c r="AW35" i="2"/>
  <c r="BA35" i="2" s="1"/>
  <c r="BM35" i="2"/>
  <c r="BO34" i="2"/>
  <c r="BE28" i="5"/>
  <c r="AO29" i="5"/>
  <c r="AH29" i="5"/>
  <c r="AS29" i="5"/>
  <c r="AI29" i="5"/>
  <c r="AJ29" i="5"/>
  <c r="BJ34" i="2"/>
  <c r="BP34" i="2" s="1"/>
  <c r="BB34" i="2"/>
  <c r="AV28" i="8" l="1"/>
  <c r="AU28" i="8"/>
  <c r="AZ36" i="2"/>
  <c r="AV36" i="2"/>
  <c r="BL36" i="2" s="1"/>
  <c r="AQ36" i="2"/>
  <c r="AO36" i="2"/>
  <c r="AP36" i="2"/>
  <c r="AN37" i="2" s="1"/>
  <c r="AG30" i="5"/>
  <c r="AT30" i="5" s="1"/>
  <c r="BG28" i="5"/>
  <c r="BA29" i="5"/>
  <c r="AW29" i="5"/>
  <c r="BE29" i="5" s="1"/>
  <c r="BD29" i="5"/>
  <c r="BH28" i="5"/>
  <c r="BJ35" i="2"/>
  <c r="BP35" i="2" s="1"/>
  <c r="BB35" i="2"/>
  <c r="BO35" i="2" s="1"/>
  <c r="AT29" i="8" l="1"/>
  <c r="BJ29" i="8" s="1"/>
  <c r="BM29" i="8" s="1"/>
  <c r="AO37" i="2"/>
  <c r="AZ37" i="2"/>
  <c r="AV37" i="2"/>
  <c r="BL37" i="2" s="1"/>
  <c r="BI36" i="2"/>
  <c r="BE36" i="2"/>
  <c r="AP37" i="2"/>
  <c r="AQ37" i="2"/>
  <c r="BG29" i="5"/>
  <c r="BH29" i="5"/>
  <c r="AS30" i="5"/>
  <c r="AO30" i="5"/>
  <c r="AH30" i="5"/>
  <c r="AI30" i="5"/>
  <c r="AJ30" i="5"/>
  <c r="AV29" i="8" l="1"/>
  <c r="AU29" i="8"/>
  <c r="AN38" i="2"/>
  <c r="AQ38" i="2" s="1"/>
  <c r="AW36" i="2"/>
  <c r="BM36" i="2"/>
  <c r="BE37" i="2"/>
  <c r="BI37" i="2"/>
  <c r="AW30" i="5"/>
  <c r="BA30" i="5"/>
  <c r="BD30" i="5"/>
  <c r="AJ31" i="5"/>
  <c r="AS30" i="8" l="1"/>
  <c r="AP38" i="2"/>
  <c r="AN39" i="2" s="1"/>
  <c r="BA36" i="2"/>
  <c r="BM37" i="2"/>
  <c r="AW37" i="2"/>
  <c r="AP39" i="2"/>
  <c r="AQ39" i="2"/>
  <c r="AZ39" i="2"/>
  <c r="AV39" i="2"/>
  <c r="AO39" i="2"/>
  <c r="AO38" i="2"/>
  <c r="AZ38" i="2"/>
  <c r="AV38" i="2"/>
  <c r="BE30" i="5"/>
  <c r="BG30" i="5"/>
  <c r="AS31" i="5"/>
  <c r="AH31" i="5"/>
  <c r="AO31" i="5"/>
  <c r="AI31" i="5"/>
  <c r="AG32" i="5" s="1"/>
  <c r="AT32" i="5" s="1"/>
  <c r="BH30" i="5"/>
  <c r="AU30" i="8" l="1"/>
  <c r="BD30" i="8"/>
  <c r="BL30" i="8" s="1"/>
  <c r="AV30" i="8"/>
  <c r="AT31" i="8" s="1"/>
  <c r="BJ31" i="8" s="1"/>
  <c r="BM31" i="8" s="1"/>
  <c r="AT30" i="8"/>
  <c r="BJ30" i="8" s="1"/>
  <c r="BM30" i="8" s="1"/>
  <c r="BL39" i="2"/>
  <c r="BB36" i="2"/>
  <c r="BO36" i="2" s="1"/>
  <c r="BJ36" i="2"/>
  <c r="BP36" i="2" s="1"/>
  <c r="BA37" i="2"/>
  <c r="BI39" i="2"/>
  <c r="BE39" i="2"/>
  <c r="BM39" i="2" s="1"/>
  <c r="AW39" i="2"/>
  <c r="BA39" i="2" s="1"/>
  <c r="AN40" i="2"/>
  <c r="AP40" i="2"/>
  <c r="BL38" i="2"/>
  <c r="AW38" i="2"/>
  <c r="BA38" i="2" s="1"/>
  <c r="BI38" i="2"/>
  <c r="BE38" i="2"/>
  <c r="BM38" i="2" s="1"/>
  <c r="BD31" i="5"/>
  <c r="BA31" i="5"/>
  <c r="AW31" i="5"/>
  <c r="BE31" i="5" s="1"/>
  <c r="AU31" i="8" l="1"/>
  <c r="AV31" i="8"/>
  <c r="BJ39" i="2"/>
  <c r="BP39" i="2" s="1"/>
  <c r="BB39" i="2"/>
  <c r="BO39" i="2" s="1"/>
  <c r="BB37" i="2"/>
  <c r="BO37" i="2" s="1"/>
  <c r="BJ37" i="2"/>
  <c r="BP37" i="2" s="1"/>
  <c r="BO38" i="2"/>
  <c r="AO40" i="2"/>
  <c r="AZ40" i="2"/>
  <c r="AV40" i="2"/>
  <c r="AQ40" i="2"/>
  <c r="BB38" i="2"/>
  <c r="AO32" i="5"/>
  <c r="AH32" i="5"/>
  <c r="AS32" i="5"/>
  <c r="AJ32" i="5"/>
  <c r="AI32" i="5"/>
  <c r="AG33" i="5" s="1"/>
  <c r="AT33" i="5" s="1"/>
  <c r="BG31" i="5"/>
  <c r="AS32" i="8" l="1"/>
  <c r="BD32" i="8" s="1"/>
  <c r="BL32" i="8" s="1"/>
  <c r="BJ38" i="2"/>
  <c r="BP38" i="2" s="1"/>
  <c r="BE40" i="2"/>
  <c r="BM40" i="2" s="1"/>
  <c r="BI40" i="2"/>
  <c r="BL40" i="2"/>
  <c r="AW40" i="2"/>
  <c r="BA40" i="2" s="1"/>
  <c r="AN41" i="2"/>
  <c r="BH31" i="5"/>
  <c r="AI33" i="5"/>
  <c r="BA32" i="5"/>
  <c r="AW32" i="5"/>
  <c r="BE32" i="5" s="1"/>
  <c r="BD32" i="5"/>
  <c r="O43" i="2"/>
  <c r="P43" i="2"/>
  <c r="AA43" i="4"/>
  <c r="Z43" i="4"/>
  <c r="AA50" i="4" s="1"/>
  <c r="AU32" i="8" l="1"/>
  <c r="AV32" i="8"/>
  <c r="AS33" i="8" s="1"/>
  <c r="BD33" i="8" s="1"/>
  <c r="BL33" i="8" s="1"/>
  <c r="AT32" i="8"/>
  <c r="BJ32" i="8" s="1"/>
  <c r="BM32" i="8" s="1"/>
  <c r="AQ41" i="2"/>
  <c r="AN44" i="2"/>
  <c r="BO40" i="2"/>
  <c r="BB40" i="2"/>
  <c r="AV41" i="2"/>
  <c r="AO41" i="2"/>
  <c r="AO44" i="2" s="1"/>
  <c r="AZ41" i="2"/>
  <c r="AP41" i="2"/>
  <c r="BG32" i="5"/>
  <c r="BH32" i="5"/>
  <c r="AJ33" i="5"/>
  <c r="AG34" i="5" s="1"/>
  <c r="AT34" i="5" s="1"/>
  <c r="AO33" i="5"/>
  <c r="AS33" i="5"/>
  <c r="AH33" i="5"/>
  <c r="AA52" i="4"/>
  <c r="AA51" i="4"/>
  <c r="BE41" i="2" l="1"/>
  <c r="AW41" i="2" s="1"/>
  <c r="BA41" i="2" s="1"/>
  <c r="BI41" i="2"/>
  <c r="AZ43" i="2"/>
  <c r="BL41" i="2"/>
  <c r="BL43" i="2" s="1"/>
  <c r="AV43" i="2"/>
  <c r="BJ40" i="2"/>
  <c r="BP40" i="2" s="1"/>
  <c r="BD33" i="5"/>
  <c r="AW33" i="5"/>
  <c r="BA33" i="5"/>
  <c r="AJ34" i="5"/>
  <c r="AT33" i="8" l="1"/>
  <c r="BJ33" i="8" s="1"/>
  <c r="BM33" i="8" s="1"/>
  <c r="AU33" i="8"/>
  <c r="AV33" i="8"/>
  <c r="BA43" i="2"/>
  <c r="BB41" i="2"/>
  <c r="BB43" i="2" s="1"/>
  <c r="BO41" i="2"/>
  <c r="BO43" i="2" s="1"/>
  <c r="AW43" i="2"/>
  <c r="BI43" i="2"/>
  <c r="BJ41" i="2"/>
  <c r="BM41" i="2"/>
  <c r="BM43" i="2" s="1"/>
  <c r="BE43" i="2"/>
  <c r="BE33" i="5"/>
  <c r="AH34" i="5"/>
  <c r="AS34" i="5"/>
  <c r="AO34" i="5"/>
  <c r="AI34" i="5"/>
  <c r="AG35" i="5" s="1"/>
  <c r="AT35" i="5" s="1"/>
  <c r="AS34" i="8" l="1"/>
  <c r="BD34" i="8" s="1"/>
  <c r="BL34" i="8" s="1"/>
  <c r="BJ43" i="2"/>
  <c r="BP41" i="2"/>
  <c r="BP43" i="2" s="1"/>
  <c r="BG33" i="5"/>
  <c r="BH33" i="5"/>
  <c r="BD34" i="5"/>
  <c r="BA34" i="5"/>
  <c r="AW34" i="5"/>
  <c r="AT34" i="8" l="1"/>
  <c r="BJ34" i="8" s="1"/>
  <c r="BM34" i="8" s="1"/>
  <c r="AU34" i="8"/>
  <c r="AV34" i="8"/>
  <c r="AS35" i="5"/>
  <c r="AO35" i="5"/>
  <c r="AH35" i="5"/>
  <c r="AJ35" i="5"/>
  <c r="BE34" i="5"/>
  <c r="AI35" i="5"/>
  <c r="AG36" i="5" s="1"/>
  <c r="AT36" i="5" s="1"/>
  <c r="AS35" i="8" l="1"/>
  <c r="BH34" i="5"/>
  <c r="BG34" i="5"/>
  <c r="AI36" i="5"/>
  <c r="AW35" i="5"/>
  <c r="BA35" i="5"/>
  <c r="BD35" i="5"/>
  <c r="AU35" i="8" l="1"/>
  <c r="BD35" i="8"/>
  <c r="BL35" i="8" s="1"/>
  <c r="AV35" i="8"/>
  <c r="AS36" i="8" s="1"/>
  <c r="BD36" i="8" s="1"/>
  <c r="BL36" i="8" s="1"/>
  <c r="AT35" i="8"/>
  <c r="BJ35" i="8" s="1"/>
  <c r="BM35" i="8" s="1"/>
  <c r="AJ36" i="5"/>
  <c r="AG37" i="5" s="1"/>
  <c r="AT37" i="5" s="1"/>
  <c r="BE35" i="5"/>
  <c r="AS36" i="5"/>
  <c r="AH36" i="5"/>
  <c r="AO36" i="5"/>
  <c r="BH35" i="5" l="1"/>
  <c r="BG35" i="5"/>
  <c r="AJ37" i="5"/>
  <c r="AH37" i="5"/>
  <c r="AS37" i="5"/>
  <c r="AO37" i="5"/>
  <c r="BA36" i="5"/>
  <c r="AW36" i="5"/>
  <c r="AI37" i="5"/>
  <c r="BD36" i="5"/>
  <c r="AT36" i="8" l="1"/>
  <c r="BJ36" i="8" s="1"/>
  <c r="AU36" i="8"/>
  <c r="AV36" i="8"/>
  <c r="AG38" i="5"/>
  <c r="BE36" i="5"/>
  <c r="BA37" i="5"/>
  <c r="AW37" i="5"/>
  <c r="BE37" i="5" s="1"/>
  <c r="BD37" i="5"/>
  <c r="BM36" i="8" l="1"/>
  <c r="AS37" i="8"/>
  <c r="BD37" i="8" s="1"/>
  <c r="AI38" i="5"/>
  <c r="AT38" i="5"/>
  <c r="BG37" i="5"/>
  <c r="AJ38" i="5"/>
  <c r="AG39" i="5" s="1"/>
  <c r="AT39" i="5" s="1"/>
  <c r="BG36" i="5"/>
  <c r="BH37" i="5"/>
  <c r="BH36" i="5"/>
  <c r="AS38" i="5"/>
  <c r="AO38" i="5"/>
  <c r="AH38" i="5"/>
  <c r="BL37" i="8" l="1"/>
  <c r="AU37" i="8"/>
  <c r="AS38" i="8" s="1"/>
  <c r="BD38" i="8" s="1"/>
  <c r="BL38" i="8" s="1"/>
  <c r="AT37" i="8"/>
  <c r="BJ37" i="8" s="1"/>
  <c r="AV37" i="8"/>
  <c r="BA38" i="5"/>
  <c r="AW38" i="5"/>
  <c r="BD38" i="5"/>
  <c r="BM37" i="8" l="1"/>
  <c r="BE38" i="5"/>
  <c r="AO39" i="5"/>
  <c r="AH39" i="5"/>
  <c r="AS39" i="5"/>
  <c r="AI39" i="5"/>
  <c r="AJ39" i="5"/>
  <c r="AT38" i="8" l="1"/>
  <c r="BJ38" i="8" s="1"/>
  <c r="AU38" i="8"/>
  <c r="AV38" i="8"/>
  <c r="AG40" i="5"/>
  <c r="AT40" i="5" s="1"/>
  <c r="BG38" i="5"/>
  <c r="AW39" i="5"/>
  <c r="BA39" i="5"/>
  <c r="BH38" i="5"/>
  <c r="BD39" i="5"/>
  <c r="BM38" i="8" l="1"/>
  <c r="AS39" i="8"/>
  <c r="AI40" i="5"/>
  <c r="BE39" i="5"/>
  <c r="BG39" i="5"/>
  <c r="AJ40" i="5"/>
  <c r="AG41" i="5" s="1"/>
  <c r="AT41" i="5" s="1"/>
  <c r="AS40" i="5"/>
  <c r="AO40" i="5"/>
  <c r="AH40" i="5"/>
  <c r="AV39" i="8" l="1"/>
  <c r="BD39" i="8"/>
  <c r="AT39" i="8"/>
  <c r="BJ39" i="8" s="1"/>
  <c r="AU39" i="8"/>
  <c r="AS40" i="8" s="1"/>
  <c r="BH39" i="5"/>
  <c r="BA40" i="5"/>
  <c r="AW40" i="5"/>
  <c r="BD40" i="5"/>
  <c r="AT40" i="8" l="1"/>
  <c r="BJ40" i="8" s="1"/>
  <c r="BM40" i="8" s="1"/>
  <c r="BD40" i="8"/>
  <c r="BL40" i="8" s="1"/>
  <c r="BM39" i="8"/>
  <c r="BL39" i="8"/>
  <c r="AV40" i="8"/>
  <c r="AU40" i="8"/>
  <c r="BE40" i="5"/>
  <c r="BG40" i="5"/>
  <c r="BH40" i="5"/>
  <c r="AH41" i="5"/>
  <c r="AS41" i="5"/>
  <c r="AO41" i="5"/>
  <c r="AI41" i="5"/>
  <c r="AJ41" i="5"/>
  <c r="AS41" i="8" l="1"/>
  <c r="AG42" i="5"/>
  <c r="AT42" i="5" s="1"/>
  <c r="BA41" i="5"/>
  <c r="AW41" i="5"/>
  <c r="AI42" i="5"/>
  <c r="BD41" i="5"/>
  <c r="AU41" i="8" l="1"/>
  <c r="BD41" i="8"/>
  <c r="AV41" i="8"/>
  <c r="AS42" i="8" s="1"/>
  <c r="AT41" i="8"/>
  <c r="BJ41" i="8" s="1"/>
  <c r="BE41" i="5"/>
  <c r="BG41" i="5"/>
  <c r="BH41" i="5"/>
  <c r="AH42" i="5"/>
  <c r="AS42" i="5"/>
  <c r="AO42" i="5"/>
  <c r="AJ42" i="5"/>
  <c r="AG43" i="5" s="1"/>
  <c r="AT43" i="5" s="1"/>
  <c r="BM41" i="8" l="1"/>
  <c r="AT42" i="8"/>
  <c r="BJ42" i="8" s="1"/>
  <c r="BM42" i="8" s="1"/>
  <c r="BD42" i="8"/>
  <c r="BL42" i="8" s="1"/>
  <c r="BL41" i="8"/>
  <c r="AU42" i="8"/>
  <c r="AV42" i="8"/>
  <c r="AG46" i="5"/>
  <c r="AH51" i="5" s="1"/>
  <c r="BD42" i="5"/>
  <c r="AW42" i="5"/>
  <c r="BA42" i="5"/>
  <c r="AS43" i="8" l="1"/>
  <c r="BD43" i="8" s="1"/>
  <c r="BG42" i="5"/>
  <c r="AH43" i="5"/>
  <c r="AH46" i="5" s="1"/>
  <c r="AO43" i="5"/>
  <c r="AS43" i="5"/>
  <c r="AI43" i="5"/>
  <c r="BH42" i="5"/>
  <c r="BE42" i="5"/>
  <c r="AJ43" i="5"/>
  <c r="AU43" i="8" l="1"/>
  <c r="BL43" i="8"/>
  <c r="BL45" i="8" s="1"/>
  <c r="BD45" i="8"/>
  <c r="AT43" i="8"/>
  <c r="AS46" i="8"/>
  <c r="AT51" i="8" s="1"/>
  <c r="AV43" i="8"/>
  <c r="AH52" i="5"/>
  <c r="AH53" i="5"/>
  <c r="AS45" i="5"/>
  <c r="BD43" i="5"/>
  <c r="BD45" i="5" s="1"/>
  <c r="AO45" i="5"/>
  <c r="AW43" i="5"/>
  <c r="BA43" i="5"/>
  <c r="AT46" i="8" l="1"/>
  <c r="BJ43" i="8"/>
  <c r="AT53" i="8"/>
  <c r="AT52" i="8"/>
  <c r="BA45" i="5"/>
  <c r="AP45" i="5"/>
  <c r="BE43" i="5"/>
  <c r="BE45" i="5" s="1"/>
  <c r="AW45" i="5"/>
  <c r="BM43" i="8" l="1"/>
  <c r="BM45" i="8" s="1"/>
  <c r="BJ45" i="8"/>
  <c r="BH43" i="5"/>
  <c r="BH45" i="5" s="1"/>
  <c r="BB45" i="5"/>
  <c r="AT45" i="5"/>
  <c r="BG43" i="5"/>
  <c r="BG45" i="5" s="1"/>
</calcChain>
</file>

<file path=xl/sharedStrings.xml><?xml version="1.0" encoding="utf-8"?>
<sst xmlns="http://schemas.openxmlformats.org/spreadsheetml/2006/main" count="874" uniqueCount="81">
  <si>
    <t>Потребитель</t>
  </si>
  <si>
    <t>Договор</t>
  </si>
  <si>
    <t>ГруппаДоговоров</t>
  </si>
  <si>
    <t>Площадка</t>
  </si>
  <si>
    <t>ПлощадкаНомерПлощадки</t>
  </si>
  <si>
    <t>ПриоритетПоПеребору</t>
  </si>
  <si>
    <t>ПриоритетПоНедобору</t>
  </si>
  <si>
    <t>Группа</t>
  </si>
  <si>
    <t>Поставка</t>
  </si>
  <si>
    <t>Коридор</t>
  </si>
  <si>
    <t>ВерноеРаспределение</t>
  </si>
  <si>
    <t>ВидДанных</t>
  </si>
  <si>
    <t>День01</t>
  </si>
  <si>
    <t>День02</t>
  </si>
  <si>
    <t>День03</t>
  </si>
  <si>
    <t>День04</t>
  </si>
  <si>
    <t>День05</t>
  </si>
  <si>
    <t>День06</t>
  </si>
  <si>
    <t>День07</t>
  </si>
  <si>
    <t>День08</t>
  </si>
  <si>
    <t>День09</t>
  </si>
  <si>
    <t>День10</t>
  </si>
  <si>
    <t>День11</t>
  </si>
  <si>
    <t>День12</t>
  </si>
  <si>
    <t>День13</t>
  </si>
  <si>
    <t>День14</t>
  </si>
  <si>
    <t>День15</t>
  </si>
  <si>
    <t>День16</t>
  </si>
  <si>
    <t>День17</t>
  </si>
  <si>
    <t>День18</t>
  </si>
  <si>
    <t>День19</t>
  </si>
  <si>
    <t>День20</t>
  </si>
  <si>
    <t>День21</t>
  </si>
  <si>
    <t>День22</t>
  </si>
  <si>
    <t>День23</t>
  </si>
  <si>
    <t>День24</t>
  </si>
  <si>
    <t>День25</t>
  </si>
  <si>
    <t>День26</t>
  </si>
  <si>
    <t>День27</t>
  </si>
  <si>
    <t>День28</t>
  </si>
  <si>
    <t>День29</t>
  </si>
  <si>
    <t>День30</t>
  </si>
  <si>
    <t>День31</t>
  </si>
  <si>
    <t>Автотор-энерго</t>
  </si>
  <si>
    <t>39-АТ-0119</t>
  </si>
  <si>
    <t>г. Калининград, Большая Окружная 4-я ул., д.1 А, котельная</t>
  </si>
  <si>
    <t>39-4-9730</t>
  </si>
  <si>
    <t>Общая</t>
  </si>
  <si>
    <t>ООО "Межрегионгаз", К-5-Д5-62-0170/18, ПАО "Газпром", кроме населения, для КО, 121</t>
  </si>
  <si>
    <t>План</t>
  </si>
  <si>
    <t>План кор.</t>
  </si>
  <si>
    <t>Нет</t>
  </si>
  <si>
    <t>Факт</t>
  </si>
  <si>
    <t>г. Калининград, Магнитогорская ул., д.4</t>
  </si>
  <si>
    <t>39-4-9599</t>
  </si>
  <si>
    <t>39-А-0119</t>
  </si>
  <si>
    <t>ООО "Межрегионгаз", К-5-Б5-62-0020/18, ПАО "Газпром", кроме населения, для КО, 111</t>
  </si>
  <si>
    <t>3.1.</t>
  </si>
  <si>
    <t>3.2.</t>
  </si>
  <si>
    <t>3.3.</t>
  </si>
  <si>
    <t>Перебор</t>
  </si>
  <si>
    <t>Алгоритм1</t>
  </si>
  <si>
    <t>Вторичное распределение</t>
  </si>
  <si>
    <t>п 3.1.</t>
  </si>
  <si>
    <t>п 3.2.</t>
  </si>
  <si>
    <t>п 3.3.</t>
  </si>
  <si>
    <t>Корректор</t>
  </si>
  <si>
    <t>Факт2</t>
  </si>
  <si>
    <t>Перебор2</t>
  </si>
  <si>
    <t>ИСХОДНЫЕ ДАННЫЕ</t>
  </si>
  <si>
    <t>ИСХОДНЫЕ: Суммарно по площадкам</t>
  </si>
  <si>
    <t>ИСХОДНЫЕ: Суммарно по договорам</t>
  </si>
  <si>
    <t>ИСХ: Сумм по контрагенту</t>
  </si>
  <si>
    <t>Распределение I</t>
  </si>
  <si>
    <t>Вторичное</t>
  </si>
  <si>
    <t>Вторичное 2-я итерация</t>
  </si>
  <si>
    <t>Распределение II (по 3.2)</t>
  </si>
  <si>
    <t>Заполнено первым</t>
  </si>
  <si>
    <t>Заполнено вторым</t>
  </si>
  <si>
    <t>Заполнено третьим</t>
  </si>
  <si>
    <t>Заполнено четвертым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</si>
</sst>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8"/>
      <name val="Arial"/>
    </font>
    <font>
      <sz val="8"/>
      <color rgb="FF413003"/>
      <name val="Arial"/>
      <family val="2"/>
    </font>
    <font>
      <sz val="8"/>
      <color rgb="FF000000"/>
      <name val="Arial"/>
      <family val="2"/>
    </font>
    <font>
      <b/>
      <sz val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8"/>
      <color indexed="8"/>
      <name val="Arial"/>
      <family val="2"/>
    </font>
    <font>
      <sz val="8"/>
      <color indexed="8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  <font>
      <sz val="8"/>
      <color rgb="FF413003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8"/>
      <name val="Calibri"/>
      <family val="2"/>
      <charset val="204"/>
      <scheme val="minor"/>
    </font>
    <font>
      <sz val="8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CFAEB"/>
      </patternFill>
    </fill>
    <fill>
      <patternFill patternType="solid">
        <fgColor rgb="FFFFFFFF"/>
      </patternFill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6">
    <border>
      <left/>
      <right/>
      <top/>
      <bottom/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/>
      <top style="thin">
        <color rgb="FFB3AC86"/>
      </top>
      <bottom style="thin">
        <color rgb="FFB3AC86"/>
      </bottom>
      <diagonal/>
    </border>
    <border>
      <left/>
      <right/>
      <top style="thin">
        <color rgb="FFB3AC86"/>
      </top>
      <bottom style="thin">
        <color rgb="FFB3AC86"/>
      </bottom>
      <diagonal/>
    </border>
    <border>
      <left/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thin">
        <color rgb="FFB3AC86"/>
      </right>
      <top style="thin">
        <color rgb="FFB3AC86"/>
      </top>
      <bottom/>
      <diagonal/>
    </border>
    <border>
      <left style="thin">
        <color rgb="FF993366"/>
      </left>
      <right style="thin">
        <color rgb="FF993366"/>
      </right>
      <top style="thin">
        <color rgb="FF993366"/>
      </top>
      <bottom style="thin">
        <color rgb="FF993366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medium">
        <color indexed="64"/>
      </right>
      <top style="thin">
        <color rgb="FFB3AC86"/>
      </top>
      <bottom style="thin">
        <color rgb="FFB3AC86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2" tint="-9.9948118533890809E-2"/>
      </bottom>
      <diagonal/>
    </border>
    <border>
      <left/>
      <right/>
      <top style="medium">
        <color indexed="64"/>
      </top>
      <bottom style="thin">
        <color theme="2" tint="-9.9948118533890809E-2"/>
      </bottom>
      <diagonal/>
    </border>
    <border>
      <left/>
      <right style="medium">
        <color indexed="64"/>
      </right>
      <top style="medium">
        <color indexed="64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medium">
        <color indexed="6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medium">
        <color theme="4"/>
      </right>
      <top style="thin">
        <color rgb="FFB3AC86"/>
      </top>
      <bottom style="thin">
        <color rgb="FFB3AC86"/>
      </bottom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 style="thin">
        <color rgb="FFB3AC86"/>
      </left>
      <right style="medium">
        <color theme="3"/>
      </right>
      <top style="thin">
        <color rgb="FFB3AC86"/>
      </top>
      <bottom style="thin">
        <color rgb="FFB3AC86"/>
      </bottom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left" vertical="top"/>
    </xf>
    <xf numFmtId="1" fontId="2" fillId="3" borderId="1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5" fontId="2" fillId="3" borderId="1" xfId="0" applyNumberFormat="1" applyFont="1" applyFill="1" applyBorder="1" applyAlignment="1">
      <alignment horizontal="right" vertical="top"/>
    </xf>
    <xf numFmtId="2" fontId="2" fillId="3" borderId="1" xfId="0" applyNumberFormat="1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left" vertical="top" wrapText="1"/>
    </xf>
    <xf numFmtId="14" fontId="1" fillId="2" borderId="1" xfId="0" applyNumberFormat="1" applyFont="1" applyFill="1" applyBorder="1" applyAlignment="1">
      <alignment horizontal="left" vertical="top" wrapText="1"/>
    </xf>
    <xf numFmtId="165" fontId="0" fillId="0" borderId="0" xfId="0" applyNumberFormat="1"/>
    <xf numFmtId="165" fontId="3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/>
    <xf numFmtId="16" fontId="0" fillId="0" borderId="0" xfId="0" applyNumberFormat="1"/>
    <xf numFmtId="165" fontId="2" fillId="3" borderId="1" xfId="0" applyNumberFormat="1" applyFont="1" applyFill="1" applyBorder="1" applyAlignment="1">
      <alignment horizontal="left" vertical="top"/>
    </xf>
    <xf numFmtId="0" fontId="2" fillId="3" borderId="5" xfId="0" applyFont="1" applyFill="1" applyBorder="1" applyAlignment="1">
      <alignment horizontal="left" vertical="top"/>
    </xf>
    <xf numFmtId="0" fontId="0" fillId="0" borderId="0" xfId="0" applyBorder="1"/>
    <xf numFmtId="0" fontId="5" fillId="4" borderId="0" xfId="0" applyNumberFormat="1" applyFont="1" applyFill="1" applyBorder="1" applyAlignment="1">
      <alignment horizontal="left" vertical="top"/>
    </xf>
    <xf numFmtId="165" fontId="0" fillId="0" borderId="0" xfId="0" applyNumberFormat="1" applyBorder="1"/>
    <xf numFmtId="165" fontId="3" fillId="0" borderId="0" xfId="0" applyNumberFormat="1" applyFont="1" applyBorder="1"/>
    <xf numFmtId="0" fontId="4" fillId="0" borderId="6" xfId="0" applyFont="1" applyBorder="1" applyAlignment="1">
      <alignment vertical="center"/>
    </xf>
    <xf numFmtId="165" fontId="4" fillId="0" borderId="0" xfId="0" applyNumberFormat="1" applyFont="1"/>
    <xf numFmtId="0" fontId="7" fillId="0" borderId="0" xfId="0" applyFont="1"/>
    <xf numFmtId="165" fontId="7" fillId="0" borderId="0" xfId="0" applyNumberFormat="1" applyFont="1"/>
    <xf numFmtId="0" fontId="8" fillId="3" borderId="1" xfId="0" applyFont="1" applyFill="1" applyBorder="1" applyAlignment="1">
      <alignment horizontal="left" vertical="top"/>
    </xf>
    <xf numFmtId="0" fontId="9" fillId="2" borderId="1" xfId="0" applyFont="1" applyFill="1" applyBorder="1" applyAlignment="1">
      <alignment horizontal="left" vertical="top" wrapText="1"/>
    </xf>
    <xf numFmtId="0" fontId="10" fillId="0" borderId="0" xfId="0" applyFont="1"/>
    <xf numFmtId="0" fontId="8" fillId="3" borderId="5" xfId="0" applyFont="1" applyFill="1" applyBorder="1" applyAlignment="1">
      <alignment horizontal="left" vertical="top"/>
    </xf>
    <xf numFmtId="0" fontId="10" fillId="0" borderId="0" xfId="0" applyFont="1" applyBorder="1"/>
    <xf numFmtId="0" fontId="8" fillId="3" borderId="1" xfId="0" applyFont="1" applyFill="1" applyBorder="1" applyAlignment="1">
      <alignment horizontal="left" vertical="top" wrapText="1"/>
    </xf>
    <xf numFmtId="1" fontId="8" fillId="3" borderId="1" xfId="0" applyNumberFormat="1" applyFont="1" applyFill="1" applyBorder="1" applyAlignment="1">
      <alignment horizontal="right" vertical="top"/>
    </xf>
    <xf numFmtId="164" fontId="8" fillId="3" borderId="1" xfId="0" applyNumberFormat="1" applyFont="1" applyFill="1" applyBorder="1" applyAlignment="1">
      <alignment horizontal="right" vertical="top"/>
    </xf>
    <xf numFmtId="0" fontId="6" fillId="4" borderId="0" xfId="0" applyNumberFormat="1" applyFont="1" applyFill="1" applyBorder="1" applyAlignment="1">
      <alignment horizontal="left" vertical="top"/>
    </xf>
    <xf numFmtId="14" fontId="9" fillId="2" borderId="1" xfId="0" applyNumberFormat="1" applyFont="1" applyFill="1" applyBorder="1" applyAlignment="1">
      <alignment horizontal="left" vertical="top" wrapText="1"/>
    </xf>
    <xf numFmtId="165" fontId="8" fillId="3" borderId="1" xfId="0" applyNumberFormat="1" applyFont="1" applyFill="1" applyBorder="1" applyAlignment="1">
      <alignment horizontal="right" vertical="top"/>
    </xf>
    <xf numFmtId="165" fontId="10" fillId="0" borderId="0" xfId="0" applyNumberFormat="1" applyFont="1" applyBorder="1"/>
    <xf numFmtId="165" fontId="10" fillId="0" borderId="0" xfId="0" applyNumberFormat="1" applyFont="1"/>
    <xf numFmtId="165" fontId="8" fillId="3" borderId="1" xfId="0" applyNumberFormat="1" applyFont="1" applyFill="1" applyBorder="1" applyAlignment="1">
      <alignment horizontal="left" vertical="top"/>
    </xf>
    <xf numFmtId="165" fontId="11" fillId="0" borderId="0" xfId="0" applyNumberFormat="1" applyFont="1"/>
    <xf numFmtId="165" fontId="11" fillId="0" borderId="0" xfId="0" applyNumberFormat="1" applyFont="1" applyBorder="1"/>
    <xf numFmtId="165" fontId="4" fillId="5" borderId="0" xfId="0" applyNumberFormat="1" applyFont="1" applyFill="1"/>
    <xf numFmtId="164" fontId="8" fillId="3" borderId="1" xfId="0" applyNumberFormat="1" applyFont="1" applyFill="1" applyBorder="1" applyAlignment="1">
      <alignment horizontal="left" vertical="top"/>
    </xf>
    <xf numFmtId="165" fontId="4" fillId="6" borderId="0" xfId="0" applyNumberFormat="1" applyFont="1" applyFill="1"/>
    <xf numFmtId="164" fontId="10" fillId="0" borderId="0" xfId="0" applyNumberFormat="1" applyFont="1" applyBorder="1"/>
    <xf numFmtId="16" fontId="10" fillId="0" borderId="0" xfId="0" applyNumberFormat="1" applyFont="1"/>
    <xf numFmtId="0" fontId="2" fillId="3" borderId="0" xfId="0" applyFont="1" applyFill="1" applyBorder="1" applyAlignment="1">
      <alignment horizontal="left" vertical="top"/>
    </xf>
    <xf numFmtId="0" fontId="1" fillId="2" borderId="7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left" vertical="top"/>
    </xf>
    <xf numFmtId="1" fontId="2" fillId="3" borderId="7" xfId="0" applyNumberFormat="1" applyFont="1" applyFill="1" applyBorder="1" applyAlignment="1">
      <alignment horizontal="right" vertical="top"/>
    </xf>
    <xf numFmtId="164" fontId="2" fillId="3" borderId="7" xfId="0" applyNumberFormat="1" applyFont="1" applyFill="1" applyBorder="1" applyAlignment="1">
      <alignment horizontal="right" vertical="top"/>
    </xf>
    <xf numFmtId="14" fontId="1" fillId="2" borderId="7" xfId="0" applyNumberFormat="1" applyFont="1" applyFill="1" applyBorder="1" applyAlignment="1">
      <alignment horizontal="left" vertical="top" wrapText="1"/>
    </xf>
    <xf numFmtId="165" fontId="2" fillId="3" borderId="7" xfId="0" applyNumberFormat="1" applyFont="1" applyFill="1" applyBorder="1" applyAlignment="1">
      <alignment horizontal="right" vertical="top"/>
    </xf>
    <xf numFmtId="165" fontId="2" fillId="3" borderId="7" xfId="0" applyNumberFormat="1" applyFont="1" applyFill="1" applyBorder="1" applyAlignment="1">
      <alignment horizontal="left" vertical="top"/>
    </xf>
    <xf numFmtId="0" fontId="0" fillId="0" borderId="7" xfId="0" applyBorder="1"/>
    <xf numFmtId="165" fontId="3" fillId="0" borderId="7" xfId="0" applyNumberFormat="1" applyFont="1" applyBorder="1"/>
    <xf numFmtId="0" fontId="0" fillId="0" borderId="11" xfId="0" applyBorder="1"/>
    <xf numFmtId="0" fontId="0" fillId="0" borderId="12" xfId="0" applyBorder="1"/>
    <xf numFmtId="0" fontId="2" fillId="3" borderId="14" xfId="0" applyFont="1" applyFill="1" applyBorder="1" applyAlignment="1">
      <alignment horizontal="left" vertical="top"/>
    </xf>
    <xf numFmtId="0" fontId="2" fillId="3" borderId="14" xfId="0" applyFont="1" applyFill="1" applyBorder="1" applyAlignment="1">
      <alignment horizontal="left" vertical="top" wrapText="1"/>
    </xf>
    <xf numFmtId="165" fontId="3" fillId="0" borderId="16" xfId="0" applyNumberFormat="1" applyFont="1" applyBorder="1"/>
    <xf numFmtId="165" fontId="3" fillId="0" borderId="17" xfId="0" applyNumberFormat="1" applyFont="1" applyBorder="1"/>
    <xf numFmtId="0" fontId="2" fillId="3" borderId="12" xfId="0" applyFont="1" applyFill="1" applyBorder="1" applyAlignment="1">
      <alignment horizontal="left" vertical="top"/>
    </xf>
    <xf numFmtId="165" fontId="0" fillId="0" borderId="12" xfId="0" applyNumberFormat="1" applyBorder="1"/>
    <xf numFmtId="0" fontId="2" fillId="3" borderId="7" xfId="0" applyFont="1" applyFill="1" applyBorder="1" applyAlignment="1">
      <alignment horizontal="left" vertical="top" wrapText="1"/>
    </xf>
    <xf numFmtId="0" fontId="0" fillId="0" borderId="18" xfId="0" applyBorder="1"/>
    <xf numFmtId="0" fontId="1" fillId="2" borderId="18" xfId="0" applyFont="1" applyFill="1" applyBorder="1" applyAlignment="1">
      <alignment horizontal="left" vertical="top" wrapText="1"/>
    </xf>
    <xf numFmtId="14" fontId="1" fillId="2" borderId="18" xfId="0" applyNumberFormat="1" applyFont="1" applyFill="1" applyBorder="1" applyAlignment="1">
      <alignment horizontal="left" vertical="top" wrapText="1"/>
    </xf>
    <xf numFmtId="0" fontId="0" fillId="0" borderId="19" xfId="0" applyBorder="1"/>
    <xf numFmtId="165" fontId="3" fillId="0" borderId="20" xfId="0" applyNumberFormat="1" applyFont="1" applyBorder="1"/>
    <xf numFmtId="0" fontId="2" fillId="3" borderId="13" xfId="0" applyFont="1" applyFill="1" applyBorder="1" applyAlignment="1">
      <alignment horizontal="left" vertical="top" wrapText="1"/>
    </xf>
    <xf numFmtId="0" fontId="2" fillId="3" borderId="13" xfId="0" applyFont="1" applyFill="1" applyBorder="1" applyAlignment="1">
      <alignment horizontal="left" vertical="top"/>
    </xf>
    <xf numFmtId="0" fontId="0" fillId="0" borderId="24" xfId="0" applyBorder="1"/>
    <xf numFmtId="0" fontId="2" fillId="3" borderId="24" xfId="0" applyFont="1" applyFill="1" applyBorder="1" applyAlignment="1">
      <alignment horizontal="left" vertical="top"/>
    </xf>
    <xf numFmtId="0" fontId="2" fillId="3" borderId="24" xfId="0" applyFont="1" applyFill="1" applyBorder="1" applyAlignment="1">
      <alignment horizontal="left" vertical="top" wrapText="1"/>
    </xf>
    <xf numFmtId="1" fontId="2" fillId="3" borderId="24" xfId="0" applyNumberFormat="1" applyFont="1" applyFill="1" applyBorder="1" applyAlignment="1">
      <alignment horizontal="right" vertical="top"/>
    </xf>
    <xf numFmtId="165" fontId="2" fillId="3" borderId="24" xfId="0" applyNumberFormat="1" applyFont="1" applyFill="1" applyBorder="1" applyAlignment="1">
      <alignment horizontal="right" vertical="top"/>
    </xf>
    <xf numFmtId="165" fontId="2" fillId="3" borderId="24" xfId="0" applyNumberFormat="1" applyFont="1" applyFill="1" applyBorder="1" applyAlignment="1">
      <alignment horizontal="left" vertical="top"/>
    </xf>
    <xf numFmtId="165" fontId="3" fillId="0" borderId="25" xfId="0" applyNumberFormat="1" applyFont="1" applyBorder="1"/>
    <xf numFmtId="0" fontId="2" fillId="3" borderId="11" xfId="0" applyFont="1" applyFill="1" applyBorder="1" applyAlignment="1">
      <alignment horizontal="left" vertical="top"/>
    </xf>
    <xf numFmtId="165" fontId="0" fillId="0" borderId="11" xfId="0" applyNumberFormat="1" applyBorder="1"/>
    <xf numFmtId="165" fontId="3" fillId="0" borderId="11" xfId="0" applyNumberFormat="1" applyFont="1" applyBorder="1"/>
    <xf numFmtId="165" fontId="3" fillId="0" borderId="12" xfId="0" applyNumberFormat="1" applyFont="1" applyBorder="1"/>
    <xf numFmtId="165" fontId="3" fillId="0" borderId="15" xfId="0" applyNumberFormat="1" applyFont="1" applyBorder="1"/>
    <xf numFmtId="164" fontId="2" fillId="3" borderId="7" xfId="0" applyNumberFormat="1" applyFont="1" applyFill="1" applyBorder="1" applyAlignment="1">
      <alignment horizontal="left" vertical="top"/>
    </xf>
    <xf numFmtId="164" fontId="2" fillId="3" borderId="24" xfId="0" applyNumberFormat="1" applyFont="1" applyFill="1" applyBorder="1" applyAlignment="1">
      <alignment horizontal="left" vertical="top"/>
    </xf>
    <xf numFmtId="164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" fontId="2" fillId="3" borderId="14" xfId="0" applyNumberFormat="1" applyFont="1" applyFill="1" applyBorder="1" applyAlignment="1">
      <alignment horizontal="right" vertical="top"/>
    </xf>
    <xf numFmtId="0" fontId="4" fillId="0" borderId="11" xfId="0" applyFont="1" applyBorder="1" applyAlignment="1">
      <alignment horizontal="center"/>
    </xf>
    <xf numFmtId="0" fontId="0" fillId="0" borderId="15" xfId="0" applyBorder="1"/>
    <xf numFmtId="1" fontId="2" fillId="3" borderId="13" xfId="0" applyNumberFormat="1" applyFont="1" applyFill="1" applyBorder="1" applyAlignment="1">
      <alignment horizontal="right" vertical="top"/>
    </xf>
    <xf numFmtId="0" fontId="0" fillId="0" borderId="16" xfId="0" applyBorder="1"/>
    <xf numFmtId="0" fontId="0" fillId="0" borderId="17" xfId="0" applyBorder="1"/>
    <xf numFmtId="0" fontId="0" fillId="8" borderId="0" xfId="0" applyFill="1"/>
    <xf numFmtId="16" fontId="0" fillId="8" borderId="0" xfId="0" applyNumberFormat="1" applyFill="1"/>
    <xf numFmtId="0" fontId="2" fillId="3" borderId="7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3" borderId="4" xfId="0" applyFont="1" applyFill="1" applyBorder="1" applyAlignment="1">
      <alignment horizontal="center" vertical="top" wrapText="1"/>
    </xf>
    <xf numFmtId="0" fontId="2" fillId="3" borderId="7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 wrapText="1"/>
    </xf>
    <xf numFmtId="1" fontId="2" fillId="3" borderId="7" xfId="0" applyNumberFormat="1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/>
    </xf>
    <xf numFmtId="0" fontId="8" fillId="3" borderId="3" xfId="0" applyFont="1" applyFill="1" applyBorder="1" applyAlignment="1">
      <alignment horizontal="center" vertical="top"/>
    </xf>
    <xf numFmtId="0" fontId="8" fillId="3" borderId="4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center" vertical="top" wrapText="1"/>
    </xf>
    <xf numFmtId="0" fontId="8" fillId="3" borderId="3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center" vertical="top" wrapText="1"/>
    </xf>
    <xf numFmtId="0" fontId="2" fillId="3" borderId="24" xfId="0" applyFont="1" applyFill="1" applyBorder="1" applyAlignment="1">
      <alignment horizontal="center" vertical="top" wrapText="1"/>
    </xf>
    <xf numFmtId="0" fontId="12" fillId="7" borderId="21" xfId="0" applyFont="1" applyFill="1" applyBorder="1" applyAlignment="1">
      <alignment horizontal="center"/>
    </xf>
    <xf numFmtId="0" fontId="12" fillId="7" borderId="22" xfId="0" applyFont="1" applyFill="1" applyBorder="1" applyAlignment="1">
      <alignment horizontal="center"/>
    </xf>
    <xf numFmtId="0" fontId="12" fillId="7" borderId="23" xfId="0" applyFont="1" applyFill="1" applyBorder="1" applyAlignment="1">
      <alignment horizontal="center"/>
    </xf>
    <xf numFmtId="0" fontId="12" fillId="7" borderId="8" xfId="0" applyFon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2" fillId="3" borderId="24" xfId="0" applyFont="1" applyFill="1" applyBorder="1" applyAlignment="1">
      <alignment horizontal="center" vertical="top"/>
    </xf>
    <xf numFmtId="0" fontId="0" fillId="7" borderId="8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2" fillId="3" borderId="29" xfId="0" applyFont="1" applyFill="1" applyBorder="1" applyAlignment="1">
      <alignment horizontal="left" vertical="top"/>
    </xf>
    <xf numFmtId="0" fontId="2" fillId="3" borderId="30" xfId="0" applyFont="1" applyFill="1" applyBorder="1" applyAlignment="1">
      <alignment horizontal="left" vertical="top"/>
    </xf>
    <xf numFmtId="164" fontId="0" fillId="0" borderId="29" xfId="0" applyNumberFormat="1" applyBorder="1"/>
    <xf numFmtId="164" fontId="0" fillId="0" borderId="30" xfId="0" applyNumberFormat="1" applyBorder="1"/>
    <xf numFmtId="0" fontId="2" fillId="3" borderId="31" xfId="0" applyFont="1" applyFill="1" applyBorder="1" applyAlignment="1">
      <alignment horizontal="left" vertical="top"/>
    </xf>
    <xf numFmtId="0" fontId="2" fillId="3" borderId="32" xfId="0" applyFont="1" applyFill="1" applyBorder="1" applyAlignment="1">
      <alignment horizontal="left" vertical="top"/>
    </xf>
    <xf numFmtId="165" fontId="0" fillId="0" borderId="29" xfId="0" applyNumberFormat="1" applyBorder="1"/>
    <xf numFmtId="165" fontId="0" fillId="0" borderId="30" xfId="0" applyNumberFormat="1" applyBorder="1"/>
    <xf numFmtId="165" fontId="3" fillId="0" borderId="30" xfId="0" applyNumberFormat="1" applyFont="1" applyBorder="1"/>
    <xf numFmtId="165" fontId="3" fillId="0" borderId="33" xfId="0" applyNumberFormat="1" applyFont="1" applyBorder="1"/>
    <xf numFmtId="165" fontId="3" fillId="0" borderId="34" xfId="0" applyNumberFormat="1" applyFont="1" applyBorder="1"/>
    <xf numFmtId="165" fontId="3" fillId="0" borderId="35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" fillId="3" borderId="41" xfId="0" applyFont="1" applyFill="1" applyBorder="1" applyAlignment="1">
      <alignment horizontal="left" vertical="top"/>
    </xf>
    <xf numFmtId="0" fontId="2" fillId="3" borderId="42" xfId="0" applyFont="1" applyFill="1" applyBorder="1" applyAlignment="1">
      <alignment horizontal="left" vertical="top"/>
    </xf>
    <xf numFmtId="165" fontId="0" fillId="0" borderId="39" xfId="0" applyNumberFormat="1" applyBorder="1"/>
    <xf numFmtId="165" fontId="0" fillId="0" borderId="40" xfId="0" applyNumberFormat="1" applyBorder="1"/>
    <xf numFmtId="165" fontId="3" fillId="0" borderId="43" xfId="0" applyNumberFormat="1" applyFont="1" applyBorder="1"/>
    <xf numFmtId="165" fontId="3" fillId="0" borderId="44" xfId="0" applyNumberFormat="1" applyFont="1" applyBorder="1"/>
    <xf numFmtId="165" fontId="3" fillId="0" borderId="45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127000</xdr:colOff>
      <xdr:row>5</xdr:row>
      <xdr:rowOff>21167</xdr:rowOff>
    </xdr:from>
    <xdr:to>
      <xdr:col>37</xdr:col>
      <xdr:colOff>431800</xdr:colOff>
      <xdr:row>5</xdr:row>
      <xdr:rowOff>249767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17356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158750</xdr:colOff>
      <xdr:row>5</xdr:row>
      <xdr:rowOff>42333</xdr:rowOff>
    </xdr:from>
    <xdr:to>
      <xdr:col>36</xdr:col>
      <xdr:colOff>492125</xdr:colOff>
      <xdr:row>5</xdr:row>
      <xdr:rowOff>270933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87583" y="175683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36</xdr:col>
      <xdr:colOff>190500</xdr:colOff>
      <xdr:row>6</xdr:row>
      <xdr:rowOff>52917</xdr:rowOff>
    </xdr:from>
    <xdr:to>
      <xdr:col>36</xdr:col>
      <xdr:colOff>495300</xdr:colOff>
      <xdr:row>6</xdr:row>
      <xdr:rowOff>262467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219333" y="205316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37</xdr:col>
      <xdr:colOff>127000</xdr:colOff>
      <xdr:row>6</xdr:row>
      <xdr:rowOff>42333</xdr:rowOff>
    </xdr:from>
    <xdr:to>
      <xdr:col>37</xdr:col>
      <xdr:colOff>460375</xdr:colOff>
      <xdr:row>6</xdr:row>
      <xdr:rowOff>242358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00" y="2042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127000</xdr:colOff>
      <xdr:row>5</xdr:row>
      <xdr:rowOff>21167</xdr:rowOff>
    </xdr:from>
    <xdr:to>
      <xdr:col>40</xdr:col>
      <xdr:colOff>431800</xdr:colOff>
      <xdr:row>5</xdr:row>
      <xdr:rowOff>249767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28667" y="17356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158750</xdr:colOff>
      <xdr:row>5</xdr:row>
      <xdr:rowOff>42333</xdr:rowOff>
    </xdr:from>
    <xdr:to>
      <xdr:col>39</xdr:col>
      <xdr:colOff>492125</xdr:colOff>
      <xdr:row>5</xdr:row>
      <xdr:rowOff>270933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04250" y="175683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39</xdr:col>
      <xdr:colOff>190500</xdr:colOff>
      <xdr:row>6</xdr:row>
      <xdr:rowOff>52917</xdr:rowOff>
    </xdr:from>
    <xdr:to>
      <xdr:col>39</xdr:col>
      <xdr:colOff>495300</xdr:colOff>
      <xdr:row>6</xdr:row>
      <xdr:rowOff>262467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0" y="205316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40</xdr:col>
      <xdr:colOff>127000</xdr:colOff>
      <xdr:row>6</xdr:row>
      <xdr:rowOff>42333</xdr:rowOff>
    </xdr:from>
    <xdr:to>
      <xdr:col>40</xdr:col>
      <xdr:colOff>460375</xdr:colOff>
      <xdr:row>6</xdr:row>
      <xdr:rowOff>242358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28667" y="20425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158750</xdr:colOff>
      <xdr:row>5</xdr:row>
      <xdr:rowOff>63500</xdr:rowOff>
    </xdr:from>
    <xdr:to>
      <xdr:col>7</xdr:col>
      <xdr:colOff>463550</xdr:colOff>
      <xdr:row>5</xdr:row>
      <xdr:rowOff>254000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9417" y="1778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137583</xdr:colOff>
      <xdr:row>6</xdr:row>
      <xdr:rowOff>74084</xdr:rowOff>
    </xdr:from>
    <xdr:to>
      <xdr:col>7</xdr:col>
      <xdr:colOff>470958</xdr:colOff>
      <xdr:row>6</xdr:row>
      <xdr:rowOff>264584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207433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179917</xdr:colOff>
      <xdr:row>5</xdr:row>
      <xdr:rowOff>74084</xdr:rowOff>
    </xdr:from>
    <xdr:to>
      <xdr:col>6</xdr:col>
      <xdr:colOff>513292</xdr:colOff>
      <xdr:row>5</xdr:row>
      <xdr:rowOff>264584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084" y="178858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190500</xdr:colOff>
      <xdr:row>6</xdr:row>
      <xdr:rowOff>63501</xdr:rowOff>
    </xdr:from>
    <xdr:to>
      <xdr:col>6</xdr:col>
      <xdr:colOff>495300</xdr:colOff>
      <xdr:row>6</xdr:row>
      <xdr:rowOff>263526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02667" y="2063751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148166</xdr:colOff>
      <xdr:row>5</xdr:row>
      <xdr:rowOff>0</xdr:rowOff>
    </xdr:from>
    <xdr:to>
      <xdr:col>26</xdr:col>
      <xdr:colOff>452966</xdr:colOff>
      <xdr:row>5</xdr:row>
      <xdr:rowOff>190500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77833" y="1714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26</xdr:col>
      <xdr:colOff>126999</xdr:colOff>
      <xdr:row>6</xdr:row>
      <xdr:rowOff>10584</xdr:rowOff>
    </xdr:from>
    <xdr:to>
      <xdr:col>26</xdr:col>
      <xdr:colOff>460374</xdr:colOff>
      <xdr:row>6</xdr:row>
      <xdr:rowOff>201084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56666" y="201083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0</xdr:colOff>
      <xdr:row>5</xdr:row>
      <xdr:rowOff>10584</xdr:rowOff>
    </xdr:from>
    <xdr:to>
      <xdr:col>25</xdr:col>
      <xdr:colOff>333375</xdr:colOff>
      <xdr:row>5</xdr:row>
      <xdr:rowOff>201084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00500" y="172508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10583</xdr:colOff>
      <xdr:row>6</xdr:row>
      <xdr:rowOff>1</xdr:rowOff>
    </xdr:from>
    <xdr:to>
      <xdr:col>25</xdr:col>
      <xdr:colOff>315383</xdr:colOff>
      <xdr:row>6</xdr:row>
      <xdr:rowOff>200026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711083" y="2000251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148166</xdr:colOff>
      <xdr:row>5</xdr:row>
      <xdr:rowOff>0</xdr:rowOff>
    </xdr:from>
    <xdr:to>
      <xdr:col>29</xdr:col>
      <xdr:colOff>452966</xdr:colOff>
      <xdr:row>5</xdr:row>
      <xdr:rowOff>190500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65333" y="1714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126999</xdr:colOff>
      <xdr:row>6</xdr:row>
      <xdr:rowOff>10584</xdr:rowOff>
    </xdr:from>
    <xdr:to>
      <xdr:col>29</xdr:col>
      <xdr:colOff>460374</xdr:colOff>
      <xdr:row>6</xdr:row>
      <xdr:rowOff>201084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44166" y="201083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0</xdr:colOff>
      <xdr:row>5</xdr:row>
      <xdr:rowOff>10584</xdr:rowOff>
    </xdr:from>
    <xdr:to>
      <xdr:col>28</xdr:col>
      <xdr:colOff>333375</xdr:colOff>
      <xdr:row>5</xdr:row>
      <xdr:rowOff>201084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0" y="1725084"/>
          <a:ext cx="3333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28</xdr:col>
      <xdr:colOff>10583</xdr:colOff>
      <xdr:row>6</xdr:row>
      <xdr:rowOff>1</xdr:rowOff>
    </xdr:from>
    <xdr:to>
      <xdr:col>28</xdr:col>
      <xdr:colOff>315383</xdr:colOff>
      <xdr:row>6</xdr:row>
      <xdr:rowOff>200026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98583" y="2000251"/>
          <a:ext cx="3048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127000</xdr:colOff>
      <xdr:row>7</xdr:row>
      <xdr:rowOff>21167</xdr:rowOff>
    </xdr:from>
    <xdr:to>
      <xdr:col>30</xdr:col>
      <xdr:colOff>431800</xdr:colOff>
      <xdr:row>7</xdr:row>
      <xdr:rowOff>249767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44275" y="171661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158750</xdr:colOff>
      <xdr:row>7</xdr:row>
      <xdr:rowOff>42333</xdr:rowOff>
    </xdr:from>
    <xdr:to>
      <xdr:col>29</xdr:col>
      <xdr:colOff>492125</xdr:colOff>
      <xdr:row>7</xdr:row>
      <xdr:rowOff>270933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09275" y="173778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29</xdr:col>
      <xdr:colOff>190500</xdr:colOff>
      <xdr:row>8</xdr:row>
      <xdr:rowOff>52917</xdr:rowOff>
    </xdr:from>
    <xdr:to>
      <xdr:col>29</xdr:col>
      <xdr:colOff>495300</xdr:colOff>
      <xdr:row>8</xdr:row>
      <xdr:rowOff>262467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41025" y="203411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30</xdr:col>
      <xdr:colOff>127000</xdr:colOff>
      <xdr:row>8</xdr:row>
      <xdr:rowOff>42333</xdr:rowOff>
    </xdr:from>
    <xdr:to>
      <xdr:col>30</xdr:col>
      <xdr:colOff>460375</xdr:colOff>
      <xdr:row>8</xdr:row>
      <xdr:rowOff>242358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44275" y="202353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127000</xdr:colOff>
      <xdr:row>7</xdr:row>
      <xdr:rowOff>21167</xdr:rowOff>
    </xdr:from>
    <xdr:to>
      <xdr:col>33</xdr:col>
      <xdr:colOff>431800</xdr:colOff>
      <xdr:row>7</xdr:row>
      <xdr:rowOff>249767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1175" y="171661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158750</xdr:colOff>
      <xdr:row>7</xdr:row>
      <xdr:rowOff>42333</xdr:rowOff>
    </xdr:from>
    <xdr:to>
      <xdr:col>32</xdr:col>
      <xdr:colOff>492125</xdr:colOff>
      <xdr:row>7</xdr:row>
      <xdr:rowOff>270933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76175" y="173778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32</xdr:col>
      <xdr:colOff>190500</xdr:colOff>
      <xdr:row>8</xdr:row>
      <xdr:rowOff>52917</xdr:rowOff>
    </xdr:from>
    <xdr:to>
      <xdr:col>32</xdr:col>
      <xdr:colOff>495300</xdr:colOff>
      <xdr:row>8</xdr:row>
      <xdr:rowOff>262467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07925" y="203411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33</xdr:col>
      <xdr:colOff>127000</xdr:colOff>
      <xdr:row>8</xdr:row>
      <xdr:rowOff>42333</xdr:rowOff>
    </xdr:from>
    <xdr:to>
      <xdr:col>33</xdr:col>
      <xdr:colOff>460375</xdr:colOff>
      <xdr:row>8</xdr:row>
      <xdr:rowOff>242358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11175" y="202353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127000</xdr:colOff>
      <xdr:row>7</xdr:row>
      <xdr:rowOff>21167</xdr:rowOff>
    </xdr:from>
    <xdr:to>
      <xdr:col>42</xdr:col>
      <xdr:colOff>431800</xdr:colOff>
      <xdr:row>7</xdr:row>
      <xdr:rowOff>249767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C818130-CA75-431F-B2F1-6D721FA3C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00750" y="20023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158750</xdr:colOff>
      <xdr:row>7</xdr:row>
      <xdr:rowOff>42333</xdr:rowOff>
    </xdr:from>
    <xdr:to>
      <xdr:col>41</xdr:col>
      <xdr:colOff>492125</xdr:colOff>
      <xdr:row>7</xdr:row>
      <xdr:rowOff>270933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2B2B3E8-47DF-4358-9284-E9785CC02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65750" y="202353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41</xdr:col>
      <xdr:colOff>190500</xdr:colOff>
      <xdr:row>8</xdr:row>
      <xdr:rowOff>52917</xdr:rowOff>
    </xdr:from>
    <xdr:to>
      <xdr:col>41</xdr:col>
      <xdr:colOff>495300</xdr:colOff>
      <xdr:row>8</xdr:row>
      <xdr:rowOff>262467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2FD9A02-4E2B-42F8-80DE-6023FABBA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00" y="231986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42</xdr:col>
      <xdr:colOff>127000</xdr:colOff>
      <xdr:row>8</xdr:row>
      <xdr:rowOff>42333</xdr:rowOff>
    </xdr:from>
    <xdr:to>
      <xdr:col>42</xdr:col>
      <xdr:colOff>460375</xdr:colOff>
      <xdr:row>8</xdr:row>
      <xdr:rowOff>242358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E614D97D-0262-4089-8EEC-8FDE2CC71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00750" y="23092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127000</xdr:colOff>
      <xdr:row>7</xdr:row>
      <xdr:rowOff>21167</xdr:rowOff>
    </xdr:from>
    <xdr:to>
      <xdr:col>45</xdr:col>
      <xdr:colOff>431800</xdr:colOff>
      <xdr:row>7</xdr:row>
      <xdr:rowOff>249767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16B80744-0B2F-4A35-A180-2898FBAE1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67650" y="2002367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158750</xdr:colOff>
      <xdr:row>7</xdr:row>
      <xdr:rowOff>42333</xdr:rowOff>
    </xdr:from>
    <xdr:to>
      <xdr:col>44</xdr:col>
      <xdr:colOff>492125</xdr:colOff>
      <xdr:row>7</xdr:row>
      <xdr:rowOff>270933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902962E8-DEE3-4A61-AAEE-C83DBFDE1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32650" y="2023533"/>
          <a:ext cx="3333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190500</xdr:colOff>
      <xdr:row>8</xdr:row>
      <xdr:rowOff>52917</xdr:rowOff>
    </xdr:from>
    <xdr:to>
      <xdr:col>44</xdr:col>
      <xdr:colOff>495300</xdr:colOff>
      <xdr:row>8</xdr:row>
      <xdr:rowOff>262467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E7A8F0F8-1C27-4E47-A840-556601DEF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64400" y="2319867"/>
          <a:ext cx="3048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45</xdr:col>
      <xdr:colOff>127000</xdr:colOff>
      <xdr:row>8</xdr:row>
      <xdr:rowOff>42333</xdr:rowOff>
    </xdr:from>
    <xdr:to>
      <xdr:col>45</xdr:col>
      <xdr:colOff>460375</xdr:colOff>
      <xdr:row>8</xdr:row>
      <xdr:rowOff>242358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EEC3FF1A-317B-46BE-B7EA-E0584466E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67650" y="2309283"/>
          <a:ext cx="33337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Q13"/>
  <sheetViews>
    <sheetView workbookViewId="0"/>
  </sheetViews>
  <sheetFormatPr defaultColWidth="10.5" defaultRowHeight="11.45" customHeight="1" x14ac:dyDescent="0.2"/>
  <cols>
    <col min="1" max="1" width="15.1640625" style="1" bestFit="1" customWidth="1"/>
    <col min="2" max="2" width="10.83203125" style="1" bestFit="1" customWidth="1"/>
    <col min="3" max="3" width="16.6640625" style="1" bestFit="1" customWidth="1"/>
    <col min="4" max="4" width="54.1640625" style="1" bestFit="1" customWidth="1"/>
    <col min="5" max="5" width="23.83203125" style="1" bestFit="1" customWidth="1"/>
    <col min="6" max="7" width="11.6640625" style="1" customWidth="1"/>
    <col min="8" max="8" width="7.1640625" style="1" bestFit="1" customWidth="1"/>
    <col min="9" max="9" width="78.6640625" style="1" bestFit="1" customWidth="1"/>
    <col min="10" max="10" width="8.33203125" style="1" bestFit="1" customWidth="1"/>
    <col min="11" max="11" width="11.1640625" style="1" customWidth="1"/>
    <col min="12" max="12" width="11" style="1" bestFit="1" customWidth="1"/>
    <col min="13" max="43" width="7.5" style="1" bestFit="1" customWidth="1"/>
  </cols>
  <sheetData>
    <row r="1" spans="1:43" s="8" customFormat="1" ht="22.5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</row>
    <row r="2" spans="1:43" ht="11.1" customHeight="1" x14ac:dyDescent="0.2">
      <c r="A2" s="2" t="s">
        <v>43</v>
      </c>
      <c r="B2" s="2" t="s">
        <v>44</v>
      </c>
      <c r="C2" s="2"/>
      <c r="D2" s="2" t="s">
        <v>45</v>
      </c>
      <c r="E2" s="2" t="s">
        <v>46</v>
      </c>
      <c r="F2" s="3">
        <v>3</v>
      </c>
      <c r="G2" s="3">
        <v>4</v>
      </c>
      <c r="H2" s="2" t="s">
        <v>47</v>
      </c>
      <c r="I2" s="2" t="s">
        <v>48</v>
      </c>
      <c r="J2" s="3">
        <v>1</v>
      </c>
      <c r="K2" s="2"/>
      <c r="L2" s="2" t="s">
        <v>49</v>
      </c>
      <c r="M2" s="4">
        <v>0.9</v>
      </c>
      <c r="N2" s="4">
        <v>0.9</v>
      </c>
      <c r="O2" s="4">
        <v>0.9</v>
      </c>
      <c r="P2" s="4">
        <v>0.9</v>
      </c>
      <c r="Q2" s="4">
        <v>0.9</v>
      </c>
      <c r="R2" s="4">
        <v>0.9</v>
      </c>
      <c r="S2" s="4">
        <v>0.9</v>
      </c>
      <c r="T2" s="4">
        <v>0.9</v>
      </c>
      <c r="U2" s="4">
        <v>0.9</v>
      </c>
      <c r="V2" s="4">
        <v>0.9</v>
      </c>
      <c r="W2" s="4">
        <v>0.8</v>
      </c>
      <c r="X2" s="4">
        <v>0.8</v>
      </c>
      <c r="Y2" s="4">
        <v>0.8</v>
      </c>
      <c r="Z2" s="4">
        <v>0.8</v>
      </c>
      <c r="AA2" s="4">
        <v>0.8</v>
      </c>
      <c r="AB2" s="4">
        <v>0.7</v>
      </c>
      <c r="AC2" s="4">
        <v>0.7</v>
      </c>
      <c r="AD2" s="4">
        <v>0.7</v>
      </c>
      <c r="AE2" s="4">
        <v>0.7</v>
      </c>
      <c r="AF2" s="4">
        <v>0.7</v>
      </c>
      <c r="AG2" s="4">
        <v>0.5</v>
      </c>
      <c r="AH2" s="4">
        <v>0.5</v>
      </c>
      <c r="AI2" s="4">
        <v>0.5</v>
      </c>
      <c r="AJ2" s="4">
        <v>0.5</v>
      </c>
      <c r="AK2" s="4">
        <v>0.5</v>
      </c>
      <c r="AL2" s="4">
        <v>0.5</v>
      </c>
      <c r="AM2" s="4">
        <v>0.5</v>
      </c>
      <c r="AN2" s="3">
        <v>0</v>
      </c>
      <c r="AO2" s="3">
        <v>0</v>
      </c>
      <c r="AP2" s="3">
        <v>0</v>
      </c>
      <c r="AQ2" s="2"/>
    </row>
    <row r="3" spans="1:43" ht="11.1" customHeight="1" x14ac:dyDescent="0.2">
      <c r="A3" s="2" t="s">
        <v>43</v>
      </c>
      <c r="B3" s="2" t="s">
        <v>44</v>
      </c>
      <c r="C3" s="2"/>
      <c r="D3" s="2" t="s">
        <v>45</v>
      </c>
      <c r="E3" s="2" t="s">
        <v>46</v>
      </c>
      <c r="F3" s="3">
        <v>3</v>
      </c>
      <c r="G3" s="3">
        <v>4</v>
      </c>
      <c r="H3" s="2" t="s">
        <v>47</v>
      </c>
      <c r="I3" s="2" t="s">
        <v>48</v>
      </c>
      <c r="J3" s="2"/>
      <c r="K3" s="2"/>
      <c r="L3" s="2" t="s">
        <v>50</v>
      </c>
      <c r="M3" s="4">
        <v>0.9</v>
      </c>
      <c r="N3" s="4">
        <v>0.9</v>
      </c>
      <c r="O3" s="4">
        <v>0.9</v>
      </c>
      <c r="P3" s="4">
        <v>0.9</v>
      </c>
      <c r="Q3" s="4">
        <v>0.9</v>
      </c>
      <c r="R3" s="4">
        <v>0.9</v>
      </c>
      <c r="S3" s="4">
        <v>0.9</v>
      </c>
      <c r="T3" s="4">
        <v>0.9</v>
      </c>
      <c r="U3" s="4">
        <v>0.9</v>
      </c>
      <c r="V3" s="4">
        <v>0.9</v>
      </c>
      <c r="W3" s="4">
        <v>0.8</v>
      </c>
      <c r="X3" s="4">
        <v>0.8</v>
      </c>
      <c r="Y3" s="4">
        <v>0.8</v>
      </c>
      <c r="Z3" s="4">
        <v>0.8</v>
      </c>
      <c r="AA3" s="4">
        <v>0.8</v>
      </c>
      <c r="AB3" s="4">
        <v>0.7</v>
      </c>
      <c r="AC3" s="4">
        <v>0.7</v>
      </c>
      <c r="AD3" s="4">
        <v>0.7</v>
      </c>
      <c r="AE3" s="4">
        <v>0.7</v>
      </c>
      <c r="AF3" s="4">
        <v>0.7</v>
      </c>
      <c r="AG3" s="4">
        <v>0.5</v>
      </c>
      <c r="AH3" s="4">
        <v>0.5</v>
      </c>
      <c r="AI3" s="4">
        <v>0.5</v>
      </c>
      <c r="AJ3" s="4">
        <v>0.5</v>
      </c>
      <c r="AK3" s="4">
        <v>0.5</v>
      </c>
      <c r="AL3" s="4">
        <v>0.5</v>
      </c>
      <c r="AM3" s="4">
        <v>0.5</v>
      </c>
      <c r="AN3" s="3">
        <v>0</v>
      </c>
      <c r="AO3" s="3">
        <v>0</v>
      </c>
      <c r="AP3" s="3">
        <v>0</v>
      </c>
      <c r="AQ3" s="2"/>
    </row>
    <row r="4" spans="1:43" ht="11.1" customHeight="1" x14ac:dyDescent="0.2">
      <c r="A4" s="2" t="s">
        <v>43</v>
      </c>
      <c r="B4" s="2" t="s">
        <v>44</v>
      </c>
      <c r="C4" s="2"/>
      <c r="D4" s="2" t="s">
        <v>45</v>
      </c>
      <c r="E4" s="2" t="s">
        <v>46</v>
      </c>
      <c r="F4" s="3">
        <v>3</v>
      </c>
      <c r="G4" s="3">
        <v>4</v>
      </c>
      <c r="H4" s="2" t="s">
        <v>47</v>
      </c>
      <c r="I4" s="2" t="s">
        <v>48</v>
      </c>
      <c r="J4" s="2"/>
      <c r="K4" s="2" t="s">
        <v>51</v>
      </c>
      <c r="L4" s="2" t="s">
        <v>52</v>
      </c>
      <c r="M4" s="5">
        <v>0.90300000000000002</v>
      </c>
      <c r="N4" s="5">
        <v>0.83699999999999997</v>
      </c>
      <c r="O4" s="5">
        <v>0.72699999999999998</v>
      </c>
      <c r="P4" s="5">
        <v>0.61899999999999999</v>
      </c>
      <c r="Q4" s="5">
        <v>0.86399999999999999</v>
      </c>
      <c r="R4" s="5">
        <v>0.46800000000000003</v>
      </c>
      <c r="S4" s="5">
        <v>0.432</v>
      </c>
      <c r="T4" s="5">
        <v>0.745</v>
      </c>
      <c r="U4" s="5">
        <v>0.90900000000000003</v>
      </c>
      <c r="V4" s="5">
        <v>0.82399999999999995</v>
      </c>
      <c r="W4" s="5">
        <v>0.84199999999999997</v>
      </c>
      <c r="X4" s="6">
        <v>0.56000000000000005</v>
      </c>
      <c r="Y4" s="5">
        <v>0.875</v>
      </c>
      <c r="Z4" s="5">
        <v>0.73499999999999999</v>
      </c>
      <c r="AA4" s="5">
        <v>0.80500000000000005</v>
      </c>
      <c r="AB4" s="5">
        <v>0.45900000000000002</v>
      </c>
      <c r="AC4" s="5">
        <v>0.61399999999999999</v>
      </c>
      <c r="AD4" s="6">
        <v>0.45</v>
      </c>
      <c r="AE4" s="5">
        <v>0.497</v>
      </c>
      <c r="AF4" s="5">
        <v>0.38600000000000001</v>
      </c>
      <c r="AG4" s="5">
        <v>0.54700000000000004</v>
      </c>
      <c r="AH4" s="5">
        <v>0.48699999999999999</v>
      </c>
      <c r="AI4" s="5">
        <v>0.46500000000000002</v>
      </c>
      <c r="AJ4" s="5">
        <v>0.30299999999999999</v>
      </c>
      <c r="AK4" s="5">
        <v>0.14599999999999999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2"/>
    </row>
    <row r="5" spans="1:43" ht="11.1" customHeight="1" x14ac:dyDescent="0.2">
      <c r="A5" s="2" t="s">
        <v>43</v>
      </c>
      <c r="B5" s="2" t="s">
        <v>44</v>
      </c>
      <c r="C5" s="2"/>
      <c r="D5" s="2" t="s">
        <v>53</v>
      </c>
      <c r="E5" s="2" t="s">
        <v>54</v>
      </c>
      <c r="F5" s="3">
        <v>3</v>
      </c>
      <c r="G5" s="3">
        <v>4</v>
      </c>
      <c r="H5" s="2" t="s">
        <v>47</v>
      </c>
      <c r="I5" s="2" t="s">
        <v>48</v>
      </c>
      <c r="J5" s="3">
        <v>1</v>
      </c>
      <c r="K5" s="2"/>
      <c r="L5" s="2" t="s">
        <v>49</v>
      </c>
      <c r="M5" s="3">
        <v>14</v>
      </c>
      <c r="N5" s="3">
        <v>14</v>
      </c>
      <c r="O5" s="3">
        <v>14</v>
      </c>
      <c r="P5" s="3">
        <v>14</v>
      </c>
      <c r="Q5" s="3">
        <v>14</v>
      </c>
      <c r="R5" s="3">
        <v>14</v>
      </c>
      <c r="S5" s="3">
        <v>14</v>
      </c>
      <c r="T5" s="3">
        <v>14</v>
      </c>
      <c r="U5" s="3">
        <v>14</v>
      </c>
      <c r="V5" s="3">
        <v>14</v>
      </c>
      <c r="W5" s="3">
        <v>13</v>
      </c>
      <c r="X5" s="3">
        <v>13</v>
      </c>
      <c r="Y5" s="3">
        <v>13</v>
      </c>
      <c r="Z5" s="3">
        <v>13</v>
      </c>
      <c r="AA5" s="3">
        <v>13</v>
      </c>
      <c r="AB5" s="3">
        <v>13</v>
      </c>
      <c r="AC5" s="3">
        <v>13</v>
      </c>
      <c r="AD5" s="3">
        <v>13</v>
      </c>
      <c r="AE5" s="3">
        <v>13</v>
      </c>
      <c r="AF5" s="3">
        <v>13</v>
      </c>
      <c r="AG5" s="3">
        <v>11</v>
      </c>
      <c r="AH5" s="3">
        <v>11</v>
      </c>
      <c r="AI5" s="3">
        <v>11</v>
      </c>
      <c r="AJ5" s="3">
        <v>11</v>
      </c>
      <c r="AK5" s="3">
        <v>11</v>
      </c>
      <c r="AL5" s="3">
        <v>11</v>
      </c>
      <c r="AM5" s="3">
        <v>11</v>
      </c>
      <c r="AN5" s="3">
        <v>11</v>
      </c>
      <c r="AO5" s="3">
        <v>11</v>
      </c>
      <c r="AP5" s="3">
        <v>11</v>
      </c>
      <c r="AQ5" s="2"/>
    </row>
    <row r="6" spans="1:43" ht="11.1" customHeight="1" x14ac:dyDescent="0.2">
      <c r="A6" s="2" t="s">
        <v>43</v>
      </c>
      <c r="B6" s="2" t="s">
        <v>44</v>
      </c>
      <c r="C6" s="2"/>
      <c r="D6" s="2" t="s">
        <v>53</v>
      </c>
      <c r="E6" s="2" t="s">
        <v>54</v>
      </c>
      <c r="F6" s="3">
        <v>3</v>
      </c>
      <c r="G6" s="3">
        <v>4</v>
      </c>
      <c r="H6" s="2" t="s">
        <v>47</v>
      </c>
      <c r="I6" s="2" t="s">
        <v>48</v>
      </c>
      <c r="J6" s="2"/>
      <c r="K6" s="2"/>
      <c r="L6" s="2" t="s">
        <v>50</v>
      </c>
      <c r="M6" s="3">
        <v>14</v>
      </c>
      <c r="N6" s="3">
        <v>14</v>
      </c>
      <c r="O6" s="3">
        <v>14</v>
      </c>
      <c r="P6" s="3">
        <v>14</v>
      </c>
      <c r="Q6" s="3">
        <v>14</v>
      </c>
      <c r="R6" s="3">
        <v>14</v>
      </c>
      <c r="S6" s="3">
        <v>14</v>
      </c>
      <c r="T6" s="3">
        <v>14</v>
      </c>
      <c r="U6" s="3">
        <v>14</v>
      </c>
      <c r="V6" s="3">
        <v>14</v>
      </c>
      <c r="W6" s="3">
        <v>13</v>
      </c>
      <c r="X6" s="3">
        <v>13</v>
      </c>
      <c r="Y6" s="3">
        <v>13</v>
      </c>
      <c r="Z6" s="3">
        <v>13</v>
      </c>
      <c r="AA6" s="3">
        <v>13</v>
      </c>
      <c r="AB6" s="3">
        <v>13</v>
      </c>
      <c r="AC6" s="3">
        <v>13</v>
      </c>
      <c r="AD6" s="3">
        <v>13</v>
      </c>
      <c r="AE6" s="3">
        <v>13</v>
      </c>
      <c r="AF6" s="3">
        <v>13</v>
      </c>
      <c r="AG6" s="3">
        <v>11</v>
      </c>
      <c r="AH6" s="3">
        <v>11</v>
      </c>
      <c r="AI6" s="3">
        <v>11</v>
      </c>
      <c r="AJ6" s="3">
        <v>11</v>
      </c>
      <c r="AK6" s="3">
        <v>11</v>
      </c>
      <c r="AL6" s="3">
        <v>11</v>
      </c>
      <c r="AM6" s="3">
        <v>11</v>
      </c>
      <c r="AN6" s="3">
        <v>11</v>
      </c>
      <c r="AO6" s="3">
        <v>11</v>
      </c>
      <c r="AP6" s="3">
        <v>11</v>
      </c>
      <c r="AQ6" s="2"/>
    </row>
    <row r="7" spans="1:43" ht="11.1" customHeight="1" x14ac:dyDescent="0.2">
      <c r="A7" s="2" t="s">
        <v>43</v>
      </c>
      <c r="B7" s="2" t="s">
        <v>44</v>
      </c>
      <c r="C7" s="2"/>
      <c r="D7" s="2" t="s">
        <v>53</v>
      </c>
      <c r="E7" s="2" t="s">
        <v>54</v>
      </c>
      <c r="F7" s="3">
        <v>3</v>
      </c>
      <c r="G7" s="3">
        <v>4</v>
      </c>
      <c r="H7" s="2" t="s">
        <v>47</v>
      </c>
      <c r="I7" s="2" t="s">
        <v>48</v>
      </c>
      <c r="J7" s="2"/>
      <c r="K7" s="2" t="s">
        <v>51</v>
      </c>
      <c r="L7" s="2" t="s">
        <v>52</v>
      </c>
      <c r="M7" s="3">
        <v>14</v>
      </c>
      <c r="N7" s="3">
        <v>14</v>
      </c>
      <c r="O7" s="6">
        <v>12.79</v>
      </c>
      <c r="P7" s="5">
        <v>12.023</v>
      </c>
      <c r="Q7" s="5">
        <v>11.224</v>
      </c>
      <c r="R7" s="6">
        <v>11.12</v>
      </c>
      <c r="S7" s="5">
        <v>10.675000000000001</v>
      </c>
      <c r="T7" s="5">
        <v>13.484</v>
      </c>
      <c r="U7" s="3">
        <v>14</v>
      </c>
      <c r="V7" s="3">
        <v>14</v>
      </c>
      <c r="W7" s="3">
        <v>13</v>
      </c>
      <c r="X7" s="3">
        <v>13</v>
      </c>
      <c r="Y7" s="3">
        <v>13</v>
      </c>
      <c r="Z7" s="3">
        <v>13</v>
      </c>
      <c r="AA7" s="3">
        <v>13</v>
      </c>
      <c r="AB7" s="3">
        <v>13</v>
      </c>
      <c r="AC7" s="4">
        <v>12.1</v>
      </c>
      <c r="AD7" s="3">
        <v>13</v>
      </c>
      <c r="AE7" s="6">
        <v>9.44</v>
      </c>
      <c r="AF7" s="5">
        <v>10.084</v>
      </c>
      <c r="AG7" s="5">
        <v>9.7780000000000005</v>
      </c>
      <c r="AH7" s="5">
        <v>8.3350000000000009</v>
      </c>
      <c r="AI7" s="4">
        <v>7.1</v>
      </c>
      <c r="AJ7" s="5">
        <v>8.6620000000000008</v>
      </c>
      <c r="AK7" s="5">
        <v>2.6379999999999999</v>
      </c>
      <c r="AL7" s="5">
        <v>4.1420000000000003</v>
      </c>
      <c r="AM7" s="6">
        <v>2.84</v>
      </c>
      <c r="AN7" s="5">
        <v>3.7719999999999998</v>
      </c>
      <c r="AO7" s="5">
        <v>3.9449999999999998</v>
      </c>
      <c r="AP7" s="5">
        <v>2.7120000000000002</v>
      </c>
      <c r="AQ7" s="2"/>
    </row>
    <row r="8" spans="1:43" ht="11.1" customHeight="1" x14ac:dyDescent="0.2">
      <c r="A8" s="2" t="s">
        <v>43</v>
      </c>
      <c r="B8" s="2" t="s">
        <v>55</v>
      </c>
      <c r="C8" s="2"/>
      <c r="D8" s="2" t="s">
        <v>45</v>
      </c>
      <c r="E8" s="2" t="s">
        <v>46</v>
      </c>
      <c r="F8" s="3">
        <v>4</v>
      </c>
      <c r="G8" s="3">
        <v>3</v>
      </c>
      <c r="H8" s="2" t="s">
        <v>47</v>
      </c>
      <c r="I8" s="2" t="s">
        <v>56</v>
      </c>
      <c r="J8" s="4">
        <v>1.1000000000000001</v>
      </c>
      <c r="K8" s="2"/>
      <c r="L8" s="2" t="s">
        <v>49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2"/>
    </row>
    <row r="9" spans="1:43" ht="11.1" customHeight="1" x14ac:dyDescent="0.2">
      <c r="A9" s="2" t="s">
        <v>43</v>
      </c>
      <c r="B9" s="2" t="s">
        <v>55</v>
      </c>
      <c r="C9" s="2"/>
      <c r="D9" s="2" t="s">
        <v>45</v>
      </c>
      <c r="E9" s="2" t="s">
        <v>46</v>
      </c>
      <c r="F9" s="3">
        <v>4</v>
      </c>
      <c r="G9" s="3">
        <v>3</v>
      </c>
      <c r="H9" s="2" t="s">
        <v>47</v>
      </c>
      <c r="I9" s="2" t="s">
        <v>56</v>
      </c>
      <c r="J9" s="2"/>
      <c r="K9" s="2"/>
      <c r="L9" s="2" t="s">
        <v>50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2"/>
    </row>
    <row r="10" spans="1:43" ht="11.1" customHeight="1" x14ac:dyDescent="0.2">
      <c r="A10" s="2" t="s">
        <v>43</v>
      </c>
      <c r="B10" s="2" t="s">
        <v>55</v>
      </c>
      <c r="C10" s="2"/>
      <c r="D10" s="2" t="s">
        <v>45</v>
      </c>
      <c r="E10" s="2" t="s">
        <v>46</v>
      </c>
      <c r="F10" s="3">
        <v>4</v>
      </c>
      <c r="G10" s="3">
        <v>3</v>
      </c>
      <c r="H10" s="2" t="s">
        <v>47</v>
      </c>
      <c r="I10" s="2" t="s">
        <v>56</v>
      </c>
      <c r="J10" s="2"/>
      <c r="K10" s="2" t="s">
        <v>51</v>
      </c>
      <c r="L10" s="2" t="s">
        <v>52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2"/>
    </row>
    <row r="11" spans="1:43" ht="11.1" customHeight="1" x14ac:dyDescent="0.2">
      <c r="A11" s="2" t="s">
        <v>43</v>
      </c>
      <c r="B11" s="2" t="s">
        <v>55</v>
      </c>
      <c r="C11" s="2"/>
      <c r="D11" s="2" t="s">
        <v>53</v>
      </c>
      <c r="E11" s="2" t="s">
        <v>54</v>
      </c>
      <c r="F11" s="3">
        <v>4</v>
      </c>
      <c r="G11" s="3">
        <v>3</v>
      </c>
      <c r="H11" s="2" t="s">
        <v>47</v>
      </c>
      <c r="I11" s="2" t="s">
        <v>56</v>
      </c>
      <c r="J11" s="4">
        <v>1.1000000000000001</v>
      </c>
      <c r="K11" s="2"/>
      <c r="L11" s="2" t="s">
        <v>49</v>
      </c>
      <c r="M11" s="5">
        <v>2.8340000000000001</v>
      </c>
      <c r="N11" s="5">
        <v>2.8330000000000002</v>
      </c>
      <c r="O11" s="5">
        <v>2.8340000000000001</v>
      </c>
      <c r="P11" s="5">
        <v>2.8330000000000002</v>
      </c>
      <c r="Q11" s="5">
        <v>2.8340000000000001</v>
      </c>
      <c r="R11" s="5">
        <v>2.8330000000000002</v>
      </c>
      <c r="S11" s="5">
        <v>2.8340000000000001</v>
      </c>
      <c r="T11" s="5">
        <v>2.8330000000000002</v>
      </c>
      <c r="U11" s="5">
        <v>2.8340000000000001</v>
      </c>
      <c r="V11" s="5">
        <v>2.8330000000000002</v>
      </c>
      <c r="W11" s="5">
        <v>2.8340000000000001</v>
      </c>
      <c r="X11" s="5">
        <v>2.8330000000000002</v>
      </c>
      <c r="Y11" s="5">
        <v>2.8340000000000001</v>
      </c>
      <c r="Z11" s="5">
        <v>2.8330000000000002</v>
      </c>
      <c r="AA11" s="5">
        <v>2.8340000000000001</v>
      </c>
      <c r="AB11" s="5">
        <v>2.8330000000000002</v>
      </c>
      <c r="AC11" s="5">
        <v>2.8340000000000001</v>
      </c>
      <c r="AD11" s="5">
        <v>2.8330000000000002</v>
      </c>
      <c r="AE11" s="5">
        <v>2.8340000000000001</v>
      </c>
      <c r="AF11" s="5">
        <v>2.8330000000000002</v>
      </c>
      <c r="AG11" s="5">
        <v>2.8330000000000002</v>
      </c>
      <c r="AH11" s="5">
        <v>2.8330000000000002</v>
      </c>
      <c r="AI11" s="5">
        <v>2.8330000000000002</v>
      </c>
      <c r="AJ11" s="5">
        <v>2.8330000000000002</v>
      </c>
      <c r="AK11" s="5">
        <v>2.8330000000000002</v>
      </c>
      <c r="AL11" s="5">
        <v>2.8330000000000002</v>
      </c>
      <c r="AM11" s="5">
        <v>2.8330000000000002</v>
      </c>
      <c r="AN11" s="5">
        <v>2.8330000000000002</v>
      </c>
      <c r="AO11" s="5">
        <v>2.8330000000000002</v>
      </c>
      <c r="AP11" s="5">
        <v>2.8330000000000002</v>
      </c>
      <c r="AQ11" s="2"/>
    </row>
    <row r="12" spans="1:43" ht="11.1" customHeight="1" x14ac:dyDescent="0.2">
      <c r="A12" s="2" t="s">
        <v>43</v>
      </c>
      <c r="B12" s="2" t="s">
        <v>55</v>
      </c>
      <c r="C12" s="2"/>
      <c r="D12" s="2" t="s">
        <v>53</v>
      </c>
      <c r="E12" s="2" t="s">
        <v>54</v>
      </c>
      <c r="F12" s="3">
        <v>4</v>
      </c>
      <c r="G12" s="3">
        <v>3</v>
      </c>
      <c r="H12" s="2" t="s">
        <v>47</v>
      </c>
      <c r="I12" s="2" t="s">
        <v>56</v>
      </c>
      <c r="J12" s="2"/>
      <c r="K12" s="2"/>
      <c r="L12" s="2" t="s">
        <v>50</v>
      </c>
      <c r="M12" s="5">
        <v>3.117</v>
      </c>
      <c r="N12" s="5">
        <v>3.1160000000000001</v>
      </c>
      <c r="O12" s="5">
        <v>3.117</v>
      </c>
      <c r="P12" s="5">
        <v>3.1160000000000001</v>
      </c>
      <c r="Q12" s="5">
        <v>3.117</v>
      </c>
      <c r="R12" s="5">
        <v>3.1160000000000001</v>
      </c>
      <c r="S12" s="5">
        <v>3.117</v>
      </c>
      <c r="T12" s="5">
        <v>3.1160000000000001</v>
      </c>
      <c r="U12" s="5">
        <v>3.117</v>
      </c>
      <c r="V12" s="5">
        <v>3.1160000000000001</v>
      </c>
      <c r="W12" s="5">
        <v>3.117</v>
      </c>
      <c r="X12" s="5">
        <v>3.1160000000000001</v>
      </c>
      <c r="Y12" s="5">
        <v>3.117</v>
      </c>
      <c r="Z12" s="5">
        <v>3.1160000000000001</v>
      </c>
      <c r="AA12" s="5">
        <v>3.117</v>
      </c>
      <c r="AB12" s="5">
        <v>3.1160000000000001</v>
      </c>
      <c r="AC12" s="5">
        <v>3.117</v>
      </c>
      <c r="AD12" s="5">
        <v>3.1160000000000001</v>
      </c>
      <c r="AE12" s="5">
        <v>3.117</v>
      </c>
      <c r="AF12" s="5">
        <v>3.1160000000000001</v>
      </c>
      <c r="AG12" s="5">
        <v>3.1160000000000001</v>
      </c>
      <c r="AH12" s="5">
        <v>3.1160000000000001</v>
      </c>
      <c r="AI12" s="5">
        <v>3.1160000000000001</v>
      </c>
      <c r="AJ12" s="5">
        <v>3.1160000000000001</v>
      </c>
      <c r="AK12" s="5">
        <v>3.1160000000000001</v>
      </c>
      <c r="AL12" s="5">
        <v>3.1160000000000001</v>
      </c>
      <c r="AM12" s="5">
        <v>3.1160000000000001</v>
      </c>
      <c r="AN12" s="5">
        <v>3.1160000000000001</v>
      </c>
      <c r="AO12" s="5">
        <v>3.1160000000000001</v>
      </c>
      <c r="AP12" s="5">
        <v>3.1160000000000001</v>
      </c>
      <c r="AQ12" s="2"/>
    </row>
    <row r="13" spans="1:43" ht="11.1" customHeight="1" x14ac:dyDescent="0.2">
      <c r="A13" s="2" t="s">
        <v>43</v>
      </c>
      <c r="B13" s="2" t="s">
        <v>55</v>
      </c>
      <c r="C13" s="2"/>
      <c r="D13" s="2" t="s">
        <v>53</v>
      </c>
      <c r="E13" s="2" t="s">
        <v>54</v>
      </c>
      <c r="F13" s="3">
        <v>4</v>
      </c>
      <c r="G13" s="3">
        <v>3</v>
      </c>
      <c r="H13" s="2" t="s">
        <v>47</v>
      </c>
      <c r="I13" s="2" t="s">
        <v>56</v>
      </c>
      <c r="J13" s="2"/>
      <c r="K13" s="2" t="s">
        <v>51</v>
      </c>
      <c r="L13" s="2" t="s">
        <v>52</v>
      </c>
      <c r="M13" s="5">
        <v>5.0339999999999998</v>
      </c>
      <c r="N13" s="5">
        <v>3.4740000000000002</v>
      </c>
      <c r="O13" s="5">
        <v>2.8340000000000001</v>
      </c>
      <c r="P13" s="5">
        <v>2.8330000000000002</v>
      </c>
      <c r="Q13" s="5">
        <v>2.8340000000000001</v>
      </c>
      <c r="R13" s="5">
        <v>2.8330000000000002</v>
      </c>
      <c r="S13" s="5">
        <v>2.8340000000000001</v>
      </c>
      <c r="T13" s="5">
        <v>2.8330000000000002</v>
      </c>
      <c r="U13" s="5">
        <v>4.5620000000000003</v>
      </c>
      <c r="V13" s="5">
        <v>5.5709999999999997</v>
      </c>
      <c r="W13" s="5">
        <v>7.4530000000000003</v>
      </c>
      <c r="X13" s="5">
        <v>8.0470000000000006</v>
      </c>
      <c r="Y13" s="5">
        <v>6.5650000000000004</v>
      </c>
      <c r="Z13" s="5">
        <v>4.9690000000000003</v>
      </c>
      <c r="AA13" s="5">
        <v>4.875</v>
      </c>
      <c r="AB13" s="5">
        <v>4.7750000000000004</v>
      </c>
      <c r="AC13" s="5">
        <v>2.8340000000000001</v>
      </c>
      <c r="AD13" s="6">
        <v>5.08</v>
      </c>
      <c r="AE13" s="5">
        <v>2.8340000000000001</v>
      </c>
      <c r="AF13" s="5">
        <v>2.8330000000000002</v>
      </c>
      <c r="AG13" s="5">
        <v>2.8330000000000002</v>
      </c>
      <c r="AH13" s="5">
        <v>2.8330000000000002</v>
      </c>
      <c r="AI13" s="5">
        <v>2.8330000000000002</v>
      </c>
      <c r="AJ13" s="5">
        <v>2.8330000000000002</v>
      </c>
      <c r="AK13" s="5">
        <v>2.8330000000000002</v>
      </c>
      <c r="AL13" s="5">
        <v>2.8330000000000002</v>
      </c>
      <c r="AM13" s="5">
        <v>2.8330000000000002</v>
      </c>
      <c r="AN13" s="5">
        <v>2.8330000000000002</v>
      </c>
      <c r="AO13" s="5">
        <v>2.8330000000000002</v>
      </c>
      <c r="AP13" s="5">
        <v>2.8330000000000002</v>
      </c>
      <c r="AQ13" s="2"/>
    </row>
  </sheetData>
  <pageMargins left="0.39370078740157483" right="0.39370078740157483" top="0.39370078740157483" bottom="0.39370078740157483" header="0.39370078740157483" footer="0.39370078740157483"/>
  <pageSetup pageOrder="overThenDown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49"/>
  <sheetViews>
    <sheetView topLeftCell="AK1" zoomScale="90" zoomScaleNormal="90" workbookViewId="0">
      <selection activeCell="BA34" sqref="BA34"/>
    </sheetView>
  </sheetViews>
  <sheetFormatPr defaultRowHeight="11.25" x14ac:dyDescent="0.2"/>
  <cols>
    <col min="1" max="1" width="12.6640625" customWidth="1"/>
    <col min="2" max="16" width="12.1640625" customWidth="1"/>
    <col min="18" max="23" width="13.5" customWidth="1"/>
    <col min="37" max="38" width="11.6640625" customWidth="1"/>
    <col min="40" max="43" width="11.6640625" customWidth="1"/>
    <col min="45" max="45" width="13.83203125" customWidth="1"/>
    <col min="64" max="64" width="11.1640625" customWidth="1"/>
    <col min="65" max="65" width="12.5" customWidth="1"/>
    <col min="67" max="67" width="11.1640625" customWidth="1"/>
    <col min="68" max="68" width="12.5" customWidth="1"/>
  </cols>
  <sheetData>
    <row r="1" spans="1:68" x14ac:dyDescent="0.2">
      <c r="A1" s="7" t="s">
        <v>0</v>
      </c>
      <c r="B1" s="100" t="s">
        <v>43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2"/>
      <c r="AS1" s="48" t="s">
        <v>0</v>
      </c>
      <c r="AT1" s="106" t="s">
        <v>43</v>
      </c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49"/>
    </row>
    <row r="2" spans="1:68" x14ac:dyDescent="0.2">
      <c r="A2" s="7" t="s">
        <v>1</v>
      </c>
      <c r="B2" s="2" t="s">
        <v>44</v>
      </c>
      <c r="C2" s="2" t="s">
        <v>44</v>
      </c>
      <c r="D2" s="2" t="s">
        <v>44</v>
      </c>
      <c r="E2" s="2" t="s">
        <v>44</v>
      </c>
      <c r="F2" s="2" t="s">
        <v>44</v>
      </c>
      <c r="G2" s="2" t="s">
        <v>44</v>
      </c>
      <c r="H2" s="2" t="s">
        <v>55</v>
      </c>
      <c r="I2" s="2" t="s">
        <v>55</v>
      </c>
      <c r="J2" s="2" t="s">
        <v>55</v>
      </c>
      <c r="K2" s="2" t="s">
        <v>55</v>
      </c>
      <c r="L2" s="2" t="s">
        <v>55</v>
      </c>
      <c r="M2" s="2" t="s">
        <v>55</v>
      </c>
      <c r="O2" s="17" t="s">
        <v>44</v>
      </c>
      <c r="P2" s="17" t="s">
        <v>55</v>
      </c>
      <c r="Y2" s="2" t="s">
        <v>44</v>
      </c>
      <c r="Z2" s="2" t="s">
        <v>44</v>
      </c>
      <c r="AA2" s="2" t="s">
        <v>44</v>
      </c>
      <c r="AB2" s="2" t="s">
        <v>55</v>
      </c>
      <c r="AC2" s="2" t="s">
        <v>55</v>
      </c>
      <c r="AD2" s="2" t="s">
        <v>55</v>
      </c>
      <c r="AK2" s="2" t="s">
        <v>44</v>
      </c>
      <c r="AL2" s="2" t="s">
        <v>55</v>
      </c>
      <c r="AN2" s="2" t="s">
        <v>44</v>
      </c>
      <c r="AO2" s="2" t="s">
        <v>55</v>
      </c>
      <c r="AS2" s="48" t="s">
        <v>1</v>
      </c>
      <c r="AT2" s="50" t="s">
        <v>44</v>
      </c>
      <c r="AU2" s="50" t="s">
        <v>44</v>
      </c>
      <c r="AV2" s="50" t="s">
        <v>44</v>
      </c>
      <c r="AW2" s="50" t="s">
        <v>44</v>
      </c>
      <c r="AX2" s="50" t="s">
        <v>44</v>
      </c>
      <c r="AY2" s="50" t="s">
        <v>44</v>
      </c>
      <c r="AZ2" s="50" t="s">
        <v>44</v>
      </c>
      <c r="BA2" s="50" t="s">
        <v>44</v>
      </c>
      <c r="BB2" s="50" t="s">
        <v>44</v>
      </c>
      <c r="BC2" s="50" t="s">
        <v>55</v>
      </c>
      <c r="BD2" s="50" t="s">
        <v>55</v>
      </c>
      <c r="BE2" s="50" t="s">
        <v>55</v>
      </c>
      <c r="BF2" s="50" t="s">
        <v>55</v>
      </c>
      <c r="BG2" s="50" t="s">
        <v>55</v>
      </c>
      <c r="BH2" s="50" t="s">
        <v>55</v>
      </c>
      <c r="BI2" s="50" t="s">
        <v>55</v>
      </c>
      <c r="BJ2" s="50" t="s">
        <v>55</v>
      </c>
      <c r="BL2" s="17" t="s">
        <v>44</v>
      </c>
      <c r="BM2" s="17" t="s">
        <v>55</v>
      </c>
      <c r="BO2" s="17" t="s">
        <v>44</v>
      </c>
      <c r="BP2" s="17" t="s">
        <v>55</v>
      </c>
    </row>
    <row r="3" spans="1:68" ht="22.5" x14ac:dyDescent="0.2">
      <c r="A3" s="7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O3" s="18"/>
      <c r="P3" s="18"/>
      <c r="AS3" s="48" t="s">
        <v>2</v>
      </c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L3" s="18"/>
      <c r="BM3" s="18"/>
      <c r="BO3" s="18"/>
      <c r="BP3" s="18"/>
    </row>
    <row r="4" spans="1:68" ht="69.75" customHeight="1" x14ac:dyDescent="0.2">
      <c r="A4" s="7" t="s">
        <v>3</v>
      </c>
      <c r="B4" s="9" t="s">
        <v>45</v>
      </c>
      <c r="C4" s="9" t="s">
        <v>45</v>
      </c>
      <c r="D4" s="9" t="s">
        <v>45</v>
      </c>
      <c r="E4" s="9" t="s">
        <v>53</v>
      </c>
      <c r="F4" s="9" t="s">
        <v>53</v>
      </c>
      <c r="G4" s="9" t="s">
        <v>53</v>
      </c>
      <c r="H4" s="9" t="s">
        <v>45</v>
      </c>
      <c r="I4" s="9" t="s">
        <v>45</v>
      </c>
      <c r="J4" s="9" t="s">
        <v>45</v>
      </c>
      <c r="K4" s="9" t="s">
        <v>53</v>
      </c>
      <c r="L4" s="9" t="s">
        <v>53</v>
      </c>
      <c r="M4" s="9" t="s">
        <v>53</v>
      </c>
      <c r="O4" s="18"/>
      <c r="P4" s="18"/>
      <c r="R4" s="9" t="s">
        <v>53</v>
      </c>
      <c r="S4" s="9" t="s">
        <v>53</v>
      </c>
      <c r="T4" s="9" t="s">
        <v>53</v>
      </c>
      <c r="U4" s="9" t="s">
        <v>45</v>
      </c>
      <c r="V4" s="9" t="s">
        <v>45</v>
      </c>
      <c r="W4" s="9" t="s">
        <v>45</v>
      </c>
      <c r="AS4" s="48" t="s">
        <v>3</v>
      </c>
      <c r="AT4" s="107" t="s">
        <v>45</v>
      </c>
      <c r="AU4" s="107"/>
      <c r="AV4" s="107"/>
      <c r="AW4" s="107"/>
      <c r="AX4" s="107" t="s">
        <v>53</v>
      </c>
      <c r="AY4" s="107"/>
      <c r="AZ4" s="107"/>
      <c r="BA4" s="107"/>
      <c r="BB4" s="107"/>
      <c r="BC4" s="107" t="s">
        <v>45</v>
      </c>
      <c r="BD4" s="107"/>
      <c r="BE4" s="107"/>
      <c r="BF4" s="107"/>
      <c r="BG4" s="107" t="s">
        <v>53</v>
      </c>
      <c r="BH4" s="107"/>
      <c r="BI4" s="107"/>
      <c r="BJ4" s="107"/>
      <c r="BL4" s="18"/>
      <c r="BM4" s="18"/>
      <c r="BO4" s="18"/>
      <c r="BP4" s="18"/>
    </row>
    <row r="5" spans="1:68" ht="18.75" customHeight="1" x14ac:dyDescent="0.2">
      <c r="A5" s="7" t="s">
        <v>4</v>
      </c>
      <c r="B5" s="2" t="s">
        <v>46</v>
      </c>
      <c r="C5" s="2" t="s">
        <v>46</v>
      </c>
      <c r="D5" s="2" t="s">
        <v>46</v>
      </c>
      <c r="E5" s="2" t="s">
        <v>54</v>
      </c>
      <c r="F5" s="2" t="s">
        <v>54</v>
      </c>
      <c r="G5" s="2" t="s">
        <v>54</v>
      </c>
      <c r="H5" s="2" t="s">
        <v>46</v>
      </c>
      <c r="I5" s="2" t="s">
        <v>46</v>
      </c>
      <c r="J5" s="2" t="s">
        <v>46</v>
      </c>
      <c r="K5" s="2" t="s">
        <v>54</v>
      </c>
      <c r="L5" s="2" t="s">
        <v>54</v>
      </c>
      <c r="M5" s="2" t="s">
        <v>54</v>
      </c>
      <c r="O5" s="18"/>
      <c r="P5" s="18"/>
      <c r="R5" s="2" t="s">
        <v>54</v>
      </c>
      <c r="S5" s="2" t="s">
        <v>54</v>
      </c>
      <c r="T5" s="2" t="s">
        <v>54</v>
      </c>
      <c r="U5" s="2" t="s">
        <v>46</v>
      </c>
      <c r="V5" s="2" t="s">
        <v>46</v>
      </c>
      <c r="W5" s="2" t="s">
        <v>46</v>
      </c>
      <c r="AS5" s="48" t="s">
        <v>4</v>
      </c>
      <c r="AT5" s="50" t="s">
        <v>46</v>
      </c>
      <c r="AU5" s="50" t="s">
        <v>46</v>
      </c>
      <c r="AV5" s="50" t="s">
        <v>46</v>
      </c>
      <c r="AW5" s="50" t="s">
        <v>46</v>
      </c>
      <c r="AX5" s="50" t="s">
        <v>54</v>
      </c>
      <c r="AY5" s="50" t="s">
        <v>54</v>
      </c>
      <c r="AZ5" s="50" t="s">
        <v>54</v>
      </c>
      <c r="BA5" s="50" t="s">
        <v>54</v>
      </c>
      <c r="BB5" s="50" t="s">
        <v>54</v>
      </c>
      <c r="BC5" s="50" t="s">
        <v>46</v>
      </c>
      <c r="BD5" s="50" t="s">
        <v>46</v>
      </c>
      <c r="BE5" s="50" t="s">
        <v>46</v>
      </c>
      <c r="BF5" s="50" t="s">
        <v>46</v>
      </c>
      <c r="BG5" s="50" t="s">
        <v>54</v>
      </c>
      <c r="BH5" s="50" t="s">
        <v>54</v>
      </c>
      <c r="BI5" s="50" t="s">
        <v>54</v>
      </c>
      <c r="BJ5" s="50" t="s">
        <v>54</v>
      </c>
      <c r="BL5" s="18"/>
      <c r="BM5" s="18"/>
      <c r="BO5" s="18"/>
      <c r="BP5" s="18"/>
    </row>
    <row r="6" spans="1:68" ht="22.5" x14ac:dyDescent="0.2">
      <c r="A6" s="7" t="s">
        <v>5</v>
      </c>
      <c r="B6" s="3">
        <v>3</v>
      </c>
      <c r="C6" s="3">
        <v>3</v>
      </c>
      <c r="D6" s="3">
        <v>3</v>
      </c>
      <c r="E6" s="3">
        <v>3</v>
      </c>
      <c r="F6" s="3">
        <v>3</v>
      </c>
      <c r="G6" s="3">
        <v>3</v>
      </c>
      <c r="H6" s="3">
        <v>4</v>
      </c>
      <c r="I6" s="3">
        <v>4</v>
      </c>
      <c r="J6" s="3">
        <v>4</v>
      </c>
      <c r="K6" s="3">
        <v>4</v>
      </c>
      <c r="L6" s="3">
        <v>4</v>
      </c>
      <c r="M6" s="3">
        <v>4</v>
      </c>
      <c r="O6" s="18"/>
      <c r="P6" s="18"/>
      <c r="AK6" s="3">
        <v>3</v>
      </c>
      <c r="AL6" s="3">
        <v>4</v>
      </c>
      <c r="AN6" s="3">
        <v>3</v>
      </c>
      <c r="AO6" s="3">
        <v>4</v>
      </c>
      <c r="AS6" s="48" t="s">
        <v>5</v>
      </c>
      <c r="AT6" s="108">
        <v>3</v>
      </c>
      <c r="AU6" s="108"/>
      <c r="AV6" s="108"/>
      <c r="AW6" s="108"/>
      <c r="AX6" s="108"/>
      <c r="AY6" s="108"/>
      <c r="AZ6" s="108"/>
      <c r="BA6" s="108"/>
      <c r="BB6" s="108"/>
      <c r="BC6" s="108">
        <v>4</v>
      </c>
      <c r="BD6" s="108"/>
      <c r="BE6" s="108"/>
      <c r="BF6" s="108"/>
      <c r="BG6" s="108"/>
      <c r="BH6" s="108"/>
      <c r="BI6" s="108"/>
      <c r="BJ6" s="108"/>
      <c r="BL6" s="18"/>
      <c r="BM6" s="18"/>
      <c r="BO6" s="18"/>
      <c r="BP6" s="18"/>
    </row>
    <row r="7" spans="1:68" ht="22.5" x14ac:dyDescent="0.2">
      <c r="A7" s="7" t="s">
        <v>6</v>
      </c>
      <c r="B7" s="3">
        <v>4</v>
      </c>
      <c r="C7" s="3">
        <v>4</v>
      </c>
      <c r="D7" s="3">
        <v>4</v>
      </c>
      <c r="E7" s="3">
        <v>4</v>
      </c>
      <c r="F7" s="3">
        <v>4</v>
      </c>
      <c r="G7" s="3">
        <v>4</v>
      </c>
      <c r="H7" s="3">
        <v>3</v>
      </c>
      <c r="I7" s="3">
        <v>3</v>
      </c>
      <c r="J7" s="3">
        <v>3</v>
      </c>
      <c r="K7" s="3">
        <v>3</v>
      </c>
      <c r="L7" s="3">
        <v>3</v>
      </c>
      <c r="M7" s="3">
        <v>3</v>
      </c>
      <c r="O7" s="18"/>
      <c r="P7" s="18"/>
      <c r="AK7" s="3">
        <v>4</v>
      </c>
      <c r="AL7" s="3">
        <v>3</v>
      </c>
      <c r="AN7" s="3">
        <v>4</v>
      </c>
      <c r="AO7" s="3">
        <v>3</v>
      </c>
      <c r="AS7" s="48" t="s">
        <v>6</v>
      </c>
      <c r="AT7" s="108">
        <v>4</v>
      </c>
      <c r="AU7" s="108"/>
      <c r="AV7" s="108"/>
      <c r="AW7" s="108"/>
      <c r="AX7" s="108"/>
      <c r="AY7" s="108"/>
      <c r="AZ7" s="108"/>
      <c r="BA7" s="108"/>
      <c r="BB7" s="108"/>
      <c r="BC7" s="108">
        <v>3</v>
      </c>
      <c r="BD7" s="108"/>
      <c r="BE7" s="108"/>
      <c r="BF7" s="108"/>
      <c r="BG7" s="108"/>
      <c r="BH7" s="108"/>
      <c r="BI7" s="108"/>
      <c r="BJ7" s="108"/>
      <c r="BL7" s="18"/>
      <c r="BM7" s="18"/>
      <c r="BO7" s="18"/>
      <c r="BP7" s="18"/>
    </row>
    <row r="8" spans="1:68" x14ac:dyDescent="0.2">
      <c r="A8" s="7" t="s">
        <v>7</v>
      </c>
      <c r="B8" s="2" t="s">
        <v>47</v>
      </c>
      <c r="C8" s="2" t="s">
        <v>47</v>
      </c>
      <c r="D8" s="2" t="s">
        <v>47</v>
      </c>
      <c r="E8" s="2" t="s">
        <v>47</v>
      </c>
      <c r="F8" s="2" t="s">
        <v>47</v>
      </c>
      <c r="G8" s="2" t="s">
        <v>47</v>
      </c>
      <c r="H8" s="2" t="s">
        <v>47</v>
      </c>
      <c r="I8" s="2" t="s">
        <v>47</v>
      </c>
      <c r="J8" s="2" t="s">
        <v>47</v>
      </c>
      <c r="K8" s="2" t="s">
        <v>47</v>
      </c>
      <c r="L8" s="2" t="s">
        <v>47</v>
      </c>
      <c r="M8" s="2" t="s">
        <v>47</v>
      </c>
      <c r="O8" s="18"/>
      <c r="P8" s="18"/>
      <c r="AS8" s="48" t="s">
        <v>7</v>
      </c>
      <c r="AT8" s="50" t="s">
        <v>47</v>
      </c>
      <c r="AU8" s="50" t="s">
        <v>47</v>
      </c>
      <c r="AV8" s="50" t="s">
        <v>47</v>
      </c>
      <c r="AW8" s="50" t="s">
        <v>47</v>
      </c>
      <c r="AX8" s="50" t="s">
        <v>47</v>
      </c>
      <c r="AY8" s="50" t="s">
        <v>47</v>
      </c>
      <c r="AZ8" s="50" t="s">
        <v>47</v>
      </c>
      <c r="BA8" s="50" t="s">
        <v>47</v>
      </c>
      <c r="BB8" s="50" t="s">
        <v>47</v>
      </c>
      <c r="BC8" s="50" t="s">
        <v>47</v>
      </c>
      <c r="BD8" s="50" t="s">
        <v>47</v>
      </c>
      <c r="BE8" s="50" t="s">
        <v>47</v>
      </c>
      <c r="BF8" s="50" t="s">
        <v>47</v>
      </c>
      <c r="BG8" s="50" t="s">
        <v>47</v>
      </c>
      <c r="BH8" s="50" t="s">
        <v>47</v>
      </c>
      <c r="BI8" s="50" t="s">
        <v>47</v>
      </c>
      <c r="BJ8" s="50" t="s">
        <v>47</v>
      </c>
      <c r="BL8" s="18"/>
      <c r="BM8" s="18"/>
      <c r="BO8" s="18"/>
      <c r="BP8" s="18"/>
    </row>
    <row r="9" spans="1:68" ht="11.25" customHeight="1" x14ac:dyDescent="0.2">
      <c r="A9" s="7" t="s">
        <v>8</v>
      </c>
      <c r="B9" s="103" t="s">
        <v>48</v>
      </c>
      <c r="C9" s="104"/>
      <c r="D9" s="104"/>
      <c r="E9" s="104"/>
      <c r="F9" s="104"/>
      <c r="G9" s="105"/>
      <c r="H9" s="103" t="s">
        <v>56</v>
      </c>
      <c r="I9" s="104"/>
      <c r="J9" s="104"/>
      <c r="K9" s="104"/>
      <c r="L9" s="104"/>
      <c r="M9" s="105"/>
      <c r="O9" s="18"/>
      <c r="P9" s="18"/>
      <c r="AS9" s="48" t="s">
        <v>8</v>
      </c>
      <c r="AT9" s="107" t="s">
        <v>48</v>
      </c>
      <c r="AU9" s="107"/>
      <c r="AV9" s="107"/>
      <c r="AW9" s="107"/>
      <c r="AX9" s="107"/>
      <c r="AY9" s="107"/>
      <c r="AZ9" s="107"/>
      <c r="BA9" s="107"/>
      <c r="BB9" s="107"/>
      <c r="BC9" s="107" t="s">
        <v>56</v>
      </c>
      <c r="BD9" s="107"/>
      <c r="BE9" s="107"/>
      <c r="BF9" s="107"/>
      <c r="BG9" s="107"/>
      <c r="BH9" s="107"/>
      <c r="BI9" s="107"/>
      <c r="BJ9" s="107"/>
      <c r="BL9" s="18"/>
      <c r="BM9" s="18"/>
      <c r="BO9" s="18"/>
      <c r="BP9" s="18"/>
    </row>
    <row r="10" spans="1:68" x14ac:dyDescent="0.2">
      <c r="A10" s="7" t="s">
        <v>9</v>
      </c>
      <c r="B10" s="3">
        <v>1</v>
      </c>
      <c r="C10" s="2"/>
      <c r="D10" s="2"/>
      <c r="E10" s="3">
        <v>1</v>
      </c>
      <c r="F10" s="2"/>
      <c r="G10" s="2"/>
      <c r="H10" s="4">
        <v>1.1000000000000001</v>
      </c>
      <c r="I10" s="2"/>
      <c r="J10" s="2"/>
      <c r="K10" s="4">
        <v>1.1000000000000001</v>
      </c>
      <c r="L10" s="2"/>
      <c r="M10" s="2"/>
      <c r="O10" s="18"/>
      <c r="P10" s="18"/>
      <c r="AS10" s="48" t="s">
        <v>9</v>
      </c>
      <c r="AT10" s="51">
        <v>1</v>
      </c>
      <c r="AU10" s="50"/>
      <c r="AV10" s="50"/>
      <c r="AW10" s="50"/>
      <c r="AX10" s="51">
        <v>1</v>
      </c>
      <c r="AY10" s="50"/>
      <c r="AZ10" s="50"/>
      <c r="BA10" s="50"/>
      <c r="BB10" s="50"/>
      <c r="BC10" s="52">
        <v>1.1000000000000001</v>
      </c>
      <c r="BD10" s="50"/>
      <c r="BE10" s="50"/>
      <c r="BF10" s="50"/>
      <c r="BG10" s="52">
        <v>1.1000000000000001</v>
      </c>
      <c r="BH10" s="50"/>
      <c r="BI10" s="50"/>
      <c r="BJ10" s="50"/>
      <c r="BL10" s="18"/>
      <c r="BM10" s="18"/>
      <c r="BO10" s="18"/>
      <c r="BP10" s="18"/>
    </row>
    <row r="11" spans="1:68" x14ac:dyDescent="0.2">
      <c r="A11" s="7" t="s">
        <v>11</v>
      </c>
      <c r="B11" s="2" t="s">
        <v>49</v>
      </c>
      <c r="C11" s="2" t="s">
        <v>50</v>
      </c>
      <c r="D11" s="2" t="s">
        <v>52</v>
      </c>
      <c r="E11" s="2" t="s">
        <v>49</v>
      </c>
      <c r="F11" s="2" t="s">
        <v>50</v>
      </c>
      <c r="G11" s="2" t="s">
        <v>52</v>
      </c>
      <c r="H11" s="2" t="s">
        <v>49</v>
      </c>
      <c r="I11" s="2" t="s">
        <v>50</v>
      </c>
      <c r="J11" s="2" t="s">
        <v>52</v>
      </c>
      <c r="K11" s="2" t="s">
        <v>49</v>
      </c>
      <c r="L11" s="2" t="s">
        <v>50</v>
      </c>
      <c r="M11" s="2" t="s">
        <v>52</v>
      </c>
      <c r="O11" s="19" t="s">
        <v>60</v>
      </c>
      <c r="P11" s="19" t="s">
        <v>60</v>
      </c>
      <c r="R11" s="2" t="s">
        <v>49</v>
      </c>
      <c r="S11" s="2" t="s">
        <v>50</v>
      </c>
      <c r="T11" s="2" t="s">
        <v>52</v>
      </c>
      <c r="U11" s="2" t="s">
        <v>49</v>
      </c>
      <c r="V11" s="2" t="s">
        <v>50</v>
      </c>
      <c r="W11" s="2" t="s">
        <v>52</v>
      </c>
      <c r="Y11" s="2" t="s">
        <v>49</v>
      </c>
      <c r="Z11" s="2" t="s">
        <v>50</v>
      </c>
      <c r="AA11" s="2" t="s">
        <v>52</v>
      </c>
      <c r="AB11" s="2" t="s">
        <v>49</v>
      </c>
      <c r="AC11" s="2" t="s">
        <v>50</v>
      </c>
      <c r="AD11" s="2" t="s">
        <v>52</v>
      </c>
      <c r="AF11" s="2" t="s">
        <v>49</v>
      </c>
      <c r="AG11" s="2" t="s">
        <v>50</v>
      </c>
      <c r="AH11" s="2" t="s">
        <v>52</v>
      </c>
      <c r="AK11" s="2" t="s">
        <v>52</v>
      </c>
      <c r="AL11" s="2" t="s">
        <v>52</v>
      </c>
      <c r="AN11" s="2" t="s">
        <v>52</v>
      </c>
      <c r="AO11" s="2" t="s">
        <v>52</v>
      </c>
      <c r="AS11" s="48" t="s">
        <v>11</v>
      </c>
      <c r="AT11" s="50" t="s">
        <v>49</v>
      </c>
      <c r="AU11" s="50" t="s">
        <v>50</v>
      </c>
      <c r="AV11" s="50" t="s">
        <v>52</v>
      </c>
      <c r="AW11" s="50" t="s">
        <v>67</v>
      </c>
      <c r="AX11" s="50" t="s">
        <v>49</v>
      </c>
      <c r="AY11" s="50" t="s">
        <v>50</v>
      </c>
      <c r="AZ11" s="50" t="s">
        <v>52</v>
      </c>
      <c r="BA11" s="50" t="s">
        <v>66</v>
      </c>
      <c r="BB11" s="50" t="s">
        <v>67</v>
      </c>
      <c r="BC11" s="50" t="s">
        <v>49</v>
      </c>
      <c r="BD11" s="50" t="s">
        <v>50</v>
      </c>
      <c r="BE11" s="50" t="s">
        <v>52</v>
      </c>
      <c r="BF11" s="50" t="s">
        <v>67</v>
      </c>
      <c r="BG11" s="50" t="s">
        <v>49</v>
      </c>
      <c r="BH11" s="50" t="s">
        <v>50</v>
      </c>
      <c r="BI11" s="50" t="s">
        <v>52</v>
      </c>
      <c r="BJ11" s="50" t="s">
        <v>67</v>
      </c>
      <c r="BL11" s="19" t="s">
        <v>60</v>
      </c>
      <c r="BM11" s="19" t="s">
        <v>60</v>
      </c>
      <c r="BO11" s="19" t="s">
        <v>68</v>
      </c>
      <c r="BP11" s="19" t="s">
        <v>68</v>
      </c>
    </row>
    <row r="12" spans="1:68" x14ac:dyDescent="0.2">
      <c r="A12" s="10">
        <v>43556</v>
      </c>
      <c r="B12" s="5">
        <v>0.9</v>
      </c>
      <c r="C12" s="5">
        <v>0.9</v>
      </c>
      <c r="D12" s="5">
        <v>0.90300000000000002</v>
      </c>
      <c r="E12" s="5">
        <v>14</v>
      </c>
      <c r="F12" s="5">
        <v>14</v>
      </c>
      <c r="G12" s="5">
        <v>14</v>
      </c>
      <c r="H12" s="5">
        <v>0</v>
      </c>
      <c r="I12" s="5">
        <v>0</v>
      </c>
      <c r="J12" s="5">
        <v>0</v>
      </c>
      <c r="K12" s="5">
        <v>2.8340000000000001</v>
      </c>
      <c r="L12" s="5">
        <v>3.117</v>
      </c>
      <c r="M12" s="5">
        <v>5.0339999999999998</v>
      </c>
      <c r="O12" s="20">
        <f>MAX(SUMIFS($B12:$M12,$B$11:$M$11,"Факт",$B$2:$M$2,O$2) - SUMIFS($B12:$M12,$B$11:$M$11,"План кор.",$B$2:$M$2,O$2),0)</f>
        <v>3.0000000000001137E-3</v>
      </c>
      <c r="P12" s="20">
        <f>MAX(SUMIFS($B12:$M12,$B$11:$M$11,"Факт",$B$2:$M$2,P$2) - SUMIFS($B12:$M12,$B$11:$M$11,"План кор.",$B$2:$M$2,P$2),0)</f>
        <v>1.9169999999999998</v>
      </c>
      <c r="R12" s="11">
        <f t="shared" ref="R12:W21" si="0">SUMIFS($B12:$M12,$B$11:$M$11,R$11,$B$5:$M$5,R$5)</f>
        <v>16.834</v>
      </c>
      <c r="S12" s="11">
        <f t="shared" si="0"/>
        <v>17.117000000000001</v>
      </c>
      <c r="T12" s="11">
        <f t="shared" si="0"/>
        <v>19.033999999999999</v>
      </c>
      <c r="U12" s="11">
        <f t="shared" si="0"/>
        <v>0.9</v>
      </c>
      <c r="V12" s="11">
        <f t="shared" si="0"/>
        <v>0.9</v>
      </c>
      <c r="W12" s="11">
        <f t="shared" si="0"/>
        <v>0.90300000000000002</v>
      </c>
      <c r="Y12" s="11">
        <f>SUMIFS($B12:$M12,$B$11:$M$11,Y$11,$B$2:$M$2,Y$2)</f>
        <v>14.9</v>
      </c>
      <c r="Z12" s="11">
        <f t="shared" ref="Z12:AD27" si="1">SUMIFS($B12:$M12,$B$11:$M$11,Z$11,$B$2:$M$2,Z$2)</f>
        <v>14.9</v>
      </c>
      <c r="AA12" s="11">
        <f t="shared" si="1"/>
        <v>14.903</v>
      </c>
      <c r="AB12" s="11">
        <f t="shared" si="1"/>
        <v>2.8340000000000001</v>
      </c>
      <c r="AC12" s="11">
        <f t="shared" si="1"/>
        <v>3.117</v>
      </c>
      <c r="AD12" s="11">
        <f t="shared" si="1"/>
        <v>5.0339999999999998</v>
      </c>
      <c r="AF12" s="11">
        <f>SUMIFS($B12:$M12,$B$11:$M$11,AF$11)</f>
        <v>17.734000000000002</v>
      </c>
      <c r="AG12" s="11">
        <f t="shared" ref="AG12:AH27" si="2">SUMIFS($B12:$M12,$B$11:$M$11,AG$11)</f>
        <v>18.016999999999999</v>
      </c>
      <c r="AH12" s="11">
        <f t="shared" si="2"/>
        <v>19.937000000000001</v>
      </c>
      <c r="AJ12" s="13" t="str">
        <f>IF(AH12&gt;AG12,"2.1",IF(AH12&gt;AF12,"2.2","2.3"))</f>
        <v>2.1</v>
      </c>
      <c r="AK12" s="11">
        <f>Z12</f>
        <v>14.9</v>
      </c>
      <c r="AL12" s="11">
        <f>AH12-AK12</f>
        <v>5.0370000000000008</v>
      </c>
      <c r="AN12" s="11">
        <f>IF(AK12&lt;Y12,AK12+MIN(Z12-AK12,Y44-AK44,AL44-AB44,AL12),AK12)</f>
        <v>14.9</v>
      </c>
      <c r="AO12" s="11">
        <f>AL12-(AN12-AK12)</f>
        <v>5.0370000000000008</v>
      </c>
      <c r="AP12" s="11">
        <f>AK44+(AN12-AK12)</f>
        <v>320.16399999999993</v>
      </c>
      <c r="AQ12" s="11">
        <f>AL44-(AN12-AK12)</f>
        <v>113.43599999999999</v>
      </c>
      <c r="AS12" s="53">
        <v>43556</v>
      </c>
      <c r="AT12" s="54">
        <v>0.9</v>
      </c>
      <c r="AU12" s="54">
        <v>0.9</v>
      </c>
      <c r="AV12" s="54">
        <f>AN12*W12/AH12</f>
        <v>0.67486081155640265</v>
      </c>
      <c r="AW12" s="54">
        <f>AV12+BE12</f>
        <v>0.90300000000000002</v>
      </c>
      <c r="AX12" s="54">
        <v>14</v>
      </c>
      <c r="AY12" s="54">
        <v>14</v>
      </c>
      <c r="AZ12" s="54">
        <f>AN12*T12/AH12</f>
        <v>14.225139188443597</v>
      </c>
      <c r="BA12" s="54">
        <f>MAX(AZ12+AW12-AY12-AU12,0)</f>
        <v>0.2281391884435976</v>
      </c>
      <c r="BB12" s="54">
        <f>AZ12-BA12</f>
        <v>13.997</v>
      </c>
      <c r="BC12" s="54">
        <v>0</v>
      </c>
      <c r="BD12" s="54">
        <v>0</v>
      </c>
      <c r="BE12" s="54">
        <f>AO12*W12/AH12</f>
        <v>0.22813918844359735</v>
      </c>
      <c r="BF12" s="54">
        <v>0</v>
      </c>
      <c r="BG12" s="54">
        <v>2.8340000000000001</v>
      </c>
      <c r="BH12" s="54">
        <v>3.117</v>
      </c>
      <c r="BI12" s="54">
        <f>AO12*T12/AH12</f>
        <v>4.8088608115564027</v>
      </c>
      <c r="BJ12" s="54">
        <f>BI12+BA12</f>
        <v>5.0369999999999999</v>
      </c>
      <c r="BL12" s="20">
        <f>MAX(SUMIFS($AT12:$BJ12,$AT$11:$BJ$11,"Факт",$AT$2:$BJ$2,BL$2) - SUMIFS($AT12:$BJ12,$AT$11:$BJ$11,"План кор.",$AT$2:$BJ$2,BL$2),0)</f>
        <v>0</v>
      </c>
      <c r="BM12" s="20">
        <f>MAX(SUMIFS($AT12:$BJ12,$AT$11:$BJ$11,"Факт",$AT$2:$BJ$2,BM$2) - SUMIFS($AT12:$BJ12,$AT$11:$BJ$11,"План кор.",$AT$2:$BJ$2,BM$2),0)</f>
        <v>1.92</v>
      </c>
      <c r="BO12" s="20">
        <f>MAX(SUMIFS($AT12:$BJ12,$AT$11:$BJ$11,"Факт2",$AT$2:$BJ$2,BO$2) - SUMIFS($AT12:$BJ12,$AT$11:$BJ$11,"План кор.",$AT$2:$BJ$2,BO$2),0)</f>
        <v>0</v>
      </c>
      <c r="BP12" s="20">
        <f>MAX(SUMIFS($AT12:$BJ12,$AT$11:$BJ$11,"Факт2",$AT$2:$BJ$2,BP$2) - SUMIFS($AT12:$BJ12,$AT$11:$BJ$11,"План кор.",$AT$2:$BJ$2,BP$2),0)</f>
        <v>1.92</v>
      </c>
    </row>
    <row r="13" spans="1:68" x14ac:dyDescent="0.2">
      <c r="A13" s="10">
        <v>43557</v>
      </c>
      <c r="B13" s="5">
        <v>0.9</v>
      </c>
      <c r="C13" s="5">
        <v>0.9</v>
      </c>
      <c r="D13" s="5">
        <v>0.83699999999999997</v>
      </c>
      <c r="E13" s="5">
        <v>14</v>
      </c>
      <c r="F13" s="5">
        <v>14</v>
      </c>
      <c r="G13" s="5">
        <v>14</v>
      </c>
      <c r="H13" s="5">
        <v>0</v>
      </c>
      <c r="I13" s="5">
        <v>0</v>
      </c>
      <c r="J13" s="5">
        <v>0</v>
      </c>
      <c r="K13" s="5">
        <v>2.8330000000000002</v>
      </c>
      <c r="L13" s="5">
        <v>3.1160000000000001</v>
      </c>
      <c r="M13" s="5">
        <v>3.4740000000000002</v>
      </c>
      <c r="O13" s="20">
        <f t="shared" ref="O13:P42" si="3">MAX(SUMIFS($B13:$M13,$B$11:$M$11,"Факт",$B$2:$M$2,O$2) - SUMIFS($B13:$M13,$B$11:$M$11,"План кор.",$B$2:$M$2,O$2),0)</f>
        <v>0</v>
      </c>
      <c r="P13" s="20">
        <f t="shared" si="3"/>
        <v>0.3580000000000001</v>
      </c>
      <c r="R13" s="11">
        <f t="shared" si="0"/>
        <v>16.832999999999998</v>
      </c>
      <c r="S13" s="11">
        <f t="shared" si="0"/>
        <v>17.116</v>
      </c>
      <c r="T13" s="11">
        <f t="shared" si="0"/>
        <v>17.474</v>
      </c>
      <c r="U13" s="11">
        <f t="shared" si="0"/>
        <v>0.9</v>
      </c>
      <c r="V13" s="11">
        <f t="shared" si="0"/>
        <v>0.9</v>
      </c>
      <c r="W13" s="11">
        <f t="shared" si="0"/>
        <v>0.83699999999999997</v>
      </c>
      <c r="Y13" s="11">
        <f t="shared" ref="Y13:AD43" si="4">SUMIFS($B13:$M13,$B$11:$M$11,Y$11,$B$2:$M$2,Y$2)</f>
        <v>14.9</v>
      </c>
      <c r="Z13" s="11">
        <f t="shared" si="1"/>
        <v>14.9</v>
      </c>
      <c r="AA13" s="11">
        <f t="shared" si="1"/>
        <v>14.837</v>
      </c>
      <c r="AB13" s="11">
        <f t="shared" si="1"/>
        <v>2.8330000000000002</v>
      </c>
      <c r="AC13" s="11">
        <f t="shared" si="1"/>
        <v>3.1160000000000001</v>
      </c>
      <c r="AD13" s="11">
        <f t="shared" si="1"/>
        <v>3.4740000000000002</v>
      </c>
      <c r="AF13" s="11">
        <f t="shared" ref="AF13:AH43" si="5">SUMIFS($B13:$M13,$B$11:$M$11,AF$11)</f>
        <v>17.733000000000001</v>
      </c>
      <c r="AG13" s="11">
        <f t="shared" si="2"/>
        <v>18.016000000000002</v>
      </c>
      <c r="AH13" s="11">
        <f t="shared" si="2"/>
        <v>18.311</v>
      </c>
      <c r="AJ13" s="13" t="str">
        <f t="shared" ref="AJ13:AJ41" si="6">IF(AH13&gt;AG13,"2.1",IF(AH13&gt;AF13,"2.2","2.3"))</f>
        <v>2.1</v>
      </c>
      <c r="AK13" s="11">
        <f>Z13</f>
        <v>14.9</v>
      </c>
      <c r="AL13" s="11">
        <f>AH13-AK13</f>
        <v>3.4109999999999996</v>
      </c>
      <c r="AN13" s="11">
        <f t="shared" ref="AN13:AN20" si="7">IF(AK13&lt;Y13,AK13+MIN(Z13-AK13,$Y$44-AP12,AQ12-$AB$44,AL13),AK13)</f>
        <v>14.9</v>
      </c>
      <c r="AO13" s="11">
        <f>AL13-(AN13-AK13)</f>
        <v>3.4109999999999996</v>
      </c>
      <c r="AP13" s="11">
        <f>AP12+(AN13-AK13)</f>
        <v>320.16399999999993</v>
      </c>
      <c r="AQ13" s="11">
        <f>AQ12-(AN13-AK13)</f>
        <v>113.43599999999999</v>
      </c>
      <c r="AS13" s="53">
        <v>43557</v>
      </c>
      <c r="AT13" s="54">
        <v>0.9</v>
      </c>
      <c r="AU13" s="54">
        <v>0.9</v>
      </c>
      <c r="AV13" s="54">
        <f t="shared" ref="AV13:AV41" si="8">AN13*W13/AH13</f>
        <v>0.68108240948064003</v>
      </c>
      <c r="AW13" s="54">
        <f t="shared" ref="AW13:AW41" si="9">AV13+BE13</f>
        <v>0.83699999999999997</v>
      </c>
      <c r="AX13" s="54">
        <v>14</v>
      </c>
      <c r="AY13" s="54">
        <v>14</v>
      </c>
      <c r="AZ13" s="54">
        <f t="shared" ref="AZ13:AZ41" si="10">AN13*T13/AH13</f>
        <v>14.218917590519359</v>
      </c>
      <c r="BA13" s="54">
        <f t="shared" ref="BA13:BA41" si="11">MAX(AZ13+AW13-AY13-AU13,0)</f>
        <v>0.15591759051935872</v>
      </c>
      <c r="BB13" s="54">
        <f t="shared" ref="BB13:BB41" si="12">AZ13-BA13</f>
        <v>14.063000000000001</v>
      </c>
      <c r="BC13" s="54">
        <v>0</v>
      </c>
      <c r="BD13" s="54">
        <v>0</v>
      </c>
      <c r="BE13" s="54">
        <f t="shared" ref="BE13:BE41" si="13">AO13*W13/AH13</f>
        <v>0.15591759051935994</v>
      </c>
      <c r="BF13" s="54">
        <v>0</v>
      </c>
      <c r="BG13" s="54">
        <v>2.8330000000000002</v>
      </c>
      <c r="BH13" s="54">
        <v>3.1160000000000001</v>
      </c>
      <c r="BI13" s="54">
        <f t="shared" ref="BI13:BI41" si="14">AO13*T13/AH13</f>
        <v>3.2550824094806399</v>
      </c>
      <c r="BJ13" s="54">
        <f t="shared" ref="BJ13:BJ41" si="15">BI13+BA13</f>
        <v>3.4109999999999987</v>
      </c>
      <c r="BL13" s="20">
        <f t="shared" ref="BL13:BM42" si="16">MAX(SUMIFS($AT13:$BJ13,$AT$11:$BJ$11,"Факт",$AT$2:$BJ$2,BL$2) - SUMIFS($AT13:$BJ13,$AT$11:$BJ$11,"План кор.",$AT$2:$BJ$2,BL$2),0)</f>
        <v>0</v>
      </c>
      <c r="BM13" s="20">
        <f t="shared" si="16"/>
        <v>0.29499999999999948</v>
      </c>
      <c r="BO13" s="20">
        <f t="shared" ref="BO13:BP42" si="17">MAX(SUMIFS($AT13:$BJ13,$AT$11:$BJ$11,"Факт2",$AT$2:$BJ$2,BO$2) - SUMIFS($AT13:$BJ13,$AT$11:$BJ$11,"План кор.",$AT$2:$BJ$2,BO$2),0)</f>
        <v>0</v>
      </c>
      <c r="BP13" s="20">
        <f t="shared" si="17"/>
        <v>0.2949999999999986</v>
      </c>
    </row>
    <row r="14" spans="1:68" x14ac:dyDescent="0.2">
      <c r="A14" s="10">
        <v>43558</v>
      </c>
      <c r="B14" s="5">
        <v>0.9</v>
      </c>
      <c r="C14" s="5">
        <v>0.9</v>
      </c>
      <c r="D14" s="5">
        <v>0.72699999999999998</v>
      </c>
      <c r="E14" s="5">
        <v>14</v>
      </c>
      <c r="F14" s="5">
        <v>14</v>
      </c>
      <c r="G14" s="5">
        <v>12.79</v>
      </c>
      <c r="H14" s="5">
        <v>0</v>
      </c>
      <c r="I14" s="5">
        <v>0</v>
      </c>
      <c r="J14" s="5">
        <v>0</v>
      </c>
      <c r="K14" s="5">
        <v>2.8340000000000001</v>
      </c>
      <c r="L14" s="5">
        <v>3.117</v>
      </c>
      <c r="M14" s="5">
        <v>2.8340000000000001</v>
      </c>
      <c r="O14" s="20">
        <f t="shared" si="3"/>
        <v>0</v>
      </c>
      <c r="P14" s="20">
        <f t="shared" si="3"/>
        <v>0</v>
      </c>
      <c r="R14" s="11">
        <f t="shared" si="0"/>
        <v>16.834</v>
      </c>
      <c r="S14" s="11">
        <f t="shared" si="0"/>
        <v>17.117000000000001</v>
      </c>
      <c r="T14" s="11">
        <f t="shared" si="0"/>
        <v>15.623999999999999</v>
      </c>
      <c r="U14" s="11">
        <f t="shared" si="0"/>
        <v>0.9</v>
      </c>
      <c r="V14" s="11">
        <f t="shared" si="0"/>
        <v>0.9</v>
      </c>
      <c r="W14" s="11">
        <f t="shared" si="0"/>
        <v>0.72699999999999998</v>
      </c>
      <c r="Y14" s="11">
        <f t="shared" si="4"/>
        <v>14.9</v>
      </c>
      <c r="Z14" s="11">
        <f t="shared" si="1"/>
        <v>14.9</v>
      </c>
      <c r="AA14" s="11">
        <f t="shared" si="1"/>
        <v>13.516999999999999</v>
      </c>
      <c r="AB14" s="11">
        <f t="shared" si="1"/>
        <v>2.8340000000000001</v>
      </c>
      <c r="AC14" s="11">
        <f t="shared" si="1"/>
        <v>3.117</v>
      </c>
      <c r="AD14" s="11">
        <f t="shared" si="1"/>
        <v>2.8340000000000001</v>
      </c>
      <c r="AF14" s="11">
        <f t="shared" si="5"/>
        <v>17.734000000000002</v>
      </c>
      <c r="AG14" s="11">
        <f t="shared" si="2"/>
        <v>18.016999999999999</v>
      </c>
      <c r="AH14" s="11">
        <f t="shared" si="2"/>
        <v>16.350999999999999</v>
      </c>
      <c r="AJ14" s="13" t="str">
        <f t="shared" si="6"/>
        <v>2.3</v>
      </c>
      <c r="AK14" s="11">
        <f>AH14-AL14</f>
        <v>13.516999999999999</v>
      </c>
      <c r="AL14" s="11">
        <f>MIN(AH14,AB14)</f>
        <v>2.8340000000000001</v>
      </c>
      <c r="AN14" s="11">
        <f t="shared" si="7"/>
        <v>14.9</v>
      </c>
      <c r="AO14" s="11">
        <f t="shared" ref="AO14:AO41" si="18">AL14-(AN14-AK14)</f>
        <v>1.4509999999999992</v>
      </c>
      <c r="AP14" s="11">
        <f t="shared" ref="AP14:AP41" si="19">AP13+(AN14-AK14)</f>
        <v>321.54699999999991</v>
      </c>
      <c r="AQ14" s="11">
        <f t="shared" ref="AQ14:AQ41" si="20">AQ13-(AN14-AK14)</f>
        <v>112.053</v>
      </c>
      <c r="AS14" s="53">
        <v>43558</v>
      </c>
      <c r="AT14" s="54">
        <v>0.9</v>
      </c>
      <c r="AU14" s="54">
        <v>0.9</v>
      </c>
      <c r="AV14" s="54">
        <f t="shared" si="8"/>
        <v>0.66248547489450194</v>
      </c>
      <c r="AW14" s="54">
        <f t="shared" si="9"/>
        <v>0.72700000000000009</v>
      </c>
      <c r="AX14" s="54">
        <v>14</v>
      </c>
      <c r="AY14" s="54">
        <v>14</v>
      </c>
      <c r="AZ14" s="54">
        <f t="shared" si="10"/>
        <v>14.237514525105498</v>
      </c>
      <c r="BA14" s="54">
        <f t="shared" si="11"/>
        <v>6.4514525105498044E-2</v>
      </c>
      <c r="BB14" s="54">
        <f>AZ14-BA14</f>
        <v>14.173</v>
      </c>
      <c r="BC14" s="54">
        <v>0</v>
      </c>
      <c r="BD14" s="54">
        <v>0</v>
      </c>
      <c r="BE14" s="54">
        <f t="shared" si="13"/>
        <v>6.4514525105498099E-2</v>
      </c>
      <c r="BF14" s="54">
        <v>0</v>
      </c>
      <c r="BG14" s="54">
        <v>2.8340000000000001</v>
      </c>
      <c r="BH14" s="54">
        <v>3.117</v>
      </c>
      <c r="BI14" s="54">
        <f t="shared" si="14"/>
        <v>1.386485474894501</v>
      </c>
      <c r="BJ14" s="54">
        <f t="shared" si="15"/>
        <v>1.4509999999999992</v>
      </c>
      <c r="BL14" s="20">
        <f t="shared" si="16"/>
        <v>0</v>
      </c>
      <c r="BM14" s="20">
        <f t="shared" si="16"/>
        <v>0</v>
      </c>
      <c r="BO14" s="20">
        <f t="shared" si="17"/>
        <v>0</v>
      </c>
      <c r="BP14" s="20">
        <f t="shared" si="17"/>
        <v>0</v>
      </c>
    </row>
    <row r="15" spans="1:68" x14ac:dyDescent="0.2">
      <c r="A15" s="10">
        <v>43559</v>
      </c>
      <c r="B15" s="5">
        <v>0.9</v>
      </c>
      <c r="C15" s="5">
        <v>0.9</v>
      </c>
      <c r="D15" s="5">
        <v>0.61899999999999999</v>
      </c>
      <c r="E15" s="5">
        <v>14</v>
      </c>
      <c r="F15" s="5">
        <v>14</v>
      </c>
      <c r="G15" s="5">
        <v>12.023</v>
      </c>
      <c r="H15" s="5">
        <v>0</v>
      </c>
      <c r="I15" s="5">
        <v>0</v>
      </c>
      <c r="J15" s="5">
        <v>0</v>
      </c>
      <c r="K15" s="5">
        <v>2.8330000000000002</v>
      </c>
      <c r="L15" s="5">
        <v>3.1160000000000001</v>
      </c>
      <c r="M15" s="5">
        <v>2.8330000000000002</v>
      </c>
      <c r="O15" s="20">
        <f t="shared" si="3"/>
        <v>0</v>
      </c>
      <c r="P15" s="20">
        <f t="shared" si="3"/>
        <v>0</v>
      </c>
      <c r="R15" s="11">
        <f t="shared" si="0"/>
        <v>16.832999999999998</v>
      </c>
      <c r="S15" s="11">
        <f t="shared" si="0"/>
        <v>17.116</v>
      </c>
      <c r="T15" s="11">
        <f t="shared" si="0"/>
        <v>14.856</v>
      </c>
      <c r="U15" s="11">
        <f t="shared" si="0"/>
        <v>0.9</v>
      </c>
      <c r="V15" s="11">
        <f t="shared" si="0"/>
        <v>0.9</v>
      </c>
      <c r="W15" s="11">
        <f t="shared" si="0"/>
        <v>0.61899999999999999</v>
      </c>
      <c r="Y15" s="11">
        <f t="shared" si="4"/>
        <v>14.9</v>
      </c>
      <c r="Z15" s="11">
        <f t="shared" si="1"/>
        <v>14.9</v>
      </c>
      <c r="AA15" s="11">
        <f t="shared" si="1"/>
        <v>12.641999999999999</v>
      </c>
      <c r="AB15" s="11">
        <f t="shared" si="1"/>
        <v>2.8330000000000002</v>
      </c>
      <c r="AC15" s="11">
        <f t="shared" si="1"/>
        <v>3.1160000000000001</v>
      </c>
      <c r="AD15" s="11">
        <f t="shared" si="1"/>
        <v>2.8330000000000002</v>
      </c>
      <c r="AF15" s="11">
        <f t="shared" si="5"/>
        <v>17.733000000000001</v>
      </c>
      <c r="AG15" s="11">
        <f t="shared" si="2"/>
        <v>18.016000000000002</v>
      </c>
      <c r="AH15" s="11">
        <f t="shared" si="2"/>
        <v>15.475</v>
      </c>
      <c r="AJ15" s="13" t="str">
        <f t="shared" si="6"/>
        <v>2.3</v>
      </c>
      <c r="AK15" s="11">
        <f t="shared" ref="AK15:AK19" si="21">AH15-AL15</f>
        <v>12.641999999999999</v>
      </c>
      <c r="AL15" s="11">
        <f t="shared" ref="AL15:AL19" si="22">MIN(AH15,AB15)</f>
        <v>2.8330000000000002</v>
      </c>
      <c r="AN15" s="11">
        <f t="shared" si="7"/>
        <v>14.9</v>
      </c>
      <c r="AO15" s="11">
        <f t="shared" si="18"/>
        <v>0.57499999999999929</v>
      </c>
      <c r="AP15" s="11">
        <f t="shared" si="19"/>
        <v>323.80499999999989</v>
      </c>
      <c r="AQ15" s="11">
        <f t="shared" si="20"/>
        <v>109.795</v>
      </c>
      <c r="AS15" s="53">
        <v>43559</v>
      </c>
      <c r="AT15" s="54">
        <v>0.9</v>
      </c>
      <c r="AU15" s="54">
        <v>0.9</v>
      </c>
      <c r="AV15" s="54">
        <f t="shared" si="8"/>
        <v>0.59600000000000009</v>
      </c>
      <c r="AW15" s="54">
        <f t="shared" si="9"/>
        <v>0.61900000000000011</v>
      </c>
      <c r="AX15" s="54">
        <v>14</v>
      </c>
      <c r="AY15" s="54">
        <v>14</v>
      </c>
      <c r="AZ15" s="54">
        <f t="shared" si="10"/>
        <v>14.304</v>
      </c>
      <c r="BA15" s="54">
        <f t="shared" si="11"/>
        <v>2.300000000000002E-2</v>
      </c>
      <c r="BB15" s="54">
        <f t="shared" si="12"/>
        <v>14.281000000000001</v>
      </c>
      <c r="BC15" s="54">
        <v>0</v>
      </c>
      <c r="BD15" s="54">
        <v>0</v>
      </c>
      <c r="BE15" s="54">
        <f t="shared" si="13"/>
        <v>2.2999999999999972E-2</v>
      </c>
      <c r="BF15" s="54">
        <v>0</v>
      </c>
      <c r="BG15" s="54">
        <v>2.8330000000000002</v>
      </c>
      <c r="BH15" s="54">
        <v>3.1160000000000001</v>
      </c>
      <c r="BI15" s="54">
        <f t="shared" si="14"/>
        <v>0.55199999999999927</v>
      </c>
      <c r="BJ15" s="54">
        <f t="shared" si="15"/>
        <v>0.57499999999999929</v>
      </c>
      <c r="BL15" s="20">
        <f t="shared" si="16"/>
        <v>0</v>
      </c>
      <c r="BM15" s="20">
        <f t="shared" si="16"/>
        <v>0</v>
      </c>
      <c r="BO15" s="20">
        <f t="shared" si="17"/>
        <v>0</v>
      </c>
      <c r="BP15" s="20">
        <f t="shared" si="17"/>
        <v>0</v>
      </c>
    </row>
    <row r="16" spans="1:68" x14ac:dyDescent="0.2">
      <c r="A16" s="10">
        <v>43560</v>
      </c>
      <c r="B16" s="5">
        <v>0.9</v>
      </c>
      <c r="C16" s="5">
        <v>0.9</v>
      </c>
      <c r="D16" s="5">
        <v>0.86399999999999999</v>
      </c>
      <c r="E16" s="5">
        <v>14</v>
      </c>
      <c r="F16" s="5">
        <v>14</v>
      </c>
      <c r="G16" s="5">
        <v>11.224</v>
      </c>
      <c r="H16" s="5">
        <v>0</v>
      </c>
      <c r="I16" s="5">
        <v>0</v>
      </c>
      <c r="J16" s="5">
        <v>0</v>
      </c>
      <c r="K16" s="5">
        <v>2.8340000000000001</v>
      </c>
      <c r="L16" s="5">
        <v>3.117</v>
      </c>
      <c r="M16" s="5">
        <v>2.8340000000000001</v>
      </c>
      <c r="O16" s="20">
        <f t="shared" si="3"/>
        <v>0</v>
      </c>
      <c r="P16" s="20">
        <f t="shared" si="3"/>
        <v>0</v>
      </c>
      <c r="R16" s="11">
        <f t="shared" si="0"/>
        <v>16.834</v>
      </c>
      <c r="S16" s="11">
        <f t="shared" si="0"/>
        <v>17.117000000000001</v>
      </c>
      <c r="T16" s="11">
        <f t="shared" si="0"/>
        <v>14.058</v>
      </c>
      <c r="U16" s="11">
        <f t="shared" si="0"/>
        <v>0.9</v>
      </c>
      <c r="V16" s="11">
        <f t="shared" si="0"/>
        <v>0.9</v>
      </c>
      <c r="W16" s="11">
        <f t="shared" si="0"/>
        <v>0.86399999999999999</v>
      </c>
      <c r="Y16" s="11">
        <f t="shared" si="4"/>
        <v>14.9</v>
      </c>
      <c r="Z16" s="11">
        <f t="shared" si="1"/>
        <v>14.9</v>
      </c>
      <c r="AA16" s="11">
        <f t="shared" si="1"/>
        <v>12.088000000000001</v>
      </c>
      <c r="AB16" s="11">
        <f t="shared" si="1"/>
        <v>2.8340000000000001</v>
      </c>
      <c r="AC16" s="11">
        <f t="shared" si="1"/>
        <v>3.117</v>
      </c>
      <c r="AD16" s="11">
        <f t="shared" si="1"/>
        <v>2.8340000000000001</v>
      </c>
      <c r="AF16" s="11">
        <f t="shared" si="5"/>
        <v>17.734000000000002</v>
      </c>
      <c r="AG16" s="11">
        <f t="shared" si="2"/>
        <v>18.016999999999999</v>
      </c>
      <c r="AH16" s="11">
        <f t="shared" si="2"/>
        <v>14.922000000000001</v>
      </c>
      <c r="AJ16" s="13" t="str">
        <f t="shared" si="6"/>
        <v>2.3</v>
      </c>
      <c r="AK16" s="11">
        <f t="shared" si="21"/>
        <v>12.088000000000001</v>
      </c>
      <c r="AL16" s="11">
        <f t="shared" si="22"/>
        <v>2.8340000000000001</v>
      </c>
      <c r="AN16" s="11">
        <f t="shared" si="7"/>
        <v>14.9</v>
      </c>
      <c r="AO16" s="11">
        <f t="shared" si="18"/>
        <v>2.2000000000000686E-2</v>
      </c>
      <c r="AP16" s="11">
        <f t="shared" si="19"/>
        <v>326.6169999999999</v>
      </c>
      <c r="AQ16" s="11">
        <f t="shared" si="20"/>
        <v>106.983</v>
      </c>
      <c r="AS16" s="53">
        <v>43560</v>
      </c>
      <c r="AT16" s="54">
        <v>0.9</v>
      </c>
      <c r="AU16" s="54">
        <v>0.9</v>
      </c>
      <c r="AV16" s="54">
        <f t="shared" si="8"/>
        <v>0.86272617611580216</v>
      </c>
      <c r="AW16" s="54">
        <f t="shared" si="9"/>
        <v>0.86399999999999999</v>
      </c>
      <c r="AX16" s="54">
        <v>14</v>
      </c>
      <c r="AY16" s="54">
        <v>14</v>
      </c>
      <c r="AZ16" s="54">
        <f t="shared" si="10"/>
        <v>14.037273823884197</v>
      </c>
      <c r="BA16" s="54">
        <f t="shared" si="11"/>
        <v>1.2738238841979443E-3</v>
      </c>
      <c r="BB16" s="54">
        <f t="shared" si="12"/>
        <v>14.036</v>
      </c>
      <c r="BC16" s="54">
        <v>0</v>
      </c>
      <c r="BD16" s="54">
        <v>0</v>
      </c>
      <c r="BE16" s="54">
        <f t="shared" si="13"/>
        <v>1.2738238841978685E-3</v>
      </c>
      <c r="BF16" s="54">
        <v>0</v>
      </c>
      <c r="BG16" s="54">
        <v>2.8340000000000001</v>
      </c>
      <c r="BH16" s="54">
        <v>3.117</v>
      </c>
      <c r="BI16" s="54">
        <f t="shared" si="14"/>
        <v>2.0726176115802818E-2</v>
      </c>
      <c r="BJ16" s="54">
        <f t="shared" si="15"/>
        <v>2.2000000000000762E-2</v>
      </c>
      <c r="BL16" s="20">
        <f t="shared" si="16"/>
        <v>0</v>
      </c>
      <c r="BM16" s="20">
        <f t="shared" si="16"/>
        <v>0</v>
      </c>
      <c r="BO16" s="20">
        <f t="shared" si="17"/>
        <v>0</v>
      </c>
      <c r="BP16" s="20">
        <f t="shared" si="17"/>
        <v>0</v>
      </c>
    </row>
    <row r="17" spans="1:68" x14ac:dyDescent="0.2">
      <c r="A17" s="10">
        <v>43561</v>
      </c>
      <c r="B17" s="5">
        <v>0.9</v>
      </c>
      <c r="C17" s="5">
        <v>0.9</v>
      </c>
      <c r="D17" s="5">
        <v>0.46800000000000003</v>
      </c>
      <c r="E17" s="5">
        <v>14</v>
      </c>
      <c r="F17" s="5">
        <v>14</v>
      </c>
      <c r="G17" s="5">
        <v>11.12</v>
      </c>
      <c r="H17" s="5">
        <v>0</v>
      </c>
      <c r="I17" s="5">
        <v>0</v>
      </c>
      <c r="J17" s="5">
        <v>0</v>
      </c>
      <c r="K17" s="5">
        <v>2.8330000000000002</v>
      </c>
      <c r="L17" s="5">
        <v>3.1160000000000001</v>
      </c>
      <c r="M17" s="5">
        <v>2.8330000000000002</v>
      </c>
      <c r="O17" s="20">
        <f t="shared" si="3"/>
        <v>0</v>
      </c>
      <c r="P17" s="20">
        <f t="shared" si="3"/>
        <v>0</v>
      </c>
      <c r="R17" s="11">
        <f t="shared" si="0"/>
        <v>16.832999999999998</v>
      </c>
      <c r="S17" s="11">
        <f t="shared" si="0"/>
        <v>17.116</v>
      </c>
      <c r="T17" s="11">
        <f t="shared" si="0"/>
        <v>13.952999999999999</v>
      </c>
      <c r="U17" s="11">
        <f t="shared" si="0"/>
        <v>0.9</v>
      </c>
      <c r="V17" s="11">
        <f t="shared" si="0"/>
        <v>0.9</v>
      </c>
      <c r="W17" s="11">
        <f t="shared" si="0"/>
        <v>0.46800000000000003</v>
      </c>
      <c r="Y17" s="11">
        <f t="shared" si="4"/>
        <v>14.9</v>
      </c>
      <c r="Z17" s="11">
        <f t="shared" si="1"/>
        <v>14.9</v>
      </c>
      <c r="AA17" s="11">
        <f t="shared" si="1"/>
        <v>11.587999999999999</v>
      </c>
      <c r="AB17" s="11">
        <f t="shared" si="1"/>
        <v>2.8330000000000002</v>
      </c>
      <c r="AC17" s="11">
        <f t="shared" si="1"/>
        <v>3.1160000000000001</v>
      </c>
      <c r="AD17" s="11">
        <f t="shared" si="1"/>
        <v>2.8330000000000002</v>
      </c>
      <c r="AF17" s="11">
        <f t="shared" si="5"/>
        <v>17.733000000000001</v>
      </c>
      <c r="AG17" s="11">
        <f t="shared" si="2"/>
        <v>18.016000000000002</v>
      </c>
      <c r="AH17" s="11">
        <f t="shared" si="2"/>
        <v>14.420999999999999</v>
      </c>
      <c r="AJ17" s="13" t="str">
        <f t="shared" si="6"/>
        <v>2.3</v>
      </c>
      <c r="AK17" s="11">
        <f t="shared" si="21"/>
        <v>11.587999999999999</v>
      </c>
      <c r="AL17" s="11">
        <f t="shared" si="22"/>
        <v>2.8330000000000002</v>
      </c>
      <c r="AN17" s="11">
        <f t="shared" si="7"/>
        <v>14.420999999999999</v>
      </c>
      <c r="AO17" s="11">
        <f t="shared" si="18"/>
        <v>0</v>
      </c>
      <c r="AP17" s="11">
        <f t="shared" si="19"/>
        <v>329.44999999999993</v>
      </c>
      <c r="AQ17" s="11">
        <f t="shared" si="20"/>
        <v>104.15</v>
      </c>
      <c r="AS17" s="53">
        <v>43561</v>
      </c>
      <c r="AT17" s="54">
        <v>0.9</v>
      </c>
      <c r="AU17" s="54">
        <v>0.9</v>
      </c>
      <c r="AV17" s="54">
        <f t="shared" si="8"/>
        <v>0.46800000000000003</v>
      </c>
      <c r="AW17" s="54">
        <f t="shared" si="9"/>
        <v>0.46800000000000003</v>
      </c>
      <c r="AX17" s="54">
        <v>14</v>
      </c>
      <c r="AY17" s="54">
        <v>14</v>
      </c>
      <c r="AZ17" s="54">
        <f t="shared" si="10"/>
        <v>13.952999999999999</v>
      </c>
      <c r="BA17" s="54">
        <f t="shared" si="11"/>
        <v>0</v>
      </c>
      <c r="BB17" s="54">
        <f t="shared" si="12"/>
        <v>13.952999999999999</v>
      </c>
      <c r="BC17" s="54">
        <v>0</v>
      </c>
      <c r="BD17" s="54">
        <v>0</v>
      </c>
      <c r="BE17" s="54">
        <f t="shared" si="13"/>
        <v>0</v>
      </c>
      <c r="BF17" s="54">
        <v>0</v>
      </c>
      <c r="BG17" s="54">
        <v>2.8330000000000002</v>
      </c>
      <c r="BH17" s="54">
        <v>3.1160000000000001</v>
      </c>
      <c r="BI17" s="54">
        <f t="shared" si="14"/>
        <v>0</v>
      </c>
      <c r="BJ17" s="54">
        <f t="shared" si="15"/>
        <v>0</v>
      </c>
      <c r="BL17" s="20">
        <f t="shared" si="16"/>
        <v>0</v>
      </c>
      <c r="BM17" s="20">
        <f t="shared" si="16"/>
        <v>0</v>
      </c>
      <c r="BO17" s="20">
        <f t="shared" si="17"/>
        <v>0</v>
      </c>
      <c r="BP17" s="20">
        <f t="shared" si="17"/>
        <v>0</v>
      </c>
    </row>
    <row r="18" spans="1:68" x14ac:dyDescent="0.2">
      <c r="A18" s="10">
        <v>43562</v>
      </c>
      <c r="B18" s="5">
        <v>0.9</v>
      </c>
      <c r="C18" s="5">
        <v>0.9</v>
      </c>
      <c r="D18" s="5">
        <v>0.432</v>
      </c>
      <c r="E18" s="5">
        <v>14</v>
      </c>
      <c r="F18" s="5">
        <v>14</v>
      </c>
      <c r="G18" s="5">
        <v>10.675000000000001</v>
      </c>
      <c r="H18" s="5">
        <v>0</v>
      </c>
      <c r="I18" s="5">
        <v>0</v>
      </c>
      <c r="J18" s="5">
        <v>0</v>
      </c>
      <c r="K18" s="5">
        <v>2.8340000000000001</v>
      </c>
      <c r="L18" s="5">
        <v>3.117</v>
      </c>
      <c r="M18" s="5">
        <v>2.8340000000000001</v>
      </c>
      <c r="O18" s="20">
        <f t="shared" si="3"/>
        <v>0</v>
      </c>
      <c r="P18" s="20">
        <f t="shared" si="3"/>
        <v>0</v>
      </c>
      <c r="R18" s="11">
        <f t="shared" si="0"/>
        <v>16.834</v>
      </c>
      <c r="S18" s="11">
        <f t="shared" si="0"/>
        <v>17.117000000000001</v>
      </c>
      <c r="T18" s="11">
        <f t="shared" si="0"/>
        <v>13.509</v>
      </c>
      <c r="U18" s="11">
        <f t="shared" si="0"/>
        <v>0.9</v>
      </c>
      <c r="V18" s="11">
        <f t="shared" si="0"/>
        <v>0.9</v>
      </c>
      <c r="W18" s="11">
        <f t="shared" si="0"/>
        <v>0.432</v>
      </c>
      <c r="Y18" s="11">
        <f t="shared" si="4"/>
        <v>14.9</v>
      </c>
      <c r="Z18" s="11">
        <f t="shared" si="1"/>
        <v>14.9</v>
      </c>
      <c r="AA18" s="11">
        <f t="shared" si="1"/>
        <v>11.107000000000001</v>
      </c>
      <c r="AB18" s="11">
        <f t="shared" si="1"/>
        <v>2.8340000000000001</v>
      </c>
      <c r="AC18" s="11">
        <f t="shared" si="1"/>
        <v>3.117</v>
      </c>
      <c r="AD18" s="11">
        <f t="shared" si="1"/>
        <v>2.8340000000000001</v>
      </c>
      <c r="AF18" s="11">
        <f t="shared" si="5"/>
        <v>17.734000000000002</v>
      </c>
      <c r="AG18" s="11">
        <f t="shared" si="2"/>
        <v>18.016999999999999</v>
      </c>
      <c r="AH18" s="11">
        <f t="shared" si="2"/>
        <v>13.941000000000001</v>
      </c>
      <c r="AJ18" s="13" t="str">
        <f t="shared" si="6"/>
        <v>2.3</v>
      </c>
      <c r="AK18" s="11">
        <f t="shared" si="21"/>
        <v>11.107000000000001</v>
      </c>
      <c r="AL18" s="11">
        <f t="shared" si="22"/>
        <v>2.8340000000000001</v>
      </c>
      <c r="AN18" s="11">
        <f t="shared" si="7"/>
        <v>13.941000000000001</v>
      </c>
      <c r="AO18" s="11">
        <f t="shared" si="18"/>
        <v>0</v>
      </c>
      <c r="AP18" s="11">
        <f t="shared" si="19"/>
        <v>332.28399999999993</v>
      </c>
      <c r="AQ18" s="11">
        <f t="shared" si="20"/>
        <v>101.316</v>
      </c>
      <c r="AS18" s="53">
        <v>43562</v>
      </c>
      <c r="AT18" s="54">
        <v>0.9</v>
      </c>
      <c r="AU18" s="54">
        <v>0.9</v>
      </c>
      <c r="AV18" s="54">
        <f t="shared" si="8"/>
        <v>0.432</v>
      </c>
      <c r="AW18" s="54">
        <f t="shared" si="9"/>
        <v>0.432</v>
      </c>
      <c r="AX18" s="54">
        <v>14</v>
      </c>
      <c r="AY18" s="54">
        <v>14</v>
      </c>
      <c r="AZ18" s="54">
        <f t="shared" si="10"/>
        <v>13.508999999999999</v>
      </c>
      <c r="BA18" s="54">
        <f t="shared" si="11"/>
        <v>0</v>
      </c>
      <c r="BB18" s="54">
        <f t="shared" si="12"/>
        <v>13.508999999999999</v>
      </c>
      <c r="BC18" s="54">
        <v>0</v>
      </c>
      <c r="BD18" s="54">
        <v>0</v>
      </c>
      <c r="BE18" s="54">
        <f t="shared" si="13"/>
        <v>0</v>
      </c>
      <c r="BF18" s="54">
        <v>0</v>
      </c>
      <c r="BG18" s="54">
        <v>2.8340000000000001</v>
      </c>
      <c r="BH18" s="54">
        <v>3.117</v>
      </c>
      <c r="BI18" s="54">
        <f t="shared" si="14"/>
        <v>0</v>
      </c>
      <c r="BJ18" s="54">
        <f t="shared" si="15"/>
        <v>0</v>
      </c>
      <c r="BL18" s="20">
        <f t="shared" si="16"/>
        <v>0</v>
      </c>
      <c r="BM18" s="20">
        <f t="shared" si="16"/>
        <v>0</v>
      </c>
      <c r="BO18" s="20">
        <f t="shared" si="17"/>
        <v>0</v>
      </c>
      <c r="BP18" s="20">
        <f t="shared" si="17"/>
        <v>0</v>
      </c>
    </row>
    <row r="19" spans="1:68" x14ac:dyDescent="0.2">
      <c r="A19" s="10">
        <v>43563</v>
      </c>
      <c r="B19" s="5">
        <v>0.9</v>
      </c>
      <c r="C19" s="5">
        <v>0.9</v>
      </c>
      <c r="D19" s="5">
        <v>0.745</v>
      </c>
      <c r="E19" s="5">
        <v>14</v>
      </c>
      <c r="F19" s="5">
        <v>14</v>
      </c>
      <c r="G19" s="5">
        <v>13.484</v>
      </c>
      <c r="H19" s="5">
        <v>0</v>
      </c>
      <c r="I19" s="5">
        <v>0</v>
      </c>
      <c r="J19" s="5">
        <v>0</v>
      </c>
      <c r="K19" s="5">
        <v>2.8330000000000002</v>
      </c>
      <c r="L19" s="5">
        <v>3.1160000000000001</v>
      </c>
      <c r="M19" s="5">
        <v>2.8330000000000002</v>
      </c>
      <c r="O19" s="20">
        <f t="shared" si="3"/>
        <v>0</v>
      </c>
      <c r="P19" s="20">
        <f t="shared" si="3"/>
        <v>0</v>
      </c>
      <c r="R19" s="11">
        <f t="shared" si="0"/>
        <v>16.832999999999998</v>
      </c>
      <c r="S19" s="11">
        <f t="shared" si="0"/>
        <v>17.116</v>
      </c>
      <c r="T19" s="11">
        <f t="shared" si="0"/>
        <v>16.317</v>
      </c>
      <c r="U19" s="11">
        <f t="shared" si="0"/>
        <v>0.9</v>
      </c>
      <c r="V19" s="11">
        <f t="shared" si="0"/>
        <v>0.9</v>
      </c>
      <c r="W19" s="11">
        <f t="shared" si="0"/>
        <v>0.745</v>
      </c>
      <c r="Y19" s="11">
        <f t="shared" si="4"/>
        <v>14.9</v>
      </c>
      <c r="Z19" s="11">
        <f t="shared" si="1"/>
        <v>14.9</v>
      </c>
      <c r="AA19" s="11">
        <f t="shared" si="1"/>
        <v>14.228999999999999</v>
      </c>
      <c r="AB19" s="11">
        <f t="shared" si="1"/>
        <v>2.8330000000000002</v>
      </c>
      <c r="AC19" s="11">
        <f t="shared" si="1"/>
        <v>3.1160000000000001</v>
      </c>
      <c r="AD19" s="11">
        <f t="shared" si="1"/>
        <v>2.8330000000000002</v>
      </c>
      <c r="AF19" s="11">
        <f t="shared" si="5"/>
        <v>17.733000000000001</v>
      </c>
      <c r="AG19" s="11">
        <f t="shared" si="2"/>
        <v>18.016000000000002</v>
      </c>
      <c r="AH19" s="11">
        <f t="shared" si="2"/>
        <v>17.061999999999998</v>
      </c>
      <c r="AJ19" s="13" t="str">
        <f t="shared" si="6"/>
        <v>2.3</v>
      </c>
      <c r="AK19" s="11">
        <f t="shared" si="21"/>
        <v>14.228999999999997</v>
      </c>
      <c r="AL19" s="11">
        <f t="shared" si="22"/>
        <v>2.8330000000000002</v>
      </c>
      <c r="AN19" s="11">
        <f t="shared" si="7"/>
        <v>14.9</v>
      </c>
      <c r="AO19" s="11">
        <f t="shared" si="18"/>
        <v>2.1619999999999973</v>
      </c>
      <c r="AP19" s="11">
        <f t="shared" si="19"/>
        <v>332.95499999999993</v>
      </c>
      <c r="AQ19" s="11">
        <f t="shared" si="20"/>
        <v>100.645</v>
      </c>
      <c r="AS19" s="53">
        <v>43563</v>
      </c>
      <c r="AT19" s="54">
        <v>0.9</v>
      </c>
      <c r="AU19" s="54">
        <v>0.9</v>
      </c>
      <c r="AV19" s="54">
        <f t="shared" si="8"/>
        <v>0.6505978197163288</v>
      </c>
      <c r="AW19" s="54">
        <f t="shared" si="9"/>
        <v>0.745</v>
      </c>
      <c r="AX19" s="54">
        <v>14</v>
      </c>
      <c r="AY19" s="54">
        <v>14</v>
      </c>
      <c r="AZ19" s="54">
        <f t="shared" si="10"/>
        <v>14.249402180283674</v>
      </c>
      <c r="BA19" s="54">
        <f t="shared" si="11"/>
        <v>9.4402180283673309E-2</v>
      </c>
      <c r="BB19" s="54">
        <f t="shared" si="12"/>
        <v>14.155000000000001</v>
      </c>
      <c r="BC19" s="54">
        <v>0</v>
      </c>
      <c r="BD19" s="54">
        <v>0</v>
      </c>
      <c r="BE19" s="54">
        <f t="shared" si="13"/>
        <v>9.4402180283671214E-2</v>
      </c>
      <c r="BF19" s="54">
        <v>0</v>
      </c>
      <c r="BG19" s="54">
        <v>2.8330000000000002</v>
      </c>
      <c r="BH19" s="54">
        <v>3.1160000000000001</v>
      </c>
      <c r="BI19" s="54">
        <f t="shared" si="14"/>
        <v>2.0675978197163261</v>
      </c>
      <c r="BJ19" s="54">
        <f t="shared" si="15"/>
        <v>2.1619999999999995</v>
      </c>
      <c r="BL19" s="20">
        <f t="shared" si="16"/>
        <v>1.7763568394002505E-15</v>
      </c>
      <c r="BM19" s="20">
        <f t="shared" si="16"/>
        <v>0</v>
      </c>
      <c r="BO19" s="20">
        <f t="shared" si="17"/>
        <v>0</v>
      </c>
      <c r="BP19" s="20">
        <f t="shared" si="17"/>
        <v>0</v>
      </c>
    </row>
    <row r="20" spans="1:68" x14ac:dyDescent="0.2">
      <c r="A20" s="10">
        <v>43564</v>
      </c>
      <c r="B20" s="5">
        <v>0.9</v>
      </c>
      <c r="C20" s="5">
        <v>0.9</v>
      </c>
      <c r="D20" s="5">
        <v>0.90900000000000003</v>
      </c>
      <c r="E20" s="5">
        <v>14</v>
      </c>
      <c r="F20" s="5">
        <v>14</v>
      </c>
      <c r="G20" s="5">
        <v>14</v>
      </c>
      <c r="H20" s="5">
        <v>0</v>
      </c>
      <c r="I20" s="5">
        <v>0</v>
      </c>
      <c r="J20" s="5">
        <v>0</v>
      </c>
      <c r="K20" s="5">
        <v>2.8340000000000001</v>
      </c>
      <c r="L20" s="5">
        <v>3.117</v>
      </c>
      <c r="M20" s="5">
        <v>4.5620000000000003</v>
      </c>
      <c r="O20" s="20">
        <f t="shared" si="3"/>
        <v>9.0000000000003411E-3</v>
      </c>
      <c r="P20" s="20">
        <f t="shared" si="3"/>
        <v>1.4450000000000003</v>
      </c>
      <c r="R20" s="11">
        <f t="shared" si="0"/>
        <v>16.834</v>
      </c>
      <c r="S20" s="11">
        <f t="shared" si="0"/>
        <v>17.117000000000001</v>
      </c>
      <c r="T20" s="11">
        <f t="shared" si="0"/>
        <v>18.562000000000001</v>
      </c>
      <c r="U20" s="11">
        <f t="shared" si="0"/>
        <v>0.9</v>
      </c>
      <c r="V20" s="11">
        <f t="shared" si="0"/>
        <v>0.9</v>
      </c>
      <c r="W20" s="11">
        <f t="shared" si="0"/>
        <v>0.90900000000000003</v>
      </c>
      <c r="Y20" s="11">
        <f t="shared" si="4"/>
        <v>14.9</v>
      </c>
      <c r="Z20" s="11">
        <f t="shared" si="1"/>
        <v>14.9</v>
      </c>
      <c r="AA20" s="11">
        <f t="shared" si="1"/>
        <v>14.909000000000001</v>
      </c>
      <c r="AB20" s="11">
        <f t="shared" si="1"/>
        <v>2.8340000000000001</v>
      </c>
      <c r="AC20" s="11">
        <f t="shared" si="1"/>
        <v>3.117</v>
      </c>
      <c r="AD20" s="11">
        <f t="shared" si="1"/>
        <v>4.5620000000000003</v>
      </c>
      <c r="AF20" s="11">
        <f t="shared" si="5"/>
        <v>17.734000000000002</v>
      </c>
      <c r="AG20" s="11">
        <f t="shared" si="2"/>
        <v>18.016999999999999</v>
      </c>
      <c r="AH20" s="11">
        <f t="shared" si="2"/>
        <v>19.471</v>
      </c>
      <c r="AJ20" s="13" t="str">
        <f t="shared" si="6"/>
        <v>2.1</v>
      </c>
      <c r="AK20" s="11">
        <f>Z20</f>
        <v>14.9</v>
      </c>
      <c r="AL20" s="11">
        <f>AH20-AK20</f>
        <v>4.5709999999999997</v>
      </c>
      <c r="AN20" s="11">
        <f t="shared" si="7"/>
        <v>14.9</v>
      </c>
      <c r="AO20" s="11">
        <f t="shared" si="18"/>
        <v>4.5709999999999997</v>
      </c>
      <c r="AP20" s="11">
        <f t="shared" si="19"/>
        <v>332.95499999999993</v>
      </c>
      <c r="AQ20" s="11">
        <f t="shared" si="20"/>
        <v>100.645</v>
      </c>
      <c r="AS20" s="53">
        <v>43564</v>
      </c>
      <c r="AT20" s="54">
        <v>0.9</v>
      </c>
      <c r="AU20" s="54">
        <v>0.9</v>
      </c>
      <c r="AV20" s="54">
        <f t="shared" si="8"/>
        <v>0.69560371835036727</v>
      </c>
      <c r="AW20" s="54">
        <f t="shared" si="9"/>
        <v>0.90900000000000003</v>
      </c>
      <c r="AX20" s="54">
        <v>14</v>
      </c>
      <c r="AY20" s="54">
        <v>14</v>
      </c>
      <c r="AZ20" s="54">
        <f t="shared" si="10"/>
        <v>14.204396281649633</v>
      </c>
      <c r="BA20" s="54">
        <f t="shared" si="11"/>
        <v>0.2133962816496332</v>
      </c>
      <c r="BB20" s="54">
        <f t="shared" si="12"/>
        <v>13.991</v>
      </c>
      <c r="BC20" s="54">
        <v>0</v>
      </c>
      <c r="BD20" s="54">
        <v>0</v>
      </c>
      <c r="BE20" s="54">
        <f t="shared" si="13"/>
        <v>0.21339628164963276</v>
      </c>
      <c r="BF20" s="54">
        <v>0</v>
      </c>
      <c r="BG20" s="54">
        <v>2.8340000000000001</v>
      </c>
      <c r="BH20" s="54">
        <v>3.117</v>
      </c>
      <c r="BI20" s="54">
        <f t="shared" si="14"/>
        <v>4.3576037183503669</v>
      </c>
      <c r="BJ20" s="54">
        <f t="shared" si="15"/>
        <v>4.5709999999999997</v>
      </c>
      <c r="BL20" s="20">
        <f t="shared" si="16"/>
        <v>0</v>
      </c>
      <c r="BM20" s="20">
        <f t="shared" si="16"/>
        <v>1.4539999999999997</v>
      </c>
      <c r="BO20" s="20">
        <f t="shared" si="17"/>
        <v>0</v>
      </c>
      <c r="BP20" s="20">
        <f t="shared" si="17"/>
        <v>1.4539999999999997</v>
      </c>
    </row>
    <row r="21" spans="1:68" x14ac:dyDescent="0.2">
      <c r="A21" s="10">
        <v>43565</v>
      </c>
      <c r="B21" s="5">
        <v>0.9</v>
      </c>
      <c r="C21" s="5">
        <v>0.9</v>
      </c>
      <c r="D21" s="5">
        <v>0.82399999999999995</v>
      </c>
      <c r="E21" s="5">
        <v>14</v>
      </c>
      <c r="F21" s="5">
        <v>14</v>
      </c>
      <c r="G21" s="5">
        <v>14</v>
      </c>
      <c r="H21" s="5">
        <v>0</v>
      </c>
      <c r="I21" s="5">
        <v>0</v>
      </c>
      <c r="J21" s="5">
        <v>0</v>
      </c>
      <c r="K21" s="5">
        <v>2.8330000000000002</v>
      </c>
      <c r="L21" s="5">
        <v>3.1160000000000001</v>
      </c>
      <c r="M21" s="5">
        <v>5.5709999999999997</v>
      </c>
      <c r="O21" s="20">
        <f t="shared" si="3"/>
        <v>0</v>
      </c>
      <c r="P21" s="20">
        <f t="shared" si="3"/>
        <v>2.4549999999999996</v>
      </c>
      <c r="R21" s="11">
        <f t="shared" si="0"/>
        <v>16.832999999999998</v>
      </c>
      <c r="S21" s="11">
        <f t="shared" si="0"/>
        <v>17.116</v>
      </c>
      <c r="T21" s="11">
        <f t="shared" si="0"/>
        <v>19.570999999999998</v>
      </c>
      <c r="U21" s="11">
        <f t="shared" si="0"/>
        <v>0.9</v>
      </c>
      <c r="V21" s="11">
        <f t="shared" si="0"/>
        <v>0.9</v>
      </c>
      <c r="W21" s="11">
        <f t="shared" si="0"/>
        <v>0.82399999999999995</v>
      </c>
      <c r="Y21" s="11">
        <f t="shared" si="4"/>
        <v>14.9</v>
      </c>
      <c r="Z21" s="11">
        <f t="shared" si="1"/>
        <v>14.9</v>
      </c>
      <c r="AA21" s="11">
        <f t="shared" si="1"/>
        <v>14.824</v>
      </c>
      <c r="AB21" s="11">
        <f t="shared" si="1"/>
        <v>2.8330000000000002</v>
      </c>
      <c r="AC21" s="11">
        <f t="shared" si="1"/>
        <v>3.1160000000000001</v>
      </c>
      <c r="AD21" s="11">
        <f t="shared" si="1"/>
        <v>5.5709999999999997</v>
      </c>
      <c r="AF21" s="11">
        <f t="shared" si="5"/>
        <v>17.733000000000001</v>
      </c>
      <c r="AG21" s="11">
        <f t="shared" si="2"/>
        <v>18.016000000000002</v>
      </c>
      <c r="AH21" s="11">
        <f t="shared" si="2"/>
        <v>20.395</v>
      </c>
      <c r="AJ21" s="13" t="str">
        <f t="shared" si="6"/>
        <v>2.1</v>
      </c>
      <c r="AK21" s="11">
        <f t="shared" ref="AK21:AK29" si="23">Z21</f>
        <v>14.9</v>
      </c>
      <c r="AL21" s="11">
        <f t="shared" ref="AL21:AL29" si="24">AH21-AK21</f>
        <v>5.4949999999999992</v>
      </c>
      <c r="AN21" s="11">
        <f t="shared" ref="AN21:AN41" si="25">IF(AK21&lt;Y21,AK21+MIN(Z21-AK21,$Y$44-AP20,AQ20-$AB$44,AL21),AK21)</f>
        <v>14.9</v>
      </c>
      <c r="AO21" s="11">
        <f t="shared" si="18"/>
        <v>5.4949999999999992</v>
      </c>
      <c r="AP21" s="11">
        <f t="shared" si="19"/>
        <v>332.95499999999993</v>
      </c>
      <c r="AQ21" s="11">
        <f t="shared" si="20"/>
        <v>100.645</v>
      </c>
      <c r="AS21" s="53">
        <v>43565</v>
      </c>
      <c r="AT21" s="54">
        <v>0.9</v>
      </c>
      <c r="AU21" s="54">
        <v>0.9</v>
      </c>
      <c r="AV21" s="54">
        <f t="shared" si="8"/>
        <v>0.60199068399117428</v>
      </c>
      <c r="AW21" s="54">
        <f t="shared" si="9"/>
        <v>0.82399999999999995</v>
      </c>
      <c r="AX21" s="54">
        <v>14</v>
      </c>
      <c r="AY21" s="54">
        <v>14</v>
      </c>
      <c r="AZ21" s="54">
        <f t="shared" si="10"/>
        <v>14.298009316008825</v>
      </c>
      <c r="BA21" s="54">
        <f t="shared" si="11"/>
        <v>0.22200931600882468</v>
      </c>
      <c r="BB21" s="54">
        <f t="shared" si="12"/>
        <v>14.076000000000001</v>
      </c>
      <c r="BC21" s="54">
        <v>0</v>
      </c>
      <c r="BD21" s="54">
        <v>0</v>
      </c>
      <c r="BE21" s="54">
        <f t="shared" si="13"/>
        <v>0.22200931600882565</v>
      </c>
      <c r="BF21" s="54">
        <v>0</v>
      </c>
      <c r="BG21" s="54">
        <v>2.8330000000000002</v>
      </c>
      <c r="BH21" s="54">
        <v>3.1160000000000001</v>
      </c>
      <c r="BI21" s="54">
        <f t="shared" si="14"/>
        <v>5.2729906839911731</v>
      </c>
      <c r="BJ21" s="54">
        <f t="shared" si="15"/>
        <v>5.4949999999999974</v>
      </c>
      <c r="BL21" s="20">
        <f t="shared" si="16"/>
        <v>0</v>
      </c>
      <c r="BM21" s="20">
        <f t="shared" si="16"/>
        <v>2.3789999999999982</v>
      </c>
      <c r="BO21" s="20">
        <f t="shared" si="17"/>
        <v>0</v>
      </c>
      <c r="BP21" s="20">
        <f t="shared" si="17"/>
        <v>2.3789999999999973</v>
      </c>
    </row>
    <row r="22" spans="1:68" x14ac:dyDescent="0.2">
      <c r="A22" s="10">
        <v>43566</v>
      </c>
      <c r="B22" s="5">
        <v>0.8</v>
      </c>
      <c r="C22" s="5">
        <v>0.8</v>
      </c>
      <c r="D22" s="5">
        <v>0.84199999999999997</v>
      </c>
      <c r="E22" s="5">
        <v>13</v>
      </c>
      <c r="F22" s="5">
        <v>13</v>
      </c>
      <c r="G22" s="5">
        <v>13</v>
      </c>
      <c r="H22" s="5">
        <v>0</v>
      </c>
      <c r="I22" s="5">
        <v>0</v>
      </c>
      <c r="J22" s="5">
        <v>0</v>
      </c>
      <c r="K22" s="5">
        <v>2.8340000000000001</v>
      </c>
      <c r="L22" s="5">
        <v>3.117</v>
      </c>
      <c r="M22" s="5">
        <v>7.4530000000000003</v>
      </c>
      <c r="O22" s="20">
        <f t="shared" si="3"/>
        <v>4.1999999999999815E-2</v>
      </c>
      <c r="P22" s="20">
        <f t="shared" si="3"/>
        <v>4.3360000000000003</v>
      </c>
      <c r="R22" s="11">
        <f t="shared" ref="R22:W31" si="26">SUMIFS($B22:$M22,$B$11:$M$11,R$11,$B$5:$M$5,R$5)</f>
        <v>15.834</v>
      </c>
      <c r="S22" s="11">
        <f t="shared" si="26"/>
        <v>16.117000000000001</v>
      </c>
      <c r="T22" s="11">
        <f t="shared" si="26"/>
        <v>20.452999999999999</v>
      </c>
      <c r="U22" s="11">
        <f t="shared" si="26"/>
        <v>0.8</v>
      </c>
      <c r="V22" s="11">
        <f t="shared" si="26"/>
        <v>0.8</v>
      </c>
      <c r="W22" s="11">
        <f t="shared" si="26"/>
        <v>0.84199999999999997</v>
      </c>
      <c r="Y22" s="11">
        <f t="shared" si="4"/>
        <v>13.8</v>
      </c>
      <c r="Z22" s="11">
        <f t="shared" si="1"/>
        <v>13.8</v>
      </c>
      <c r="AA22" s="11">
        <f t="shared" si="1"/>
        <v>13.842000000000001</v>
      </c>
      <c r="AB22" s="11">
        <f t="shared" si="1"/>
        <v>2.8340000000000001</v>
      </c>
      <c r="AC22" s="11">
        <f t="shared" si="1"/>
        <v>3.117</v>
      </c>
      <c r="AD22" s="11">
        <f t="shared" si="1"/>
        <v>7.4530000000000003</v>
      </c>
      <c r="AF22" s="11">
        <f t="shared" si="5"/>
        <v>16.634</v>
      </c>
      <c r="AG22" s="11">
        <f t="shared" si="2"/>
        <v>16.917000000000002</v>
      </c>
      <c r="AH22" s="11">
        <f t="shared" si="2"/>
        <v>21.295000000000002</v>
      </c>
      <c r="AJ22" s="13" t="str">
        <f t="shared" si="6"/>
        <v>2.1</v>
      </c>
      <c r="AK22" s="11">
        <f t="shared" si="23"/>
        <v>13.8</v>
      </c>
      <c r="AL22" s="11">
        <f t="shared" si="24"/>
        <v>7.495000000000001</v>
      </c>
      <c r="AN22" s="11">
        <f t="shared" si="25"/>
        <v>13.8</v>
      </c>
      <c r="AO22" s="11">
        <f t="shared" si="18"/>
        <v>7.495000000000001</v>
      </c>
      <c r="AP22" s="11">
        <f t="shared" si="19"/>
        <v>332.95499999999993</v>
      </c>
      <c r="AQ22" s="11">
        <f t="shared" si="20"/>
        <v>100.645</v>
      </c>
      <c r="AS22" s="53">
        <v>43566</v>
      </c>
      <c r="AT22" s="54">
        <v>0.8</v>
      </c>
      <c r="AU22" s="54">
        <v>0.8</v>
      </c>
      <c r="AV22" s="54">
        <f t="shared" si="8"/>
        <v>0.54564921343038264</v>
      </c>
      <c r="AW22" s="54">
        <f t="shared" si="9"/>
        <v>0.84199999999999986</v>
      </c>
      <c r="AX22" s="54">
        <v>13</v>
      </c>
      <c r="AY22" s="54">
        <v>13</v>
      </c>
      <c r="AZ22" s="54">
        <f t="shared" si="10"/>
        <v>13.254350786569615</v>
      </c>
      <c r="BA22" s="54">
        <f t="shared" si="11"/>
        <v>0.29635078656961578</v>
      </c>
      <c r="BB22" s="54">
        <f t="shared" si="12"/>
        <v>12.958</v>
      </c>
      <c r="BC22" s="54">
        <v>0</v>
      </c>
      <c r="BD22" s="54">
        <v>0</v>
      </c>
      <c r="BE22" s="54">
        <f t="shared" si="13"/>
        <v>0.29635078656961727</v>
      </c>
      <c r="BF22" s="54">
        <v>0</v>
      </c>
      <c r="BG22" s="54">
        <v>2.8340000000000001</v>
      </c>
      <c r="BH22" s="54">
        <v>3.117</v>
      </c>
      <c r="BI22" s="54">
        <f t="shared" si="14"/>
        <v>7.1986492134303832</v>
      </c>
      <c r="BJ22" s="54">
        <f t="shared" si="15"/>
        <v>7.4949999999999992</v>
      </c>
      <c r="BL22" s="20">
        <f t="shared" si="16"/>
        <v>0</v>
      </c>
      <c r="BM22" s="20">
        <f t="shared" si="16"/>
        <v>4.3780000000000001</v>
      </c>
      <c r="BO22" s="20">
        <f t="shared" si="17"/>
        <v>0</v>
      </c>
      <c r="BP22" s="20">
        <f t="shared" si="17"/>
        <v>4.3779999999999992</v>
      </c>
    </row>
    <row r="23" spans="1:68" x14ac:dyDescent="0.2">
      <c r="A23" s="10">
        <v>43567</v>
      </c>
      <c r="B23" s="5">
        <v>0.8</v>
      </c>
      <c r="C23" s="5">
        <v>0.8</v>
      </c>
      <c r="D23" s="5">
        <v>0.56000000000000005</v>
      </c>
      <c r="E23" s="5">
        <v>13</v>
      </c>
      <c r="F23" s="5">
        <v>13</v>
      </c>
      <c r="G23" s="5">
        <v>13</v>
      </c>
      <c r="H23" s="5">
        <v>0</v>
      </c>
      <c r="I23" s="5">
        <v>0</v>
      </c>
      <c r="J23" s="5">
        <v>0</v>
      </c>
      <c r="K23" s="5">
        <v>2.8330000000000002</v>
      </c>
      <c r="L23" s="5">
        <v>3.1160000000000001</v>
      </c>
      <c r="M23" s="5">
        <v>8.0470000000000006</v>
      </c>
      <c r="O23" s="20">
        <f t="shared" si="3"/>
        <v>0</v>
      </c>
      <c r="P23" s="20">
        <f t="shared" si="3"/>
        <v>4.9310000000000009</v>
      </c>
      <c r="R23" s="11">
        <f t="shared" si="26"/>
        <v>15.833</v>
      </c>
      <c r="S23" s="11">
        <f t="shared" si="26"/>
        <v>16.116</v>
      </c>
      <c r="T23" s="11">
        <f t="shared" si="26"/>
        <v>21.047000000000001</v>
      </c>
      <c r="U23" s="11">
        <f t="shared" si="26"/>
        <v>0.8</v>
      </c>
      <c r="V23" s="11">
        <f t="shared" si="26"/>
        <v>0.8</v>
      </c>
      <c r="W23" s="11">
        <f t="shared" si="26"/>
        <v>0.56000000000000005</v>
      </c>
      <c r="Y23" s="11">
        <f t="shared" si="4"/>
        <v>13.8</v>
      </c>
      <c r="Z23" s="11">
        <f t="shared" si="1"/>
        <v>13.8</v>
      </c>
      <c r="AA23" s="11">
        <f t="shared" si="1"/>
        <v>13.56</v>
      </c>
      <c r="AB23" s="11">
        <f t="shared" si="1"/>
        <v>2.8330000000000002</v>
      </c>
      <c r="AC23" s="11">
        <f t="shared" si="1"/>
        <v>3.1160000000000001</v>
      </c>
      <c r="AD23" s="11">
        <f t="shared" si="1"/>
        <v>8.0470000000000006</v>
      </c>
      <c r="AF23" s="11">
        <f t="shared" si="5"/>
        <v>16.633000000000003</v>
      </c>
      <c r="AG23" s="11">
        <f t="shared" si="2"/>
        <v>16.916</v>
      </c>
      <c r="AH23" s="11">
        <f t="shared" si="2"/>
        <v>21.606999999999999</v>
      </c>
      <c r="AJ23" s="13" t="str">
        <f t="shared" si="6"/>
        <v>2.1</v>
      </c>
      <c r="AK23" s="11">
        <f t="shared" si="23"/>
        <v>13.8</v>
      </c>
      <c r="AL23" s="11">
        <f t="shared" si="24"/>
        <v>7.8069999999999986</v>
      </c>
      <c r="AN23" s="11">
        <f t="shared" si="25"/>
        <v>13.8</v>
      </c>
      <c r="AO23" s="11">
        <f t="shared" si="18"/>
        <v>7.8069999999999986</v>
      </c>
      <c r="AP23" s="11">
        <f t="shared" si="19"/>
        <v>332.95499999999993</v>
      </c>
      <c r="AQ23" s="11">
        <f t="shared" si="20"/>
        <v>100.645</v>
      </c>
      <c r="AS23" s="53">
        <v>43567</v>
      </c>
      <c r="AT23" s="54">
        <v>0.8</v>
      </c>
      <c r="AU23" s="54">
        <v>0.8</v>
      </c>
      <c r="AV23" s="54">
        <f t="shared" si="8"/>
        <v>0.3576618688388023</v>
      </c>
      <c r="AW23" s="54">
        <f t="shared" si="9"/>
        <v>0.56000000000000005</v>
      </c>
      <c r="AX23" s="54">
        <v>13</v>
      </c>
      <c r="AY23" s="54">
        <v>13</v>
      </c>
      <c r="AZ23" s="54">
        <f t="shared" si="10"/>
        <v>13.442338131161199</v>
      </c>
      <c r="BA23" s="54">
        <f t="shared" si="11"/>
        <v>0.20233813116119914</v>
      </c>
      <c r="BB23" s="54">
        <f t="shared" si="12"/>
        <v>13.24</v>
      </c>
      <c r="BC23" s="54">
        <v>0</v>
      </c>
      <c r="BD23" s="54">
        <v>0</v>
      </c>
      <c r="BE23" s="54">
        <f t="shared" si="13"/>
        <v>0.20233813116119773</v>
      </c>
      <c r="BF23" s="54">
        <v>0</v>
      </c>
      <c r="BG23" s="54">
        <v>2.8330000000000002</v>
      </c>
      <c r="BH23" s="54">
        <v>3.1160000000000001</v>
      </c>
      <c r="BI23" s="54">
        <f t="shared" si="14"/>
        <v>7.604661868838801</v>
      </c>
      <c r="BJ23" s="54">
        <f t="shared" si="15"/>
        <v>7.8070000000000004</v>
      </c>
      <c r="BL23" s="20">
        <f t="shared" si="16"/>
        <v>0</v>
      </c>
      <c r="BM23" s="20">
        <f t="shared" si="16"/>
        <v>4.6909999999999989</v>
      </c>
      <c r="BO23" s="20">
        <f t="shared" si="17"/>
        <v>0</v>
      </c>
      <c r="BP23" s="20">
        <f t="shared" si="17"/>
        <v>4.6910000000000007</v>
      </c>
    </row>
    <row r="24" spans="1:68" x14ac:dyDescent="0.2">
      <c r="A24" s="10">
        <v>43568</v>
      </c>
      <c r="B24" s="5">
        <v>0.8</v>
      </c>
      <c r="C24" s="5">
        <v>0.8</v>
      </c>
      <c r="D24" s="5">
        <v>0.875</v>
      </c>
      <c r="E24" s="5">
        <v>13</v>
      </c>
      <c r="F24" s="5">
        <v>13</v>
      </c>
      <c r="G24" s="5">
        <v>13</v>
      </c>
      <c r="H24" s="5">
        <v>0</v>
      </c>
      <c r="I24" s="5">
        <v>0</v>
      </c>
      <c r="J24" s="5">
        <v>0</v>
      </c>
      <c r="K24" s="5">
        <v>2.8340000000000001</v>
      </c>
      <c r="L24" s="5">
        <v>3.117</v>
      </c>
      <c r="M24" s="5">
        <v>6.5650000000000004</v>
      </c>
      <c r="O24" s="20">
        <f t="shared" si="3"/>
        <v>7.4999999999999289E-2</v>
      </c>
      <c r="P24" s="20">
        <f t="shared" si="3"/>
        <v>3.4480000000000004</v>
      </c>
      <c r="R24" s="11">
        <f t="shared" si="26"/>
        <v>15.834</v>
      </c>
      <c r="S24" s="11">
        <f t="shared" si="26"/>
        <v>16.117000000000001</v>
      </c>
      <c r="T24" s="11">
        <f t="shared" si="26"/>
        <v>19.565000000000001</v>
      </c>
      <c r="U24" s="11">
        <f t="shared" si="26"/>
        <v>0.8</v>
      </c>
      <c r="V24" s="11">
        <f t="shared" si="26"/>
        <v>0.8</v>
      </c>
      <c r="W24" s="11">
        <f t="shared" si="26"/>
        <v>0.875</v>
      </c>
      <c r="Y24" s="11">
        <f t="shared" si="4"/>
        <v>13.8</v>
      </c>
      <c r="Z24" s="11">
        <f t="shared" si="1"/>
        <v>13.8</v>
      </c>
      <c r="AA24" s="11">
        <f t="shared" si="1"/>
        <v>13.875</v>
      </c>
      <c r="AB24" s="11">
        <f t="shared" si="1"/>
        <v>2.8340000000000001</v>
      </c>
      <c r="AC24" s="11">
        <f t="shared" si="1"/>
        <v>3.117</v>
      </c>
      <c r="AD24" s="11">
        <f t="shared" si="1"/>
        <v>6.5650000000000004</v>
      </c>
      <c r="AF24" s="11">
        <f t="shared" si="5"/>
        <v>16.634</v>
      </c>
      <c r="AG24" s="11">
        <f t="shared" si="2"/>
        <v>16.917000000000002</v>
      </c>
      <c r="AH24" s="11">
        <f t="shared" si="2"/>
        <v>20.440000000000001</v>
      </c>
      <c r="AJ24" s="13" t="str">
        <f t="shared" si="6"/>
        <v>2.1</v>
      </c>
      <c r="AK24" s="11">
        <f t="shared" si="23"/>
        <v>13.8</v>
      </c>
      <c r="AL24" s="11">
        <f t="shared" si="24"/>
        <v>6.6400000000000006</v>
      </c>
      <c r="AN24" s="11">
        <f t="shared" si="25"/>
        <v>13.8</v>
      </c>
      <c r="AO24" s="11">
        <f t="shared" si="18"/>
        <v>6.6400000000000006</v>
      </c>
      <c r="AP24" s="11">
        <f t="shared" si="19"/>
        <v>332.95499999999993</v>
      </c>
      <c r="AQ24" s="11">
        <f t="shared" si="20"/>
        <v>100.645</v>
      </c>
      <c r="AS24" s="53">
        <v>43568</v>
      </c>
      <c r="AT24" s="54">
        <v>0.8</v>
      </c>
      <c r="AU24" s="54">
        <v>0.8</v>
      </c>
      <c r="AV24" s="54">
        <f t="shared" si="8"/>
        <v>0.59075342465753422</v>
      </c>
      <c r="AW24" s="54">
        <f t="shared" si="9"/>
        <v>0.875</v>
      </c>
      <c r="AX24" s="54">
        <v>13</v>
      </c>
      <c r="AY24" s="54">
        <v>13</v>
      </c>
      <c r="AZ24" s="54">
        <f t="shared" si="10"/>
        <v>13.209246575342465</v>
      </c>
      <c r="BA24" s="54">
        <f t="shared" si="11"/>
        <v>0.28424657534246545</v>
      </c>
      <c r="BB24" s="54">
        <f t="shared" si="12"/>
        <v>12.925000000000001</v>
      </c>
      <c r="BC24" s="54">
        <v>0</v>
      </c>
      <c r="BD24" s="54">
        <v>0</v>
      </c>
      <c r="BE24" s="54">
        <f t="shared" si="13"/>
        <v>0.28424657534246578</v>
      </c>
      <c r="BF24" s="54">
        <v>0</v>
      </c>
      <c r="BG24" s="54">
        <v>2.8340000000000001</v>
      </c>
      <c r="BH24" s="54">
        <v>3.117</v>
      </c>
      <c r="BI24" s="54">
        <f t="shared" si="14"/>
        <v>6.3557534246575349</v>
      </c>
      <c r="BJ24" s="54">
        <f t="shared" si="15"/>
        <v>6.6400000000000006</v>
      </c>
      <c r="BL24" s="20">
        <f t="shared" si="16"/>
        <v>0</v>
      </c>
      <c r="BM24" s="20">
        <f t="shared" si="16"/>
        <v>3.5230000000000006</v>
      </c>
      <c r="BO24" s="20">
        <f t="shared" si="17"/>
        <v>0</v>
      </c>
      <c r="BP24" s="20">
        <f t="shared" si="17"/>
        <v>3.5230000000000006</v>
      </c>
    </row>
    <row r="25" spans="1:68" x14ac:dyDescent="0.2">
      <c r="A25" s="10">
        <v>43569</v>
      </c>
      <c r="B25" s="5">
        <v>0.8</v>
      </c>
      <c r="C25" s="5">
        <v>0.8</v>
      </c>
      <c r="D25" s="5">
        <v>0.73499999999999999</v>
      </c>
      <c r="E25" s="5">
        <v>13</v>
      </c>
      <c r="F25" s="5">
        <v>13</v>
      </c>
      <c r="G25" s="5">
        <v>13</v>
      </c>
      <c r="H25" s="5">
        <v>0</v>
      </c>
      <c r="I25" s="5">
        <v>0</v>
      </c>
      <c r="J25" s="5">
        <v>0</v>
      </c>
      <c r="K25" s="5">
        <v>2.8330000000000002</v>
      </c>
      <c r="L25" s="5">
        <v>3.1160000000000001</v>
      </c>
      <c r="M25" s="5">
        <v>4.9690000000000003</v>
      </c>
      <c r="O25" s="20">
        <f t="shared" si="3"/>
        <v>0</v>
      </c>
      <c r="P25" s="20">
        <f t="shared" si="3"/>
        <v>1.8530000000000002</v>
      </c>
      <c r="R25" s="11">
        <f t="shared" si="26"/>
        <v>15.833</v>
      </c>
      <c r="S25" s="11">
        <f t="shared" si="26"/>
        <v>16.116</v>
      </c>
      <c r="T25" s="11">
        <f t="shared" si="26"/>
        <v>17.969000000000001</v>
      </c>
      <c r="U25" s="11">
        <f t="shared" si="26"/>
        <v>0.8</v>
      </c>
      <c r="V25" s="11">
        <f t="shared" si="26"/>
        <v>0.8</v>
      </c>
      <c r="W25" s="11">
        <f t="shared" si="26"/>
        <v>0.73499999999999999</v>
      </c>
      <c r="Y25" s="11">
        <f t="shared" si="4"/>
        <v>13.8</v>
      </c>
      <c r="Z25" s="11">
        <f t="shared" si="1"/>
        <v>13.8</v>
      </c>
      <c r="AA25" s="11">
        <f t="shared" si="1"/>
        <v>13.734999999999999</v>
      </c>
      <c r="AB25" s="11">
        <f t="shared" si="1"/>
        <v>2.8330000000000002</v>
      </c>
      <c r="AC25" s="11">
        <f t="shared" si="1"/>
        <v>3.1160000000000001</v>
      </c>
      <c r="AD25" s="11">
        <f t="shared" si="1"/>
        <v>4.9690000000000003</v>
      </c>
      <c r="AF25" s="11">
        <f t="shared" si="5"/>
        <v>16.633000000000003</v>
      </c>
      <c r="AG25" s="11">
        <f t="shared" si="2"/>
        <v>16.916</v>
      </c>
      <c r="AH25" s="11">
        <f t="shared" si="2"/>
        <v>18.704000000000001</v>
      </c>
      <c r="AJ25" s="13" t="str">
        <f t="shared" si="6"/>
        <v>2.1</v>
      </c>
      <c r="AK25" s="11">
        <f t="shared" si="23"/>
        <v>13.8</v>
      </c>
      <c r="AL25" s="11">
        <f t="shared" si="24"/>
        <v>4.9039999999999999</v>
      </c>
      <c r="AN25" s="11">
        <f t="shared" si="25"/>
        <v>13.8</v>
      </c>
      <c r="AO25" s="11">
        <f t="shared" si="18"/>
        <v>4.9039999999999999</v>
      </c>
      <c r="AP25" s="11">
        <f t="shared" si="19"/>
        <v>332.95499999999993</v>
      </c>
      <c r="AQ25" s="11">
        <f t="shared" si="20"/>
        <v>100.645</v>
      </c>
      <c r="AS25" s="53">
        <v>43569</v>
      </c>
      <c r="AT25" s="54">
        <v>0.8</v>
      </c>
      <c r="AU25" s="54">
        <v>0.8</v>
      </c>
      <c r="AV25" s="54">
        <f t="shared" si="8"/>
        <v>0.54229041916167664</v>
      </c>
      <c r="AW25" s="54">
        <f t="shared" si="9"/>
        <v>0.73499999999999999</v>
      </c>
      <c r="AX25" s="54">
        <v>13</v>
      </c>
      <c r="AY25" s="54">
        <v>13</v>
      </c>
      <c r="AZ25" s="54">
        <f t="shared" si="10"/>
        <v>13.257709580838323</v>
      </c>
      <c r="BA25" s="54">
        <f t="shared" si="11"/>
        <v>0.19270958083832279</v>
      </c>
      <c r="BB25" s="54">
        <f t="shared" si="12"/>
        <v>13.065000000000001</v>
      </c>
      <c r="BC25" s="54">
        <v>0</v>
      </c>
      <c r="BD25" s="54">
        <v>0</v>
      </c>
      <c r="BE25" s="54">
        <f t="shared" si="13"/>
        <v>0.19270958083832335</v>
      </c>
      <c r="BF25" s="54">
        <v>0</v>
      </c>
      <c r="BG25" s="54">
        <v>2.8330000000000002</v>
      </c>
      <c r="BH25" s="54">
        <v>3.1160000000000001</v>
      </c>
      <c r="BI25" s="54">
        <f t="shared" si="14"/>
        <v>4.7112904191616769</v>
      </c>
      <c r="BJ25" s="54">
        <f t="shared" si="15"/>
        <v>4.9039999999999999</v>
      </c>
      <c r="BL25" s="20">
        <f t="shared" si="16"/>
        <v>0</v>
      </c>
      <c r="BM25" s="20">
        <f t="shared" si="16"/>
        <v>1.7879999999999998</v>
      </c>
      <c r="BO25" s="20">
        <f t="shared" si="17"/>
        <v>0</v>
      </c>
      <c r="BP25" s="20">
        <f t="shared" si="17"/>
        <v>1.7879999999999998</v>
      </c>
    </row>
    <row r="26" spans="1:68" x14ac:dyDescent="0.2">
      <c r="A26" s="10">
        <v>43570</v>
      </c>
      <c r="B26" s="5">
        <v>0.8</v>
      </c>
      <c r="C26" s="5">
        <v>0.8</v>
      </c>
      <c r="D26" s="5">
        <v>0.80500000000000005</v>
      </c>
      <c r="E26" s="5">
        <v>13</v>
      </c>
      <c r="F26" s="5">
        <v>13</v>
      </c>
      <c r="G26" s="5">
        <v>13</v>
      </c>
      <c r="H26" s="5">
        <v>0</v>
      </c>
      <c r="I26" s="5">
        <v>0</v>
      </c>
      <c r="J26" s="5">
        <v>0</v>
      </c>
      <c r="K26" s="5">
        <v>2.8340000000000001</v>
      </c>
      <c r="L26" s="5">
        <v>3.117</v>
      </c>
      <c r="M26" s="5">
        <v>4.875</v>
      </c>
      <c r="O26" s="20">
        <f t="shared" si="3"/>
        <v>4.9999999999990052E-3</v>
      </c>
      <c r="P26" s="20">
        <f t="shared" si="3"/>
        <v>1.758</v>
      </c>
      <c r="R26" s="11">
        <f t="shared" si="26"/>
        <v>15.834</v>
      </c>
      <c r="S26" s="11">
        <f t="shared" si="26"/>
        <v>16.117000000000001</v>
      </c>
      <c r="T26" s="11">
        <f t="shared" si="26"/>
        <v>17.875</v>
      </c>
      <c r="U26" s="11">
        <f t="shared" si="26"/>
        <v>0.8</v>
      </c>
      <c r="V26" s="11">
        <f t="shared" si="26"/>
        <v>0.8</v>
      </c>
      <c r="W26" s="11">
        <f t="shared" si="26"/>
        <v>0.80500000000000005</v>
      </c>
      <c r="Y26" s="11">
        <f t="shared" si="4"/>
        <v>13.8</v>
      </c>
      <c r="Z26" s="11">
        <f t="shared" si="1"/>
        <v>13.8</v>
      </c>
      <c r="AA26" s="11">
        <f t="shared" si="1"/>
        <v>13.805</v>
      </c>
      <c r="AB26" s="11">
        <f t="shared" si="1"/>
        <v>2.8340000000000001</v>
      </c>
      <c r="AC26" s="11">
        <f t="shared" si="1"/>
        <v>3.117</v>
      </c>
      <c r="AD26" s="11">
        <f t="shared" si="1"/>
        <v>4.875</v>
      </c>
      <c r="AF26" s="11">
        <f t="shared" si="5"/>
        <v>16.634</v>
      </c>
      <c r="AG26" s="11">
        <f t="shared" si="2"/>
        <v>16.917000000000002</v>
      </c>
      <c r="AH26" s="11">
        <f t="shared" si="2"/>
        <v>18.68</v>
      </c>
      <c r="AJ26" s="13" t="str">
        <f t="shared" si="6"/>
        <v>2.1</v>
      </c>
      <c r="AK26" s="11">
        <f t="shared" si="23"/>
        <v>13.8</v>
      </c>
      <c r="AL26" s="11">
        <f t="shared" si="24"/>
        <v>4.879999999999999</v>
      </c>
      <c r="AN26" s="11">
        <f t="shared" si="25"/>
        <v>13.8</v>
      </c>
      <c r="AO26" s="11">
        <f t="shared" si="18"/>
        <v>4.879999999999999</v>
      </c>
      <c r="AP26" s="11">
        <f t="shared" si="19"/>
        <v>332.95499999999993</v>
      </c>
      <c r="AQ26" s="11">
        <f t="shared" si="20"/>
        <v>100.645</v>
      </c>
      <c r="AS26" s="53">
        <v>43570</v>
      </c>
      <c r="AT26" s="54">
        <v>0.8</v>
      </c>
      <c r="AU26" s="54">
        <v>0.8</v>
      </c>
      <c r="AV26" s="54">
        <f t="shared" si="8"/>
        <v>0.59470021413276242</v>
      </c>
      <c r="AW26" s="54">
        <f t="shared" si="9"/>
        <v>0.80500000000000005</v>
      </c>
      <c r="AX26" s="54">
        <v>13</v>
      </c>
      <c r="AY26" s="54">
        <v>13</v>
      </c>
      <c r="AZ26" s="54">
        <f t="shared" si="10"/>
        <v>13.205299785867238</v>
      </c>
      <c r="BA26" s="54">
        <f t="shared" si="11"/>
        <v>0.21029978586723774</v>
      </c>
      <c r="BB26" s="54">
        <f t="shared" si="12"/>
        <v>12.995000000000001</v>
      </c>
      <c r="BC26" s="54">
        <v>0</v>
      </c>
      <c r="BD26" s="54">
        <v>0</v>
      </c>
      <c r="BE26" s="54">
        <f t="shared" si="13"/>
        <v>0.21029978586723766</v>
      </c>
      <c r="BF26" s="54">
        <v>0</v>
      </c>
      <c r="BG26" s="54">
        <v>2.8340000000000001</v>
      </c>
      <c r="BH26" s="54">
        <v>3.117</v>
      </c>
      <c r="BI26" s="54">
        <f t="shared" si="14"/>
        <v>4.669700214132761</v>
      </c>
      <c r="BJ26" s="54">
        <f t="shared" si="15"/>
        <v>4.879999999999999</v>
      </c>
      <c r="BL26" s="20">
        <f t="shared" si="16"/>
        <v>0</v>
      </c>
      <c r="BM26" s="20">
        <f t="shared" si="16"/>
        <v>1.762999999999999</v>
      </c>
      <c r="BO26" s="20">
        <f t="shared" si="17"/>
        <v>0</v>
      </c>
      <c r="BP26" s="20">
        <f t="shared" si="17"/>
        <v>1.762999999999999</v>
      </c>
    </row>
    <row r="27" spans="1:68" x14ac:dyDescent="0.2">
      <c r="A27" s="10">
        <v>43571</v>
      </c>
      <c r="B27" s="5">
        <v>0.7</v>
      </c>
      <c r="C27" s="5">
        <v>0.7</v>
      </c>
      <c r="D27" s="5">
        <v>0.45900000000000002</v>
      </c>
      <c r="E27" s="5">
        <v>13</v>
      </c>
      <c r="F27" s="5">
        <v>13</v>
      </c>
      <c r="G27" s="5">
        <v>13</v>
      </c>
      <c r="H27" s="5">
        <v>0</v>
      </c>
      <c r="I27" s="5">
        <v>0</v>
      </c>
      <c r="J27" s="5">
        <v>0</v>
      </c>
      <c r="K27" s="5">
        <v>2.8330000000000002</v>
      </c>
      <c r="L27" s="5">
        <v>3.1160000000000001</v>
      </c>
      <c r="M27" s="5">
        <v>4.7750000000000004</v>
      </c>
      <c r="O27" s="20">
        <f t="shared" si="3"/>
        <v>0</v>
      </c>
      <c r="P27" s="20">
        <f t="shared" si="3"/>
        <v>1.6590000000000003</v>
      </c>
      <c r="R27" s="11">
        <f t="shared" si="26"/>
        <v>15.833</v>
      </c>
      <c r="S27" s="11">
        <f t="shared" si="26"/>
        <v>16.116</v>
      </c>
      <c r="T27" s="11">
        <f t="shared" si="26"/>
        <v>17.774999999999999</v>
      </c>
      <c r="U27" s="11">
        <f t="shared" si="26"/>
        <v>0.7</v>
      </c>
      <c r="V27" s="11">
        <f t="shared" si="26"/>
        <v>0.7</v>
      </c>
      <c r="W27" s="11">
        <f t="shared" si="26"/>
        <v>0.45900000000000002</v>
      </c>
      <c r="Y27" s="11">
        <f t="shared" si="4"/>
        <v>13.7</v>
      </c>
      <c r="Z27" s="11">
        <f t="shared" si="1"/>
        <v>13.7</v>
      </c>
      <c r="AA27" s="11">
        <f t="shared" si="1"/>
        <v>13.459</v>
      </c>
      <c r="AB27" s="11">
        <f t="shared" si="1"/>
        <v>2.8330000000000002</v>
      </c>
      <c r="AC27" s="11">
        <f t="shared" si="1"/>
        <v>3.1160000000000001</v>
      </c>
      <c r="AD27" s="11">
        <f t="shared" si="1"/>
        <v>4.7750000000000004</v>
      </c>
      <c r="AF27" s="11">
        <f t="shared" si="5"/>
        <v>16.533000000000001</v>
      </c>
      <c r="AG27" s="11">
        <f t="shared" si="2"/>
        <v>16.815999999999999</v>
      </c>
      <c r="AH27" s="11">
        <f t="shared" si="2"/>
        <v>18.234000000000002</v>
      </c>
      <c r="AJ27" s="13" t="str">
        <f t="shared" si="6"/>
        <v>2.1</v>
      </c>
      <c r="AK27" s="11">
        <f t="shared" si="23"/>
        <v>13.7</v>
      </c>
      <c r="AL27" s="11">
        <f t="shared" si="24"/>
        <v>4.5340000000000025</v>
      </c>
      <c r="AN27" s="11">
        <f t="shared" si="25"/>
        <v>13.7</v>
      </c>
      <c r="AO27" s="11">
        <f t="shared" si="18"/>
        <v>4.5340000000000025</v>
      </c>
      <c r="AP27" s="11">
        <f t="shared" si="19"/>
        <v>332.95499999999993</v>
      </c>
      <c r="AQ27" s="11">
        <f t="shared" si="20"/>
        <v>100.645</v>
      </c>
      <c r="AS27" s="53">
        <v>43571</v>
      </c>
      <c r="AT27" s="54">
        <v>0.7</v>
      </c>
      <c r="AU27" s="54">
        <v>0.7</v>
      </c>
      <c r="AV27" s="54">
        <f t="shared" si="8"/>
        <v>0.34486673247778871</v>
      </c>
      <c r="AW27" s="54">
        <f t="shared" si="9"/>
        <v>0.45900000000000002</v>
      </c>
      <c r="AX27" s="54">
        <v>13</v>
      </c>
      <c r="AY27" s="54">
        <v>13</v>
      </c>
      <c r="AZ27" s="54">
        <f t="shared" si="10"/>
        <v>13.355133267522207</v>
      </c>
      <c r="BA27" s="54">
        <f t="shared" si="11"/>
        <v>0.11413326752220709</v>
      </c>
      <c r="BB27" s="54">
        <f t="shared" si="12"/>
        <v>13.241</v>
      </c>
      <c r="BC27" s="54">
        <v>0</v>
      </c>
      <c r="BD27" s="54">
        <v>0</v>
      </c>
      <c r="BE27" s="54">
        <f t="shared" si="13"/>
        <v>0.1141332675222113</v>
      </c>
      <c r="BF27" s="54">
        <v>0</v>
      </c>
      <c r="BG27" s="54">
        <v>2.8330000000000002</v>
      </c>
      <c r="BH27" s="54">
        <v>3.1160000000000001</v>
      </c>
      <c r="BI27" s="54">
        <f t="shared" si="14"/>
        <v>4.4198667324777903</v>
      </c>
      <c r="BJ27" s="54">
        <f t="shared" si="15"/>
        <v>4.5339999999999971</v>
      </c>
      <c r="BL27" s="20">
        <f t="shared" si="16"/>
        <v>0</v>
      </c>
      <c r="BM27" s="20">
        <f t="shared" si="16"/>
        <v>1.4180000000000015</v>
      </c>
      <c r="BO27" s="20">
        <f t="shared" si="17"/>
        <v>0</v>
      </c>
      <c r="BP27" s="20">
        <f t="shared" si="17"/>
        <v>1.417999999999997</v>
      </c>
    </row>
    <row r="28" spans="1:68" x14ac:dyDescent="0.2">
      <c r="A28" s="10">
        <v>43572</v>
      </c>
      <c r="B28" s="5">
        <v>0.7</v>
      </c>
      <c r="C28" s="5">
        <v>0.7</v>
      </c>
      <c r="D28" s="5">
        <v>0.61399999999999999</v>
      </c>
      <c r="E28" s="5">
        <v>13</v>
      </c>
      <c r="F28" s="5">
        <v>13</v>
      </c>
      <c r="G28" s="5">
        <v>12.1</v>
      </c>
      <c r="H28" s="5">
        <v>0</v>
      </c>
      <c r="I28" s="5">
        <v>0</v>
      </c>
      <c r="J28" s="5">
        <v>0</v>
      </c>
      <c r="K28" s="5">
        <v>2.8340000000000001</v>
      </c>
      <c r="L28" s="5">
        <v>3.117</v>
      </c>
      <c r="M28" s="5">
        <v>2.8340000000000001</v>
      </c>
      <c r="O28" s="20">
        <f t="shared" si="3"/>
        <v>0</v>
      </c>
      <c r="P28" s="20">
        <f t="shared" si="3"/>
        <v>0</v>
      </c>
      <c r="R28" s="11">
        <f t="shared" si="26"/>
        <v>15.834</v>
      </c>
      <c r="S28" s="11">
        <f t="shared" si="26"/>
        <v>16.117000000000001</v>
      </c>
      <c r="T28" s="11">
        <f t="shared" si="26"/>
        <v>14.933999999999999</v>
      </c>
      <c r="U28" s="11">
        <f t="shared" si="26"/>
        <v>0.7</v>
      </c>
      <c r="V28" s="11">
        <f t="shared" si="26"/>
        <v>0.7</v>
      </c>
      <c r="W28" s="11">
        <f t="shared" si="26"/>
        <v>0.61399999999999999</v>
      </c>
      <c r="Y28" s="11">
        <f t="shared" si="4"/>
        <v>13.7</v>
      </c>
      <c r="Z28" s="11">
        <f t="shared" si="4"/>
        <v>13.7</v>
      </c>
      <c r="AA28" s="11">
        <f t="shared" si="4"/>
        <v>12.714</v>
      </c>
      <c r="AB28" s="11">
        <f t="shared" si="4"/>
        <v>2.8340000000000001</v>
      </c>
      <c r="AC28" s="11">
        <f t="shared" si="4"/>
        <v>3.117</v>
      </c>
      <c r="AD28" s="11">
        <f t="shared" si="4"/>
        <v>2.8340000000000001</v>
      </c>
      <c r="AF28" s="11">
        <f t="shared" si="5"/>
        <v>16.533999999999999</v>
      </c>
      <c r="AG28" s="11">
        <f t="shared" si="5"/>
        <v>16.817</v>
      </c>
      <c r="AH28" s="11">
        <f t="shared" si="5"/>
        <v>15.548</v>
      </c>
      <c r="AJ28" s="13" t="str">
        <f t="shared" si="6"/>
        <v>2.3</v>
      </c>
      <c r="AK28" s="11">
        <f t="shared" ref="AK28" si="27">AH28-AL28</f>
        <v>12.714</v>
      </c>
      <c r="AL28" s="11">
        <f t="shared" ref="AL28" si="28">MIN(AH28,AB28)</f>
        <v>2.8340000000000001</v>
      </c>
      <c r="AN28" s="11">
        <f t="shared" si="25"/>
        <v>13.7</v>
      </c>
      <c r="AO28" s="11">
        <f t="shared" si="18"/>
        <v>1.8480000000000012</v>
      </c>
      <c r="AP28" s="11">
        <f t="shared" si="19"/>
        <v>333.94099999999992</v>
      </c>
      <c r="AQ28" s="11">
        <f t="shared" si="20"/>
        <v>99.658999999999992</v>
      </c>
      <c r="AS28" s="53">
        <v>43572</v>
      </c>
      <c r="AT28" s="54">
        <v>0.7</v>
      </c>
      <c r="AU28" s="54">
        <v>0.7</v>
      </c>
      <c r="AV28" s="54">
        <f t="shared" si="8"/>
        <v>0.54102135322871103</v>
      </c>
      <c r="AW28" s="54">
        <f t="shared" si="9"/>
        <v>0.61399999999999999</v>
      </c>
      <c r="AX28" s="54">
        <v>13</v>
      </c>
      <c r="AY28" s="54">
        <v>13</v>
      </c>
      <c r="AZ28" s="54">
        <f t="shared" si="10"/>
        <v>13.158978646771287</v>
      </c>
      <c r="BA28" s="54">
        <f t="shared" si="11"/>
        <v>7.2978646771287403E-2</v>
      </c>
      <c r="BB28" s="54">
        <f t="shared" si="12"/>
        <v>13.085999999999999</v>
      </c>
      <c r="BC28" s="54">
        <v>0</v>
      </c>
      <c r="BD28" s="54">
        <v>0</v>
      </c>
      <c r="BE28" s="54">
        <f t="shared" si="13"/>
        <v>7.2978646771288957E-2</v>
      </c>
      <c r="BF28" s="54">
        <v>0</v>
      </c>
      <c r="BG28" s="54">
        <v>2.8340000000000001</v>
      </c>
      <c r="BH28" s="54">
        <v>3.117</v>
      </c>
      <c r="BI28" s="54">
        <f t="shared" si="14"/>
        <v>1.7750213532287122</v>
      </c>
      <c r="BJ28" s="54">
        <f t="shared" si="15"/>
        <v>1.8479999999999996</v>
      </c>
      <c r="BL28" s="20">
        <f t="shared" si="16"/>
        <v>0</v>
      </c>
      <c r="BM28" s="20">
        <f t="shared" si="16"/>
        <v>0</v>
      </c>
      <c r="BO28" s="20">
        <f t="shared" si="17"/>
        <v>0</v>
      </c>
      <c r="BP28" s="20">
        <f t="shared" si="17"/>
        <v>0</v>
      </c>
    </row>
    <row r="29" spans="1:68" x14ac:dyDescent="0.2">
      <c r="A29" s="10">
        <v>43573</v>
      </c>
      <c r="B29" s="5">
        <v>0.7</v>
      </c>
      <c r="C29" s="5">
        <v>0.7</v>
      </c>
      <c r="D29" s="5">
        <v>0.45</v>
      </c>
      <c r="E29" s="5">
        <v>13</v>
      </c>
      <c r="F29" s="5">
        <v>13</v>
      </c>
      <c r="G29" s="5">
        <v>13</v>
      </c>
      <c r="H29" s="5">
        <v>0</v>
      </c>
      <c r="I29" s="5">
        <v>0</v>
      </c>
      <c r="J29" s="5">
        <v>0</v>
      </c>
      <c r="K29" s="5">
        <v>2.8330000000000002</v>
      </c>
      <c r="L29" s="5">
        <v>3.1160000000000001</v>
      </c>
      <c r="M29" s="5">
        <v>5.08</v>
      </c>
      <c r="O29" s="20">
        <f t="shared" si="3"/>
        <v>0</v>
      </c>
      <c r="P29" s="20">
        <f t="shared" si="3"/>
        <v>1.964</v>
      </c>
      <c r="R29" s="11">
        <f t="shared" si="26"/>
        <v>15.833</v>
      </c>
      <c r="S29" s="11">
        <f t="shared" si="26"/>
        <v>16.116</v>
      </c>
      <c r="T29" s="11">
        <f t="shared" si="26"/>
        <v>18.079999999999998</v>
      </c>
      <c r="U29" s="11">
        <f t="shared" si="26"/>
        <v>0.7</v>
      </c>
      <c r="V29" s="11">
        <f t="shared" si="26"/>
        <v>0.7</v>
      </c>
      <c r="W29" s="11">
        <f t="shared" si="26"/>
        <v>0.45</v>
      </c>
      <c r="Y29" s="11">
        <f t="shared" si="4"/>
        <v>13.7</v>
      </c>
      <c r="Z29" s="11">
        <f t="shared" si="4"/>
        <v>13.7</v>
      </c>
      <c r="AA29" s="11">
        <f t="shared" si="4"/>
        <v>13.45</v>
      </c>
      <c r="AB29" s="11">
        <f t="shared" si="4"/>
        <v>2.8330000000000002</v>
      </c>
      <c r="AC29" s="11">
        <f t="shared" si="4"/>
        <v>3.1160000000000001</v>
      </c>
      <c r="AD29" s="11">
        <f t="shared" si="4"/>
        <v>5.08</v>
      </c>
      <c r="AF29" s="11">
        <f t="shared" si="5"/>
        <v>16.533000000000001</v>
      </c>
      <c r="AG29" s="11">
        <f t="shared" si="5"/>
        <v>16.815999999999999</v>
      </c>
      <c r="AH29" s="11">
        <f t="shared" si="5"/>
        <v>18.53</v>
      </c>
      <c r="AJ29" s="13" t="str">
        <f t="shared" si="6"/>
        <v>2.1</v>
      </c>
      <c r="AK29" s="11">
        <f t="shared" si="23"/>
        <v>13.7</v>
      </c>
      <c r="AL29" s="11">
        <f t="shared" si="24"/>
        <v>4.8300000000000018</v>
      </c>
      <c r="AN29" s="11">
        <f t="shared" si="25"/>
        <v>13.7</v>
      </c>
      <c r="AO29" s="11">
        <f t="shared" si="18"/>
        <v>4.8300000000000018</v>
      </c>
      <c r="AP29" s="11">
        <f t="shared" si="19"/>
        <v>333.94099999999992</v>
      </c>
      <c r="AQ29" s="11">
        <f t="shared" si="20"/>
        <v>99.658999999999992</v>
      </c>
      <c r="AS29" s="53">
        <v>43573</v>
      </c>
      <c r="AT29" s="54">
        <v>0.7</v>
      </c>
      <c r="AU29" s="54">
        <v>0.7</v>
      </c>
      <c r="AV29" s="54">
        <f t="shared" si="8"/>
        <v>0.33270372369131135</v>
      </c>
      <c r="AW29" s="54">
        <f t="shared" si="9"/>
        <v>0.45</v>
      </c>
      <c r="AX29" s="54">
        <v>13</v>
      </c>
      <c r="AY29" s="54">
        <v>13</v>
      </c>
      <c r="AZ29" s="54">
        <f t="shared" si="10"/>
        <v>13.367296276308686</v>
      </c>
      <c r="BA29" s="54">
        <f t="shared" si="11"/>
        <v>0.11729627630868511</v>
      </c>
      <c r="BB29" s="54">
        <f t="shared" si="12"/>
        <v>13.25</v>
      </c>
      <c r="BC29" s="54">
        <v>0</v>
      </c>
      <c r="BD29" s="54">
        <v>0</v>
      </c>
      <c r="BE29" s="54">
        <f t="shared" si="13"/>
        <v>0.11729627630868866</v>
      </c>
      <c r="BF29" s="54">
        <v>0</v>
      </c>
      <c r="BG29" s="54">
        <v>2.8330000000000002</v>
      </c>
      <c r="BH29" s="54">
        <v>3.1160000000000001</v>
      </c>
      <c r="BI29" s="54">
        <f t="shared" si="14"/>
        <v>4.7127037236913125</v>
      </c>
      <c r="BJ29" s="54">
        <f t="shared" si="15"/>
        <v>4.8299999999999974</v>
      </c>
      <c r="BL29" s="20">
        <f t="shared" si="16"/>
        <v>0</v>
      </c>
      <c r="BM29" s="20">
        <f t="shared" si="16"/>
        <v>1.7140000000000009</v>
      </c>
      <c r="BO29" s="20">
        <f t="shared" si="17"/>
        <v>0</v>
      </c>
      <c r="BP29" s="20">
        <f t="shared" si="17"/>
        <v>1.7139999999999973</v>
      </c>
    </row>
    <row r="30" spans="1:68" x14ac:dyDescent="0.2">
      <c r="A30" s="10">
        <v>43574</v>
      </c>
      <c r="B30" s="5">
        <v>0.7</v>
      </c>
      <c r="C30" s="5">
        <v>0.7</v>
      </c>
      <c r="D30" s="5">
        <v>0.497</v>
      </c>
      <c r="E30" s="5">
        <v>13</v>
      </c>
      <c r="F30" s="5">
        <v>13</v>
      </c>
      <c r="G30" s="5">
        <v>9.44</v>
      </c>
      <c r="H30" s="5">
        <v>0</v>
      </c>
      <c r="I30" s="5">
        <v>0</v>
      </c>
      <c r="J30" s="5">
        <v>0</v>
      </c>
      <c r="K30" s="5">
        <v>2.8340000000000001</v>
      </c>
      <c r="L30" s="5">
        <v>3.117</v>
      </c>
      <c r="M30" s="5">
        <v>2.8340000000000001</v>
      </c>
      <c r="O30" s="20">
        <f t="shared" si="3"/>
        <v>0</v>
      </c>
      <c r="P30" s="20">
        <f t="shared" si="3"/>
        <v>0</v>
      </c>
      <c r="R30" s="11">
        <f t="shared" si="26"/>
        <v>15.834</v>
      </c>
      <c r="S30" s="11">
        <f t="shared" si="26"/>
        <v>16.117000000000001</v>
      </c>
      <c r="T30" s="11">
        <f t="shared" si="26"/>
        <v>12.273999999999999</v>
      </c>
      <c r="U30" s="11">
        <f t="shared" si="26"/>
        <v>0.7</v>
      </c>
      <c r="V30" s="11">
        <f t="shared" si="26"/>
        <v>0.7</v>
      </c>
      <c r="W30" s="11">
        <f t="shared" si="26"/>
        <v>0.497</v>
      </c>
      <c r="Y30" s="11">
        <f t="shared" si="4"/>
        <v>13.7</v>
      </c>
      <c r="Z30" s="11">
        <f t="shared" si="4"/>
        <v>13.7</v>
      </c>
      <c r="AA30" s="11">
        <f t="shared" si="4"/>
        <v>9.9369999999999994</v>
      </c>
      <c r="AB30" s="11">
        <f t="shared" si="4"/>
        <v>2.8340000000000001</v>
      </c>
      <c r="AC30" s="11">
        <f t="shared" si="4"/>
        <v>3.117</v>
      </c>
      <c r="AD30" s="11">
        <f t="shared" si="4"/>
        <v>2.8340000000000001</v>
      </c>
      <c r="AF30" s="11">
        <f t="shared" si="5"/>
        <v>16.533999999999999</v>
      </c>
      <c r="AG30" s="11">
        <f t="shared" si="5"/>
        <v>16.817</v>
      </c>
      <c r="AH30" s="11">
        <f t="shared" si="5"/>
        <v>12.770999999999999</v>
      </c>
      <c r="AJ30" s="13" t="str">
        <f t="shared" si="6"/>
        <v>2.3</v>
      </c>
      <c r="AK30" s="11">
        <f t="shared" ref="AK30:AK41" si="29">AH30-AL30</f>
        <v>9.9369999999999994</v>
      </c>
      <c r="AL30" s="11">
        <f t="shared" ref="AL30:AL41" si="30">MIN(AH30,AB30)</f>
        <v>2.8340000000000001</v>
      </c>
      <c r="AN30" s="11">
        <f t="shared" si="25"/>
        <v>12.770999999999999</v>
      </c>
      <c r="AO30" s="11">
        <f t="shared" si="18"/>
        <v>0</v>
      </c>
      <c r="AP30" s="11">
        <f t="shared" si="19"/>
        <v>336.77499999999992</v>
      </c>
      <c r="AQ30" s="11">
        <f t="shared" si="20"/>
        <v>96.824999999999989</v>
      </c>
      <c r="AS30" s="53">
        <v>43574</v>
      </c>
      <c r="AT30" s="54">
        <v>0.7</v>
      </c>
      <c r="AU30" s="54">
        <v>0.7</v>
      </c>
      <c r="AV30" s="54">
        <f t="shared" si="8"/>
        <v>0.49700000000000005</v>
      </c>
      <c r="AW30" s="54">
        <f t="shared" si="9"/>
        <v>0.49700000000000005</v>
      </c>
      <c r="AX30" s="54">
        <v>13</v>
      </c>
      <c r="AY30" s="54">
        <v>13</v>
      </c>
      <c r="AZ30" s="54">
        <f t="shared" si="10"/>
        <v>12.274000000000001</v>
      </c>
      <c r="BA30" s="54">
        <f t="shared" si="11"/>
        <v>0</v>
      </c>
      <c r="BB30" s="54">
        <f t="shared" si="12"/>
        <v>12.274000000000001</v>
      </c>
      <c r="BC30" s="54">
        <v>0</v>
      </c>
      <c r="BD30" s="54">
        <v>0</v>
      </c>
      <c r="BE30" s="54">
        <f t="shared" si="13"/>
        <v>0</v>
      </c>
      <c r="BF30" s="54">
        <v>0</v>
      </c>
      <c r="BG30" s="54">
        <v>2.8340000000000001</v>
      </c>
      <c r="BH30" s="54">
        <v>3.117</v>
      </c>
      <c r="BI30" s="54">
        <f t="shared" si="14"/>
        <v>0</v>
      </c>
      <c r="BJ30" s="54">
        <f t="shared" si="15"/>
        <v>0</v>
      </c>
      <c r="BL30" s="20">
        <f t="shared" si="16"/>
        <v>0</v>
      </c>
      <c r="BM30" s="20">
        <f t="shared" si="16"/>
        <v>0</v>
      </c>
      <c r="BO30" s="20">
        <f t="shared" si="17"/>
        <v>0</v>
      </c>
      <c r="BP30" s="20">
        <f t="shared" si="17"/>
        <v>0</v>
      </c>
    </row>
    <row r="31" spans="1:68" x14ac:dyDescent="0.2">
      <c r="A31" s="10">
        <v>43575</v>
      </c>
      <c r="B31" s="5">
        <v>0.7</v>
      </c>
      <c r="C31" s="5">
        <v>0.7</v>
      </c>
      <c r="D31" s="5">
        <v>0.38600000000000001</v>
      </c>
      <c r="E31" s="5">
        <v>13</v>
      </c>
      <c r="F31" s="5">
        <v>13</v>
      </c>
      <c r="G31" s="5">
        <v>10.084</v>
      </c>
      <c r="H31" s="5">
        <v>0</v>
      </c>
      <c r="I31" s="5">
        <v>0</v>
      </c>
      <c r="J31" s="5">
        <v>0</v>
      </c>
      <c r="K31" s="5">
        <v>2.8330000000000002</v>
      </c>
      <c r="L31" s="5">
        <v>3.1160000000000001</v>
      </c>
      <c r="M31" s="5">
        <v>2.8330000000000002</v>
      </c>
      <c r="O31" s="20">
        <f t="shared" si="3"/>
        <v>0</v>
      </c>
      <c r="P31" s="20">
        <f t="shared" si="3"/>
        <v>0</v>
      </c>
      <c r="R31" s="11">
        <f t="shared" si="26"/>
        <v>15.833</v>
      </c>
      <c r="S31" s="11">
        <f t="shared" si="26"/>
        <v>16.116</v>
      </c>
      <c r="T31" s="11">
        <f t="shared" si="26"/>
        <v>12.917</v>
      </c>
      <c r="U31" s="11">
        <f t="shared" si="26"/>
        <v>0.7</v>
      </c>
      <c r="V31" s="11">
        <f t="shared" si="26"/>
        <v>0.7</v>
      </c>
      <c r="W31" s="11">
        <f t="shared" si="26"/>
        <v>0.38600000000000001</v>
      </c>
      <c r="Y31" s="11">
        <f t="shared" si="4"/>
        <v>13.7</v>
      </c>
      <c r="Z31" s="11">
        <f t="shared" si="4"/>
        <v>13.7</v>
      </c>
      <c r="AA31" s="11">
        <f t="shared" si="4"/>
        <v>10.469999999999999</v>
      </c>
      <c r="AB31" s="11">
        <f t="shared" si="4"/>
        <v>2.8330000000000002</v>
      </c>
      <c r="AC31" s="11">
        <f t="shared" si="4"/>
        <v>3.1160000000000001</v>
      </c>
      <c r="AD31" s="11">
        <f t="shared" si="4"/>
        <v>2.8330000000000002</v>
      </c>
      <c r="AF31" s="11">
        <f t="shared" si="5"/>
        <v>16.533000000000001</v>
      </c>
      <c r="AG31" s="11">
        <f t="shared" si="5"/>
        <v>16.815999999999999</v>
      </c>
      <c r="AH31" s="11">
        <f t="shared" si="5"/>
        <v>13.302999999999999</v>
      </c>
      <c r="AJ31" s="13" t="str">
        <f t="shared" si="6"/>
        <v>2.3</v>
      </c>
      <c r="AK31" s="11">
        <f t="shared" si="29"/>
        <v>10.469999999999999</v>
      </c>
      <c r="AL31" s="11">
        <f t="shared" si="30"/>
        <v>2.8330000000000002</v>
      </c>
      <c r="AN31" s="11">
        <f t="shared" si="25"/>
        <v>13.302999999999999</v>
      </c>
      <c r="AO31" s="11">
        <f t="shared" si="18"/>
        <v>0</v>
      </c>
      <c r="AP31" s="11">
        <f t="shared" si="19"/>
        <v>339.60799999999995</v>
      </c>
      <c r="AQ31" s="11">
        <f t="shared" si="20"/>
        <v>93.99199999999999</v>
      </c>
      <c r="AS31" s="53">
        <v>43575</v>
      </c>
      <c r="AT31" s="54">
        <v>0.7</v>
      </c>
      <c r="AU31" s="54">
        <v>0.7</v>
      </c>
      <c r="AV31" s="54">
        <f t="shared" si="8"/>
        <v>0.38600000000000007</v>
      </c>
      <c r="AW31" s="54">
        <f t="shared" si="9"/>
        <v>0.38600000000000007</v>
      </c>
      <c r="AX31" s="54">
        <v>13</v>
      </c>
      <c r="AY31" s="54">
        <v>13</v>
      </c>
      <c r="AZ31" s="54">
        <f t="shared" si="10"/>
        <v>12.917</v>
      </c>
      <c r="BA31" s="54">
        <f t="shared" si="11"/>
        <v>0</v>
      </c>
      <c r="BB31" s="54">
        <f t="shared" si="12"/>
        <v>12.917</v>
      </c>
      <c r="BC31" s="54">
        <v>0</v>
      </c>
      <c r="BD31" s="54">
        <v>0</v>
      </c>
      <c r="BE31" s="54">
        <f t="shared" si="13"/>
        <v>0</v>
      </c>
      <c r="BF31" s="54">
        <v>0</v>
      </c>
      <c r="BG31" s="54">
        <v>2.8330000000000002</v>
      </c>
      <c r="BH31" s="54">
        <v>3.1160000000000001</v>
      </c>
      <c r="BI31" s="54">
        <f t="shared" si="14"/>
        <v>0</v>
      </c>
      <c r="BJ31" s="54">
        <f t="shared" si="15"/>
        <v>0</v>
      </c>
      <c r="BL31" s="20">
        <f t="shared" si="16"/>
        <v>0</v>
      </c>
      <c r="BM31" s="20">
        <f t="shared" si="16"/>
        <v>0</v>
      </c>
      <c r="BO31" s="20">
        <f t="shared" si="17"/>
        <v>0</v>
      </c>
      <c r="BP31" s="20">
        <f t="shared" si="17"/>
        <v>0</v>
      </c>
    </row>
    <row r="32" spans="1:68" x14ac:dyDescent="0.2">
      <c r="A32" s="10">
        <v>43576</v>
      </c>
      <c r="B32" s="5">
        <v>0.5</v>
      </c>
      <c r="C32" s="5">
        <v>0.5</v>
      </c>
      <c r="D32" s="5">
        <v>0.54700000000000004</v>
      </c>
      <c r="E32" s="5">
        <v>11</v>
      </c>
      <c r="F32" s="5">
        <v>11</v>
      </c>
      <c r="G32" s="5">
        <v>9.7780000000000005</v>
      </c>
      <c r="H32" s="5">
        <v>0</v>
      </c>
      <c r="I32" s="5">
        <v>0</v>
      </c>
      <c r="J32" s="5">
        <v>0</v>
      </c>
      <c r="K32" s="5">
        <v>2.8330000000000002</v>
      </c>
      <c r="L32" s="5">
        <v>3.1160000000000001</v>
      </c>
      <c r="M32" s="5">
        <v>2.8330000000000002</v>
      </c>
      <c r="O32" s="20">
        <f t="shared" si="3"/>
        <v>0</v>
      </c>
      <c r="P32" s="20">
        <f t="shared" si="3"/>
        <v>0</v>
      </c>
      <c r="R32" s="11">
        <f t="shared" ref="R32:W43" si="31">SUMIFS($B32:$M32,$B$11:$M$11,R$11,$B$5:$M$5,R$5)</f>
        <v>13.833</v>
      </c>
      <c r="S32" s="11">
        <f t="shared" si="31"/>
        <v>14.116</v>
      </c>
      <c r="T32" s="11">
        <f t="shared" si="31"/>
        <v>12.611000000000001</v>
      </c>
      <c r="U32" s="11">
        <f t="shared" si="31"/>
        <v>0.5</v>
      </c>
      <c r="V32" s="11">
        <f t="shared" si="31"/>
        <v>0.5</v>
      </c>
      <c r="W32" s="11">
        <f t="shared" si="31"/>
        <v>0.54700000000000004</v>
      </c>
      <c r="Y32" s="11">
        <f t="shared" si="4"/>
        <v>11.5</v>
      </c>
      <c r="Z32" s="11">
        <f t="shared" si="4"/>
        <v>11.5</v>
      </c>
      <c r="AA32" s="11">
        <f t="shared" si="4"/>
        <v>10.325000000000001</v>
      </c>
      <c r="AB32" s="11">
        <f t="shared" si="4"/>
        <v>2.8330000000000002</v>
      </c>
      <c r="AC32" s="11">
        <f t="shared" si="4"/>
        <v>3.1160000000000001</v>
      </c>
      <c r="AD32" s="11">
        <f t="shared" si="4"/>
        <v>2.8330000000000002</v>
      </c>
      <c r="AF32" s="11">
        <f t="shared" si="5"/>
        <v>14.333</v>
      </c>
      <c r="AG32" s="11">
        <f t="shared" si="5"/>
        <v>14.616</v>
      </c>
      <c r="AH32" s="11">
        <f t="shared" si="5"/>
        <v>13.158000000000001</v>
      </c>
      <c r="AJ32" s="13" t="str">
        <f t="shared" si="6"/>
        <v>2.3</v>
      </c>
      <c r="AK32" s="11">
        <f t="shared" si="29"/>
        <v>10.325000000000001</v>
      </c>
      <c r="AL32" s="11">
        <f t="shared" si="30"/>
        <v>2.8330000000000002</v>
      </c>
      <c r="AN32" s="11">
        <f t="shared" si="25"/>
        <v>11.5</v>
      </c>
      <c r="AO32" s="11">
        <f t="shared" si="18"/>
        <v>1.6580000000000013</v>
      </c>
      <c r="AP32" s="11">
        <f t="shared" si="19"/>
        <v>340.78299999999996</v>
      </c>
      <c r="AQ32" s="11">
        <f t="shared" si="20"/>
        <v>92.816999999999993</v>
      </c>
      <c r="AS32" s="53">
        <v>43576</v>
      </c>
      <c r="AT32" s="54">
        <v>0.5</v>
      </c>
      <c r="AU32" s="54">
        <v>0.5</v>
      </c>
      <c r="AV32" s="54">
        <f t="shared" si="8"/>
        <v>0.47807417540659675</v>
      </c>
      <c r="AW32" s="54">
        <f t="shared" si="9"/>
        <v>0.54700000000000004</v>
      </c>
      <c r="AX32" s="54">
        <v>11</v>
      </c>
      <c r="AY32" s="54">
        <v>11</v>
      </c>
      <c r="AZ32" s="54">
        <f t="shared" si="10"/>
        <v>11.021925824593403</v>
      </c>
      <c r="BA32" s="54">
        <f t="shared" si="11"/>
        <v>6.8925824593403462E-2</v>
      </c>
      <c r="BB32" s="54">
        <f t="shared" si="12"/>
        <v>10.952999999999999</v>
      </c>
      <c r="BC32" s="54">
        <v>0</v>
      </c>
      <c r="BD32" s="54">
        <v>0</v>
      </c>
      <c r="BE32" s="54">
        <f t="shared" si="13"/>
        <v>6.8925824593403309E-2</v>
      </c>
      <c r="BF32" s="54">
        <v>0</v>
      </c>
      <c r="BG32" s="54">
        <v>2.8330000000000002</v>
      </c>
      <c r="BH32" s="54">
        <v>3.1160000000000001</v>
      </c>
      <c r="BI32" s="54">
        <f t="shared" si="14"/>
        <v>1.5890741754065978</v>
      </c>
      <c r="BJ32" s="54">
        <f t="shared" si="15"/>
        <v>1.6580000000000013</v>
      </c>
      <c r="BL32" s="20">
        <f t="shared" si="16"/>
        <v>0</v>
      </c>
      <c r="BM32" s="20">
        <f t="shared" si="16"/>
        <v>0</v>
      </c>
      <c r="BO32" s="20">
        <f t="shared" si="17"/>
        <v>0</v>
      </c>
      <c r="BP32" s="20">
        <f t="shared" si="17"/>
        <v>0</v>
      </c>
    </row>
    <row r="33" spans="1:68" x14ac:dyDescent="0.2">
      <c r="A33" s="10">
        <v>43577</v>
      </c>
      <c r="B33" s="5">
        <v>0.5</v>
      </c>
      <c r="C33" s="5">
        <v>0.5</v>
      </c>
      <c r="D33" s="5">
        <v>0.48699999999999999</v>
      </c>
      <c r="E33" s="5">
        <v>11</v>
      </c>
      <c r="F33" s="5">
        <v>11</v>
      </c>
      <c r="G33" s="5">
        <v>8.3350000000000009</v>
      </c>
      <c r="H33" s="5">
        <v>0</v>
      </c>
      <c r="I33" s="5">
        <v>0</v>
      </c>
      <c r="J33" s="5">
        <v>0</v>
      </c>
      <c r="K33" s="5">
        <v>2.8330000000000002</v>
      </c>
      <c r="L33" s="5">
        <v>3.1160000000000001</v>
      </c>
      <c r="M33" s="5">
        <v>2.8330000000000002</v>
      </c>
      <c r="O33" s="20">
        <f t="shared" si="3"/>
        <v>0</v>
      </c>
      <c r="P33" s="20">
        <f t="shared" si="3"/>
        <v>0</v>
      </c>
      <c r="R33" s="11">
        <f t="shared" si="31"/>
        <v>13.833</v>
      </c>
      <c r="S33" s="11">
        <f t="shared" si="31"/>
        <v>14.116</v>
      </c>
      <c r="T33" s="11">
        <f t="shared" si="31"/>
        <v>11.168000000000001</v>
      </c>
      <c r="U33" s="11">
        <f t="shared" si="31"/>
        <v>0.5</v>
      </c>
      <c r="V33" s="11">
        <f t="shared" si="31"/>
        <v>0.5</v>
      </c>
      <c r="W33" s="11">
        <f t="shared" si="31"/>
        <v>0.48699999999999999</v>
      </c>
      <c r="Y33" s="11">
        <f t="shared" si="4"/>
        <v>11.5</v>
      </c>
      <c r="Z33" s="11">
        <f t="shared" si="4"/>
        <v>11.5</v>
      </c>
      <c r="AA33" s="11">
        <f t="shared" si="4"/>
        <v>8.822000000000001</v>
      </c>
      <c r="AB33" s="11">
        <f t="shared" si="4"/>
        <v>2.8330000000000002</v>
      </c>
      <c r="AC33" s="11">
        <f t="shared" si="4"/>
        <v>3.1160000000000001</v>
      </c>
      <c r="AD33" s="11">
        <f t="shared" si="4"/>
        <v>2.8330000000000002</v>
      </c>
      <c r="AF33" s="11">
        <f t="shared" si="5"/>
        <v>14.333</v>
      </c>
      <c r="AG33" s="11">
        <f t="shared" si="5"/>
        <v>14.616</v>
      </c>
      <c r="AH33" s="11">
        <f t="shared" si="5"/>
        <v>11.655000000000001</v>
      </c>
      <c r="AJ33" s="13" t="str">
        <f t="shared" si="6"/>
        <v>2.3</v>
      </c>
      <c r="AK33" s="11">
        <f t="shared" si="29"/>
        <v>8.822000000000001</v>
      </c>
      <c r="AL33" s="11">
        <f t="shared" si="30"/>
        <v>2.8330000000000002</v>
      </c>
      <c r="AN33" s="11">
        <f t="shared" si="25"/>
        <v>11.5</v>
      </c>
      <c r="AO33" s="11">
        <f t="shared" si="18"/>
        <v>0.15500000000000114</v>
      </c>
      <c r="AP33" s="11">
        <f t="shared" si="19"/>
        <v>343.46099999999996</v>
      </c>
      <c r="AQ33" s="11">
        <f t="shared" si="20"/>
        <v>90.138999999999996</v>
      </c>
      <c r="AS33" s="53">
        <v>43577</v>
      </c>
      <c r="AT33" s="54">
        <v>0.5</v>
      </c>
      <c r="AU33" s="54">
        <v>0.5</v>
      </c>
      <c r="AV33" s="54">
        <f t="shared" si="8"/>
        <v>0.48052338052338051</v>
      </c>
      <c r="AW33" s="54">
        <f t="shared" si="9"/>
        <v>0.48700000000000004</v>
      </c>
      <c r="AX33" s="54">
        <v>11</v>
      </c>
      <c r="AY33" s="54">
        <v>11</v>
      </c>
      <c r="AZ33" s="54">
        <f t="shared" si="10"/>
        <v>11.01947661947662</v>
      </c>
      <c r="BA33" s="54">
        <f t="shared" si="11"/>
        <v>6.4766194766203711E-3</v>
      </c>
      <c r="BB33" s="54">
        <f t="shared" si="12"/>
        <v>11.013</v>
      </c>
      <c r="BC33" s="54">
        <v>0</v>
      </c>
      <c r="BD33" s="54">
        <v>0</v>
      </c>
      <c r="BE33" s="54">
        <f t="shared" si="13"/>
        <v>6.4766194766195237E-3</v>
      </c>
      <c r="BF33" s="54">
        <v>0</v>
      </c>
      <c r="BG33" s="54">
        <v>2.8330000000000002</v>
      </c>
      <c r="BH33" s="54">
        <v>3.1160000000000001</v>
      </c>
      <c r="BI33" s="54">
        <f t="shared" si="14"/>
        <v>0.1485233805233816</v>
      </c>
      <c r="BJ33" s="54">
        <f t="shared" si="15"/>
        <v>0.15500000000000197</v>
      </c>
      <c r="BL33" s="20">
        <f t="shared" si="16"/>
        <v>0</v>
      </c>
      <c r="BM33" s="20">
        <f t="shared" si="16"/>
        <v>0</v>
      </c>
      <c r="BO33" s="20">
        <f t="shared" si="17"/>
        <v>0</v>
      </c>
      <c r="BP33" s="20">
        <f t="shared" si="17"/>
        <v>0</v>
      </c>
    </row>
    <row r="34" spans="1:68" x14ac:dyDescent="0.2">
      <c r="A34" s="10">
        <v>43578</v>
      </c>
      <c r="B34" s="5">
        <v>0.5</v>
      </c>
      <c r="C34" s="5">
        <v>0.5</v>
      </c>
      <c r="D34" s="5">
        <v>0.46500000000000002</v>
      </c>
      <c r="E34" s="5">
        <v>11</v>
      </c>
      <c r="F34" s="5">
        <v>11</v>
      </c>
      <c r="G34" s="5">
        <v>7.1</v>
      </c>
      <c r="H34" s="5">
        <v>0</v>
      </c>
      <c r="I34" s="5">
        <v>0</v>
      </c>
      <c r="J34" s="5">
        <v>0</v>
      </c>
      <c r="K34" s="5">
        <v>2.8330000000000002</v>
      </c>
      <c r="L34" s="5">
        <v>3.1160000000000001</v>
      </c>
      <c r="M34" s="5">
        <v>2.8330000000000002</v>
      </c>
      <c r="O34" s="20">
        <f t="shared" si="3"/>
        <v>0</v>
      </c>
      <c r="P34" s="20">
        <f t="shared" si="3"/>
        <v>0</v>
      </c>
      <c r="R34" s="11">
        <f t="shared" si="31"/>
        <v>13.833</v>
      </c>
      <c r="S34" s="11">
        <f t="shared" si="31"/>
        <v>14.116</v>
      </c>
      <c r="T34" s="11">
        <f t="shared" si="31"/>
        <v>9.9329999999999998</v>
      </c>
      <c r="U34" s="11">
        <f t="shared" si="31"/>
        <v>0.5</v>
      </c>
      <c r="V34" s="11">
        <f t="shared" si="31"/>
        <v>0.5</v>
      </c>
      <c r="W34" s="11">
        <f t="shared" si="31"/>
        <v>0.46500000000000002</v>
      </c>
      <c r="Y34" s="11">
        <f t="shared" si="4"/>
        <v>11.5</v>
      </c>
      <c r="Z34" s="11">
        <f t="shared" si="4"/>
        <v>11.5</v>
      </c>
      <c r="AA34" s="11">
        <f t="shared" si="4"/>
        <v>7.5649999999999995</v>
      </c>
      <c r="AB34" s="11">
        <f t="shared" si="4"/>
        <v>2.8330000000000002</v>
      </c>
      <c r="AC34" s="11">
        <f t="shared" si="4"/>
        <v>3.1160000000000001</v>
      </c>
      <c r="AD34" s="11">
        <f t="shared" si="4"/>
        <v>2.8330000000000002</v>
      </c>
      <c r="AF34" s="11">
        <f t="shared" si="5"/>
        <v>14.333</v>
      </c>
      <c r="AG34" s="11">
        <f t="shared" si="5"/>
        <v>14.616</v>
      </c>
      <c r="AH34" s="11">
        <f t="shared" si="5"/>
        <v>10.398</v>
      </c>
      <c r="AJ34" s="13" t="str">
        <f t="shared" si="6"/>
        <v>2.3</v>
      </c>
      <c r="AK34" s="11">
        <f t="shared" si="29"/>
        <v>7.5649999999999995</v>
      </c>
      <c r="AL34" s="11">
        <f t="shared" si="30"/>
        <v>2.8330000000000002</v>
      </c>
      <c r="AN34" s="11">
        <f t="shared" si="25"/>
        <v>10.398</v>
      </c>
      <c r="AO34" s="11">
        <f t="shared" si="18"/>
        <v>0</v>
      </c>
      <c r="AP34" s="11">
        <f t="shared" si="19"/>
        <v>346.29399999999998</v>
      </c>
      <c r="AQ34" s="11">
        <f t="shared" si="20"/>
        <v>87.305999999999997</v>
      </c>
      <c r="AS34" s="53">
        <v>43578</v>
      </c>
      <c r="AT34" s="54">
        <v>0.5</v>
      </c>
      <c r="AU34" s="54">
        <v>0.5</v>
      </c>
      <c r="AV34" s="54">
        <f t="shared" si="8"/>
        <v>0.46500000000000002</v>
      </c>
      <c r="AW34" s="54">
        <f t="shared" si="9"/>
        <v>0.46500000000000002</v>
      </c>
      <c r="AX34" s="54">
        <v>11</v>
      </c>
      <c r="AY34" s="54">
        <v>11</v>
      </c>
      <c r="AZ34" s="54">
        <f t="shared" si="10"/>
        <v>9.9329999999999998</v>
      </c>
      <c r="BA34" s="54">
        <f t="shared" si="11"/>
        <v>0</v>
      </c>
      <c r="BB34" s="54">
        <f t="shared" si="12"/>
        <v>9.9329999999999998</v>
      </c>
      <c r="BC34" s="54">
        <v>0</v>
      </c>
      <c r="BD34" s="54">
        <v>0</v>
      </c>
      <c r="BE34" s="54">
        <f t="shared" si="13"/>
        <v>0</v>
      </c>
      <c r="BF34" s="54">
        <v>0</v>
      </c>
      <c r="BG34" s="54">
        <v>2.8330000000000002</v>
      </c>
      <c r="BH34" s="54">
        <v>3.1160000000000001</v>
      </c>
      <c r="BI34" s="54">
        <f t="shared" si="14"/>
        <v>0</v>
      </c>
      <c r="BJ34" s="54">
        <f t="shared" si="15"/>
        <v>0</v>
      </c>
      <c r="BL34" s="20">
        <f t="shared" si="16"/>
        <v>0</v>
      </c>
      <c r="BM34" s="20">
        <f t="shared" si="16"/>
        <v>0</v>
      </c>
      <c r="BO34" s="20">
        <f t="shared" si="17"/>
        <v>0</v>
      </c>
      <c r="BP34" s="20">
        <f t="shared" si="17"/>
        <v>0</v>
      </c>
    </row>
    <row r="35" spans="1:68" x14ac:dyDescent="0.2">
      <c r="A35" s="10">
        <v>43579</v>
      </c>
      <c r="B35" s="5">
        <v>0.5</v>
      </c>
      <c r="C35" s="5">
        <v>0.5</v>
      </c>
      <c r="D35" s="5">
        <v>0.30299999999999999</v>
      </c>
      <c r="E35" s="5">
        <v>11</v>
      </c>
      <c r="F35" s="5">
        <v>11</v>
      </c>
      <c r="G35" s="5">
        <v>8.6620000000000008</v>
      </c>
      <c r="H35" s="5">
        <v>0</v>
      </c>
      <c r="I35" s="5">
        <v>0</v>
      </c>
      <c r="J35" s="5">
        <v>0</v>
      </c>
      <c r="K35" s="5">
        <v>2.8330000000000002</v>
      </c>
      <c r="L35" s="5">
        <v>3.1160000000000001</v>
      </c>
      <c r="M35" s="5">
        <v>2.8330000000000002</v>
      </c>
      <c r="O35" s="20">
        <f t="shared" si="3"/>
        <v>0</v>
      </c>
      <c r="P35" s="20">
        <f t="shared" si="3"/>
        <v>0</v>
      </c>
      <c r="R35" s="11">
        <f t="shared" si="31"/>
        <v>13.833</v>
      </c>
      <c r="S35" s="11">
        <f t="shared" si="31"/>
        <v>14.116</v>
      </c>
      <c r="T35" s="11">
        <f t="shared" si="31"/>
        <v>11.495000000000001</v>
      </c>
      <c r="U35" s="11">
        <f t="shared" si="31"/>
        <v>0.5</v>
      </c>
      <c r="V35" s="11">
        <f t="shared" si="31"/>
        <v>0.5</v>
      </c>
      <c r="W35" s="11">
        <f t="shared" si="31"/>
        <v>0.30299999999999999</v>
      </c>
      <c r="Y35" s="11">
        <f t="shared" si="4"/>
        <v>11.5</v>
      </c>
      <c r="Z35" s="11">
        <f t="shared" si="4"/>
        <v>11.5</v>
      </c>
      <c r="AA35" s="11">
        <f t="shared" si="4"/>
        <v>8.9650000000000016</v>
      </c>
      <c r="AB35" s="11">
        <f t="shared" si="4"/>
        <v>2.8330000000000002</v>
      </c>
      <c r="AC35" s="11">
        <f t="shared" si="4"/>
        <v>3.1160000000000001</v>
      </c>
      <c r="AD35" s="11">
        <f t="shared" si="4"/>
        <v>2.8330000000000002</v>
      </c>
      <c r="AF35" s="11">
        <f t="shared" si="5"/>
        <v>14.333</v>
      </c>
      <c r="AG35" s="11">
        <f t="shared" si="5"/>
        <v>14.616</v>
      </c>
      <c r="AH35" s="11">
        <f t="shared" si="5"/>
        <v>11.798000000000002</v>
      </c>
      <c r="AJ35" s="13" t="str">
        <f t="shared" si="6"/>
        <v>2.3</v>
      </c>
      <c r="AK35" s="11">
        <f t="shared" si="29"/>
        <v>8.9650000000000016</v>
      </c>
      <c r="AL35" s="11">
        <f t="shared" si="30"/>
        <v>2.8330000000000002</v>
      </c>
      <c r="AN35" s="11">
        <f t="shared" si="25"/>
        <v>11.270999999999999</v>
      </c>
      <c r="AO35" s="11">
        <f t="shared" si="18"/>
        <v>0.5270000000000028</v>
      </c>
      <c r="AP35" s="11">
        <f t="shared" si="19"/>
        <v>348.59999999999997</v>
      </c>
      <c r="AQ35" s="11">
        <f t="shared" si="20"/>
        <v>85</v>
      </c>
      <c r="AS35" s="53">
        <v>43579</v>
      </c>
      <c r="AT35" s="54">
        <v>0.5</v>
      </c>
      <c r="AU35" s="54">
        <v>0.5</v>
      </c>
      <c r="AV35" s="54">
        <f t="shared" si="8"/>
        <v>0.28946541786743507</v>
      </c>
      <c r="AW35" s="54">
        <f t="shared" si="9"/>
        <v>0.30299999999999999</v>
      </c>
      <c r="AX35" s="54">
        <v>11</v>
      </c>
      <c r="AY35" s="54">
        <v>11</v>
      </c>
      <c r="AZ35" s="54">
        <f t="shared" si="10"/>
        <v>10.981534582132564</v>
      </c>
      <c r="BA35" s="54">
        <f t="shared" si="11"/>
        <v>0</v>
      </c>
      <c r="BB35" s="54">
        <f t="shared" si="12"/>
        <v>10.981534582132564</v>
      </c>
      <c r="BC35" s="54">
        <v>0</v>
      </c>
      <c r="BD35" s="54">
        <v>0</v>
      </c>
      <c r="BE35" s="54">
        <f t="shared" si="13"/>
        <v>1.3534582132564912E-2</v>
      </c>
      <c r="BF35" s="54">
        <v>0</v>
      </c>
      <c r="BG35" s="54">
        <v>2.8330000000000002</v>
      </c>
      <c r="BH35" s="54">
        <v>3.1160000000000001</v>
      </c>
      <c r="BI35" s="54">
        <f t="shared" si="14"/>
        <v>0.51346541786743782</v>
      </c>
      <c r="BJ35" s="54">
        <f t="shared" si="15"/>
        <v>0.51346541786743782</v>
      </c>
      <c r="BL35" s="20">
        <f t="shared" si="16"/>
        <v>0</v>
      </c>
      <c r="BM35" s="20">
        <f t="shared" si="16"/>
        <v>0</v>
      </c>
      <c r="BO35" s="20">
        <f t="shared" si="17"/>
        <v>0</v>
      </c>
      <c r="BP35" s="20">
        <f t="shared" si="17"/>
        <v>0</v>
      </c>
    </row>
    <row r="36" spans="1:68" x14ac:dyDescent="0.2">
      <c r="A36" s="10">
        <v>43580</v>
      </c>
      <c r="B36" s="5">
        <v>0.5</v>
      </c>
      <c r="C36" s="5">
        <v>0.5</v>
      </c>
      <c r="D36" s="5">
        <v>0.14599999999999999</v>
      </c>
      <c r="E36" s="5">
        <v>11</v>
      </c>
      <c r="F36" s="5">
        <v>11</v>
      </c>
      <c r="G36" s="5">
        <v>2.6379999999999999</v>
      </c>
      <c r="H36" s="5">
        <v>0</v>
      </c>
      <c r="I36" s="5">
        <v>0</v>
      </c>
      <c r="J36" s="5">
        <v>0</v>
      </c>
      <c r="K36" s="5">
        <v>2.8330000000000002</v>
      </c>
      <c r="L36" s="5">
        <v>3.1160000000000001</v>
      </c>
      <c r="M36" s="5">
        <v>2.8330000000000002</v>
      </c>
      <c r="O36" s="20">
        <f t="shared" si="3"/>
        <v>0</v>
      </c>
      <c r="P36" s="20">
        <f t="shared" si="3"/>
        <v>0</v>
      </c>
      <c r="R36" s="11">
        <f t="shared" si="31"/>
        <v>13.833</v>
      </c>
      <c r="S36" s="11">
        <f t="shared" si="31"/>
        <v>14.116</v>
      </c>
      <c r="T36" s="11">
        <f t="shared" si="31"/>
        <v>5.4710000000000001</v>
      </c>
      <c r="U36" s="11">
        <f t="shared" si="31"/>
        <v>0.5</v>
      </c>
      <c r="V36" s="11">
        <f t="shared" si="31"/>
        <v>0.5</v>
      </c>
      <c r="W36" s="11">
        <f t="shared" si="31"/>
        <v>0.14599999999999999</v>
      </c>
      <c r="Y36" s="11">
        <f t="shared" si="4"/>
        <v>11.5</v>
      </c>
      <c r="Z36" s="11">
        <f t="shared" si="4"/>
        <v>11.5</v>
      </c>
      <c r="AA36" s="11">
        <f t="shared" si="4"/>
        <v>2.7839999999999998</v>
      </c>
      <c r="AB36" s="11">
        <f t="shared" si="4"/>
        <v>2.8330000000000002</v>
      </c>
      <c r="AC36" s="11">
        <f t="shared" si="4"/>
        <v>3.1160000000000001</v>
      </c>
      <c r="AD36" s="11">
        <f t="shared" si="4"/>
        <v>2.8330000000000002</v>
      </c>
      <c r="AF36" s="11">
        <f t="shared" si="5"/>
        <v>14.333</v>
      </c>
      <c r="AG36" s="11">
        <f t="shared" si="5"/>
        <v>14.616</v>
      </c>
      <c r="AH36" s="11">
        <f t="shared" si="5"/>
        <v>5.617</v>
      </c>
      <c r="AJ36" s="13" t="str">
        <f t="shared" si="6"/>
        <v>2.3</v>
      </c>
      <c r="AK36" s="11">
        <f t="shared" si="29"/>
        <v>2.7839999999999998</v>
      </c>
      <c r="AL36" s="11">
        <f t="shared" si="30"/>
        <v>2.8330000000000002</v>
      </c>
      <c r="AN36" s="11">
        <f t="shared" si="25"/>
        <v>2.7839999999999998</v>
      </c>
      <c r="AO36" s="11">
        <f t="shared" si="18"/>
        <v>2.8330000000000002</v>
      </c>
      <c r="AP36" s="11">
        <f t="shared" si="19"/>
        <v>348.59999999999997</v>
      </c>
      <c r="AQ36" s="11">
        <f t="shared" si="20"/>
        <v>85</v>
      </c>
      <c r="AS36" s="53">
        <v>43580</v>
      </c>
      <c r="AT36" s="54">
        <v>0.5</v>
      </c>
      <c r="AU36" s="54">
        <v>0.5</v>
      </c>
      <c r="AV36" s="54">
        <f t="shared" si="8"/>
        <v>7.2363183193875719E-2</v>
      </c>
      <c r="AW36" s="54">
        <f t="shared" si="9"/>
        <v>0.14599999999999996</v>
      </c>
      <c r="AX36" s="54">
        <v>11</v>
      </c>
      <c r="AY36" s="54">
        <v>11</v>
      </c>
      <c r="AZ36" s="54">
        <f t="shared" si="10"/>
        <v>2.711636816806124</v>
      </c>
      <c r="BA36" s="54">
        <f t="shared" si="11"/>
        <v>0</v>
      </c>
      <c r="BB36" s="54">
        <f t="shared" si="12"/>
        <v>2.711636816806124</v>
      </c>
      <c r="BC36" s="54">
        <v>0</v>
      </c>
      <c r="BD36" s="54">
        <v>0</v>
      </c>
      <c r="BE36" s="54">
        <f t="shared" si="13"/>
        <v>7.3636816806124258E-2</v>
      </c>
      <c r="BF36" s="54">
        <v>0</v>
      </c>
      <c r="BG36" s="54">
        <v>2.8330000000000002</v>
      </c>
      <c r="BH36" s="54">
        <v>3.1160000000000001</v>
      </c>
      <c r="BI36" s="54">
        <f t="shared" si="14"/>
        <v>2.7593631831938761</v>
      </c>
      <c r="BJ36" s="54">
        <f t="shared" si="15"/>
        <v>2.7593631831938761</v>
      </c>
      <c r="BL36" s="20">
        <f t="shared" si="16"/>
        <v>0</v>
      </c>
      <c r="BM36" s="20">
        <f t="shared" si="16"/>
        <v>0</v>
      </c>
      <c r="BO36" s="20">
        <f t="shared" si="17"/>
        <v>0</v>
      </c>
      <c r="BP36" s="20">
        <f t="shared" si="17"/>
        <v>0</v>
      </c>
    </row>
    <row r="37" spans="1:68" x14ac:dyDescent="0.2">
      <c r="A37" s="10">
        <v>43581</v>
      </c>
      <c r="B37" s="5">
        <v>0.5</v>
      </c>
      <c r="C37" s="5">
        <v>0.5</v>
      </c>
      <c r="D37" s="5">
        <v>0</v>
      </c>
      <c r="E37" s="5">
        <v>11</v>
      </c>
      <c r="F37" s="5">
        <v>11</v>
      </c>
      <c r="G37" s="5">
        <v>4.1420000000000003</v>
      </c>
      <c r="H37" s="5">
        <v>0</v>
      </c>
      <c r="I37" s="5">
        <v>0</v>
      </c>
      <c r="J37" s="5">
        <v>0</v>
      </c>
      <c r="K37" s="5">
        <v>2.8330000000000002</v>
      </c>
      <c r="L37" s="5">
        <v>3.1160000000000001</v>
      </c>
      <c r="M37" s="5">
        <v>2.8330000000000002</v>
      </c>
      <c r="O37" s="20">
        <f t="shared" si="3"/>
        <v>0</v>
      </c>
      <c r="P37" s="20">
        <f t="shared" si="3"/>
        <v>0</v>
      </c>
      <c r="R37" s="11">
        <f t="shared" si="31"/>
        <v>13.833</v>
      </c>
      <c r="S37" s="11">
        <f t="shared" si="31"/>
        <v>14.116</v>
      </c>
      <c r="T37" s="11">
        <f t="shared" si="31"/>
        <v>6.9750000000000005</v>
      </c>
      <c r="U37" s="11">
        <f t="shared" si="31"/>
        <v>0.5</v>
      </c>
      <c r="V37" s="11">
        <f t="shared" si="31"/>
        <v>0.5</v>
      </c>
      <c r="W37" s="11">
        <f t="shared" si="31"/>
        <v>0</v>
      </c>
      <c r="Y37" s="11">
        <f t="shared" si="4"/>
        <v>11.5</v>
      </c>
      <c r="Z37" s="11">
        <f t="shared" si="4"/>
        <v>11.5</v>
      </c>
      <c r="AA37" s="11">
        <f t="shared" si="4"/>
        <v>4.1420000000000003</v>
      </c>
      <c r="AB37" s="11">
        <f t="shared" si="4"/>
        <v>2.8330000000000002</v>
      </c>
      <c r="AC37" s="11">
        <f t="shared" si="4"/>
        <v>3.1160000000000001</v>
      </c>
      <c r="AD37" s="11">
        <f t="shared" si="4"/>
        <v>2.8330000000000002</v>
      </c>
      <c r="AF37" s="11">
        <f t="shared" si="5"/>
        <v>14.333</v>
      </c>
      <c r="AG37" s="11">
        <f t="shared" si="5"/>
        <v>14.616</v>
      </c>
      <c r="AH37" s="11">
        <f t="shared" si="5"/>
        <v>6.9750000000000005</v>
      </c>
      <c r="AJ37" s="13" t="str">
        <f t="shared" si="6"/>
        <v>2.3</v>
      </c>
      <c r="AK37" s="11">
        <f t="shared" si="29"/>
        <v>4.1420000000000003</v>
      </c>
      <c r="AL37" s="11">
        <f t="shared" si="30"/>
        <v>2.8330000000000002</v>
      </c>
      <c r="AN37" s="11">
        <f t="shared" si="25"/>
        <v>4.1420000000000003</v>
      </c>
      <c r="AO37" s="11">
        <f t="shared" si="18"/>
        <v>2.8330000000000002</v>
      </c>
      <c r="AP37" s="11">
        <f t="shared" si="19"/>
        <v>348.59999999999997</v>
      </c>
      <c r="AQ37" s="11">
        <f t="shared" si="20"/>
        <v>85</v>
      </c>
      <c r="AS37" s="53">
        <v>43581</v>
      </c>
      <c r="AT37" s="54">
        <v>0.5</v>
      </c>
      <c r="AU37" s="54">
        <v>0.5</v>
      </c>
      <c r="AV37" s="54">
        <f t="shared" si="8"/>
        <v>0</v>
      </c>
      <c r="AW37" s="54">
        <f t="shared" si="9"/>
        <v>0</v>
      </c>
      <c r="AX37" s="54">
        <v>11</v>
      </c>
      <c r="AY37" s="54">
        <v>11</v>
      </c>
      <c r="AZ37" s="54">
        <f t="shared" si="10"/>
        <v>4.1420000000000003</v>
      </c>
      <c r="BA37" s="54">
        <f t="shared" si="11"/>
        <v>0</v>
      </c>
      <c r="BB37" s="54">
        <f t="shared" si="12"/>
        <v>4.1420000000000003</v>
      </c>
      <c r="BC37" s="54">
        <v>0</v>
      </c>
      <c r="BD37" s="54">
        <v>0</v>
      </c>
      <c r="BE37" s="54">
        <f t="shared" si="13"/>
        <v>0</v>
      </c>
      <c r="BF37" s="54">
        <v>0</v>
      </c>
      <c r="BG37" s="54">
        <v>2.8330000000000002</v>
      </c>
      <c r="BH37" s="54">
        <v>3.1160000000000001</v>
      </c>
      <c r="BI37" s="54">
        <f t="shared" si="14"/>
        <v>2.8330000000000002</v>
      </c>
      <c r="BJ37" s="54">
        <f t="shared" si="15"/>
        <v>2.8330000000000002</v>
      </c>
      <c r="BL37" s="20">
        <f t="shared" si="16"/>
        <v>0</v>
      </c>
      <c r="BM37" s="20">
        <f t="shared" si="16"/>
        <v>0</v>
      </c>
      <c r="BO37" s="20">
        <f t="shared" si="17"/>
        <v>0</v>
      </c>
      <c r="BP37" s="20">
        <f t="shared" si="17"/>
        <v>0</v>
      </c>
    </row>
    <row r="38" spans="1:68" x14ac:dyDescent="0.2">
      <c r="A38" s="10">
        <v>43582</v>
      </c>
      <c r="B38" s="5">
        <v>0.5</v>
      </c>
      <c r="C38" s="5">
        <v>0.5</v>
      </c>
      <c r="D38" s="5">
        <v>0</v>
      </c>
      <c r="E38" s="5">
        <v>11</v>
      </c>
      <c r="F38" s="5">
        <v>11</v>
      </c>
      <c r="G38" s="5">
        <v>2.84</v>
      </c>
      <c r="H38" s="5">
        <v>0</v>
      </c>
      <c r="I38" s="5">
        <v>0</v>
      </c>
      <c r="J38" s="5">
        <v>0</v>
      </c>
      <c r="K38" s="5">
        <v>2.8330000000000002</v>
      </c>
      <c r="L38" s="5">
        <v>3.1160000000000001</v>
      </c>
      <c r="M38" s="5">
        <v>2.8330000000000002</v>
      </c>
      <c r="O38" s="20">
        <f t="shared" si="3"/>
        <v>0</v>
      </c>
      <c r="P38" s="20">
        <f t="shared" si="3"/>
        <v>0</v>
      </c>
      <c r="R38" s="11">
        <f t="shared" si="31"/>
        <v>13.833</v>
      </c>
      <c r="S38" s="11">
        <f t="shared" si="31"/>
        <v>14.116</v>
      </c>
      <c r="T38" s="11">
        <f t="shared" si="31"/>
        <v>5.673</v>
      </c>
      <c r="U38" s="11">
        <f t="shared" si="31"/>
        <v>0.5</v>
      </c>
      <c r="V38" s="11">
        <f t="shared" si="31"/>
        <v>0.5</v>
      </c>
      <c r="W38" s="11">
        <f t="shared" si="31"/>
        <v>0</v>
      </c>
      <c r="Y38" s="11">
        <f t="shared" si="4"/>
        <v>11.5</v>
      </c>
      <c r="Z38" s="11">
        <f t="shared" si="4"/>
        <v>11.5</v>
      </c>
      <c r="AA38" s="11">
        <f t="shared" si="4"/>
        <v>2.84</v>
      </c>
      <c r="AB38" s="11">
        <f t="shared" si="4"/>
        <v>2.8330000000000002</v>
      </c>
      <c r="AC38" s="11">
        <f t="shared" si="4"/>
        <v>3.1160000000000001</v>
      </c>
      <c r="AD38" s="11">
        <f t="shared" si="4"/>
        <v>2.8330000000000002</v>
      </c>
      <c r="AF38" s="11">
        <f t="shared" si="5"/>
        <v>14.333</v>
      </c>
      <c r="AG38" s="11">
        <f t="shared" si="5"/>
        <v>14.616</v>
      </c>
      <c r="AH38" s="11">
        <f t="shared" si="5"/>
        <v>5.673</v>
      </c>
      <c r="AJ38" s="13" t="str">
        <f t="shared" si="6"/>
        <v>2.3</v>
      </c>
      <c r="AK38" s="11">
        <f t="shared" si="29"/>
        <v>2.84</v>
      </c>
      <c r="AL38" s="11">
        <f t="shared" si="30"/>
        <v>2.8330000000000002</v>
      </c>
      <c r="AN38" s="11">
        <f t="shared" si="25"/>
        <v>2.84</v>
      </c>
      <c r="AO38" s="11">
        <f t="shared" si="18"/>
        <v>2.8330000000000002</v>
      </c>
      <c r="AP38" s="11">
        <f t="shared" si="19"/>
        <v>348.59999999999997</v>
      </c>
      <c r="AQ38" s="11">
        <f t="shared" si="20"/>
        <v>85</v>
      </c>
      <c r="AS38" s="53">
        <v>43582</v>
      </c>
      <c r="AT38" s="54">
        <v>0.5</v>
      </c>
      <c r="AU38" s="54">
        <v>0.5</v>
      </c>
      <c r="AV38" s="54">
        <f t="shared" si="8"/>
        <v>0</v>
      </c>
      <c r="AW38" s="54">
        <f t="shared" si="9"/>
        <v>0</v>
      </c>
      <c r="AX38" s="54">
        <v>11</v>
      </c>
      <c r="AY38" s="54">
        <v>11</v>
      </c>
      <c r="AZ38" s="54">
        <f t="shared" si="10"/>
        <v>2.84</v>
      </c>
      <c r="BA38" s="54">
        <f t="shared" si="11"/>
        <v>0</v>
      </c>
      <c r="BB38" s="54">
        <f t="shared" si="12"/>
        <v>2.84</v>
      </c>
      <c r="BC38" s="54">
        <v>0</v>
      </c>
      <c r="BD38" s="54">
        <v>0</v>
      </c>
      <c r="BE38" s="54">
        <f t="shared" si="13"/>
        <v>0</v>
      </c>
      <c r="BF38" s="54">
        <v>0</v>
      </c>
      <c r="BG38" s="54">
        <v>2.8330000000000002</v>
      </c>
      <c r="BH38" s="54">
        <v>3.1160000000000001</v>
      </c>
      <c r="BI38" s="54">
        <f t="shared" si="14"/>
        <v>2.8330000000000002</v>
      </c>
      <c r="BJ38" s="54">
        <f t="shared" si="15"/>
        <v>2.8330000000000002</v>
      </c>
      <c r="BL38" s="20">
        <f t="shared" si="16"/>
        <v>0</v>
      </c>
      <c r="BM38" s="20">
        <f t="shared" si="16"/>
        <v>0</v>
      </c>
      <c r="BO38" s="20">
        <f t="shared" si="17"/>
        <v>0</v>
      </c>
      <c r="BP38" s="20">
        <f t="shared" si="17"/>
        <v>0</v>
      </c>
    </row>
    <row r="39" spans="1:68" x14ac:dyDescent="0.2">
      <c r="A39" s="10">
        <v>43583</v>
      </c>
      <c r="B39" s="5">
        <v>0</v>
      </c>
      <c r="C39" s="5">
        <v>0</v>
      </c>
      <c r="D39" s="5">
        <v>0</v>
      </c>
      <c r="E39" s="5">
        <v>11</v>
      </c>
      <c r="F39" s="5">
        <v>11</v>
      </c>
      <c r="G39" s="5">
        <v>3.7719999999999998</v>
      </c>
      <c r="H39" s="5">
        <v>0</v>
      </c>
      <c r="I39" s="5">
        <v>0</v>
      </c>
      <c r="J39" s="5">
        <v>0</v>
      </c>
      <c r="K39" s="5">
        <v>2.8330000000000002</v>
      </c>
      <c r="L39" s="5">
        <v>3.1160000000000001</v>
      </c>
      <c r="M39" s="5">
        <v>2.8330000000000002</v>
      </c>
      <c r="O39" s="20">
        <f t="shared" si="3"/>
        <v>0</v>
      </c>
      <c r="P39" s="20">
        <f t="shared" si="3"/>
        <v>0</v>
      </c>
      <c r="R39" s="11">
        <f t="shared" si="31"/>
        <v>13.833</v>
      </c>
      <c r="S39" s="11">
        <f t="shared" si="31"/>
        <v>14.116</v>
      </c>
      <c r="T39" s="11">
        <f t="shared" si="31"/>
        <v>6.6050000000000004</v>
      </c>
      <c r="U39" s="11">
        <f t="shared" si="31"/>
        <v>0</v>
      </c>
      <c r="V39" s="11">
        <f t="shared" si="31"/>
        <v>0</v>
      </c>
      <c r="W39" s="11">
        <f t="shared" si="31"/>
        <v>0</v>
      </c>
      <c r="Y39" s="11">
        <f t="shared" si="4"/>
        <v>11</v>
      </c>
      <c r="Z39" s="11">
        <f t="shared" si="4"/>
        <v>11</v>
      </c>
      <c r="AA39" s="11">
        <f t="shared" si="4"/>
        <v>3.7719999999999998</v>
      </c>
      <c r="AB39" s="11">
        <f t="shared" si="4"/>
        <v>2.8330000000000002</v>
      </c>
      <c r="AC39" s="11">
        <f t="shared" si="4"/>
        <v>3.1160000000000001</v>
      </c>
      <c r="AD39" s="11">
        <f t="shared" si="4"/>
        <v>2.8330000000000002</v>
      </c>
      <c r="AF39" s="11">
        <f t="shared" si="5"/>
        <v>13.833</v>
      </c>
      <c r="AG39" s="11">
        <f t="shared" si="5"/>
        <v>14.116</v>
      </c>
      <c r="AH39" s="11">
        <f t="shared" si="5"/>
        <v>6.6050000000000004</v>
      </c>
      <c r="AJ39" s="13" t="str">
        <f t="shared" si="6"/>
        <v>2.3</v>
      </c>
      <c r="AK39" s="11">
        <f t="shared" si="29"/>
        <v>3.7720000000000002</v>
      </c>
      <c r="AL39" s="11">
        <f t="shared" si="30"/>
        <v>2.8330000000000002</v>
      </c>
      <c r="AN39" s="11">
        <f t="shared" si="25"/>
        <v>3.7720000000000002</v>
      </c>
      <c r="AO39" s="11">
        <f t="shared" si="18"/>
        <v>2.8330000000000002</v>
      </c>
      <c r="AP39" s="11">
        <f t="shared" si="19"/>
        <v>348.59999999999997</v>
      </c>
      <c r="AQ39" s="11">
        <f t="shared" si="20"/>
        <v>85</v>
      </c>
      <c r="AS39" s="53">
        <v>43583</v>
      </c>
      <c r="AT39" s="54">
        <v>0</v>
      </c>
      <c r="AU39" s="54">
        <v>0</v>
      </c>
      <c r="AV39" s="54">
        <f t="shared" si="8"/>
        <v>0</v>
      </c>
      <c r="AW39" s="54">
        <f t="shared" si="9"/>
        <v>0</v>
      </c>
      <c r="AX39" s="54">
        <v>11</v>
      </c>
      <c r="AY39" s="54">
        <v>11</v>
      </c>
      <c r="AZ39" s="54">
        <f t="shared" si="10"/>
        <v>3.7720000000000002</v>
      </c>
      <c r="BA39" s="54">
        <f t="shared" si="11"/>
        <v>0</v>
      </c>
      <c r="BB39" s="54">
        <f t="shared" si="12"/>
        <v>3.7720000000000002</v>
      </c>
      <c r="BC39" s="54">
        <v>0</v>
      </c>
      <c r="BD39" s="54">
        <v>0</v>
      </c>
      <c r="BE39" s="54">
        <f t="shared" si="13"/>
        <v>0</v>
      </c>
      <c r="BF39" s="54">
        <v>0</v>
      </c>
      <c r="BG39" s="54">
        <v>2.8330000000000002</v>
      </c>
      <c r="BH39" s="54">
        <v>3.1160000000000001</v>
      </c>
      <c r="BI39" s="54">
        <f t="shared" si="14"/>
        <v>2.8330000000000002</v>
      </c>
      <c r="BJ39" s="54">
        <f t="shared" si="15"/>
        <v>2.8330000000000002</v>
      </c>
      <c r="BL39" s="20">
        <f t="shared" si="16"/>
        <v>0</v>
      </c>
      <c r="BM39" s="20">
        <f t="shared" si="16"/>
        <v>0</v>
      </c>
      <c r="BO39" s="20">
        <f t="shared" si="17"/>
        <v>0</v>
      </c>
      <c r="BP39" s="20">
        <f t="shared" si="17"/>
        <v>0</v>
      </c>
    </row>
    <row r="40" spans="1:68" x14ac:dyDescent="0.2">
      <c r="A40" s="10">
        <v>43584</v>
      </c>
      <c r="B40" s="5">
        <v>0</v>
      </c>
      <c r="C40" s="5">
        <v>0</v>
      </c>
      <c r="D40" s="5">
        <v>0</v>
      </c>
      <c r="E40" s="5">
        <v>11</v>
      </c>
      <c r="F40" s="5">
        <v>11</v>
      </c>
      <c r="G40" s="5">
        <v>3.9449999999999998</v>
      </c>
      <c r="H40" s="5">
        <v>0</v>
      </c>
      <c r="I40" s="5">
        <v>0</v>
      </c>
      <c r="J40" s="5">
        <v>0</v>
      </c>
      <c r="K40" s="5">
        <v>2.8330000000000002</v>
      </c>
      <c r="L40" s="5">
        <v>3.1160000000000001</v>
      </c>
      <c r="M40" s="5">
        <v>2.8330000000000002</v>
      </c>
      <c r="O40" s="20">
        <f t="shared" si="3"/>
        <v>0</v>
      </c>
      <c r="P40" s="20">
        <f t="shared" si="3"/>
        <v>0</v>
      </c>
      <c r="R40" s="11">
        <f t="shared" si="31"/>
        <v>13.833</v>
      </c>
      <c r="S40" s="11">
        <f t="shared" si="31"/>
        <v>14.116</v>
      </c>
      <c r="T40" s="11">
        <f t="shared" si="31"/>
        <v>6.7780000000000005</v>
      </c>
      <c r="U40" s="11">
        <f t="shared" si="31"/>
        <v>0</v>
      </c>
      <c r="V40" s="11">
        <f t="shared" si="31"/>
        <v>0</v>
      </c>
      <c r="W40" s="11">
        <f t="shared" si="31"/>
        <v>0</v>
      </c>
      <c r="Y40" s="11">
        <f t="shared" si="4"/>
        <v>11</v>
      </c>
      <c r="Z40" s="11">
        <f t="shared" si="4"/>
        <v>11</v>
      </c>
      <c r="AA40" s="11">
        <f t="shared" si="4"/>
        <v>3.9449999999999998</v>
      </c>
      <c r="AB40" s="11">
        <f t="shared" si="4"/>
        <v>2.8330000000000002</v>
      </c>
      <c r="AC40" s="11">
        <f t="shared" si="4"/>
        <v>3.1160000000000001</v>
      </c>
      <c r="AD40" s="11">
        <f t="shared" si="4"/>
        <v>2.8330000000000002</v>
      </c>
      <c r="AF40" s="11">
        <f t="shared" si="5"/>
        <v>13.833</v>
      </c>
      <c r="AG40" s="11">
        <f t="shared" si="5"/>
        <v>14.116</v>
      </c>
      <c r="AH40" s="11">
        <f t="shared" si="5"/>
        <v>6.7780000000000005</v>
      </c>
      <c r="AJ40" s="13" t="str">
        <f t="shared" si="6"/>
        <v>2.3</v>
      </c>
      <c r="AK40" s="11">
        <f t="shared" si="29"/>
        <v>3.9450000000000003</v>
      </c>
      <c r="AL40" s="11">
        <f t="shared" si="30"/>
        <v>2.8330000000000002</v>
      </c>
      <c r="AN40" s="11">
        <f t="shared" si="25"/>
        <v>3.9450000000000003</v>
      </c>
      <c r="AO40" s="11">
        <f t="shared" si="18"/>
        <v>2.8330000000000002</v>
      </c>
      <c r="AP40" s="11">
        <f t="shared" si="19"/>
        <v>348.59999999999997</v>
      </c>
      <c r="AQ40" s="11">
        <f t="shared" si="20"/>
        <v>85</v>
      </c>
      <c r="AS40" s="53">
        <v>43584</v>
      </c>
      <c r="AT40" s="54">
        <v>0</v>
      </c>
      <c r="AU40" s="54">
        <v>0</v>
      </c>
      <c r="AV40" s="54">
        <f t="shared" si="8"/>
        <v>0</v>
      </c>
      <c r="AW40" s="54">
        <f t="shared" si="9"/>
        <v>0</v>
      </c>
      <c r="AX40" s="54">
        <v>11</v>
      </c>
      <c r="AY40" s="54">
        <v>11</v>
      </c>
      <c r="AZ40" s="54">
        <f t="shared" si="10"/>
        <v>3.9450000000000003</v>
      </c>
      <c r="BA40" s="54">
        <f t="shared" si="11"/>
        <v>0</v>
      </c>
      <c r="BB40" s="54">
        <f t="shared" si="12"/>
        <v>3.9450000000000003</v>
      </c>
      <c r="BC40" s="54">
        <v>0</v>
      </c>
      <c r="BD40" s="54">
        <v>0</v>
      </c>
      <c r="BE40" s="54">
        <f t="shared" si="13"/>
        <v>0</v>
      </c>
      <c r="BF40" s="54">
        <v>0</v>
      </c>
      <c r="BG40" s="54">
        <v>2.8330000000000002</v>
      </c>
      <c r="BH40" s="54">
        <v>3.1160000000000001</v>
      </c>
      <c r="BI40" s="54">
        <f t="shared" si="14"/>
        <v>2.8330000000000002</v>
      </c>
      <c r="BJ40" s="54">
        <f t="shared" si="15"/>
        <v>2.8330000000000002</v>
      </c>
      <c r="BL40" s="20">
        <f t="shared" si="16"/>
        <v>0</v>
      </c>
      <c r="BM40" s="20">
        <f t="shared" si="16"/>
        <v>0</v>
      </c>
      <c r="BO40" s="20">
        <f t="shared" si="17"/>
        <v>0</v>
      </c>
      <c r="BP40" s="20">
        <f t="shared" si="17"/>
        <v>0</v>
      </c>
    </row>
    <row r="41" spans="1:68" x14ac:dyDescent="0.2">
      <c r="A41" s="10">
        <v>43585</v>
      </c>
      <c r="B41" s="5">
        <v>0</v>
      </c>
      <c r="C41" s="5">
        <v>0</v>
      </c>
      <c r="D41" s="5">
        <v>0</v>
      </c>
      <c r="E41" s="5">
        <v>11</v>
      </c>
      <c r="F41" s="5">
        <v>11</v>
      </c>
      <c r="G41" s="5">
        <v>2.7120000000000002</v>
      </c>
      <c r="H41" s="5">
        <v>0</v>
      </c>
      <c r="I41" s="5">
        <v>0</v>
      </c>
      <c r="J41" s="5">
        <v>0</v>
      </c>
      <c r="K41" s="5">
        <v>2.8330000000000002</v>
      </c>
      <c r="L41" s="5">
        <v>3.1160000000000001</v>
      </c>
      <c r="M41" s="5">
        <v>2.8330000000000002</v>
      </c>
      <c r="O41" s="20">
        <f t="shared" si="3"/>
        <v>0</v>
      </c>
      <c r="P41" s="20">
        <f t="shared" si="3"/>
        <v>0</v>
      </c>
      <c r="R41" s="11">
        <f t="shared" si="31"/>
        <v>13.833</v>
      </c>
      <c r="S41" s="11">
        <f t="shared" si="31"/>
        <v>14.116</v>
      </c>
      <c r="T41" s="11">
        <f t="shared" si="31"/>
        <v>5.5449999999999999</v>
      </c>
      <c r="U41" s="11">
        <f t="shared" si="31"/>
        <v>0</v>
      </c>
      <c r="V41" s="11">
        <f t="shared" si="31"/>
        <v>0</v>
      </c>
      <c r="W41" s="11">
        <f t="shared" si="31"/>
        <v>0</v>
      </c>
      <c r="Y41" s="11">
        <f t="shared" si="4"/>
        <v>11</v>
      </c>
      <c r="Z41" s="11">
        <f t="shared" si="4"/>
        <v>11</v>
      </c>
      <c r="AA41" s="11">
        <f t="shared" si="4"/>
        <v>2.7120000000000002</v>
      </c>
      <c r="AB41" s="11">
        <f t="shared" si="4"/>
        <v>2.8330000000000002</v>
      </c>
      <c r="AC41" s="11">
        <f t="shared" si="4"/>
        <v>3.1160000000000001</v>
      </c>
      <c r="AD41" s="11">
        <f t="shared" si="4"/>
        <v>2.8330000000000002</v>
      </c>
      <c r="AF41" s="11">
        <f t="shared" si="5"/>
        <v>13.833</v>
      </c>
      <c r="AG41" s="11">
        <f t="shared" si="5"/>
        <v>14.116</v>
      </c>
      <c r="AH41" s="11">
        <f t="shared" si="5"/>
        <v>5.5449999999999999</v>
      </c>
      <c r="AJ41" s="13" t="str">
        <f t="shared" si="6"/>
        <v>2.3</v>
      </c>
      <c r="AK41" s="11">
        <f t="shared" si="29"/>
        <v>2.7119999999999997</v>
      </c>
      <c r="AL41" s="11">
        <f t="shared" si="30"/>
        <v>2.8330000000000002</v>
      </c>
      <c r="AN41" s="11">
        <f t="shared" si="25"/>
        <v>2.7119999999999997</v>
      </c>
      <c r="AO41" s="11">
        <f t="shared" si="18"/>
        <v>2.8330000000000002</v>
      </c>
      <c r="AP41" s="11">
        <f t="shared" si="19"/>
        <v>348.59999999999997</v>
      </c>
      <c r="AQ41" s="11">
        <f t="shared" si="20"/>
        <v>85</v>
      </c>
      <c r="AS41" s="53">
        <v>43585</v>
      </c>
      <c r="AT41" s="54">
        <v>0</v>
      </c>
      <c r="AU41" s="54">
        <v>0</v>
      </c>
      <c r="AV41" s="54">
        <f t="shared" si="8"/>
        <v>0</v>
      </c>
      <c r="AW41" s="54">
        <f t="shared" si="9"/>
        <v>0</v>
      </c>
      <c r="AX41" s="54">
        <v>11</v>
      </c>
      <c r="AY41" s="54">
        <v>11</v>
      </c>
      <c r="AZ41" s="54">
        <f t="shared" si="10"/>
        <v>2.7119999999999997</v>
      </c>
      <c r="BA41" s="54">
        <f t="shared" si="11"/>
        <v>0</v>
      </c>
      <c r="BB41" s="54">
        <f t="shared" si="12"/>
        <v>2.7119999999999997</v>
      </c>
      <c r="BC41" s="54">
        <v>0</v>
      </c>
      <c r="BD41" s="54">
        <v>0</v>
      </c>
      <c r="BE41" s="54">
        <f t="shared" si="13"/>
        <v>0</v>
      </c>
      <c r="BF41" s="54">
        <v>0</v>
      </c>
      <c r="BG41" s="54">
        <v>2.8330000000000002</v>
      </c>
      <c r="BH41" s="54">
        <v>3.1160000000000001</v>
      </c>
      <c r="BI41" s="54">
        <f t="shared" si="14"/>
        <v>2.8330000000000002</v>
      </c>
      <c r="BJ41" s="54">
        <f t="shared" si="15"/>
        <v>2.8330000000000002</v>
      </c>
      <c r="BL41" s="20">
        <f t="shared" si="16"/>
        <v>0</v>
      </c>
      <c r="BM41" s="20">
        <f t="shared" si="16"/>
        <v>0</v>
      </c>
      <c r="BO41" s="20">
        <f t="shared" si="17"/>
        <v>0</v>
      </c>
      <c r="BP41" s="20">
        <f t="shared" si="17"/>
        <v>0</v>
      </c>
    </row>
    <row r="42" spans="1:68" x14ac:dyDescent="0.2">
      <c r="A42" s="7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O42" s="20">
        <f t="shared" si="3"/>
        <v>0</v>
      </c>
      <c r="P42" s="20">
        <f t="shared" si="3"/>
        <v>0</v>
      </c>
      <c r="R42" s="11">
        <f t="shared" si="31"/>
        <v>0</v>
      </c>
      <c r="S42" s="11">
        <f t="shared" si="31"/>
        <v>0</v>
      </c>
      <c r="T42" s="11">
        <f t="shared" si="31"/>
        <v>0</v>
      </c>
      <c r="U42" s="11">
        <f t="shared" si="31"/>
        <v>0</v>
      </c>
      <c r="V42" s="11">
        <f t="shared" si="31"/>
        <v>0</v>
      </c>
      <c r="W42" s="11">
        <f t="shared" si="31"/>
        <v>0</v>
      </c>
      <c r="Y42" s="11">
        <f t="shared" si="4"/>
        <v>0</v>
      </c>
      <c r="Z42" s="11">
        <f t="shared" si="4"/>
        <v>0</v>
      </c>
      <c r="AA42" s="11">
        <f t="shared" si="4"/>
        <v>0</v>
      </c>
      <c r="AB42" s="11">
        <f t="shared" si="4"/>
        <v>0</v>
      </c>
      <c r="AC42" s="11">
        <f t="shared" si="4"/>
        <v>0</v>
      </c>
      <c r="AD42" s="11">
        <f t="shared" si="4"/>
        <v>0</v>
      </c>
      <c r="AF42" s="11">
        <f t="shared" si="5"/>
        <v>0</v>
      </c>
      <c r="AG42" s="11">
        <f t="shared" si="5"/>
        <v>0</v>
      </c>
      <c r="AH42" s="11">
        <f t="shared" si="5"/>
        <v>0</v>
      </c>
      <c r="AJ42" s="13"/>
      <c r="AS42" s="48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L42" s="20">
        <f t="shared" si="16"/>
        <v>0</v>
      </c>
      <c r="BM42" s="20">
        <f t="shared" si="16"/>
        <v>0</v>
      </c>
      <c r="BO42" s="20">
        <f t="shared" si="17"/>
        <v>0</v>
      </c>
      <c r="BP42" s="20">
        <f t="shared" si="17"/>
        <v>0</v>
      </c>
    </row>
    <row r="43" spans="1:68" x14ac:dyDescent="0.2">
      <c r="B43" s="12">
        <f>SUM(B12:B42)</f>
        <v>20.000000000000004</v>
      </c>
      <c r="C43" s="12">
        <f t="shared" ref="C43:M43" si="32">SUM(C12:C42)</f>
        <v>20.000000000000004</v>
      </c>
      <c r="D43" s="12">
        <f t="shared" si="32"/>
        <v>15.499000000000001</v>
      </c>
      <c r="E43" s="12">
        <f t="shared" si="32"/>
        <v>380</v>
      </c>
      <c r="F43" s="12">
        <f t="shared" si="32"/>
        <v>380</v>
      </c>
      <c r="G43" s="12">
        <f t="shared" si="32"/>
        <v>303.86399999999992</v>
      </c>
      <c r="H43" s="12">
        <f t="shared" si="32"/>
        <v>0</v>
      </c>
      <c r="I43" s="12">
        <f t="shared" si="32"/>
        <v>0</v>
      </c>
      <c r="J43" s="12">
        <f t="shared" si="32"/>
        <v>0</v>
      </c>
      <c r="K43" s="12">
        <f t="shared" si="32"/>
        <v>85</v>
      </c>
      <c r="L43" s="12">
        <f t="shared" si="32"/>
        <v>93.49</v>
      </c>
      <c r="M43" s="12">
        <f t="shared" si="32"/>
        <v>114.23700000000001</v>
      </c>
      <c r="O43" s="21">
        <f t="shared" ref="O43:P43" si="33">SUM(O12:O42)</f>
        <v>0.13399999999999856</v>
      </c>
      <c r="P43" s="21">
        <f t="shared" si="33"/>
        <v>26.123999999999999</v>
      </c>
      <c r="R43" s="12">
        <f t="shared" si="31"/>
        <v>465</v>
      </c>
      <c r="S43" s="12">
        <f t="shared" si="31"/>
        <v>473.49</v>
      </c>
      <c r="T43" s="12">
        <f t="shared" si="31"/>
        <v>418.10099999999994</v>
      </c>
      <c r="U43" s="12">
        <f t="shared" si="31"/>
        <v>20.000000000000004</v>
      </c>
      <c r="V43" s="12">
        <f t="shared" si="31"/>
        <v>20.000000000000004</v>
      </c>
      <c r="W43" s="12">
        <f t="shared" si="31"/>
        <v>15.499000000000001</v>
      </c>
      <c r="Y43" s="12">
        <f t="shared" si="4"/>
        <v>400</v>
      </c>
      <c r="Z43" s="12">
        <f t="shared" si="4"/>
        <v>400</v>
      </c>
      <c r="AA43" s="12">
        <f t="shared" si="4"/>
        <v>319.36299999999994</v>
      </c>
      <c r="AB43" s="12">
        <f t="shared" si="4"/>
        <v>85</v>
      </c>
      <c r="AC43" s="12">
        <f t="shared" si="4"/>
        <v>93.49</v>
      </c>
      <c r="AD43" s="12">
        <f t="shared" si="4"/>
        <v>114.23700000000001</v>
      </c>
      <c r="AF43" s="11">
        <f t="shared" si="5"/>
        <v>485</v>
      </c>
      <c r="AG43" s="11">
        <f t="shared" si="5"/>
        <v>493.49</v>
      </c>
      <c r="AH43" s="11">
        <f t="shared" si="5"/>
        <v>433.59999999999997</v>
      </c>
      <c r="AS43" s="56"/>
      <c r="AT43" s="57">
        <f>SUM(AT12:AT42)</f>
        <v>20.000000000000004</v>
      </c>
      <c r="AU43" s="57">
        <f t="shared" ref="AU43" si="34">SUM(AU12:AU42)</f>
        <v>20.000000000000004</v>
      </c>
      <c r="AV43" s="57">
        <f t="shared" ref="AV43:AW43" si="35">SUM(AV12:AV42)</f>
        <v>12.843420200715473</v>
      </c>
      <c r="AW43" s="57">
        <f t="shared" si="35"/>
        <v>15.499000000000001</v>
      </c>
      <c r="AX43" s="57">
        <f t="shared" ref="AX43" si="36">SUM(AX12:AX42)</f>
        <v>380</v>
      </c>
      <c r="AY43" s="57">
        <f t="shared" ref="AY43" si="37">SUM(AY12:AY42)</f>
        <v>380</v>
      </c>
      <c r="AZ43" s="57">
        <f t="shared" ref="AZ43:BJ43" si="38">SUM(AZ12:AZ42)</f>
        <v>335.75657979928434</v>
      </c>
      <c r="BA43" s="57">
        <f t="shared" si="38"/>
        <v>2.5684084003458274</v>
      </c>
      <c r="BB43" s="57">
        <f t="shared" si="38"/>
        <v>333.18817139893855</v>
      </c>
      <c r="BC43" s="57">
        <f t="shared" si="38"/>
        <v>0</v>
      </c>
      <c r="BD43" s="57">
        <f t="shared" si="38"/>
        <v>0</v>
      </c>
      <c r="BE43" s="57">
        <f t="shared" si="38"/>
        <v>2.6555797992845251</v>
      </c>
      <c r="BF43" s="57">
        <f t="shared" si="38"/>
        <v>0</v>
      </c>
      <c r="BG43" s="57">
        <f t="shared" si="38"/>
        <v>85</v>
      </c>
      <c r="BH43" s="57">
        <f t="shared" si="38"/>
        <v>93.49</v>
      </c>
      <c r="BI43" s="57">
        <f t="shared" si="38"/>
        <v>82.344420200715462</v>
      </c>
      <c r="BJ43" s="57">
        <f t="shared" si="38"/>
        <v>84.912828601061278</v>
      </c>
      <c r="BL43" s="21">
        <f t="shared" ref="BL43:BM43" si="39">SUM(BL12:BL42)</f>
        <v>1.7763568394002505E-15</v>
      </c>
      <c r="BM43" s="21">
        <f t="shared" si="39"/>
        <v>25.323</v>
      </c>
      <c r="BO43" s="21">
        <f t="shared" ref="BO43:BP43" si="40">SUM(BO12:BO42)</f>
        <v>0</v>
      </c>
      <c r="BP43" s="21">
        <f t="shared" si="40"/>
        <v>25.32299999999999</v>
      </c>
    </row>
    <row r="44" spans="1:68" x14ac:dyDescent="0.2">
      <c r="R44" s="12">
        <f>SUM(R12:R42)</f>
        <v>465.00000000000034</v>
      </c>
      <c r="S44" s="12">
        <f t="shared" ref="S44:W44" si="41">SUM(S12:S42)</f>
        <v>473.4899999999999</v>
      </c>
      <c r="T44" s="12">
        <f t="shared" si="41"/>
        <v>418.101</v>
      </c>
      <c r="U44" s="12">
        <f t="shared" si="41"/>
        <v>20.000000000000004</v>
      </c>
      <c r="V44" s="12">
        <f t="shared" si="41"/>
        <v>20.000000000000004</v>
      </c>
      <c r="W44" s="12">
        <f t="shared" si="41"/>
        <v>15.499000000000001</v>
      </c>
      <c r="Y44" s="12">
        <f>SUM(Y12:Y42)</f>
        <v>400.00000000000006</v>
      </c>
      <c r="Z44" s="12">
        <f t="shared" ref="Z44:AD44" si="42">SUM(Z12:Z42)</f>
        <v>400.00000000000006</v>
      </c>
      <c r="AA44" s="12">
        <f t="shared" si="42"/>
        <v>319.36299999999989</v>
      </c>
      <c r="AB44" s="12">
        <f t="shared" si="42"/>
        <v>85</v>
      </c>
      <c r="AC44" s="12">
        <f t="shared" si="42"/>
        <v>93.49</v>
      </c>
      <c r="AD44" s="12">
        <f t="shared" si="42"/>
        <v>114.23700000000001</v>
      </c>
      <c r="AF44" s="12">
        <f>SUM(AF12:AF42)</f>
        <v>485.00000000000034</v>
      </c>
      <c r="AG44" s="12">
        <f t="shared" ref="AG44:AH44" si="43">SUM(AG12:AG42)</f>
        <v>493.48999999999978</v>
      </c>
      <c r="AH44" s="12">
        <f t="shared" si="43"/>
        <v>433.60000000000014</v>
      </c>
      <c r="AK44" s="12">
        <f>SUM(AK12:AK42)</f>
        <v>320.16399999999993</v>
      </c>
      <c r="AL44" s="12">
        <f>SUM(AL12:AL42)</f>
        <v>113.43599999999999</v>
      </c>
      <c r="AM44" s="12"/>
      <c r="AN44" s="12">
        <f t="shared" ref="AN44:AO44" si="44">SUM(AN12:AN42)</f>
        <v>348.6</v>
      </c>
      <c r="AO44" s="12">
        <f t="shared" si="44"/>
        <v>84.999999999999986</v>
      </c>
    </row>
    <row r="47" spans="1:68" x14ac:dyDescent="0.2">
      <c r="AJ47" s="15" t="s">
        <v>57</v>
      </c>
      <c r="AK47" t="b">
        <f>AK44&gt;Y44</f>
        <v>0</v>
      </c>
    </row>
    <row r="48" spans="1:68" x14ac:dyDescent="0.2">
      <c r="AJ48" t="s">
        <v>58</v>
      </c>
      <c r="AK48" t="b">
        <f>AND(AL44&gt;AB44,AK44&lt;Y44)</f>
        <v>1</v>
      </c>
    </row>
    <row r="49" spans="36:37" x14ac:dyDescent="0.2">
      <c r="AJ49" t="s">
        <v>59</v>
      </c>
      <c r="AK49" t="b">
        <f>AND(AL44&lt;AB44,AK44&gt;0)</f>
        <v>0</v>
      </c>
    </row>
  </sheetData>
  <mergeCells count="14">
    <mergeCell ref="B1:M1"/>
    <mergeCell ref="B9:G9"/>
    <mergeCell ref="H9:M9"/>
    <mergeCell ref="AT1:BI1"/>
    <mergeCell ref="AT4:AW4"/>
    <mergeCell ref="AX4:BB4"/>
    <mergeCell ref="AT6:BB6"/>
    <mergeCell ref="AT7:BB7"/>
    <mergeCell ref="AT9:BB9"/>
    <mergeCell ref="BC4:BF4"/>
    <mergeCell ref="BG4:BJ4"/>
    <mergeCell ref="BC6:BJ6"/>
    <mergeCell ref="BC7:BJ7"/>
    <mergeCell ref="BC9:BJ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52"/>
  <sheetViews>
    <sheetView topLeftCell="F7" zoomScale="90" zoomScaleNormal="90" workbookViewId="0">
      <selection activeCell="AA50" sqref="AA50"/>
    </sheetView>
  </sheetViews>
  <sheetFormatPr defaultRowHeight="11.25" x14ac:dyDescent="0.2"/>
  <cols>
    <col min="1" max="1" width="12.6640625" style="28" customWidth="1"/>
    <col min="2" max="17" width="12.1640625" style="28" customWidth="1"/>
    <col min="18" max="23" width="10.83203125" style="28" customWidth="1"/>
    <col min="25" max="25" width="9.33203125" style="28"/>
    <col min="26" max="26" width="10.1640625" style="28" bestFit="1" customWidth="1"/>
    <col min="27" max="33" width="9.33203125" style="28"/>
    <col min="36" max="16384" width="9.33203125" style="28"/>
  </cols>
  <sheetData>
    <row r="1" spans="1:35" x14ac:dyDescent="0.2">
      <c r="A1" s="27" t="s">
        <v>0</v>
      </c>
      <c r="B1" s="109" t="s">
        <v>43</v>
      </c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1"/>
      <c r="N1"/>
      <c r="Q1"/>
      <c r="X1" s="28"/>
      <c r="Y1" s="14"/>
      <c r="Z1" s="14"/>
      <c r="AA1" s="14"/>
      <c r="AB1" s="14"/>
      <c r="AC1" s="14"/>
      <c r="AD1" s="14"/>
      <c r="AH1" s="28"/>
      <c r="AI1" s="28"/>
    </row>
    <row r="2" spans="1:35" x14ac:dyDescent="0.2">
      <c r="A2" s="27" t="s">
        <v>1</v>
      </c>
      <c r="B2" s="26" t="s">
        <v>44</v>
      </c>
      <c r="C2" s="26" t="s">
        <v>44</v>
      </c>
      <c r="D2" s="26" t="s">
        <v>44</v>
      </c>
      <c r="E2" s="26" t="s">
        <v>44</v>
      </c>
      <c r="F2" s="26" t="s">
        <v>44</v>
      </c>
      <c r="G2" s="26" t="s">
        <v>44</v>
      </c>
      <c r="H2" s="26" t="s">
        <v>55</v>
      </c>
      <c r="I2" s="26" t="s">
        <v>55</v>
      </c>
      <c r="J2" s="26" t="s">
        <v>55</v>
      </c>
      <c r="K2" s="26" t="s">
        <v>55</v>
      </c>
      <c r="L2" s="26" t="s">
        <v>55</v>
      </c>
      <c r="M2" s="26" t="s">
        <v>55</v>
      </c>
      <c r="N2"/>
      <c r="O2" s="29" t="s">
        <v>44</v>
      </c>
      <c r="P2" s="29" t="s">
        <v>55</v>
      </c>
      <c r="Q2"/>
      <c r="X2" s="28"/>
      <c r="Y2" s="14"/>
      <c r="Z2" s="26" t="s">
        <v>44</v>
      </c>
      <c r="AA2" s="26" t="s">
        <v>55</v>
      </c>
      <c r="AB2" s="26"/>
      <c r="AC2" s="26" t="s">
        <v>44</v>
      </c>
      <c r="AD2" s="26" t="s">
        <v>55</v>
      </c>
      <c r="AF2" s="29" t="s">
        <v>44</v>
      </c>
      <c r="AG2" s="29" t="s">
        <v>55</v>
      </c>
      <c r="AH2" s="28"/>
      <c r="AI2" s="28"/>
    </row>
    <row r="3" spans="1:35" ht="22.5" x14ac:dyDescent="0.2">
      <c r="A3" s="27" t="s">
        <v>2</v>
      </c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/>
      <c r="O3" s="30"/>
      <c r="P3" s="30"/>
      <c r="Q3"/>
      <c r="X3" s="28"/>
      <c r="Y3" s="14"/>
      <c r="Z3" s="14"/>
      <c r="AA3" s="14"/>
      <c r="AB3" s="14"/>
      <c r="AC3" s="14"/>
      <c r="AD3" s="14"/>
      <c r="AF3" s="30"/>
      <c r="AG3" s="30"/>
      <c r="AH3" s="28"/>
      <c r="AI3" s="28"/>
    </row>
    <row r="4" spans="1:35" ht="69.75" customHeight="1" x14ac:dyDescent="0.2">
      <c r="A4" s="27" t="s">
        <v>3</v>
      </c>
      <c r="B4" s="31" t="s">
        <v>45</v>
      </c>
      <c r="C4" s="31" t="s">
        <v>45</v>
      </c>
      <c r="D4" s="31" t="s">
        <v>45</v>
      </c>
      <c r="E4" s="31" t="s">
        <v>53</v>
      </c>
      <c r="F4" s="31" t="s">
        <v>53</v>
      </c>
      <c r="G4" s="31" t="s">
        <v>53</v>
      </c>
      <c r="H4" s="31" t="s">
        <v>45</v>
      </c>
      <c r="I4" s="31" t="s">
        <v>45</v>
      </c>
      <c r="J4" s="31" t="s">
        <v>45</v>
      </c>
      <c r="K4" s="31" t="s">
        <v>53</v>
      </c>
      <c r="L4" s="31" t="s">
        <v>53</v>
      </c>
      <c r="M4" s="31" t="s">
        <v>53</v>
      </c>
      <c r="N4"/>
      <c r="O4" s="30"/>
      <c r="P4" s="30"/>
      <c r="Q4"/>
      <c r="R4" s="31" t="s">
        <v>45</v>
      </c>
      <c r="S4" s="31" t="s">
        <v>45</v>
      </c>
      <c r="T4" s="31" t="s">
        <v>45</v>
      </c>
      <c r="U4" s="31" t="s">
        <v>53</v>
      </c>
      <c r="V4" s="31" t="s">
        <v>53</v>
      </c>
      <c r="W4" s="31" t="s">
        <v>53</v>
      </c>
      <c r="X4" s="28"/>
      <c r="Y4" s="31" t="s">
        <v>45</v>
      </c>
      <c r="Z4" s="31" t="s">
        <v>45</v>
      </c>
      <c r="AA4" s="31" t="s">
        <v>45</v>
      </c>
      <c r="AB4" s="31" t="s">
        <v>53</v>
      </c>
      <c r="AC4" s="31" t="s">
        <v>53</v>
      </c>
      <c r="AD4" s="31" t="s">
        <v>53</v>
      </c>
      <c r="AF4" s="30"/>
      <c r="AG4" s="30"/>
      <c r="AH4" s="28"/>
      <c r="AI4" s="28"/>
    </row>
    <row r="5" spans="1:35" ht="18.75" customHeight="1" x14ac:dyDescent="0.2">
      <c r="A5" s="27" t="s">
        <v>4</v>
      </c>
      <c r="B5" s="26" t="s">
        <v>46</v>
      </c>
      <c r="C5" s="26" t="s">
        <v>46</v>
      </c>
      <c r="D5" s="26" t="s">
        <v>46</v>
      </c>
      <c r="E5" s="26" t="s">
        <v>54</v>
      </c>
      <c r="F5" s="26" t="s">
        <v>54</v>
      </c>
      <c r="G5" s="26" t="s">
        <v>54</v>
      </c>
      <c r="H5" s="26" t="s">
        <v>46</v>
      </c>
      <c r="I5" s="26" t="s">
        <v>46</v>
      </c>
      <c r="J5" s="26" t="s">
        <v>46</v>
      </c>
      <c r="K5" s="26" t="s">
        <v>54</v>
      </c>
      <c r="L5" s="26" t="s">
        <v>54</v>
      </c>
      <c r="M5" s="26" t="s">
        <v>54</v>
      </c>
      <c r="N5"/>
      <c r="O5" s="30"/>
      <c r="P5" s="30"/>
      <c r="Q5"/>
      <c r="R5" s="26" t="s">
        <v>46</v>
      </c>
      <c r="S5" s="26" t="s">
        <v>46</v>
      </c>
      <c r="T5" s="26" t="s">
        <v>46</v>
      </c>
      <c r="U5" s="26" t="s">
        <v>54</v>
      </c>
      <c r="V5" s="26" t="s">
        <v>54</v>
      </c>
      <c r="W5" s="26" t="s">
        <v>54</v>
      </c>
      <c r="X5" s="28"/>
      <c r="Y5" s="26" t="s">
        <v>46</v>
      </c>
      <c r="Z5" s="26" t="s">
        <v>46</v>
      </c>
      <c r="AA5" s="26" t="s">
        <v>46</v>
      </c>
      <c r="AB5" s="26" t="s">
        <v>54</v>
      </c>
      <c r="AC5" s="26" t="s">
        <v>54</v>
      </c>
      <c r="AD5" s="26" t="s">
        <v>54</v>
      </c>
      <c r="AF5" s="30"/>
      <c r="AG5" s="30"/>
      <c r="AH5" s="28"/>
      <c r="AI5" s="28"/>
    </row>
    <row r="6" spans="1:35" ht="22.5" x14ac:dyDescent="0.2">
      <c r="A6" s="27" t="s">
        <v>5</v>
      </c>
      <c r="B6" s="32">
        <v>3</v>
      </c>
      <c r="C6" s="32">
        <v>3</v>
      </c>
      <c r="D6" s="32">
        <v>3</v>
      </c>
      <c r="E6" s="32">
        <v>3</v>
      </c>
      <c r="F6" s="32">
        <v>3</v>
      </c>
      <c r="G6" s="32">
        <v>3</v>
      </c>
      <c r="H6" s="32">
        <v>4</v>
      </c>
      <c r="I6" s="32">
        <v>4</v>
      </c>
      <c r="J6" s="32">
        <v>4</v>
      </c>
      <c r="K6" s="32">
        <v>4</v>
      </c>
      <c r="L6" s="32">
        <v>4</v>
      </c>
      <c r="M6" s="32">
        <v>4</v>
      </c>
      <c r="N6"/>
      <c r="O6" s="30"/>
      <c r="P6" s="30"/>
      <c r="Q6"/>
      <c r="X6" s="28"/>
      <c r="Y6" s="14"/>
      <c r="Z6" s="14"/>
      <c r="AA6" s="14"/>
      <c r="AB6" s="14"/>
      <c r="AC6" s="14"/>
      <c r="AD6" s="14"/>
      <c r="AF6" s="30"/>
      <c r="AG6" s="30"/>
      <c r="AH6" s="28"/>
      <c r="AI6" s="28"/>
    </row>
    <row r="7" spans="1:35" ht="22.5" x14ac:dyDescent="0.2">
      <c r="A7" s="27" t="s">
        <v>6</v>
      </c>
      <c r="B7" s="32">
        <v>4</v>
      </c>
      <c r="C7" s="32">
        <v>4</v>
      </c>
      <c r="D7" s="32">
        <v>4</v>
      </c>
      <c r="E7" s="32">
        <v>4</v>
      </c>
      <c r="F7" s="32">
        <v>4</v>
      </c>
      <c r="G7" s="32">
        <v>4</v>
      </c>
      <c r="H7" s="32">
        <v>3</v>
      </c>
      <c r="I7" s="32">
        <v>3</v>
      </c>
      <c r="J7" s="32">
        <v>3</v>
      </c>
      <c r="K7" s="32">
        <v>3</v>
      </c>
      <c r="L7" s="32">
        <v>3</v>
      </c>
      <c r="M7" s="32">
        <v>3</v>
      </c>
      <c r="N7"/>
      <c r="O7" s="30"/>
      <c r="P7" s="30"/>
      <c r="Q7"/>
      <c r="X7" s="28"/>
      <c r="Y7" s="14"/>
      <c r="Z7" s="14"/>
      <c r="AA7" s="14"/>
      <c r="AB7" s="14"/>
      <c r="AC7" s="14"/>
      <c r="AD7" s="14"/>
      <c r="AF7" s="30"/>
      <c r="AG7" s="30"/>
      <c r="AH7" s="28"/>
      <c r="AI7" s="28"/>
    </row>
    <row r="8" spans="1:35" x14ac:dyDescent="0.2">
      <c r="A8" s="27" t="s">
        <v>7</v>
      </c>
      <c r="B8" s="26" t="s">
        <v>47</v>
      </c>
      <c r="C8" s="26" t="s">
        <v>47</v>
      </c>
      <c r="D8" s="26" t="s">
        <v>47</v>
      </c>
      <c r="E8" s="26" t="s">
        <v>47</v>
      </c>
      <c r="F8" s="26" t="s">
        <v>47</v>
      </c>
      <c r="G8" s="26" t="s">
        <v>47</v>
      </c>
      <c r="H8" s="26" t="s">
        <v>47</v>
      </c>
      <c r="I8" s="26" t="s">
        <v>47</v>
      </c>
      <c r="J8" s="26" t="s">
        <v>47</v>
      </c>
      <c r="K8" s="26" t="s">
        <v>47</v>
      </c>
      <c r="L8" s="26" t="s">
        <v>47</v>
      </c>
      <c r="M8" s="26" t="s">
        <v>47</v>
      </c>
      <c r="N8"/>
      <c r="O8" s="30"/>
      <c r="P8" s="30"/>
      <c r="Q8"/>
      <c r="X8" s="28"/>
      <c r="Y8" s="22" t="s">
        <v>61</v>
      </c>
      <c r="Z8" s="26" t="s">
        <v>44</v>
      </c>
      <c r="AA8" s="26" t="s">
        <v>55</v>
      </c>
      <c r="AB8" s="22" t="s">
        <v>61</v>
      </c>
      <c r="AC8" s="26" t="s">
        <v>44</v>
      </c>
      <c r="AD8" s="26" t="s">
        <v>55</v>
      </c>
      <c r="AF8" s="30"/>
      <c r="AG8" s="30"/>
      <c r="AH8" s="28"/>
      <c r="AI8" s="28"/>
    </row>
    <row r="9" spans="1:35" ht="11.25" customHeight="1" x14ac:dyDescent="0.2">
      <c r="A9" s="27" t="s">
        <v>8</v>
      </c>
      <c r="B9" s="112" t="s">
        <v>48</v>
      </c>
      <c r="C9" s="113"/>
      <c r="D9" s="113"/>
      <c r="E9" s="113"/>
      <c r="F9" s="113"/>
      <c r="G9" s="114"/>
      <c r="H9" s="112" t="s">
        <v>56</v>
      </c>
      <c r="I9" s="113"/>
      <c r="J9" s="113"/>
      <c r="K9" s="113"/>
      <c r="L9" s="113"/>
      <c r="M9" s="114"/>
      <c r="N9"/>
      <c r="O9" s="30"/>
      <c r="P9" s="30"/>
      <c r="Q9"/>
      <c r="X9" s="28"/>
      <c r="Y9" s="14"/>
      <c r="Z9" s="14"/>
      <c r="AA9" s="14"/>
      <c r="AB9" s="14"/>
      <c r="AC9" s="14"/>
      <c r="AD9" s="14"/>
      <c r="AF9" s="30"/>
      <c r="AG9" s="30"/>
      <c r="AH9" s="28"/>
      <c r="AI9" s="28"/>
    </row>
    <row r="10" spans="1:35" x14ac:dyDescent="0.2">
      <c r="A10" s="27" t="s">
        <v>9</v>
      </c>
      <c r="B10" s="33">
        <v>1</v>
      </c>
      <c r="C10" s="43"/>
      <c r="D10" s="43"/>
      <c r="E10" s="33">
        <v>1</v>
      </c>
      <c r="F10" s="43"/>
      <c r="G10" s="43"/>
      <c r="H10" s="33">
        <v>1.1000000000000001</v>
      </c>
      <c r="I10" s="43"/>
      <c r="J10" s="43"/>
      <c r="K10" s="33">
        <v>1.1000000000000001</v>
      </c>
      <c r="L10" s="43"/>
      <c r="M10" s="43"/>
      <c r="N10"/>
      <c r="O10" s="45">
        <v>1</v>
      </c>
      <c r="P10" s="45">
        <v>1.1000000000000001</v>
      </c>
      <c r="Q10"/>
      <c r="X10" s="28"/>
      <c r="Y10" s="14"/>
      <c r="Z10" s="14"/>
      <c r="AA10" s="14"/>
      <c r="AB10" s="14"/>
      <c r="AC10" s="14"/>
      <c r="AD10" s="14"/>
      <c r="AF10" s="45">
        <v>1</v>
      </c>
      <c r="AG10" s="45">
        <v>1.1000000000000001</v>
      </c>
      <c r="AH10" s="28"/>
      <c r="AI10" s="28"/>
    </row>
    <row r="11" spans="1:35" x14ac:dyDescent="0.2">
      <c r="A11" s="27" t="s">
        <v>11</v>
      </c>
      <c r="B11" s="26" t="s">
        <v>49</v>
      </c>
      <c r="C11" s="26" t="s">
        <v>50</v>
      </c>
      <c r="D11" s="26" t="s">
        <v>52</v>
      </c>
      <c r="E11" s="26" t="s">
        <v>49</v>
      </c>
      <c r="F11" s="26" t="s">
        <v>50</v>
      </c>
      <c r="G11" s="26" t="s">
        <v>52</v>
      </c>
      <c r="H11" s="26" t="s">
        <v>49</v>
      </c>
      <c r="I11" s="26" t="s">
        <v>50</v>
      </c>
      <c r="J11" s="26" t="s">
        <v>52</v>
      </c>
      <c r="K11" s="26" t="s">
        <v>49</v>
      </c>
      <c r="L11" s="26" t="s">
        <v>50</v>
      </c>
      <c r="M11" s="26" t="s">
        <v>52</v>
      </c>
      <c r="N11"/>
      <c r="O11" s="34" t="s">
        <v>60</v>
      </c>
      <c r="P11" s="34" t="s">
        <v>60</v>
      </c>
      <c r="Q11"/>
      <c r="R11" s="26" t="s">
        <v>49</v>
      </c>
      <c r="S11" s="26" t="s">
        <v>50</v>
      </c>
      <c r="T11" s="26" t="s">
        <v>52</v>
      </c>
      <c r="U11" s="26" t="s">
        <v>49</v>
      </c>
      <c r="V11" s="26" t="s">
        <v>50</v>
      </c>
      <c r="W11" s="26" t="s">
        <v>52</v>
      </c>
      <c r="X11" s="28"/>
      <c r="Y11" s="14"/>
      <c r="Z11" s="26" t="s">
        <v>52</v>
      </c>
      <c r="AA11" s="26" t="s">
        <v>52</v>
      </c>
      <c r="AB11" s="14"/>
      <c r="AC11" s="26" t="s">
        <v>52</v>
      </c>
      <c r="AD11" s="26" t="s">
        <v>52</v>
      </c>
      <c r="AF11" s="34" t="s">
        <v>60</v>
      </c>
      <c r="AG11" s="34" t="s">
        <v>60</v>
      </c>
      <c r="AH11" s="28"/>
      <c r="AI11" s="28"/>
    </row>
    <row r="12" spans="1:35" x14ac:dyDescent="0.2">
      <c r="A12" s="35">
        <v>43556</v>
      </c>
      <c r="B12" s="36">
        <v>0.9</v>
      </c>
      <c r="C12" s="36">
        <f>ROUND(B12*$B$10,3)</f>
        <v>0.9</v>
      </c>
      <c r="D12" s="36">
        <v>0.90300000000000002</v>
      </c>
      <c r="E12" s="36">
        <v>14</v>
      </c>
      <c r="F12" s="36">
        <f>ROUND(E12*$E$10,3)</f>
        <v>14</v>
      </c>
      <c r="G12" s="36">
        <v>14</v>
      </c>
      <c r="H12" s="36">
        <v>0</v>
      </c>
      <c r="I12" s="36">
        <v>0</v>
      </c>
      <c r="J12" s="36">
        <v>0</v>
      </c>
      <c r="K12" s="36">
        <v>2.8340000000000001</v>
      </c>
      <c r="L12" s="36">
        <v>3.117</v>
      </c>
      <c r="M12" s="36">
        <v>5.0339999999999998</v>
      </c>
      <c r="N12"/>
      <c r="O12" s="37">
        <f t="shared" ref="O12:P42" si="0">MAX(ROUND(SUMIFS($B12:$M12,$B$11:$M$11,"Факт",$B$2:$M$2,O$2) - SUMIFS($B12:$M12,$B$11:$M$11,"План",$B$2:$M$2,O$2)*O$10,3),0)</f>
        <v>3.0000000000000001E-3</v>
      </c>
      <c r="P12" s="37">
        <f t="shared" si="0"/>
        <v>1.917</v>
      </c>
      <c r="Q12"/>
      <c r="R12" s="38">
        <f t="shared" ref="R12:W21" si="1">SUMIFS($B12:$M12,$B$11:$M$11,R$11,$B$5:$M$5,R$5)</f>
        <v>0.9</v>
      </c>
      <c r="S12" s="38">
        <f t="shared" si="1"/>
        <v>0.9</v>
      </c>
      <c r="T12" s="38">
        <f t="shared" si="1"/>
        <v>0.90300000000000002</v>
      </c>
      <c r="U12" s="38">
        <f t="shared" si="1"/>
        <v>16.834</v>
      </c>
      <c r="V12" s="38">
        <f t="shared" si="1"/>
        <v>17.117000000000001</v>
      </c>
      <c r="W12" s="38">
        <f t="shared" si="1"/>
        <v>19.033999999999999</v>
      </c>
      <c r="X12" s="28"/>
      <c r="Y12" s="13" t="str">
        <f t="shared" ref="Y12:Y42" si="2">IF(T12&gt;S12,"2.1",IF(T12&gt;R12,"2.2","2.3"))</f>
        <v>2.1</v>
      </c>
      <c r="Z12" s="42">
        <f>T12-(T12-C12)*IF($H$43&gt;0,1,0)</f>
        <v>0.90300000000000002</v>
      </c>
      <c r="AA12" s="23">
        <f>T12-Z12</f>
        <v>0</v>
      </c>
      <c r="AB12" s="13" t="str">
        <f t="shared" ref="AB12:AB42" si="3">IF(W12&gt;V12,"2.1",IF(W12&gt;U12,"2.2","2.3"))</f>
        <v>2.1</v>
      </c>
      <c r="AC12" s="44">
        <f>W12-(W12-F12)*IF($K$43&gt;0,1,0)</f>
        <v>14</v>
      </c>
      <c r="AD12" s="23">
        <f>W12-AC12</f>
        <v>5.0339999999999989</v>
      </c>
      <c r="AF12" s="37">
        <f t="shared" ref="AF12:AG42" si="4">MAX(ROUND(SUMIFS($Y12:$AD12,$Y$11:$AD$11,"Факт",$Y$2:$AD$2,AF$2) - SUMIFS($B12:$M12,$B$11:$M$11,"План",$B$2:$M$2,AF$2)*AF$10,3),0)</f>
        <v>3.0000000000000001E-3</v>
      </c>
      <c r="AG12" s="37">
        <f t="shared" si="4"/>
        <v>1.917</v>
      </c>
      <c r="AH12" s="28"/>
      <c r="AI12" s="28"/>
    </row>
    <row r="13" spans="1:35" x14ac:dyDescent="0.2">
      <c r="A13" s="35">
        <v>43557</v>
      </c>
      <c r="B13" s="36">
        <v>0.9</v>
      </c>
      <c r="C13" s="36">
        <f t="shared" ref="C13:C41" si="5">ROUND(B13*$B$10,3)</f>
        <v>0.9</v>
      </c>
      <c r="D13" s="36">
        <v>0.83699999999999997</v>
      </c>
      <c r="E13" s="36">
        <v>14</v>
      </c>
      <c r="F13" s="36">
        <f t="shared" ref="F13:F41" si="6">ROUND(E13*$E$10,3)</f>
        <v>14</v>
      </c>
      <c r="G13" s="36">
        <v>14</v>
      </c>
      <c r="H13" s="36">
        <v>0</v>
      </c>
      <c r="I13" s="36">
        <v>0</v>
      </c>
      <c r="J13" s="36">
        <v>0</v>
      </c>
      <c r="K13" s="36">
        <v>2.8330000000000002</v>
      </c>
      <c r="L13" s="36">
        <v>3.1160000000000001</v>
      </c>
      <c r="M13" s="36">
        <v>3.4740000000000002</v>
      </c>
      <c r="N13"/>
      <c r="O13" s="37">
        <f t="shared" si="0"/>
        <v>0</v>
      </c>
      <c r="P13" s="37">
        <f t="shared" si="0"/>
        <v>0.35799999999999998</v>
      </c>
      <c r="Q13"/>
      <c r="R13" s="38">
        <f t="shared" si="1"/>
        <v>0.9</v>
      </c>
      <c r="S13" s="38">
        <f t="shared" si="1"/>
        <v>0.9</v>
      </c>
      <c r="T13" s="38">
        <f t="shared" si="1"/>
        <v>0.83699999999999997</v>
      </c>
      <c r="U13" s="38">
        <f t="shared" si="1"/>
        <v>16.832999999999998</v>
      </c>
      <c r="V13" s="38">
        <f t="shared" si="1"/>
        <v>17.116</v>
      </c>
      <c r="W13" s="38">
        <f t="shared" si="1"/>
        <v>17.474</v>
      </c>
      <c r="X13" s="28"/>
      <c r="Y13" s="13" t="str">
        <f t="shared" si="2"/>
        <v>2.3</v>
      </c>
      <c r="Z13" s="23">
        <f>T13-AA13</f>
        <v>0.83699999999999997</v>
      </c>
      <c r="AA13" s="23">
        <f t="shared" ref="AA13:AA19" si="7">MIN(H13,T13)</f>
        <v>0</v>
      </c>
      <c r="AB13" s="13" t="str">
        <f t="shared" si="3"/>
        <v>2.1</v>
      </c>
      <c r="AC13" s="44">
        <f>W13-(W13-F13)*IF($K$43&gt;0,1,0)</f>
        <v>14</v>
      </c>
      <c r="AD13" s="23">
        <f>W13-AC13</f>
        <v>3.4740000000000002</v>
      </c>
      <c r="AF13" s="37">
        <f t="shared" si="4"/>
        <v>0</v>
      </c>
      <c r="AG13" s="37">
        <f t="shared" si="4"/>
        <v>0.35799999999999998</v>
      </c>
      <c r="AH13" s="28"/>
      <c r="AI13" s="28"/>
    </row>
    <row r="14" spans="1:35" x14ac:dyDescent="0.2">
      <c r="A14" s="35">
        <v>43558</v>
      </c>
      <c r="B14" s="36">
        <v>0.9</v>
      </c>
      <c r="C14" s="36">
        <f t="shared" si="5"/>
        <v>0.9</v>
      </c>
      <c r="D14" s="36">
        <v>0.72699999999999998</v>
      </c>
      <c r="E14" s="36">
        <v>14</v>
      </c>
      <c r="F14" s="36">
        <f t="shared" si="6"/>
        <v>14</v>
      </c>
      <c r="G14" s="36">
        <v>12.79</v>
      </c>
      <c r="H14" s="36">
        <v>0</v>
      </c>
      <c r="I14" s="36">
        <v>0</v>
      </c>
      <c r="J14" s="36">
        <v>0</v>
      </c>
      <c r="K14" s="36">
        <v>2.8340000000000001</v>
      </c>
      <c r="L14" s="36">
        <v>3.117</v>
      </c>
      <c r="M14" s="36">
        <v>2.8340000000000001</v>
      </c>
      <c r="N14"/>
      <c r="O14" s="37">
        <f t="shared" si="0"/>
        <v>0</v>
      </c>
      <c r="P14" s="37">
        <f t="shared" si="0"/>
        <v>0</v>
      </c>
      <c r="Q14"/>
      <c r="R14" s="38">
        <f t="shared" si="1"/>
        <v>0.9</v>
      </c>
      <c r="S14" s="38">
        <f t="shared" si="1"/>
        <v>0.9</v>
      </c>
      <c r="T14" s="38">
        <f t="shared" si="1"/>
        <v>0.72699999999999998</v>
      </c>
      <c r="U14" s="38">
        <f t="shared" si="1"/>
        <v>16.834</v>
      </c>
      <c r="V14" s="38">
        <f t="shared" si="1"/>
        <v>17.117000000000001</v>
      </c>
      <c r="W14" s="38">
        <f t="shared" si="1"/>
        <v>15.623999999999999</v>
      </c>
      <c r="X14" s="28"/>
      <c r="Y14" s="13" t="str">
        <f t="shared" si="2"/>
        <v>2.3</v>
      </c>
      <c r="Z14" s="23">
        <f t="shared" ref="Z14:Z42" si="8">T14-AA14</f>
        <v>0.72699999999999998</v>
      </c>
      <c r="AA14" s="23">
        <f t="shared" si="7"/>
        <v>0</v>
      </c>
      <c r="AB14" s="13" t="str">
        <f t="shared" si="3"/>
        <v>2.3</v>
      </c>
      <c r="AC14" s="23">
        <f>W14-AD14</f>
        <v>12.79</v>
      </c>
      <c r="AD14" s="23">
        <f t="shared" ref="AD14:AD19" si="9">MIN(K14,W14)</f>
        <v>2.8340000000000001</v>
      </c>
      <c r="AF14" s="37">
        <f t="shared" si="4"/>
        <v>0</v>
      </c>
      <c r="AG14" s="37">
        <f t="shared" si="4"/>
        <v>0</v>
      </c>
      <c r="AH14" s="28"/>
      <c r="AI14" s="28"/>
    </row>
    <row r="15" spans="1:35" x14ac:dyDescent="0.2">
      <c r="A15" s="35">
        <v>43559</v>
      </c>
      <c r="B15" s="36">
        <v>0.9</v>
      </c>
      <c r="C15" s="36">
        <f t="shared" si="5"/>
        <v>0.9</v>
      </c>
      <c r="D15" s="36">
        <v>0.61899999999999999</v>
      </c>
      <c r="E15" s="36">
        <v>14</v>
      </c>
      <c r="F15" s="36">
        <f t="shared" si="6"/>
        <v>14</v>
      </c>
      <c r="G15" s="36">
        <v>12.023</v>
      </c>
      <c r="H15" s="36">
        <v>0</v>
      </c>
      <c r="I15" s="36">
        <v>0</v>
      </c>
      <c r="J15" s="36">
        <v>0</v>
      </c>
      <c r="K15" s="36">
        <v>2.8330000000000002</v>
      </c>
      <c r="L15" s="36">
        <v>3.1160000000000001</v>
      </c>
      <c r="M15" s="36">
        <v>2.8330000000000002</v>
      </c>
      <c r="N15"/>
      <c r="O15" s="37">
        <f t="shared" si="0"/>
        <v>0</v>
      </c>
      <c r="P15" s="37">
        <f t="shared" si="0"/>
        <v>0</v>
      </c>
      <c r="Q15"/>
      <c r="R15" s="38">
        <f t="shared" si="1"/>
        <v>0.9</v>
      </c>
      <c r="S15" s="38">
        <f t="shared" si="1"/>
        <v>0.9</v>
      </c>
      <c r="T15" s="38">
        <f t="shared" si="1"/>
        <v>0.61899999999999999</v>
      </c>
      <c r="U15" s="38">
        <f t="shared" si="1"/>
        <v>16.832999999999998</v>
      </c>
      <c r="V15" s="38">
        <f t="shared" si="1"/>
        <v>17.116</v>
      </c>
      <c r="W15" s="38">
        <f t="shared" si="1"/>
        <v>14.856</v>
      </c>
      <c r="X15" s="28"/>
      <c r="Y15" s="13" t="str">
        <f t="shared" si="2"/>
        <v>2.3</v>
      </c>
      <c r="Z15" s="23">
        <f t="shared" si="8"/>
        <v>0.61899999999999999</v>
      </c>
      <c r="AA15" s="23">
        <f t="shared" si="7"/>
        <v>0</v>
      </c>
      <c r="AB15" s="13" t="str">
        <f t="shared" si="3"/>
        <v>2.3</v>
      </c>
      <c r="AC15" s="23">
        <f t="shared" ref="AC15:AC19" si="10">W15-AD15</f>
        <v>12.023</v>
      </c>
      <c r="AD15" s="23">
        <f t="shared" si="9"/>
        <v>2.8330000000000002</v>
      </c>
      <c r="AF15" s="37">
        <f t="shared" si="4"/>
        <v>0</v>
      </c>
      <c r="AG15" s="37">
        <f t="shared" si="4"/>
        <v>0</v>
      </c>
      <c r="AH15" s="28"/>
      <c r="AI15" s="28"/>
    </row>
    <row r="16" spans="1:35" x14ac:dyDescent="0.2">
      <c r="A16" s="35">
        <v>43560</v>
      </c>
      <c r="B16" s="36">
        <v>0.9</v>
      </c>
      <c r="C16" s="36">
        <f t="shared" si="5"/>
        <v>0.9</v>
      </c>
      <c r="D16" s="36">
        <v>0.86399999999999999</v>
      </c>
      <c r="E16" s="36">
        <v>14</v>
      </c>
      <c r="F16" s="36">
        <f t="shared" si="6"/>
        <v>14</v>
      </c>
      <c r="G16" s="36">
        <v>11.224</v>
      </c>
      <c r="H16" s="36">
        <v>0</v>
      </c>
      <c r="I16" s="36">
        <v>0</v>
      </c>
      <c r="J16" s="36">
        <v>0</v>
      </c>
      <c r="K16" s="36">
        <v>2.8340000000000001</v>
      </c>
      <c r="L16" s="36">
        <v>3.117</v>
      </c>
      <c r="M16" s="36">
        <v>2.8340000000000001</v>
      </c>
      <c r="N16"/>
      <c r="O16" s="37">
        <f t="shared" si="0"/>
        <v>0</v>
      </c>
      <c r="P16" s="37">
        <f t="shared" si="0"/>
        <v>0</v>
      </c>
      <c r="Q16"/>
      <c r="R16" s="38">
        <f t="shared" si="1"/>
        <v>0.9</v>
      </c>
      <c r="S16" s="38">
        <f t="shared" si="1"/>
        <v>0.9</v>
      </c>
      <c r="T16" s="38">
        <f t="shared" si="1"/>
        <v>0.86399999999999999</v>
      </c>
      <c r="U16" s="38">
        <f t="shared" si="1"/>
        <v>16.834</v>
      </c>
      <c r="V16" s="38">
        <f t="shared" si="1"/>
        <v>17.117000000000001</v>
      </c>
      <c r="W16" s="38">
        <f t="shared" si="1"/>
        <v>14.058</v>
      </c>
      <c r="X16" s="28"/>
      <c r="Y16" s="13" t="str">
        <f t="shared" si="2"/>
        <v>2.3</v>
      </c>
      <c r="Z16" s="23">
        <f t="shared" si="8"/>
        <v>0.86399999999999999</v>
      </c>
      <c r="AA16" s="23">
        <f t="shared" si="7"/>
        <v>0</v>
      </c>
      <c r="AB16" s="13" t="str">
        <f t="shared" si="3"/>
        <v>2.3</v>
      </c>
      <c r="AC16" s="23">
        <f t="shared" si="10"/>
        <v>11.224</v>
      </c>
      <c r="AD16" s="23">
        <f t="shared" si="9"/>
        <v>2.8340000000000001</v>
      </c>
      <c r="AF16" s="37">
        <f t="shared" si="4"/>
        <v>0</v>
      </c>
      <c r="AG16" s="37">
        <f t="shared" si="4"/>
        <v>0</v>
      </c>
      <c r="AH16" s="28"/>
      <c r="AI16" s="28"/>
    </row>
    <row r="17" spans="1:35" x14ac:dyDescent="0.2">
      <c r="A17" s="35">
        <v>43561</v>
      </c>
      <c r="B17" s="36">
        <v>0.9</v>
      </c>
      <c r="C17" s="36">
        <f t="shared" si="5"/>
        <v>0.9</v>
      </c>
      <c r="D17" s="36">
        <v>0.46800000000000003</v>
      </c>
      <c r="E17" s="36">
        <v>14</v>
      </c>
      <c r="F17" s="36">
        <f t="shared" si="6"/>
        <v>14</v>
      </c>
      <c r="G17" s="36">
        <v>11.12</v>
      </c>
      <c r="H17" s="36">
        <v>0</v>
      </c>
      <c r="I17" s="36">
        <v>0</v>
      </c>
      <c r="J17" s="36">
        <v>0</v>
      </c>
      <c r="K17" s="36">
        <v>2.8330000000000002</v>
      </c>
      <c r="L17" s="36">
        <v>3.1160000000000001</v>
      </c>
      <c r="M17" s="36">
        <v>2.8330000000000002</v>
      </c>
      <c r="N17"/>
      <c r="O17" s="37">
        <f t="shared" si="0"/>
        <v>0</v>
      </c>
      <c r="P17" s="37">
        <f t="shared" si="0"/>
        <v>0</v>
      </c>
      <c r="Q17"/>
      <c r="R17" s="38">
        <f t="shared" si="1"/>
        <v>0.9</v>
      </c>
      <c r="S17" s="38">
        <f t="shared" si="1"/>
        <v>0.9</v>
      </c>
      <c r="T17" s="38">
        <f t="shared" si="1"/>
        <v>0.46800000000000003</v>
      </c>
      <c r="U17" s="38">
        <f t="shared" si="1"/>
        <v>16.832999999999998</v>
      </c>
      <c r="V17" s="38">
        <f t="shared" si="1"/>
        <v>17.116</v>
      </c>
      <c r="W17" s="38">
        <f t="shared" si="1"/>
        <v>13.952999999999999</v>
      </c>
      <c r="X17" s="28"/>
      <c r="Y17" s="13" t="str">
        <f t="shared" si="2"/>
        <v>2.3</v>
      </c>
      <c r="Z17" s="23">
        <f t="shared" si="8"/>
        <v>0.46800000000000003</v>
      </c>
      <c r="AA17" s="23">
        <f t="shared" si="7"/>
        <v>0</v>
      </c>
      <c r="AB17" s="13" t="str">
        <f t="shared" si="3"/>
        <v>2.3</v>
      </c>
      <c r="AC17" s="23">
        <f t="shared" si="10"/>
        <v>11.12</v>
      </c>
      <c r="AD17" s="23">
        <f t="shared" si="9"/>
        <v>2.8330000000000002</v>
      </c>
      <c r="AF17" s="37">
        <f t="shared" si="4"/>
        <v>0</v>
      </c>
      <c r="AG17" s="37">
        <f t="shared" si="4"/>
        <v>0</v>
      </c>
      <c r="AH17" s="28"/>
      <c r="AI17" s="28"/>
    </row>
    <row r="18" spans="1:35" x14ac:dyDescent="0.2">
      <c r="A18" s="35">
        <v>43562</v>
      </c>
      <c r="B18" s="36">
        <v>0.9</v>
      </c>
      <c r="C18" s="36">
        <f t="shared" si="5"/>
        <v>0.9</v>
      </c>
      <c r="D18" s="36">
        <v>0.432</v>
      </c>
      <c r="E18" s="36">
        <v>14</v>
      </c>
      <c r="F18" s="36">
        <f t="shared" si="6"/>
        <v>14</v>
      </c>
      <c r="G18" s="36">
        <v>10.675000000000001</v>
      </c>
      <c r="H18" s="36">
        <v>0</v>
      </c>
      <c r="I18" s="36">
        <v>0</v>
      </c>
      <c r="J18" s="36">
        <v>0</v>
      </c>
      <c r="K18" s="36">
        <v>2.8340000000000001</v>
      </c>
      <c r="L18" s="36">
        <v>3.117</v>
      </c>
      <c r="M18" s="36">
        <v>2.8340000000000001</v>
      </c>
      <c r="N18"/>
      <c r="O18" s="37">
        <f t="shared" si="0"/>
        <v>0</v>
      </c>
      <c r="P18" s="37">
        <f t="shared" si="0"/>
        <v>0</v>
      </c>
      <c r="Q18"/>
      <c r="R18" s="38">
        <f t="shared" si="1"/>
        <v>0.9</v>
      </c>
      <c r="S18" s="38">
        <f t="shared" si="1"/>
        <v>0.9</v>
      </c>
      <c r="T18" s="38">
        <f t="shared" si="1"/>
        <v>0.432</v>
      </c>
      <c r="U18" s="38">
        <f t="shared" si="1"/>
        <v>16.834</v>
      </c>
      <c r="V18" s="38">
        <f t="shared" si="1"/>
        <v>17.117000000000001</v>
      </c>
      <c r="W18" s="38">
        <f t="shared" si="1"/>
        <v>13.509</v>
      </c>
      <c r="X18" s="28"/>
      <c r="Y18" s="13" t="str">
        <f t="shared" si="2"/>
        <v>2.3</v>
      </c>
      <c r="Z18" s="23">
        <f t="shared" si="8"/>
        <v>0.432</v>
      </c>
      <c r="AA18" s="23">
        <f t="shared" si="7"/>
        <v>0</v>
      </c>
      <c r="AB18" s="13" t="str">
        <f t="shared" si="3"/>
        <v>2.3</v>
      </c>
      <c r="AC18" s="23">
        <f t="shared" si="10"/>
        <v>10.675000000000001</v>
      </c>
      <c r="AD18" s="23">
        <f t="shared" si="9"/>
        <v>2.8340000000000001</v>
      </c>
      <c r="AF18" s="37">
        <f t="shared" si="4"/>
        <v>0</v>
      </c>
      <c r="AG18" s="37">
        <f t="shared" si="4"/>
        <v>0</v>
      </c>
      <c r="AH18" s="28"/>
      <c r="AI18" s="28"/>
    </row>
    <row r="19" spans="1:35" x14ac:dyDescent="0.2">
      <c r="A19" s="35">
        <v>43563</v>
      </c>
      <c r="B19" s="36">
        <v>0.9</v>
      </c>
      <c r="C19" s="36">
        <f t="shared" si="5"/>
        <v>0.9</v>
      </c>
      <c r="D19" s="36">
        <v>0.745</v>
      </c>
      <c r="E19" s="36">
        <v>14</v>
      </c>
      <c r="F19" s="36">
        <f t="shared" si="6"/>
        <v>14</v>
      </c>
      <c r="G19" s="36">
        <v>13.484</v>
      </c>
      <c r="H19" s="36">
        <v>0</v>
      </c>
      <c r="I19" s="36">
        <v>0</v>
      </c>
      <c r="J19" s="36">
        <v>0</v>
      </c>
      <c r="K19" s="36">
        <v>2.8330000000000002</v>
      </c>
      <c r="L19" s="36">
        <v>3.1160000000000001</v>
      </c>
      <c r="M19" s="36">
        <v>2.8330000000000002</v>
      </c>
      <c r="N19"/>
      <c r="O19" s="37">
        <f t="shared" si="0"/>
        <v>0</v>
      </c>
      <c r="P19" s="37">
        <f t="shared" si="0"/>
        <v>0</v>
      </c>
      <c r="Q19"/>
      <c r="R19" s="38">
        <f t="shared" si="1"/>
        <v>0.9</v>
      </c>
      <c r="S19" s="38">
        <f t="shared" si="1"/>
        <v>0.9</v>
      </c>
      <c r="T19" s="38">
        <f t="shared" si="1"/>
        <v>0.745</v>
      </c>
      <c r="U19" s="38">
        <f t="shared" si="1"/>
        <v>16.832999999999998</v>
      </c>
      <c r="V19" s="38">
        <f t="shared" si="1"/>
        <v>17.116</v>
      </c>
      <c r="W19" s="38">
        <f t="shared" si="1"/>
        <v>16.317</v>
      </c>
      <c r="X19" s="28"/>
      <c r="Y19" s="13" t="str">
        <f t="shared" si="2"/>
        <v>2.3</v>
      </c>
      <c r="Z19" s="23">
        <f t="shared" si="8"/>
        <v>0.745</v>
      </c>
      <c r="AA19" s="23">
        <f t="shared" si="7"/>
        <v>0</v>
      </c>
      <c r="AB19" s="13" t="str">
        <f t="shared" si="3"/>
        <v>2.3</v>
      </c>
      <c r="AC19" s="23">
        <f t="shared" si="10"/>
        <v>13.484</v>
      </c>
      <c r="AD19" s="23">
        <f t="shared" si="9"/>
        <v>2.8330000000000002</v>
      </c>
      <c r="AF19" s="37">
        <f t="shared" si="4"/>
        <v>0</v>
      </c>
      <c r="AG19" s="37">
        <f t="shared" si="4"/>
        <v>0</v>
      </c>
      <c r="AH19" s="28"/>
      <c r="AI19" s="28"/>
    </row>
    <row r="20" spans="1:35" x14ac:dyDescent="0.2">
      <c r="A20" s="35">
        <v>43564</v>
      </c>
      <c r="B20" s="36">
        <v>0.9</v>
      </c>
      <c r="C20" s="36">
        <f t="shared" si="5"/>
        <v>0.9</v>
      </c>
      <c r="D20" s="36">
        <v>0.90900000000000003</v>
      </c>
      <c r="E20" s="36">
        <v>14</v>
      </c>
      <c r="F20" s="36">
        <f t="shared" si="6"/>
        <v>14</v>
      </c>
      <c r="G20" s="36">
        <v>14</v>
      </c>
      <c r="H20" s="36">
        <v>0</v>
      </c>
      <c r="I20" s="36">
        <v>0</v>
      </c>
      <c r="J20" s="36">
        <v>0</v>
      </c>
      <c r="K20" s="36">
        <v>2.8340000000000001</v>
      </c>
      <c r="L20" s="36">
        <v>3.117</v>
      </c>
      <c r="M20" s="36">
        <v>4.5620000000000003</v>
      </c>
      <c r="N20"/>
      <c r="O20" s="37">
        <f t="shared" si="0"/>
        <v>8.9999999999999993E-3</v>
      </c>
      <c r="P20" s="37">
        <f t="shared" si="0"/>
        <v>1.4450000000000001</v>
      </c>
      <c r="Q20"/>
      <c r="R20" s="38">
        <f t="shared" si="1"/>
        <v>0.9</v>
      </c>
      <c r="S20" s="38">
        <f t="shared" si="1"/>
        <v>0.9</v>
      </c>
      <c r="T20" s="38">
        <f t="shared" si="1"/>
        <v>0.90900000000000003</v>
      </c>
      <c r="U20" s="38">
        <f t="shared" si="1"/>
        <v>16.834</v>
      </c>
      <c r="V20" s="38">
        <f t="shared" si="1"/>
        <v>17.117000000000001</v>
      </c>
      <c r="W20" s="38">
        <f t="shared" si="1"/>
        <v>18.562000000000001</v>
      </c>
      <c r="X20" s="28"/>
      <c r="Y20" s="13" t="str">
        <f t="shared" si="2"/>
        <v>2.1</v>
      </c>
      <c r="Z20" s="42">
        <f>T20-(T20-C20)*IF($H$43&gt;0,1,0)</f>
        <v>0.90900000000000003</v>
      </c>
      <c r="AA20" s="23">
        <f>T20-Z20</f>
        <v>0</v>
      </c>
      <c r="AB20" s="13" t="str">
        <f t="shared" si="3"/>
        <v>2.1</v>
      </c>
      <c r="AC20" s="44">
        <f t="shared" ref="AC20:AC27" si="11">W20-(W20-F20)*IF($K$43&gt;0,1,0)</f>
        <v>14</v>
      </c>
      <c r="AD20" s="23">
        <f>W20-AC20</f>
        <v>4.5620000000000012</v>
      </c>
      <c r="AF20" s="37">
        <f t="shared" si="4"/>
        <v>8.9999999999999993E-3</v>
      </c>
      <c r="AG20" s="37">
        <f t="shared" si="4"/>
        <v>1.4450000000000001</v>
      </c>
      <c r="AH20" s="28"/>
      <c r="AI20" s="28"/>
    </row>
    <row r="21" spans="1:35" x14ac:dyDescent="0.2">
      <c r="A21" s="35">
        <v>43565</v>
      </c>
      <c r="B21" s="36">
        <v>0.9</v>
      </c>
      <c r="C21" s="36">
        <f t="shared" si="5"/>
        <v>0.9</v>
      </c>
      <c r="D21" s="36">
        <v>0.82399999999999995</v>
      </c>
      <c r="E21" s="36">
        <v>14</v>
      </c>
      <c r="F21" s="36">
        <f t="shared" si="6"/>
        <v>14</v>
      </c>
      <c r="G21" s="36">
        <v>14</v>
      </c>
      <c r="H21" s="36">
        <v>0</v>
      </c>
      <c r="I21" s="36">
        <v>0</v>
      </c>
      <c r="J21" s="36">
        <v>0</v>
      </c>
      <c r="K21" s="36">
        <v>2.8330000000000002</v>
      </c>
      <c r="L21" s="36">
        <v>3.1160000000000001</v>
      </c>
      <c r="M21" s="36">
        <v>5.5709999999999997</v>
      </c>
      <c r="N21"/>
      <c r="O21" s="37">
        <f t="shared" si="0"/>
        <v>0</v>
      </c>
      <c r="P21" s="37">
        <f t="shared" si="0"/>
        <v>2.4550000000000001</v>
      </c>
      <c r="Q21"/>
      <c r="R21" s="38">
        <f t="shared" si="1"/>
        <v>0.9</v>
      </c>
      <c r="S21" s="38">
        <f t="shared" si="1"/>
        <v>0.9</v>
      </c>
      <c r="T21" s="38">
        <f t="shared" si="1"/>
        <v>0.82399999999999995</v>
      </c>
      <c r="U21" s="38">
        <f t="shared" si="1"/>
        <v>16.832999999999998</v>
      </c>
      <c r="V21" s="38">
        <f t="shared" si="1"/>
        <v>17.116</v>
      </c>
      <c r="W21" s="38">
        <f t="shared" si="1"/>
        <v>19.570999999999998</v>
      </c>
      <c r="X21" s="28"/>
      <c r="Y21" s="13" t="str">
        <f t="shared" si="2"/>
        <v>2.3</v>
      </c>
      <c r="Z21" s="23">
        <f t="shared" si="8"/>
        <v>0.82399999999999995</v>
      </c>
      <c r="AA21" s="23">
        <f>MIN(H21,T21)</f>
        <v>0</v>
      </c>
      <c r="AB21" s="13" t="str">
        <f t="shared" si="3"/>
        <v>2.1</v>
      </c>
      <c r="AC21" s="44">
        <f t="shared" si="11"/>
        <v>14</v>
      </c>
      <c r="AD21" s="23">
        <f t="shared" ref="AD21:AD29" si="12">W21-AC21</f>
        <v>5.570999999999998</v>
      </c>
      <c r="AF21" s="37">
        <f t="shared" si="4"/>
        <v>0</v>
      </c>
      <c r="AG21" s="37">
        <f t="shared" si="4"/>
        <v>2.4550000000000001</v>
      </c>
      <c r="AH21" s="28"/>
      <c r="AI21" s="28"/>
    </row>
    <row r="22" spans="1:35" x14ac:dyDescent="0.2">
      <c r="A22" s="35">
        <v>43566</v>
      </c>
      <c r="B22" s="36">
        <v>0.8</v>
      </c>
      <c r="C22" s="36">
        <f t="shared" si="5"/>
        <v>0.8</v>
      </c>
      <c r="D22" s="36">
        <v>0.84199999999999997</v>
      </c>
      <c r="E22" s="36">
        <v>13</v>
      </c>
      <c r="F22" s="36">
        <f t="shared" si="6"/>
        <v>13</v>
      </c>
      <c r="G22" s="36">
        <v>13</v>
      </c>
      <c r="H22" s="36">
        <v>0</v>
      </c>
      <c r="I22" s="36">
        <v>0</v>
      </c>
      <c r="J22" s="36">
        <v>0</v>
      </c>
      <c r="K22" s="36">
        <v>2.8340000000000001</v>
      </c>
      <c r="L22" s="36">
        <v>3.117</v>
      </c>
      <c r="M22" s="36">
        <v>7.4530000000000003</v>
      </c>
      <c r="N22"/>
      <c r="O22" s="37">
        <f t="shared" si="0"/>
        <v>4.2000000000000003E-2</v>
      </c>
      <c r="P22" s="37">
        <f t="shared" si="0"/>
        <v>4.3360000000000003</v>
      </c>
      <c r="Q22"/>
      <c r="R22" s="38">
        <f t="shared" ref="R22:W31" si="13">SUMIFS($B22:$M22,$B$11:$M$11,R$11,$B$5:$M$5,R$5)</f>
        <v>0.8</v>
      </c>
      <c r="S22" s="38">
        <f t="shared" si="13"/>
        <v>0.8</v>
      </c>
      <c r="T22" s="38">
        <f t="shared" si="13"/>
        <v>0.84199999999999997</v>
      </c>
      <c r="U22" s="38">
        <f t="shared" si="13"/>
        <v>15.834</v>
      </c>
      <c r="V22" s="38">
        <f t="shared" si="13"/>
        <v>16.117000000000001</v>
      </c>
      <c r="W22" s="38">
        <f t="shared" si="13"/>
        <v>20.452999999999999</v>
      </c>
      <c r="X22" s="28"/>
      <c r="Y22" s="13" t="str">
        <f t="shared" si="2"/>
        <v>2.1</v>
      </c>
      <c r="Z22" s="42">
        <f>T22-(T22-C22)*IF($H$43&gt;0,1,0)</f>
        <v>0.84199999999999997</v>
      </c>
      <c r="AA22" s="23">
        <f>T22-Z22</f>
        <v>0</v>
      </c>
      <c r="AB22" s="13" t="str">
        <f t="shared" si="3"/>
        <v>2.1</v>
      </c>
      <c r="AC22" s="44">
        <f t="shared" si="11"/>
        <v>13</v>
      </c>
      <c r="AD22" s="23">
        <f t="shared" si="12"/>
        <v>7.4529999999999994</v>
      </c>
      <c r="AF22" s="37">
        <f t="shared" si="4"/>
        <v>4.2000000000000003E-2</v>
      </c>
      <c r="AG22" s="37">
        <f t="shared" si="4"/>
        <v>4.3360000000000003</v>
      </c>
      <c r="AH22" s="28"/>
      <c r="AI22" s="28"/>
    </row>
    <row r="23" spans="1:35" x14ac:dyDescent="0.2">
      <c r="A23" s="35">
        <v>43567</v>
      </c>
      <c r="B23" s="36">
        <v>0.8</v>
      </c>
      <c r="C23" s="36">
        <f t="shared" si="5"/>
        <v>0.8</v>
      </c>
      <c r="D23" s="36">
        <v>0.56000000000000005</v>
      </c>
      <c r="E23" s="36">
        <v>13</v>
      </c>
      <c r="F23" s="36">
        <f t="shared" si="6"/>
        <v>13</v>
      </c>
      <c r="G23" s="36">
        <v>13</v>
      </c>
      <c r="H23" s="36">
        <v>0</v>
      </c>
      <c r="I23" s="36">
        <v>0</v>
      </c>
      <c r="J23" s="36">
        <v>0</v>
      </c>
      <c r="K23" s="36">
        <v>2.8330000000000002</v>
      </c>
      <c r="L23" s="36">
        <v>3.1160000000000001</v>
      </c>
      <c r="M23" s="36">
        <v>8.0470000000000006</v>
      </c>
      <c r="N23"/>
      <c r="O23" s="37">
        <f t="shared" si="0"/>
        <v>0</v>
      </c>
      <c r="P23" s="37">
        <f t="shared" si="0"/>
        <v>4.931</v>
      </c>
      <c r="Q23"/>
      <c r="R23" s="38">
        <f t="shared" si="13"/>
        <v>0.8</v>
      </c>
      <c r="S23" s="38">
        <f t="shared" si="13"/>
        <v>0.8</v>
      </c>
      <c r="T23" s="38">
        <f t="shared" si="13"/>
        <v>0.56000000000000005</v>
      </c>
      <c r="U23" s="38">
        <f t="shared" si="13"/>
        <v>15.833</v>
      </c>
      <c r="V23" s="38">
        <f t="shared" si="13"/>
        <v>16.116</v>
      </c>
      <c r="W23" s="38">
        <f t="shared" si="13"/>
        <v>21.047000000000001</v>
      </c>
      <c r="X23" s="28"/>
      <c r="Y23" s="13" t="str">
        <f t="shared" si="2"/>
        <v>2.3</v>
      </c>
      <c r="Z23" s="23">
        <f t="shared" si="8"/>
        <v>0.56000000000000005</v>
      </c>
      <c r="AA23" s="23">
        <f>MIN(H23,T23)</f>
        <v>0</v>
      </c>
      <c r="AB23" s="13" t="str">
        <f t="shared" si="3"/>
        <v>2.1</v>
      </c>
      <c r="AC23" s="44">
        <f t="shared" si="11"/>
        <v>13</v>
      </c>
      <c r="AD23" s="23">
        <f t="shared" si="12"/>
        <v>8.0470000000000006</v>
      </c>
      <c r="AF23" s="37">
        <f t="shared" si="4"/>
        <v>0</v>
      </c>
      <c r="AG23" s="37">
        <f t="shared" si="4"/>
        <v>4.931</v>
      </c>
      <c r="AH23" s="28"/>
      <c r="AI23" s="28"/>
    </row>
    <row r="24" spans="1:35" x14ac:dyDescent="0.2">
      <c r="A24" s="35">
        <v>43568</v>
      </c>
      <c r="B24" s="36">
        <v>0.8</v>
      </c>
      <c r="C24" s="36">
        <f t="shared" si="5"/>
        <v>0.8</v>
      </c>
      <c r="D24" s="36">
        <v>0.875</v>
      </c>
      <c r="E24" s="36">
        <v>13</v>
      </c>
      <c r="F24" s="36">
        <f t="shared" si="6"/>
        <v>13</v>
      </c>
      <c r="G24" s="36">
        <v>13</v>
      </c>
      <c r="H24" s="36">
        <v>0</v>
      </c>
      <c r="I24" s="36">
        <v>0</v>
      </c>
      <c r="J24" s="36">
        <v>0</v>
      </c>
      <c r="K24" s="36">
        <v>2.8340000000000001</v>
      </c>
      <c r="L24" s="36">
        <v>3.117</v>
      </c>
      <c r="M24" s="36">
        <v>6.5650000000000004</v>
      </c>
      <c r="N24"/>
      <c r="O24" s="37">
        <f t="shared" si="0"/>
        <v>7.4999999999999997E-2</v>
      </c>
      <c r="P24" s="37">
        <f t="shared" si="0"/>
        <v>3.448</v>
      </c>
      <c r="Q24"/>
      <c r="R24" s="38">
        <f t="shared" si="13"/>
        <v>0.8</v>
      </c>
      <c r="S24" s="38">
        <f t="shared" si="13"/>
        <v>0.8</v>
      </c>
      <c r="T24" s="38">
        <f t="shared" si="13"/>
        <v>0.875</v>
      </c>
      <c r="U24" s="38">
        <f t="shared" si="13"/>
        <v>15.834</v>
      </c>
      <c r="V24" s="38">
        <f t="shared" si="13"/>
        <v>16.117000000000001</v>
      </c>
      <c r="W24" s="38">
        <f t="shared" si="13"/>
        <v>19.565000000000001</v>
      </c>
      <c r="X24" s="28"/>
      <c r="Y24" s="13" t="str">
        <f t="shared" si="2"/>
        <v>2.1</v>
      </c>
      <c r="Z24" s="42">
        <f>T24-(T24-C24)*IF($H$43&gt;0,1,0)</f>
        <v>0.875</v>
      </c>
      <c r="AA24" s="23">
        <f>T24-Z24</f>
        <v>0</v>
      </c>
      <c r="AB24" s="13" t="str">
        <f t="shared" si="3"/>
        <v>2.1</v>
      </c>
      <c r="AC24" s="44">
        <f t="shared" si="11"/>
        <v>13</v>
      </c>
      <c r="AD24" s="23">
        <f t="shared" si="12"/>
        <v>6.5650000000000013</v>
      </c>
      <c r="AF24" s="37">
        <f t="shared" si="4"/>
        <v>7.4999999999999997E-2</v>
      </c>
      <c r="AG24" s="37">
        <f t="shared" si="4"/>
        <v>3.448</v>
      </c>
      <c r="AH24" s="28"/>
      <c r="AI24" s="28"/>
    </row>
    <row r="25" spans="1:35" x14ac:dyDescent="0.2">
      <c r="A25" s="35">
        <v>43569</v>
      </c>
      <c r="B25" s="36">
        <v>0.8</v>
      </c>
      <c r="C25" s="36">
        <f t="shared" si="5"/>
        <v>0.8</v>
      </c>
      <c r="D25" s="36">
        <v>0.73499999999999999</v>
      </c>
      <c r="E25" s="36">
        <v>13</v>
      </c>
      <c r="F25" s="36">
        <f t="shared" si="6"/>
        <v>13</v>
      </c>
      <c r="G25" s="36">
        <v>13</v>
      </c>
      <c r="H25" s="36">
        <v>0</v>
      </c>
      <c r="I25" s="36">
        <v>0</v>
      </c>
      <c r="J25" s="36">
        <v>0</v>
      </c>
      <c r="K25" s="36">
        <v>2.8330000000000002</v>
      </c>
      <c r="L25" s="36">
        <v>3.1160000000000001</v>
      </c>
      <c r="M25" s="36">
        <v>4.9690000000000003</v>
      </c>
      <c r="N25"/>
      <c r="O25" s="37">
        <f t="shared" si="0"/>
        <v>0</v>
      </c>
      <c r="P25" s="37">
        <f t="shared" si="0"/>
        <v>1.853</v>
      </c>
      <c r="Q25"/>
      <c r="R25" s="38">
        <f t="shared" si="13"/>
        <v>0.8</v>
      </c>
      <c r="S25" s="38">
        <f t="shared" si="13"/>
        <v>0.8</v>
      </c>
      <c r="T25" s="38">
        <f t="shared" si="13"/>
        <v>0.73499999999999999</v>
      </c>
      <c r="U25" s="38">
        <f t="shared" si="13"/>
        <v>15.833</v>
      </c>
      <c r="V25" s="38">
        <f t="shared" si="13"/>
        <v>16.116</v>
      </c>
      <c r="W25" s="38">
        <f t="shared" si="13"/>
        <v>17.969000000000001</v>
      </c>
      <c r="X25" s="28"/>
      <c r="Y25" s="13" t="str">
        <f t="shared" si="2"/>
        <v>2.3</v>
      </c>
      <c r="Z25" s="23">
        <f t="shared" si="8"/>
        <v>0.73499999999999999</v>
      </c>
      <c r="AA25" s="23">
        <f>MIN(H25,T25)</f>
        <v>0</v>
      </c>
      <c r="AB25" s="13" t="str">
        <f t="shared" si="3"/>
        <v>2.1</v>
      </c>
      <c r="AC25" s="44">
        <f t="shared" si="11"/>
        <v>13</v>
      </c>
      <c r="AD25" s="23">
        <f t="shared" si="12"/>
        <v>4.9690000000000012</v>
      </c>
      <c r="AF25" s="37">
        <f t="shared" si="4"/>
        <v>0</v>
      </c>
      <c r="AG25" s="37">
        <f t="shared" si="4"/>
        <v>1.853</v>
      </c>
      <c r="AH25" s="28"/>
      <c r="AI25" s="28"/>
    </row>
    <row r="26" spans="1:35" x14ac:dyDescent="0.2">
      <c r="A26" s="35">
        <v>43570</v>
      </c>
      <c r="B26" s="36">
        <v>0.8</v>
      </c>
      <c r="C26" s="36">
        <f t="shared" si="5"/>
        <v>0.8</v>
      </c>
      <c r="D26" s="36">
        <v>0.80500000000000005</v>
      </c>
      <c r="E26" s="36">
        <v>13</v>
      </c>
      <c r="F26" s="36">
        <f t="shared" si="6"/>
        <v>13</v>
      </c>
      <c r="G26" s="36">
        <v>13</v>
      </c>
      <c r="H26" s="36">
        <v>0</v>
      </c>
      <c r="I26" s="36">
        <v>0</v>
      </c>
      <c r="J26" s="36">
        <v>0</v>
      </c>
      <c r="K26" s="36">
        <v>2.8340000000000001</v>
      </c>
      <c r="L26" s="36">
        <v>3.117</v>
      </c>
      <c r="M26" s="36">
        <v>4.875</v>
      </c>
      <c r="N26"/>
      <c r="O26" s="37">
        <f t="shared" si="0"/>
        <v>5.0000000000000001E-3</v>
      </c>
      <c r="P26" s="37">
        <f t="shared" si="0"/>
        <v>1.758</v>
      </c>
      <c r="Q26"/>
      <c r="R26" s="38">
        <f t="shared" si="13"/>
        <v>0.8</v>
      </c>
      <c r="S26" s="38">
        <f t="shared" si="13"/>
        <v>0.8</v>
      </c>
      <c r="T26" s="38">
        <f t="shared" si="13"/>
        <v>0.80500000000000005</v>
      </c>
      <c r="U26" s="38">
        <f t="shared" si="13"/>
        <v>15.834</v>
      </c>
      <c r="V26" s="38">
        <f t="shared" si="13"/>
        <v>16.117000000000001</v>
      </c>
      <c r="W26" s="38">
        <f t="shared" si="13"/>
        <v>17.875</v>
      </c>
      <c r="X26" s="28"/>
      <c r="Y26" s="13" t="str">
        <f t="shared" si="2"/>
        <v>2.1</v>
      </c>
      <c r="Z26" s="42">
        <f>T26-(T26-C26)*IF($H$43&gt;0,1,0)</f>
        <v>0.80500000000000005</v>
      </c>
      <c r="AA26" s="23">
        <f>T26-Z26</f>
        <v>0</v>
      </c>
      <c r="AB26" s="13" t="str">
        <f t="shared" si="3"/>
        <v>2.1</v>
      </c>
      <c r="AC26" s="44">
        <f t="shared" si="11"/>
        <v>13</v>
      </c>
      <c r="AD26" s="23">
        <f t="shared" si="12"/>
        <v>4.875</v>
      </c>
      <c r="AF26" s="37">
        <f t="shared" si="4"/>
        <v>5.0000000000000001E-3</v>
      </c>
      <c r="AG26" s="37">
        <f t="shared" si="4"/>
        <v>1.758</v>
      </c>
      <c r="AH26" s="28"/>
      <c r="AI26" s="28"/>
    </row>
    <row r="27" spans="1:35" x14ac:dyDescent="0.2">
      <c r="A27" s="35">
        <v>43571</v>
      </c>
      <c r="B27" s="36">
        <v>0.7</v>
      </c>
      <c r="C27" s="36">
        <f t="shared" si="5"/>
        <v>0.7</v>
      </c>
      <c r="D27" s="36">
        <v>0.45900000000000002</v>
      </c>
      <c r="E27" s="36">
        <v>13</v>
      </c>
      <c r="F27" s="36">
        <f t="shared" si="6"/>
        <v>13</v>
      </c>
      <c r="G27" s="36">
        <v>13</v>
      </c>
      <c r="H27" s="36">
        <v>0</v>
      </c>
      <c r="I27" s="36">
        <v>0</v>
      </c>
      <c r="J27" s="36">
        <v>0</v>
      </c>
      <c r="K27" s="36">
        <v>2.8330000000000002</v>
      </c>
      <c r="L27" s="36">
        <v>3.1160000000000001</v>
      </c>
      <c r="M27" s="36">
        <v>4.7750000000000004</v>
      </c>
      <c r="N27"/>
      <c r="O27" s="37">
        <f t="shared" si="0"/>
        <v>0</v>
      </c>
      <c r="P27" s="37">
        <f t="shared" si="0"/>
        <v>1.659</v>
      </c>
      <c r="Q27"/>
      <c r="R27" s="38">
        <f t="shared" si="13"/>
        <v>0.7</v>
      </c>
      <c r="S27" s="38">
        <f t="shared" si="13"/>
        <v>0.7</v>
      </c>
      <c r="T27" s="38">
        <f t="shared" si="13"/>
        <v>0.45900000000000002</v>
      </c>
      <c r="U27" s="38">
        <f t="shared" si="13"/>
        <v>15.833</v>
      </c>
      <c r="V27" s="38">
        <f t="shared" si="13"/>
        <v>16.116</v>
      </c>
      <c r="W27" s="38">
        <f t="shared" si="13"/>
        <v>17.774999999999999</v>
      </c>
      <c r="X27" s="28"/>
      <c r="Y27" s="13" t="str">
        <f t="shared" si="2"/>
        <v>2.3</v>
      </c>
      <c r="Z27" s="23">
        <f t="shared" si="8"/>
        <v>0.45900000000000002</v>
      </c>
      <c r="AA27" s="23">
        <f>MIN(H27,T27)</f>
        <v>0</v>
      </c>
      <c r="AB27" s="13" t="str">
        <f t="shared" si="3"/>
        <v>2.1</v>
      </c>
      <c r="AC27" s="44">
        <f t="shared" si="11"/>
        <v>13</v>
      </c>
      <c r="AD27" s="23">
        <f t="shared" si="12"/>
        <v>4.7749999999999986</v>
      </c>
      <c r="AF27" s="37">
        <f t="shared" si="4"/>
        <v>0</v>
      </c>
      <c r="AG27" s="37">
        <f t="shared" si="4"/>
        <v>1.659</v>
      </c>
      <c r="AH27" s="28"/>
      <c r="AI27" s="28"/>
    </row>
    <row r="28" spans="1:35" x14ac:dyDescent="0.2">
      <c r="A28" s="35">
        <v>43572</v>
      </c>
      <c r="B28" s="36">
        <v>0.7</v>
      </c>
      <c r="C28" s="36">
        <f t="shared" si="5"/>
        <v>0.7</v>
      </c>
      <c r="D28" s="36">
        <v>0.61399999999999999</v>
      </c>
      <c r="E28" s="36">
        <v>13</v>
      </c>
      <c r="F28" s="36">
        <f t="shared" si="6"/>
        <v>13</v>
      </c>
      <c r="G28" s="36">
        <v>12.1</v>
      </c>
      <c r="H28" s="36">
        <v>0</v>
      </c>
      <c r="I28" s="36">
        <v>0</v>
      </c>
      <c r="J28" s="36">
        <v>0</v>
      </c>
      <c r="K28" s="36">
        <v>2.8340000000000001</v>
      </c>
      <c r="L28" s="36">
        <v>3.117</v>
      </c>
      <c r="M28" s="36">
        <v>2.8340000000000001</v>
      </c>
      <c r="N28"/>
      <c r="O28" s="37">
        <f t="shared" si="0"/>
        <v>0</v>
      </c>
      <c r="P28" s="37">
        <f t="shared" si="0"/>
        <v>0</v>
      </c>
      <c r="Q28"/>
      <c r="R28" s="38">
        <f t="shared" si="13"/>
        <v>0.7</v>
      </c>
      <c r="S28" s="38">
        <f t="shared" si="13"/>
        <v>0.7</v>
      </c>
      <c r="T28" s="38">
        <f t="shared" si="13"/>
        <v>0.61399999999999999</v>
      </c>
      <c r="U28" s="38">
        <f t="shared" si="13"/>
        <v>15.834</v>
      </c>
      <c r="V28" s="38">
        <f t="shared" si="13"/>
        <v>16.117000000000001</v>
      </c>
      <c r="W28" s="38">
        <f t="shared" si="13"/>
        <v>14.933999999999999</v>
      </c>
      <c r="X28" s="28"/>
      <c r="Y28" s="13" t="str">
        <f t="shared" si="2"/>
        <v>2.3</v>
      </c>
      <c r="Z28" s="23">
        <f t="shared" si="8"/>
        <v>0.61399999999999999</v>
      </c>
      <c r="AA28" s="23">
        <f>MIN(H28,T28)</f>
        <v>0</v>
      </c>
      <c r="AB28" s="13" t="str">
        <f t="shared" si="3"/>
        <v>2.3</v>
      </c>
      <c r="AC28" s="23">
        <f t="shared" ref="AC28" si="14">W28-AD28</f>
        <v>12.1</v>
      </c>
      <c r="AD28" s="23">
        <f>MIN(K28,W28)</f>
        <v>2.8340000000000001</v>
      </c>
      <c r="AF28" s="37">
        <f t="shared" si="4"/>
        <v>0</v>
      </c>
      <c r="AG28" s="37">
        <f t="shared" si="4"/>
        <v>0</v>
      </c>
      <c r="AH28" s="28"/>
      <c r="AI28" s="28"/>
    </row>
    <row r="29" spans="1:35" x14ac:dyDescent="0.2">
      <c r="A29" s="35">
        <v>43573</v>
      </c>
      <c r="B29" s="36">
        <v>0.7</v>
      </c>
      <c r="C29" s="36">
        <f t="shared" si="5"/>
        <v>0.7</v>
      </c>
      <c r="D29" s="36">
        <v>0.45</v>
      </c>
      <c r="E29" s="36">
        <v>13</v>
      </c>
      <c r="F29" s="36">
        <f t="shared" si="6"/>
        <v>13</v>
      </c>
      <c r="G29" s="36">
        <v>13</v>
      </c>
      <c r="H29" s="36">
        <v>0</v>
      </c>
      <c r="I29" s="36">
        <v>0</v>
      </c>
      <c r="J29" s="36">
        <v>0</v>
      </c>
      <c r="K29" s="36">
        <v>2.8330000000000002</v>
      </c>
      <c r="L29" s="36">
        <v>3.1160000000000001</v>
      </c>
      <c r="M29" s="36">
        <v>5.08</v>
      </c>
      <c r="N29"/>
      <c r="O29" s="37">
        <f t="shared" si="0"/>
        <v>0</v>
      </c>
      <c r="P29" s="37">
        <f t="shared" si="0"/>
        <v>1.964</v>
      </c>
      <c r="Q29"/>
      <c r="R29" s="38">
        <f t="shared" si="13"/>
        <v>0.7</v>
      </c>
      <c r="S29" s="38">
        <f t="shared" si="13"/>
        <v>0.7</v>
      </c>
      <c r="T29" s="38">
        <f t="shared" si="13"/>
        <v>0.45</v>
      </c>
      <c r="U29" s="38">
        <f t="shared" si="13"/>
        <v>15.833</v>
      </c>
      <c r="V29" s="38">
        <f t="shared" si="13"/>
        <v>16.116</v>
      </c>
      <c r="W29" s="38">
        <f t="shared" si="13"/>
        <v>18.079999999999998</v>
      </c>
      <c r="X29" s="28"/>
      <c r="Y29" s="13" t="str">
        <f t="shared" si="2"/>
        <v>2.3</v>
      </c>
      <c r="Z29" s="23">
        <f t="shared" si="8"/>
        <v>0.45</v>
      </c>
      <c r="AA29" s="23">
        <f>MIN(H29,T29)</f>
        <v>0</v>
      </c>
      <c r="AB29" s="13" t="str">
        <f t="shared" si="3"/>
        <v>2.1</v>
      </c>
      <c r="AC29" s="44">
        <f>W29-(W29-F29)*IF($K$43&gt;0,1,0)</f>
        <v>13</v>
      </c>
      <c r="AD29" s="23">
        <f t="shared" si="12"/>
        <v>5.0799999999999983</v>
      </c>
      <c r="AF29" s="37">
        <f t="shared" si="4"/>
        <v>0</v>
      </c>
      <c r="AG29" s="37">
        <f t="shared" si="4"/>
        <v>1.964</v>
      </c>
      <c r="AH29" s="28"/>
      <c r="AI29" s="28"/>
    </row>
    <row r="30" spans="1:35" x14ac:dyDescent="0.2">
      <c r="A30" s="35">
        <v>43574</v>
      </c>
      <c r="B30" s="36">
        <v>0.7</v>
      </c>
      <c r="C30" s="36">
        <f t="shared" si="5"/>
        <v>0.7</v>
      </c>
      <c r="D30" s="36">
        <v>0.497</v>
      </c>
      <c r="E30" s="36">
        <v>13</v>
      </c>
      <c r="F30" s="36">
        <f t="shared" si="6"/>
        <v>13</v>
      </c>
      <c r="G30" s="36">
        <v>9.44</v>
      </c>
      <c r="H30" s="36">
        <v>0</v>
      </c>
      <c r="I30" s="36">
        <v>0</v>
      </c>
      <c r="J30" s="36">
        <v>0</v>
      </c>
      <c r="K30" s="36">
        <v>2.8340000000000001</v>
      </c>
      <c r="L30" s="36">
        <v>3.117</v>
      </c>
      <c r="M30" s="36">
        <v>2.8340000000000001</v>
      </c>
      <c r="N30"/>
      <c r="O30" s="37">
        <f t="shared" si="0"/>
        <v>0</v>
      </c>
      <c r="P30" s="37">
        <f t="shared" si="0"/>
        <v>0</v>
      </c>
      <c r="Q30"/>
      <c r="R30" s="38">
        <f t="shared" si="13"/>
        <v>0.7</v>
      </c>
      <c r="S30" s="38">
        <f t="shared" si="13"/>
        <v>0.7</v>
      </c>
      <c r="T30" s="38">
        <f t="shared" si="13"/>
        <v>0.497</v>
      </c>
      <c r="U30" s="38">
        <f t="shared" si="13"/>
        <v>15.834</v>
      </c>
      <c r="V30" s="38">
        <f t="shared" si="13"/>
        <v>16.117000000000001</v>
      </c>
      <c r="W30" s="38">
        <f t="shared" si="13"/>
        <v>12.273999999999999</v>
      </c>
      <c r="X30" s="28"/>
      <c r="Y30" s="13" t="str">
        <f t="shared" si="2"/>
        <v>2.3</v>
      </c>
      <c r="Z30" s="23">
        <f t="shared" si="8"/>
        <v>0.497</v>
      </c>
      <c r="AA30" s="23">
        <f>MIN(H30,T30)</f>
        <v>0</v>
      </c>
      <c r="AB30" s="13" t="str">
        <f t="shared" si="3"/>
        <v>2.3</v>
      </c>
      <c r="AC30" s="23">
        <f t="shared" ref="AC30:AC42" si="15">W30-AD30</f>
        <v>9.44</v>
      </c>
      <c r="AD30" s="23">
        <f t="shared" ref="AD30:AD42" si="16">MIN(K30,W30)</f>
        <v>2.8340000000000001</v>
      </c>
      <c r="AF30" s="37">
        <f t="shared" si="4"/>
        <v>0</v>
      </c>
      <c r="AG30" s="37">
        <f t="shared" si="4"/>
        <v>0</v>
      </c>
      <c r="AH30" s="28"/>
      <c r="AI30" s="28"/>
    </row>
    <row r="31" spans="1:35" x14ac:dyDescent="0.2">
      <c r="A31" s="35">
        <v>43575</v>
      </c>
      <c r="B31" s="36">
        <v>0.7</v>
      </c>
      <c r="C31" s="36">
        <f t="shared" si="5"/>
        <v>0.7</v>
      </c>
      <c r="D31" s="36">
        <v>0.38600000000000001</v>
      </c>
      <c r="E31" s="36">
        <v>13</v>
      </c>
      <c r="F31" s="36">
        <f t="shared" si="6"/>
        <v>13</v>
      </c>
      <c r="G31" s="36">
        <v>10.084</v>
      </c>
      <c r="H31" s="36">
        <v>0</v>
      </c>
      <c r="I31" s="36">
        <v>0</v>
      </c>
      <c r="J31" s="36">
        <v>0</v>
      </c>
      <c r="K31" s="36">
        <v>2.8330000000000002</v>
      </c>
      <c r="L31" s="36">
        <v>3.1160000000000001</v>
      </c>
      <c r="M31" s="36">
        <v>2.8330000000000002</v>
      </c>
      <c r="N31"/>
      <c r="O31" s="37">
        <f t="shared" si="0"/>
        <v>0</v>
      </c>
      <c r="P31" s="37">
        <f t="shared" si="0"/>
        <v>0</v>
      </c>
      <c r="Q31"/>
      <c r="R31" s="38">
        <f t="shared" si="13"/>
        <v>0.7</v>
      </c>
      <c r="S31" s="38">
        <f t="shared" si="13"/>
        <v>0.7</v>
      </c>
      <c r="T31" s="38">
        <f t="shared" si="13"/>
        <v>0.38600000000000001</v>
      </c>
      <c r="U31" s="38">
        <f t="shared" si="13"/>
        <v>15.833</v>
      </c>
      <c r="V31" s="38">
        <f t="shared" si="13"/>
        <v>16.116</v>
      </c>
      <c r="W31" s="38">
        <f t="shared" si="13"/>
        <v>12.917</v>
      </c>
      <c r="X31" s="28"/>
      <c r="Y31" s="13" t="str">
        <f t="shared" si="2"/>
        <v>2.3</v>
      </c>
      <c r="Z31" s="23">
        <f t="shared" si="8"/>
        <v>0.38600000000000001</v>
      </c>
      <c r="AA31" s="23">
        <f>MIN(H31,T31)</f>
        <v>0</v>
      </c>
      <c r="AB31" s="13" t="str">
        <f t="shared" si="3"/>
        <v>2.3</v>
      </c>
      <c r="AC31" s="23">
        <f t="shared" si="15"/>
        <v>10.084</v>
      </c>
      <c r="AD31" s="23">
        <f t="shared" si="16"/>
        <v>2.8330000000000002</v>
      </c>
      <c r="AF31" s="37">
        <f t="shared" si="4"/>
        <v>0</v>
      </c>
      <c r="AG31" s="37">
        <f t="shared" si="4"/>
        <v>0</v>
      </c>
      <c r="AH31" s="28"/>
      <c r="AI31" s="28"/>
    </row>
    <row r="32" spans="1:35" x14ac:dyDescent="0.2">
      <c r="A32" s="35">
        <v>43576</v>
      </c>
      <c r="B32" s="36">
        <v>0.5</v>
      </c>
      <c r="C32" s="36">
        <f t="shared" si="5"/>
        <v>0.5</v>
      </c>
      <c r="D32" s="36">
        <v>0.54700000000000004</v>
      </c>
      <c r="E32" s="36">
        <v>11</v>
      </c>
      <c r="F32" s="36">
        <f t="shared" si="6"/>
        <v>11</v>
      </c>
      <c r="G32" s="36">
        <v>9.7780000000000005</v>
      </c>
      <c r="H32" s="36">
        <v>0</v>
      </c>
      <c r="I32" s="36">
        <v>0</v>
      </c>
      <c r="J32" s="36">
        <v>0</v>
      </c>
      <c r="K32" s="36">
        <v>2.8330000000000002</v>
      </c>
      <c r="L32" s="36">
        <v>3.1160000000000001</v>
      </c>
      <c r="M32" s="36">
        <v>2.8330000000000002</v>
      </c>
      <c r="N32"/>
      <c r="O32" s="37">
        <f t="shared" si="0"/>
        <v>0</v>
      </c>
      <c r="P32" s="37">
        <f t="shared" si="0"/>
        <v>0</v>
      </c>
      <c r="Q32"/>
      <c r="R32" s="38">
        <f t="shared" ref="R32:W43" si="17">SUMIFS($B32:$M32,$B$11:$M$11,R$11,$B$5:$M$5,R$5)</f>
        <v>0.5</v>
      </c>
      <c r="S32" s="38">
        <f t="shared" si="17"/>
        <v>0.5</v>
      </c>
      <c r="T32" s="38">
        <f t="shared" si="17"/>
        <v>0.54700000000000004</v>
      </c>
      <c r="U32" s="38">
        <f t="shared" si="17"/>
        <v>13.833</v>
      </c>
      <c r="V32" s="38">
        <f t="shared" si="17"/>
        <v>14.116</v>
      </c>
      <c r="W32" s="38">
        <f t="shared" si="17"/>
        <v>12.611000000000001</v>
      </c>
      <c r="X32" s="28"/>
      <c r="Y32" s="13" t="str">
        <f t="shared" si="2"/>
        <v>2.1</v>
      </c>
      <c r="Z32" s="42">
        <f>T32-(T32-C32)*IF($H$43&gt;0,1,0)</f>
        <v>0.54700000000000004</v>
      </c>
      <c r="AA32" s="23">
        <f>T32-Z32</f>
        <v>0</v>
      </c>
      <c r="AB32" s="13" t="str">
        <f t="shared" si="3"/>
        <v>2.3</v>
      </c>
      <c r="AC32" s="23">
        <f t="shared" si="15"/>
        <v>9.7780000000000005</v>
      </c>
      <c r="AD32" s="23">
        <f t="shared" si="16"/>
        <v>2.8330000000000002</v>
      </c>
      <c r="AF32" s="37">
        <f t="shared" si="4"/>
        <v>0</v>
      </c>
      <c r="AG32" s="37">
        <f t="shared" si="4"/>
        <v>0</v>
      </c>
      <c r="AH32" s="28"/>
      <c r="AI32" s="28"/>
    </row>
    <row r="33" spans="1:35" x14ac:dyDescent="0.2">
      <c r="A33" s="35">
        <v>43577</v>
      </c>
      <c r="B33" s="36">
        <v>0.5</v>
      </c>
      <c r="C33" s="36">
        <f t="shared" si="5"/>
        <v>0.5</v>
      </c>
      <c r="D33" s="36">
        <v>0.48699999999999999</v>
      </c>
      <c r="E33" s="36">
        <v>11</v>
      </c>
      <c r="F33" s="36">
        <f t="shared" si="6"/>
        <v>11</v>
      </c>
      <c r="G33" s="36">
        <v>8.3350000000000009</v>
      </c>
      <c r="H33" s="36">
        <v>0</v>
      </c>
      <c r="I33" s="36">
        <v>0</v>
      </c>
      <c r="J33" s="36">
        <v>0</v>
      </c>
      <c r="K33" s="36">
        <v>2.8330000000000002</v>
      </c>
      <c r="L33" s="36">
        <v>3.1160000000000001</v>
      </c>
      <c r="M33" s="36">
        <v>2.8330000000000002</v>
      </c>
      <c r="N33"/>
      <c r="O33" s="37">
        <f t="shared" si="0"/>
        <v>0</v>
      </c>
      <c r="P33" s="37">
        <f t="shared" si="0"/>
        <v>0</v>
      </c>
      <c r="Q33"/>
      <c r="R33" s="38">
        <f t="shared" si="17"/>
        <v>0.5</v>
      </c>
      <c r="S33" s="38">
        <f t="shared" si="17"/>
        <v>0.5</v>
      </c>
      <c r="T33" s="38">
        <f t="shared" si="17"/>
        <v>0.48699999999999999</v>
      </c>
      <c r="U33" s="38">
        <f t="shared" si="17"/>
        <v>13.833</v>
      </c>
      <c r="V33" s="38">
        <f t="shared" si="17"/>
        <v>14.116</v>
      </c>
      <c r="W33" s="38">
        <f t="shared" si="17"/>
        <v>11.168000000000001</v>
      </c>
      <c r="X33" s="28"/>
      <c r="Y33" s="13" t="str">
        <f t="shared" si="2"/>
        <v>2.3</v>
      </c>
      <c r="Z33" s="23">
        <f t="shared" si="8"/>
        <v>0.48699999999999999</v>
      </c>
      <c r="AA33" s="23">
        <f t="shared" ref="AA33:AA42" si="18">MIN(H33,T33)</f>
        <v>0</v>
      </c>
      <c r="AB33" s="13" t="str">
        <f t="shared" si="3"/>
        <v>2.3</v>
      </c>
      <c r="AC33" s="23">
        <f t="shared" si="15"/>
        <v>8.3350000000000009</v>
      </c>
      <c r="AD33" s="23">
        <f t="shared" si="16"/>
        <v>2.8330000000000002</v>
      </c>
      <c r="AF33" s="37">
        <f t="shared" si="4"/>
        <v>0</v>
      </c>
      <c r="AG33" s="37">
        <f t="shared" si="4"/>
        <v>0</v>
      </c>
      <c r="AH33" s="28"/>
      <c r="AI33" s="28"/>
    </row>
    <row r="34" spans="1:35" x14ac:dyDescent="0.2">
      <c r="A34" s="35">
        <v>43578</v>
      </c>
      <c r="B34" s="36">
        <v>0.5</v>
      </c>
      <c r="C34" s="36">
        <f t="shared" si="5"/>
        <v>0.5</v>
      </c>
      <c r="D34" s="36">
        <v>0.46500000000000002</v>
      </c>
      <c r="E34" s="36">
        <v>11</v>
      </c>
      <c r="F34" s="36">
        <f t="shared" si="6"/>
        <v>11</v>
      </c>
      <c r="G34" s="36">
        <v>7.1</v>
      </c>
      <c r="H34" s="36">
        <v>0</v>
      </c>
      <c r="I34" s="36">
        <v>0</v>
      </c>
      <c r="J34" s="36">
        <v>0</v>
      </c>
      <c r="K34" s="36">
        <v>2.8330000000000002</v>
      </c>
      <c r="L34" s="36">
        <v>3.1160000000000001</v>
      </c>
      <c r="M34" s="36">
        <v>2.8330000000000002</v>
      </c>
      <c r="N34"/>
      <c r="O34" s="37">
        <f t="shared" si="0"/>
        <v>0</v>
      </c>
      <c r="P34" s="37">
        <f t="shared" si="0"/>
        <v>0</v>
      </c>
      <c r="Q34"/>
      <c r="R34" s="38">
        <f t="shared" si="17"/>
        <v>0.5</v>
      </c>
      <c r="S34" s="38">
        <f t="shared" si="17"/>
        <v>0.5</v>
      </c>
      <c r="T34" s="38">
        <f t="shared" si="17"/>
        <v>0.46500000000000002</v>
      </c>
      <c r="U34" s="38">
        <f t="shared" si="17"/>
        <v>13.833</v>
      </c>
      <c r="V34" s="38">
        <f t="shared" si="17"/>
        <v>14.116</v>
      </c>
      <c r="W34" s="38">
        <f t="shared" si="17"/>
        <v>9.9329999999999998</v>
      </c>
      <c r="X34" s="28"/>
      <c r="Y34" s="13" t="str">
        <f t="shared" si="2"/>
        <v>2.3</v>
      </c>
      <c r="Z34" s="23">
        <f t="shared" si="8"/>
        <v>0.46500000000000002</v>
      </c>
      <c r="AA34" s="23">
        <f t="shared" si="18"/>
        <v>0</v>
      </c>
      <c r="AB34" s="13" t="str">
        <f t="shared" si="3"/>
        <v>2.3</v>
      </c>
      <c r="AC34" s="23">
        <f t="shared" si="15"/>
        <v>7.1</v>
      </c>
      <c r="AD34" s="23">
        <f t="shared" si="16"/>
        <v>2.8330000000000002</v>
      </c>
      <c r="AF34" s="37">
        <f t="shared" si="4"/>
        <v>0</v>
      </c>
      <c r="AG34" s="37">
        <f t="shared" si="4"/>
        <v>0</v>
      </c>
      <c r="AH34" s="28"/>
      <c r="AI34" s="28"/>
    </row>
    <row r="35" spans="1:35" x14ac:dyDescent="0.2">
      <c r="A35" s="35">
        <v>43579</v>
      </c>
      <c r="B35" s="36">
        <v>0.5</v>
      </c>
      <c r="C35" s="36">
        <f t="shared" si="5"/>
        <v>0.5</v>
      </c>
      <c r="D35" s="36">
        <v>0.30299999999999999</v>
      </c>
      <c r="E35" s="36">
        <v>11</v>
      </c>
      <c r="F35" s="36">
        <f t="shared" si="6"/>
        <v>11</v>
      </c>
      <c r="G35" s="36">
        <v>8.6620000000000008</v>
      </c>
      <c r="H35" s="36">
        <v>0</v>
      </c>
      <c r="I35" s="36">
        <v>0</v>
      </c>
      <c r="J35" s="36">
        <v>0</v>
      </c>
      <c r="K35" s="36">
        <v>2.8330000000000002</v>
      </c>
      <c r="L35" s="36">
        <v>3.1160000000000001</v>
      </c>
      <c r="M35" s="36">
        <v>2.8330000000000002</v>
      </c>
      <c r="N35"/>
      <c r="O35" s="37">
        <f t="shared" si="0"/>
        <v>0</v>
      </c>
      <c r="P35" s="37">
        <f t="shared" si="0"/>
        <v>0</v>
      </c>
      <c r="Q35"/>
      <c r="R35" s="38">
        <f t="shared" si="17"/>
        <v>0.5</v>
      </c>
      <c r="S35" s="38">
        <f t="shared" si="17"/>
        <v>0.5</v>
      </c>
      <c r="T35" s="38">
        <f t="shared" si="17"/>
        <v>0.30299999999999999</v>
      </c>
      <c r="U35" s="38">
        <f t="shared" si="17"/>
        <v>13.833</v>
      </c>
      <c r="V35" s="38">
        <f t="shared" si="17"/>
        <v>14.116</v>
      </c>
      <c r="W35" s="38">
        <f t="shared" si="17"/>
        <v>11.495000000000001</v>
      </c>
      <c r="X35" s="28"/>
      <c r="Y35" s="13" t="str">
        <f t="shared" si="2"/>
        <v>2.3</v>
      </c>
      <c r="Z35" s="23">
        <f t="shared" si="8"/>
        <v>0.30299999999999999</v>
      </c>
      <c r="AA35" s="23">
        <f t="shared" si="18"/>
        <v>0</v>
      </c>
      <c r="AB35" s="13" t="str">
        <f t="shared" si="3"/>
        <v>2.3</v>
      </c>
      <c r="AC35" s="23">
        <f t="shared" si="15"/>
        <v>8.6620000000000008</v>
      </c>
      <c r="AD35" s="23">
        <f t="shared" si="16"/>
        <v>2.8330000000000002</v>
      </c>
      <c r="AF35" s="37">
        <f t="shared" si="4"/>
        <v>0</v>
      </c>
      <c r="AG35" s="37">
        <f t="shared" si="4"/>
        <v>0</v>
      </c>
      <c r="AH35" s="28"/>
      <c r="AI35" s="28"/>
    </row>
    <row r="36" spans="1:35" x14ac:dyDescent="0.2">
      <c r="A36" s="35">
        <v>43580</v>
      </c>
      <c r="B36" s="36">
        <v>0.5</v>
      </c>
      <c r="C36" s="36">
        <f t="shared" si="5"/>
        <v>0.5</v>
      </c>
      <c r="D36" s="36">
        <v>0.14599999999999999</v>
      </c>
      <c r="E36" s="36">
        <v>11</v>
      </c>
      <c r="F36" s="36">
        <f t="shared" si="6"/>
        <v>11</v>
      </c>
      <c r="G36" s="36">
        <v>2.6379999999999999</v>
      </c>
      <c r="H36" s="36">
        <v>0</v>
      </c>
      <c r="I36" s="36">
        <v>0</v>
      </c>
      <c r="J36" s="36">
        <v>0</v>
      </c>
      <c r="K36" s="36">
        <v>2.8330000000000002</v>
      </c>
      <c r="L36" s="36">
        <v>3.1160000000000001</v>
      </c>
      <c r="M36" s="36">
        <v>2.8330000000000002</v>
      </c>
      <c r="N36"/>
      <c r="O36" s="37">
        <f t="shared" si="0"/>
        <v>0</v>
      </c>
      <c r="P36" s="37">
        <f t="shared" si="0"/>
        <v>0</v>
      </c>
      <c r="Q36"/>
      <c r="R36" s="38">
        <f t="shared" si="17"/>
        <v>0.5</v>
      </c>
      <c r="S36" s="38">
        <f t="shared" si="17"/>
        <v>0.5</v>
      </c>
      <c r="T36" s="38">
        <f t="shared" si="17"/>
        <v>0.14599999999999999</v>
      </c>
      <c r="U36" s="38">
        <f t="shared" si="17"/>
        <v>13.833</v>
      </c>
      <c r="V36" s="38">
        <f t="shared" si="17"/>
        <v>14.116</v>
      </c>
      <c r="W36" s="38">
        <f t="shared" si="17"/>
        <v>5.4710000000000001</v>
      </c>
      <c r="X36" s="28"/>
      <c r="Y36" s="13" t="str">
        <f t="shared" si="2"/>
        <v>2.3</v>
      </c>
      <c r="Z36" s="23">
        <f t="shared" si="8"/>
        <v>0.14599999999999999</v>
      </c>
      <c r="AA36" s="23">
        <f t="shared" si="18"/>
        <v>0</v>
      </c>
      <c r="AB36" s="13" t="str">
        <f t="shared" si="3"/>
        <v>2.3</v>
      </c>
      <c r="AC36" s="23">
        <f t="shared" si="15"/>
        <v>2.6379999999999999</v>
      </c>
      <c r="AD36" s="23">
        <f t="shared" si="16"/>
        <v>2.8330000000000002</v>
      </c>
      <c r="AF36" s="37">
        <f t="shared" si="4"/>
        <v>0</v>
      </c>
      <c r="AG36" s="37">
        <f t="shared" si="4"/>
        <v>0</v>
      </c>
      <c r="AH36" s="28"/>
      <c r="AI36" s="28"/>
    </row>
    <row r="37" spans="1:35" x14ac:dyDescent="0.2">
      <c r="A37" s="35">
        <v>43581</v>
      </c>
      <c r="B37" s="36">
        <v>0.5</v>
      </c>
      <c r="C37" s="36">
        <f t="shared" si="5"/>
        <v>0.5</v>
      </c>
      <c r="D37" s="36">
        <v>0</v>
      </c>
      <c r="E37" s="36">
        <v>11</v>
      </c>
      <c r="F37" s="36">
        <f t="shared" si="6"/>
        <v>11</v>
      </c>
      <c r="G37" s="36">
        <v>4.1420000000000003</v>
      </c>
      <c r="H37" s="36">
        <v>0</v>
      </c>
      <c r="I37" s="36">
        <v>0</v>
      </c>
      <c r="J37" s="36">
        <v>0</v>
      </c>
      <c r="K37" s="36">
        <v>2.8330000000000002</v>
      </c>
      <c r="L37" s="36">
        <v>3.1160000000000001</v>
      </c>
      <c r="M37" s="36">
        <v>2.8330000000000002</v>
      </c>
      <c r="N37"/>
      <c r="O37" s="37">
        <f t="shared" si="0"/>
        <v>0</v>
      </c>
      <c r="P37" s="37">
        <f t="shared" si="0"/>
        <v>0</v>
      </c>
      <c r="Q37"/>
      <c r="R37" s="38">
        <f t="shared" si="17"/>
        <v>0.5</v>
      </c>
      <c r="S37" s="38">
        <f t="shared" si="17"/>
        <v>0.5</v>
      </c>
      <c r="T37" s="38">
        <f t="shared" si="17"/>
        <v>0</v>
      </c>
      <c r="U37" s="38">
        <f t="shared" si="17"/>
        <v>13.833</v>
      </c>
      <c r="V37" s="38">
        <f t="shared" si="17"/>
        <v>14.116</v>
      </c>
      <c r="W37" s="38">
        <f t="shared" si="17"/>
        <v>6.9750000000000005</v>
      </c>
      <c r="X37" s="28"/>
      <c r="Y37" s="13" t="str">
        <f t="shared" si="2"/>
        <v>2.3</v>
      </c>
      <c r="Z37" s="23">
        <f t="shared" si="8"/>
        <v>0</v>
      </c>
      <c r="AA37" s="23">
        <f t="shared" si="18"/>
        <v>0</v>
      </c>
      <c r="AB37" s="13" t="str">
        <f t="shared" si="3"/>
        <v>2.3</v>
      </c>
      <c r="AC37" s="23">
        <f t="shared" si="15"/>
        <v>4.1420000000000003</v>
      </c>
      <c r="AD37" s="23">
        <f t="shared" si="16"/>
        <v>2.8330000000000002</v>
      </c>
      <c r="AF37" s="37">
        <f t="shared" si="4"/>
        <v>0</v>
      </c>
      <c r="AG37" s="37">
        <f t="shared" si="4"/>
        <v>0</v>
      </c>
      <c r="AH37" s="28"/>
      <c r="AI37" s="28"/>
    </row>
    <row r="38" spans="1:35" x14ac:dyDescent="0.2">
      <c r="A38" s="35">
        <v>43582</v>
      </c>
      <c r="B38" s="36">
        <v>0.5</v>
      </c>
      <c r="C38" s="36">
        <f t="shared" si="5"/>
        <v>0.5</v>
      </c>
      <c r="D38" s="36">
        <v>0</v>
      </c>
      <c r="E38" s="36">
        <v>11</v>
      </c>
      <c r="F38" s="36">
        <f t="shared" si="6"/>
        <v>11</v>
      </c>
      <c r="G38" s="36">
        <v>2.84</v>
      </c>
      <c r="H38" s="36">
        <v>0</v>
      </c>
      <c r="I38" s="36">
        <v>0</v>
      </c>
      <c r="J38" s="36">
        <v>0</v>
      </c>
      <c r="K38" s="36">
        <v>2.8330000000000002</v>
      </c>
      <c r="L38" s="36">
        <v>3.1160000000000001</v>
      </c>
      <c r="M38" s="36">
        <v>2.8330000000000002</v>
      </c>
      <c r="N38"/>
      <c r="O38" s="37">
        <f t="shared" si="0"/>
        <v>0</v>
      </c>
      <c r="P38" s="37">
        <f t="shared" si="0"/>
        <v>0</v>
      </c>
      <c r="Q38"/>
      <c r="R38" s="38">
        <f t="shared" si="17"/>
        <v>0.5</v>
      </c>
      <c r="S38" s="38">
        <f t="shared" si="17"/>
        <v>0.5</v>
      </c>
      <c r="T38" s="38">
        <f t="shared" si="17"/>
        <v>0</v>
      </c>
      <c r="U38" s="38">
        <f t="shared" si="17"/>
        <v>13.833</v>
      </c>
      <c r="V38" s="38">
        <f t="shared" si="17"/>
        <v>14.116</v>
      </c>
      <c r="W38" s="38">
        <f t="shared" si="17"/>
        <v>5.673</v>
      </c>
      <c r="X38" s="28"/>
      <c r="Y38" s="13" t="str">
        <f t="shared" si="2"/>
        <v>2.3</v>
      </c>
      <c r="Z38" s="23">
        <f t="shared" si="8"/>
        <v>0</v>
      </c>
      <c r="AA38" s="23">
        <f t="shared" si="18"/>
        <v>0</v>
      </c>
      <c r="AB38" s="13" t="str">
        <f t="shared" si="3"/>
        <v>2.3</v>
      </c>
      <c r="AC38" s="23">
        <f t="shared" si="15"/>
        <v>2.84</v>
      </c>
      <c r="AD38" s="23">
        <f t="shared" si="16"/>
        <v>2.8330000000000002</v>
      </c>
      <c r="AF38" s="37">
        <f t="shared" si="4"/>
        <v>0</v>
      </c>
      <c r="AG38" s="37">
        <f t="shared" si="4"/>
        <v>0</v>
      </c>
      <c r="AH38" s="28"/>
      <c r="AI38" s="28"/>
    </row>
    <row r="39" spans="1:35" x14ac:dyDescent="0.2">
      <c r="A39" s="35">
        <v>43583</v>
      </c>
      <c r="B39" s="36">
        <v>0</v>
      </c>
      <c r="C39" s="36">
        <f t="shared" si="5"/>
        <v>0</v>
      </c>
      <c r="D39" s="36">
        <v>0</v>
      </c>
      <c r="E39" s="36">
        <v>11</v>
      </c>
      <c r="F39" s="36">
        <f t="shared" si="6"/>
        <v>11</v>
      </c>
      <c r="G39" s="36">
        <v>3.7719999999999998</v>
      </c>
      <c r="H39" s="36">
        <v>0</v>
      </c>
      <c r="I39" s="36">
        <v>0</v>
      </c>
      <c r="J39" s="36">
        <v>0</v>
      </c>
      <c r="K39" s="36">
        <v>2.8330000000000002</v>
      </c>
      <c r="L39" s="36">
        <v>3.1160000000000001</v>
      </c>
      <c r="M39" s="36">
        <v>2.8330000000000002</v>
      </c>
      <c r="N39"/>
      <c r="O39" s="37">
        <f t="shared" si="0"/>
        <v>0</v>
      </c>
      <c r="P39" s="37">
        <f t="shared" si="0"/>
        <v>0</v>
      </c>
      <c r="Q39"/>
      <c r="R39" s="38">
        <f t="shared" si="17"/>
        <v>0</v>
      </c>
      <c r="S39" s="38">
        <f t="shared" si="17"/>
        <v>0</v>
      </c>
      <c r="T39" s="38">
        <f t="shared" si="17"/>
        <v>0</v>
      </c>
      <c r="U39" s="38">
        <f t="shared" si="17"/>
        <v>13.833</v>
      </c>
      <c r="V39" s="38">
        <f t="shared" si="17"/>
        <v>14.116</v>
      </c>
      <c r="W39" s="38">
        <f t="shared" si="17"/>
        <v>6.6050000000000004</v>
      </c>
      <c r="X39" s="28"/>
      <c r="Y39" s="13" t="str">
        <f t="shared" si="2"/>
        <v>2.3</v>
      </c>
      <c r="Z39" s="23">
        <f t="shared" si="8"/>
        <v>0</v>
      </c>
      <c r="AA39" s="23">
        <f t="shared" si="18"/>
        <v>0</v>
      </c>
      <c r="AB39" s="13" t="str">
        <f t="shared" si="3"/>
        <v>2.3</v>
      </c>
      <c r="AC39" s="23">
        <f t="shared" si="15"/>
        <v>3.7720000000000002</v>
      </c>
      <c r="AD39" s="23">
        <f t="shared" si="16"/>
        <v>2.8330000000000002</v>
      </c>
      <c r="AF39" s="37">
        <f t="shared" si="4"/>
        <v>0</v>
      </c>
      <c r="AG39" s="37">
        <f t="shared" si="4"/>
        <v>0</v>
      </c>
      <c r="AH39" s="28"/>
      <c r="AI39" s="28"/>
    </row>
    <row r="40" spans="1:35" x14ac:dyDescent="0.2">
      <c r="A40" s="35">
        <v>43584</v>
      </c>
      <c r="B40" s="36">
        <v>0</v>
      </c>
      <c r="C40" s="36">
        <f t="shared" si="5"/>
        <v>0</v>
      </c>
      <c r="D40" s="36">
        <v>0</v>
      </c>
      <c r="E40" s="36">
        <v>11</v>
      </c>
      <c r="F40" s="36">
        <f t="shared" si="6"/>
        <v>11</v>
      </c>
      <c r="G40" s="36">
        <v>3.9449999999999998</v>
      </c>
      <c r="H40" s="36">
        <v>0</v>
      </c>
      <c r="I40" s="36">
        <v>0</v>
      </c>
      <c r="J40" s="36">
        <v>0</v>
      </c>
      <c r="K40" s="36">
        <v>2.8330000000000002</v>
      </c>
      <c r="L40" s="36">
        <v>3.1160000000000001</v>
      </c>
      <c r="M40" s="36">
        <v>2.8330000000000002</v>
      </c>
      <c r="N40"/>
      <c r="O40" s="37">
        <f t="shared" si="0"/>
        <v>0</v>
      </c>
      <c r="P40" s="37">
        <f t="shared" si="0"/>
        <v>0</v>
      </c>
      <c r="Q40"/>
      <c r="R40" s="38">
        <f t="shared" si="17"/>
        <v>0</v>
      </c>
      <c r="S40" s="38">
        <f t="shared" si="17"/>
        <v>0</v>
      </c>
      <c r="T40" s="38">
        <f t="shared" si="17"/>
        <v>0</v>
      </c>
      <c r="U40" s="38">
        <f t="shared" si="17"/>
        <v>13.833</v>
      </c>
      <c r="V40" s="38">
        <f t="shared" si="17"/>
        <v>14.116</v>
      </c>
      <c r="W40" s="38">
        <f t="shared" si="17"/>
        <v>6.7780000000000005</v>
      </c>
      <c r="X40" s="28"/>
      <c r="Y40" s="13" t="str">
        <f t="shared" si="2"/>
        <v>2.3</v>
      </c>
      <c r="Z40" s="23">
        <f t="shared" si="8"/>
        <v>0</v>
      </c>
      <c r="AA40" s="23">
        <f t="shared" si="18"/>
        <v>0</v>
      </c>
      <c r="AB40" s="13" t="str">
        <f t="shared" si="3"/>
        <v>2.3</v>
      </c>
      <c r="AC40" s="23">
        <f t="shared" si="15"/>
        <v>3.9450000000000003</v>
      </c>
      <c r="AD40" s="23">
        <f t="shared" si="16"/>
        <v>2.8330000000000002</v>
      </c>
      <c r="AF40" s="37">
        <f t="shared" si="4"/>
        <v>0</v>
      </c>
      <c r="AG40" s="37">
        <f t="shared" si="4"/>
        <v>0</v>
      </c>
      <c r="AH40" s="28"/>
      <c r="AI40" s="28"/>
    </row>
    <row r="41" spans="1:35" x14ac:dyDescent="0.2">
      <c r="A41" s="35">
        <v>43585</v>
      </c>
      <c r="B41" s="36">
        <v>0</v>
      </c>
      <c r="C41" s="36">
        <f t="shared" si="5"/>
        <v>0</v>
      </c>
      <c r="D41" s="36">
        <v>0</v>
      </c>
      <c r="E41" s="36">
        <v>11</v>
      </c>
      <c r="F41" s="36">
        <f t="shared" si="6"/>
        <v>11</v>
      </c>
      <c r="G41" s="36">
        <v>2.7120000000000002</v>
      </c>
      <c r="H41" s="36">
        <v>0</v>
      </c>
      <c r="I41" s="36">
        <v>0</v>
      </c>
      <c r="J41" s="36">
        <v>0</v>
      </c>
      <c r="K41" s="36">
        <v>2.8330000000000002</v>
      </c>
      <c r="L41" s="36">
        <v>3.1160000000000001</v>
      </c>
      <c r="M41" s="36">
        <v>2.8330000000000002</v>
      </c>
      <c r="N41"/>
      <c r="O41" s="37">
        <f t="shared" si="0"/>
        <v>0</v>
      </c>
      <c r="P41" s="37">
        <f t="shared" si="0"/>
        <v>0</v>
      </c>
      <c r="Q41"/>
      <c r="R41" s="38">
        <f t="shared" si="17"/>
        <v>0</v>
      </c>
      <c r="S41" s="38">
        <f t="shared" si="17"/>
        <v>0</v>
      </c>
      <c r="T41" s="38">
        <f t="shared" si="17"/>
        <v>0</v>
      </c>
      <c r="U41" s="38">
        <f t="shared" si="17"/>
        <v>13.833</v>
      </c>
      <c r="V41" s="38">
        <f t="shared" si="17"/>
        <v>14.116</v>
      </c>
      <c r="W41" s="38">
        <f t="shared" si="17"/>
        <v>5.5449999999999999</v>
      </c>
      <c r="X41" s="28"/>
      <c r="Y41" s="13" t="str">
        <f t="shared" si="2"/>
        <v>2.3</v>
      </c>
      <c r="Z41" s="23">
        <f t="shared" si="8"/>
        <v>0</v>
      </c>
      <c r="AA41" s="23">
        <f t="shared" si="18"/>
        <v>0</v>
      </c>
      <c r="AB41" s="13" t="str">
        <f t="shared" si="3"/>
        <v>2.3</v>
      </c>
      <c r="AC41" s="23">
        <f t="shared" si="15"/>
        <v>2.7119999999999997</v>
      </c>
      <c r="AD41" s="23">
        <f t="shared" si="16"/>
        <v>2.8330000000000002</v>
      </c>
      <c r="AF41" s="37">
        <f t="shared" si="4"/>
        <v>0</v>
      </c>
      <c r="AG41" s="37">
        <f t="shared" si="4"/>
        <v>0</v>
      </c>
      <c r="AH41" s="28"/>
      <c r="AI41" s="28"/>
    </row>
    <row r="42" spans="1:35" x14ac:dyDescent="0.2">
      <c r="A42" s="27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/>
      <c r="O42" s="37">
        <f t="shared" si="0"/>
        <v>0</v>
      </c>
      <c r="P42" s="37">
        <f t="shared" si="0"/>
        <v>0</v>
      </c>
      <c r="Q42"/>
      <c r="R42" s="38">
        <f t="shared" si="17"/>
        <v>0</v>
      </c>
      <c r="S42" s="38">
        <f t="shared" si="17"/>
        <v>0</v>
      </c>
      <c r="T42" s="38">
        <f t="shared" si="17"/>
        <v>0</v>
      </c>
      <c r="U42" s="38">
        <f t="shared" si="17"/>
        <v>0</v>
      </c>
      <c r="V42" s="38">
        <f t="shared" si="17"/>
        <v>0</v>
      </c>
      <c r="W42" s="38">
        <f t="shared" si="17"/>
        <v>0</v>
      </c>
      <c r="X42" s="28"/>
      <c r="Y42" s="13" t="str">
        <f t="shared" si="2"/>
        <v>2.3</v>
      </c>
      <c r="Z42" s="23">
        <f t="shared" si="8"/>
        <v>0</v>
      </c>
      <c r="AA42" s="23">
        <f t="shared" si="18"/>
        <v>0</v>
      </c>
      <c r="AB42" s="13" t="str">
        <f t="shared" si="3"/>
        <v>2.3</v>
      </c>
      <c r="AC42" s="23">
        <f t="shared" si="15"/>
        <v>0</v>
      </c>
      <c r="AD42" s="23">
        <f t="shared" si="16"/>
        <v>0</v>
      </c>
      <c r="AF42" s="37">
        <f t="shared" si="4"/>
        <v>0</v>
      </c>
      <c r="AG42" s="37">
        <f t="shared" si="4"/>
        <v>0</v>
      </c>
      <c r="AH42" s="28"/>
      <c r="AI42" s="28"/>
    </row>
    <row r="43" spans="1:35" x14ac:dyDescent="0.2">
      <c r="B43" s="40">
        <f>SUM(B12:B42)</f>
        <v>20.000000000000004</v>
      </c>
      <c r="C43" s="40">
        <f t="shared" ref="C43:M43" si="19">SUM(C12:C42)</f>
        <v>20.000000000000004</v>
      </c>
      <c r="D43" s="40">
        <f t="shared" si="19"/>
        <v>15.499000000000001</v>
      </c>
      <c r="E43" s="40">
        <f t="shared" si="19"/>
        <v>380</v>
      </c>
      <c r="F43" s="40">
        <f t="shared" si="19"/>
        <v>380</v>
      </c>
      <c r="G43" s="40">
        <f t="shared" si="19"/>
        <v>303.86399999999992</v>
      </c>
      <c r="H43" s="40">
        <f t="shared" si="19"/>
        <v>0</v>
      </c>
      <c r="I43" s="40">
        <f t="shared" si="19"/>
        <v>0</v>
      </c>
      <c r="J43" s="40">
        <f t="shared" si="19"/>
        <v>0</v>
      </c>
      <c r="K43" s="40">
        <f t="shared" si="19"/>
        <v>85</v>
      </c>
      <c r="L43" s="40">
        <f t="shared" si="19"/>
        <v>93.49</v>
      </c>
      <c r="M43" s="40">
        <f t="shared" si="19"/>
        <v>114.23700000000001</v>
      </c>
      <c r="N43"/>
      <c r="O43" s="41">
        <f t="shared" ref="O43:P43" si="20">SUM(O12:O42)</f>
        <v>0.13400000000000001</v>
      </c>
      <c r="P43" s="41">
        <f t="shared" si="20"/>
        <v>26.123999999999999</v>
      </c>
      <c r="Q43"/>
      <c r="R43" s="40">
        <f t="shared" si="17"/>
        <v>20.000000000000004</v>
      </c>
      <c r="S43" s="40">
        <f t="shared" si="17"/>
        <v>20.000000000000004</v>
      </c>
      <c r="T43" s="40">
        <f t="shared" si="17"/>
        <v>15.499000000000001</v>
      </c>
      <c r="U43" s="40">
        <f t="shared" si="17"/>
        <v>465</v>
      </c>
      <c r="V43" s="40">
        <f t="shared" si="17"/>
        <v>473.49</v>
      </c>
      <c r="W43" s="40">
        <f t="shared" si="17"/>
        <v>418.10099999999994</v>
      </c>
      <c r="X43" s="28"/>
      <c r="Y43" s="24"/>
      <c r="Z43" s="25">
        <f>SUM(Z12:Z42)</f>
        <v>15.499000000000001</v>
      </c>
      <c r="AA43" s="25">
        <f>SUM(AA12:AA42)</f>
        <v>0</v>
      </c>
      <c r="AB43" s="24"/>
      <c r="AC43" s="24">
        <f>SUM(AC12:AC42)</f>
        <v>303.86399999999992</v>
      </c>
      <c r="AD43" s="24">
        <f>SUM(AD12:AD42)</f>
        <v>114.23699999999998</v>
      </c>
      <c r="AF43" s="41">
        <f t="shared" ref="AF43:AG43" si="21">SUM(AF12:AF42)</f>
        <v>0.13400000000000001</v>
      </c>
      <c r="AG43" s="41">
        <f t="shared" si="21"/>
        <v>26.123999999999999</v>
      </c>
      <c r="AH43" s="28"/>
      <c r="AI43" s="28"/>
    </row>
    <row r="44" spans="1:35" x14ac:dyDescent="0.2">
      <c r="N44"/>
      <c r="Q44"/>
      <c r="R44" s="40">
        <f>SUM(R12:R42)</f>
        <v>20.000000000000004</v>
      </c>
      <c r="S44" s="40">
        <f>SUM(S12:S42)</f>
        <v>20.000000000000004</v>
      </c>
      <c r="T44" s="40">
        <f>SUM(T12:T42)</f>
        <v>15.499000000000001</v>
      </c>
      <c r="U44" s="40">
        <f>SUM(U12:U42)</f>
        <v>465.00000000000034</v>
      </c>
      <c r="V44" s="40">
        <f t="shared" ref="V44:W44" si="22">SUM(V12:V42)</f>
        <v>473.4899999999999</v>
      </c>
      <c r="W44" s="40">
        <f t="shared" si="22"/>
        <v>418.101</v>
      </c>
      <c r="X44" s="28"/>
      <c r="AH44" s="28"/>
      <c r="AI44" s="28"/>
    </row>
    <row r="45" spans="1:35" x14ac:dyDescent="0.2">
      <c r="N45"/>
      <c r="Q45"/>
    </row>
    <row r="46" spans="1:35" x14ac:dyDescent="0.2">
      <c r="Q46"/>
    </row>
    <row r="47" spans="1:35" x14ac:dyDescent="0.2">
      <c r="Q47"/>
      <c r="X47" s="28"/>
      <c r="AH47" s="28"/>
      <c r="AI47" s="28"/>
    </row>
    <row r="48" spans="1:35" x14ac:dyDescent="0.2">
      <c r="X48" s="28"/>
      <c r="AH48" s="28"/>
      <c r="AI48" s="28"/>
    </row>
    <row r="49" spans="24:35" x14ac:dyDescent="0.2">
      <c r="X49" s="28"/>
      <c r="Z49" s="28" t="s">
        <v>62</v>
      </c>
      <c r="AH49" s="28"/>
      <c r="AI49" s="28"/>
    </row>
    <row r="50" spans="24:35" x14ac:dyDescent="0.2">
      <c r="Z50" s="46" t="s">
        <v>63</v>
      </c>
      <c r="AA50" s="28" t="b">
        <f>(Z43+AC43) &gt; (B43+E43)</f>
        <v>0</v>
      </c>
    </row>
    <row r="51" spans="24:35" x14ac:dyDescent="0.2">
      <c r="Z51" s="28" t="s">
        <v>64</v>
      </c>
      <c r="AA51" s="28" t="b">
        <f>AND((AA43+AD43)&gt;(H43+K43),(Z43+AC43) &lt; (B43+E43))</f>
        <v>1</v>
      </c>
    </row>
    <row r="52" spans="24:35" x14ac:dyDescent="0.2">
      <c r="Z52" s="28" t="s">
        <v>65</v>
      </c>
      <c r="AA52" s="28" t="b">
        <f>AND((AA43+AD43)&lt;(B43+E43),(Z43+AC43)&gt;0)</f>
        <v>1</v>
      </c>
    </row>
  </sheetData>
  <mergeCells count="3">
    <mergeCell ref="B1:M1"/>
    <mergeCell ref="B9:G9"/>
    <mergeCell ref="H9:M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53"/>
  <sheetViews>
    <sheetView topLeftCell="AC1" zoomScale="90" zoomScaleNormal="90" workbookViewId="0">
      <selection activeCell="BG4" sqref="BG4:BH45"/>
    </sheetView>
  </sheetViews>
  <sheetFormatPr defaultRowHeight="11.25" x14ac:dyDescent="0.2"/>
  <cols>
    <col min="1" max="1" width="12.6640625" customWidth="1"/>
    <col min="2" max="9" width="12.1640625" customWidth="1"/>
    <col min="11" max="14" width="13.5" customWidth="1"/>
    <col min="30" max="31" width="11.6640625" customWidth="1"/>
    <col min="33" max="36" width="11.6640625" customWidth="1"/>
    <col min="38" max="38" width="13.83203125" customWidth="1"/>
    <col min="56" max="56" width="11.1640625" customWidth="1"/>
    <col min="57" max="57" width="12.5" customWidth="1"/>
    <col min="59" max="59" width="11.1640625" customWidth="1"/>
    <col min="60" max="60" width="12.5" customWidth="1"/>
  </cols>
  <sheetData>
    <row r="1" spans="1:60" x14ac:dyDescent="0.2">
      <c r="A1" s="116" t="s">
        <v>69</v>
      </c>
      <c r="B1" s="117"/>
      <c r="C1" s="117"/>
      <c r="D1" s="117"/>
      <c r="E1" s="117"/>
      <c r="F1" s="117"/>
      <c r="G1" s="117"/>
      <c r="H1" s="117"/>
      <c r="I1" s="118"/>
      <c r="K1" s="119" t="s">
        <v>70</v>
      </c>
      <c r="L1" s="120"/>
      <c r="M1" s="120"/>
      <c r="N1" s="121"/>
      <c r="P1" s="119" t="s">
        <v>71</v>
      </c>
      <c r="Q1" s="120"/>
      <c r="R1" s="120"/>
      <c r="S1" s="120"/>
      <c r="T1" s="120"/>
      <c r="U1" s="120"/>
      <c r="V1" s="120"/>
      <c r="W1" s="121"/>
      <c r="Y1" s="119" t="s">
        <v>72</v>
      </c>
      <c r="Z1" s="120"/>
      <c r="AA1" s="121"/>
      <c r="AC1" s="123" t="s">
        <v>73</v>
      </c>
      <c r="AD1" s="120"/>
      <c r="AE1" s="121"/>
      <c r="AG1" s="123" t="s">
        <v>76</v>
      </c>
      <c r="AH1" s="120"/>
      <c r="AI1" s="120"/>
      <c r="AJ1" s="121"/>
    </row>
    <row r="2" spans="1:60" x14ac:dyDescent="0.2">
      <c r="A2" s="67"/>
      <c r="B2" s="56"/>
      <c r="C2" s="56"/>
      <c r="D2" s="56"/>
      <c r="E2" s="56"/>
      <c r="F2" s="56"/>
      <c r="G2" s="56"/>
      <c r="H2" s="56"/>
      <c r="I2" s="74"/>
      <c r="K2" s="58"/>
      <c r="L2" s="18"/>
      <c r="M2" s="18"/>
      <c r="N2" s="59"/>
      <c r="P2" s="58"/>
      <c r="Q2" s="18"/>
      <c r="R2" s="18"/>
      <c r="S2" s="18"/>
      <c r="T2" s="18"/>
      <c r="U2" s="18"/>
      <c r="V2" s="18"/>
      <c r="W2" s="59"/>
      <c r="Y2" s="58"/>
      <c r="Z2" s="18"/>
      <c r="AA2" s="59"/>
      <c r="AC2" s="58"/>
      <c r="AD2" s="18"/>
      <c r="AE2" s="59"/>
      <c r="AG2" s="58"/>
      <c r="AH2" s="18"/>
      <c r="AI2" s="18"/>
      <c r="AJ2" s="59"/>
    </row>
    <row r="3" spans="1:60" x14ac:dyDescent="0.2">
      <c r="A3" s="68" t="s">
        <v>0</v>
      </c>
      <c r="B3" s="106" t="s">
        <v>43</v>
      </c>
      <c r="C3" s="106"/>
      <c r="D3" s="106"/>
      <c r="E3" s="106"/>
      <c r="F3" s="106"/>
      <c r="G3" s="106"/>
      <c r="H3" s="106"/>
      <c r="I3" s="122"/>
      <c r="K3" s="58"/>
      <c r="L3" s="18"/>
      <c r="M3" s="18"/>
      <c r="N3" s="59"/>
      <c r="P3" s="58"/>
      <c r="Q3" s="18"/>
      <c r="R3" s="18"/>
      <c r="S3" s="18"/>
      <c r="T3" s="18"/>
      <c r="U3" s="18"/>
      <c r="V3" s="18"/>
      <c r="W3" s="59"/>
      <c r="Y3" s="58"/>
      <c r="Z3" s="18"/>
      <c r="AA3" s="59"/>
      <c r="AC3" s="58"/>
      <c r="AD3" s="18"/>
      <c r="AE3" s="59"/>
      <c r="AG3" s="58"/>
      <c r="AH3" s="18"/>
      <c r="AI3" s="18"/>
      <c r="AJ3" s="59"/>
      <c r="AL3" s="48" t="s">
        <v>0</v>
      </c>
      <c r="AM3" s="106" t="s">
        <v>43</v>
      </c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49"/>
    </row>
    <row r="4" spans="1:60" x14ac:dyDescent="0.2">
      <c r="A4" s="68" t="s">
        <v>1</v>
      </c>
      <c r="B4" s="50" t="s">
        <v>44</v>
      </c>
      <c r="C4" s="50" t="s">
        <v>44</v>
      </c>
      <c r="D4" s="50" t="s">
        <v>44</v>
      </c>
      <c r="E4" s="50" t="s">
        <v>44</v>
      </c>
      <c r="F4" s="50" t="s">
        <v>55</v>
      </c>
      <c r="G4" s="50" t="s">
        <v>55</v>
      </c>
      <c r="H4" s="50" t="s">
        <v>55</v>
      </c>
      <c r="I4" s="75" t="s">
        <v>55</v>
      </c>
      <c r="K4" s="58"/>
      <c r="L4" s="18"/>
      <c r="M4" s="18"/>
      <c r="N4" s="59"/>
      <c r="P4" s="81" t="s">
        <v>44</v>
      </c>
      <c r="Q4" s="47" t="s">
        <v>44</v>
      </c>
      <c r="R4" s="47" t="s">
        <v>44</v>
      </c>
      <c r="S4" s="47" t="s">
        <v>44</v>
      </c>
      <c r="T4" s="47" t="s">
        <v>55</v>
      </c>
      <c r="U4" s="47" t="s">
        <v>55</v>
      </c>
      <c r="V4" s="47" t="s">
        <v>55</v>
      </c>
      <c r="W4" s="64" t="s">
        <v>55</v>
      </c>
      <c r="Y4" s="58"/>
      <c r="Z4" s="18"/>
      <c r="AA4" s="59"/>
      <c r="AC4" s="58"/>
      <c r="AD4" s="2" t="s">
        <v>44</v>
      </c>
      <c r="AE4" s="60" t="s">
        <v>55</v>
      </c>
      <c r="AG4" s="73" t="s">
        <v>44</v>
      </c>
      <c r="AH4" s="2" t="s">
        <v>55</v>
      </c>
      <c r="AI4" s="18"/>
      <c r="AJ4" s="59"/>
      <c r="AL4" s="48" t="s">
        <v>1</v>
      </c>
      <c r="AM4" s="50" t="s">
        <v>44</v>
      </c>
      <c r="AN4" s="50" t="s">
        <v>44</v>
      </c>
      <c r="AO4" s="50" t="s">
        <v>44</v>
      </c>
      <c r="AP4" s="50" t="s">
        <v>44</v>
      </c>
      <c r="AQ4" s="50" t="s">
        <v>44</v>
      </c>
      <c r="AR4" s="50" t="s">
        <v>44</v>
      </c>
      <c r="AS4" s="50" t="s">
        <v>44</v>
      </c>
      <c r="AT4" s="50" t="s">
        <v>44</v>
      </c>
      <c r="AU4" s="50" t="s">
        <v>55</v>
      </c>
      <c r="AV4" s="50" t="s">
        <v>55</v>
      </c>
      <c r="AW4" s="50" t="s">
        <v>55</v>
      </c>
      <c r="AX4" s="50" t="s">
        <v>55</v>
      </c>
      <c r="AY4" s="50" t="s">
        <v>55</v>
      </c>
      <c r="AZ4" s="50" t="s">
        <v>55</v>
      </c>
      <c r="BA4" s="50" t="s">
        <v>55</v>
      </c>
      <c r="BB4" s="50" t="s">
        <v>55</v>
      </c>
      <c r="BD4" s="17" t="s">
        <v>44</v>
      </c>
      <c r="BE4" s="17" t="s">
        <v>55</v>
      </c>
      <c r="BG4" s="17" t="s">
        <v>44</v>
      </c>
      <c r="BH4" s="17" t="s">
        <v>55</v>
      </c>
    </row>
    <row r="5" spans="1:60" ht="22.5" x14ac:dyDescent="0.2">
      <c r="A5" s="68" t="s">
        <v>2</v>
      </c>
      <c r="B5" s="50"/>
      <c r="C5" s="50"/>
      <c r="D5" s="50"/>
      <c r="E5" s="50"/>
      <c r="F5" s="50"/>
      <c r="G5" s="50"/>
      <c r="H5" s="50"/>
      <c r="I5" s="75"/>
      <c r="K5" s="58"/>
      <c r="L5" s="18"/>
      <c r="M5" s="18"/>
      <c r="N5" s="59"/>
      <c r="P5" s="58"/>
      <c r="Q5" s="18"/>
      <c r="R5" s="18"/>
      <c r="S5" s="18"/>
      <c r="T5" s="18"/>
      <c r="U5" s="18"/>
      <c r="V5" s="18"/>
      <c r="W5" s="59"/>
      <c r="Y5" s="58"/>
      <c r="Z5" s="18"/>
      <c r="AA5" s="59"/>
      <c r="AC5" s="58"/>
      <c r="AD5" s="18"/>
      <c r="AE5" s="59"/>
      <c r="AG5" s="58"/>
      <c r="AH5" s="18"/>
      <c r="AI5" s="18"/>
      <c r="AJ5" s="59"/>
      <c r="AL5" s="48" t="s">
        <v>2</v>
      </c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D5" s="18"/>
      <c r="BE5" s="18"/>
      <c r="BG5" s="18"/>
      <c r="BH5" s="18"/>
    </row>
    <row r="6" spans="1:60" ht="69.75" customHeight="1" x14ac:dyDescent="0.2">
      <c r="A6" s="68" t="s">
        <v>3</v>
      </c>
      <c r="B6" s="66" t="s">
        <v>45</v>
      </c>
      <c r="C6" s="66" t="s">
        <v>45</v>
      </c>
      <c r="D6" s="66" t="s">
        <v>53</v>
      </c>
      <c r="E6" s="66" t="s">
        <v>53</v>
      </c>
      <c r="F6" s="66" t="s">
        <v>45</v>
      </c>
      <c r="G6" s="66" t="s">
        <v>45</v>
      </c>
      <c r="H6" s="66" t="s">
        <v>53</v>
      </c>
      <c r="I6" s="76" t="s">
        <v>53</v>
      </c>
      <c r="K6" s="72" t="s">
        <v>53</v>
      </c>
      <c r="L6" s="9" t="s">
        <v>53</v>
      </c>
      <c r="M6" s="9" t="s">
        <v>45</v>
      </c>
      <c r="N6" s="61" t="s">
        <v>45</v>
      </c>
      <c r="P6" s="58"/>
      <c r="Q6" s="18"/>
      <c r="R6" s="18"/>
      <c r="S6" s="18"/>
      <c r="T6" s="18"/>
      <c r="U6" s="18"/>
      <c r="V6" s="18"/>
      <c r="W6" s="59"/>
      <c r="Y6" s="58"/>
      <c r="Z6" s="18"/>
      <c r="AA6" s="59"/>
      <c r="AC6" s="58"/>
      <c r="AD6" s="18"/>
      <c r="AE6" s="59"/>
      <c r="AG6" s="58"/>
      <c r="AH6" s="18"/>
      <c r="AI6" s="18"/>
      <c r="AJ6" s="59"/>
      <c r="AL6" s="48" t="s">
        <v>3</v>
      </c>
      <c r="AM6" s="107" t="s">
        <v>45</v>
      </c>
      <c r="AN6" s="107"/>
      <c r="AO6" s="107"/>
      <c r="AP6" s="107"/>
      <c r="AQ6" s="107" t="s">
        <v>53</v>
      </c>
      <c r="AR6" s="107"/>
      <c r="AS6" s="107"/>
      <c r="AT6" s="107"/>
      <c r="AU6" s="107" t="s">
        <v>45</v>
      </c>
      <c r="AV6" s="107"/>
      <c r="AW6" s="107"/>
      <c r="AX6" s="107"/>
      <c r="AY6" s="107" t="s">
        <v>53</v>
      </c>
      <c r="AZ6" s="107"/>
      <c r="BA6" s="107"/>
      <c r="BB6" s="107"/>
      <c r="BD6" s="18"/>
      <c r="BE6" s="18"/>
      <c r="BG6" s="18"/>
      <c r="BH6" s="18"/>
    </row>
    <row r="7" spans="1:60" ht="18.75" customHeight="1" x14ac:dyDescent="0.2">
      <c r="A7" s="68" t="s">
        <v>4</v>
      </c>
      <c r="B7" s="50" t="s">
        <v>46</v>
      </c>
      <c r="C7" s="50" t="s">
        <v>46</v>
      </c>
      <c r="D7" s="50" t="s">
        <v>54</v>
      </c>
      <c r="E7" s="50" t="s">
        <v>54</v>
      </c>
      <c r="F7" s="50" t="s">
        <v>46</v>
      </c>
      <c r="G7" s="50" t="s">
        <v>46</v>
      </c>
      <c r="H7" s="50" t="s">
        <v>54</v>
      </c>
      <c r="I7" s="75" t="s">
        <v>54</v>
      </c>
      <c r="K7" s="73" t="s">
        <v>54</v>
      </c>
      <c r="L7" s="2" t="s">
        <v>54</v>
      </c>
      <c r="M7" s="2" t="s">
        <v>46</v>
      </c>
      <c r="N7" s="60" t="s">
        <v>46</v>
      </c>
      <c r="P7" s="58"/>
      <c r="Q7" s="18"/>
      <c r="R7" s="18"/>
      <c r="S7" s="18"/>
      <c r="T7" s="18"/>
      <c r="U7" s="18"/>
      <c r="V7" s="18"/>
      <c r="W7" s="59"/>
      <c r="Y7" s="58"/>
      <c r="Z7" s="18"/>
      <c r="AA7" s="59"/>
      <c r="AC7" s="58"/>
      <c r="AD7" s="18"/>
      <c r="AE7" s="59"/>
      <c r="AG7" s="58"/>
      <c r="AH7" s="18"/>
      <c r="AI7" s="18"/>
      <c r="AJ7" s="59"/>
      <c r="AL7" s="48" t="s">
        <v>4</v>
      </c>
      <c r="AM7" s="50" t="s">
        <v>46</v>
      </c>
      <c r="AN7" s="50" t="s">
        <v>46</v>
      </c>
      <c r="AO7" s="50" t="s">
        <v>46</v>
      </c>
      <c r="AP7" s="50" t="s">
        <v>46</v>
      </c>
      <c r="AQ7" s="50" t="s">
        <v>54</v>
      </c>
      <c r="AR7" s="50" t="s">
        <v>54</v>
      </c>
      <c r="AS7" s="50" t="s">
        <v>54</v>
      </c>
      <c r="AT7" s="50" t="s">
        <v>54</v>
      </c>
      <c r="AU7" s="50" t="s">
        <v>46</v>
      </c>
      <c r="AV7" s="50" t="s">
        <v>46</v>
      </c>
      <c r="AW7" s="50" t="s">
        <v>46</v>
      </c>
      <c r="AX7" s="50" t="s">
        <v>46</v>
      </c>
      <c r="AY7" s="50" t="s">
        <v>54</v>
      </c>
      <c r="AZ7" s="50" t="s">
        <v>54</v>
      </c>
      <c r="BA7" s="50" t="s">
        <v>54</v>
      </c>
      <c r="BB7" s="50" t="s">
        <v>54</v>
      </c>
      <c r="BD7" s="18"/>
      <c r="BE7" s="18"/>
      <c r="BG7" s="18"/>
      <c r="BH7" s="18"/>
    </row>
    <row r="8" spans="1:60" ht="22.5" x14ac:dyDescent="0.2">
      <c r="A8" s="68" t="s">
        <v>5</v>
      </c>
      <c r="B8" s="51">
        <v>3</v>
      </c>
      <c r="C8" s="51">
        <v>3</v>
      </c>
      <c r="D8" s="51">
        <v>3</v>
      </c>
      <c r="E8" s="51">
        <v>3</v>
      </c>
      <c r="F8" s="51">
        <v>4</v>
      </c>
      <c r="G8" s="51">
        <v>4</v>
      </c>
      <c r="H8" s="51">
        <v>4</v>
      </c>
      <c r="I8" s="77">
        <v>4</v>
      </c>
      <c r="K8" s="58"/>
      <c r="L8" s="18"/>
      <c r="M8" s="18"/>
      <c r="N8" s="59"/>
      <c r="P8" s="58"/>
      <c r="Q8" s="18"/>
      <c r="R8" s="18"/>
      <c r="S8" s="18"/>
      <c r="T8" s="18"/>
      <c r="U8" s="18"/>
      <c r="V8" s="18"/>
      <c r="W8" s="59"/>
      <c r="Y8" s="58"/>
      <c r="Z8" s="18"/>
      <c r="AA8" s="59"/>
      <c r="AC8" s="58"/>
      <c r="AD8" s="3">
        <v>3</v>
      </c>
      <c r="AE8" s="91">
        <v>4</v>
      </c>
      <c r="AG8" s="94">
        <v>3</v>
      </c>
      <c r="AH8" s="3">
        <v>4</v>
      </c>
      <c r="AI8" s="18"/>
      <c r="AJ8" s="59"/>
      <c r="AL8" s="48" t="s">
        <v>5</v>
      </c>
      <c r="AM8" s="108">
        <v>3</v>
      </c>
      <c r="AN8" s="108"/>
      <c r="AO8" s="108"/>
      <c r="AP8" s="108"/>
      <c r="AQ8" s="108"/>
      <c r="AR8" s="108"/>
      <c r="AS8" s="108"/>
      <c r="AT8" s="108"/>
      <c r="AU8" s="108">
        <v>4</v>
      </c>
      <c r="AV8" s="108"/>
      <c r="AW8" s="108"/>
      <c r="AX8" s="108"/>
      <c r="AY8" s="108"/>
      <c r="AZ8" s="108"/>
      <c r="BA8" s="108"/>
      <c r="BB8" s="108"/>
      <c r="BD8" s="18"/>
      <c r="BE8" s="18"/>
      <c r="BG8" s="18"/>
      <c r="BH8" s="18"/>
    </row>
    <row r="9" spans="1:60" ht="22.5" x14ac:dyDescent="0.2">
      <c r="A9" s="68" t="s">
        <v>6</v>
      </c>
      <c r="B9" s="51">
        <v>4</v>
      </c>
      <c r="C9" s="51">
        <v>4</v>
      </c>
      <c r="D9" s="51">
        <v>4</v>
      </c>
      <c r="E9" s="51">
        <v>4</v>
      </c>
      <c r="F9" s="51">
        <v>3</v>
      </c>
      <c r="G9" s="51">
        <v>3</v>
      </c>
      <c r="H9" s="51">
        <v>3</v>
      </c>
      <c r="I9" s="77">
        <v>3</v>
      </c>
      <c r="K9" s="58"/>
      <c r="L9" s="18"/>
      <c r="M9" s="18"/>
      <c r="N9" s="59"/>
      <c r="P9" s="58"/>
      <c r="Q9" s="18"/>
      <c r="R9" s="18"/>
      <c r="S9" s="18"/>
      <c r="T9" s="18"/>
      <c r="U9" s="18"/>
      <c r="V9" s="18"/>
      <c r="W9" s="59"/>
      <c r="Y9" s="58"/>
      <c r="Z9" s="18"/>
      <c r="AA9" s="59"/>
      <c r="AC9" s="58"/>
      <c r="AD9" s="3">
        <v>4</v>
      </c>
      <c r="AE9" s="91">
        <v>3</v>
      </c>
      <c r="AG9" s="94">
        <v>4</v>
      </c>
      <c r="AH9" s="3">
        <v>3</v>
      </c>
      <c r="AI9" s="18"/>
      <c r="AJ9" s="59"/>
      <c r="AL9" s="48" t="s">
        <v>6</v>
      </c>
      <c r="AM9" s="108">
        <v>4</v>
      </c>
      <c r="AN9" s="108"/>
      <c r="AO9" s="108"/>
      <c r="AP9" s="108"/>
      <c r="AQ9" s="108"/>
      <c r="AR9" s="108"/>
      <c r="AS9" s="108"/>
      <c r="AT9" s="108"/>
      <c r="AU9" s="108">
        <v>3</v>
      </c>
      <c r="AV9" s="108"/>
      <c r="AW9" s="108"/>
      <c r="AX9" s="108"/>
      <c r="AY9" s="108"/>
      <c r="AZ9" s="108"/>
      <c r="BA9" s="108"/>
      <c r="BB9" s="108"/>
      <c r="BD9" s="18"/>
      <c r="BE9" s="18"/>
      <c r="BG9" s="18"/>
      <c r="BH9" s="18"/>
    </row>
    <row r="10" spans="1:60" x14ac:dyDescent="0.2">
      <c r="A10" s="68" t="s">
        <v>7</v>
      </c>
      <c r="B10" s="50" t="s">
        <v>47</v>
      </c>
      <c r="C10" s="50" t="s">
        <v>47</v>
      </c>
      <c r="D10" s="50" t="s">
        <v>47</v>
      </c>
      <c r="E10" s="50" t="s">
        <v>47</v>
      </c>
      <c r="F10" s="50" t="s">
        <v>47</v>
      </c>
      <c r="G10" s="50" t="s">
        <v>47</v>
      </c>
      <c r="H10" s="50" t="s">
        <v>47</v>
      </c>
      <c r="I10" s="75" t="s">
        <v>47</v>
      </c>
      <c r="K10" s="58"/>
      <c r="L10" s="18"/>
      <c r="M10" s="18"/>
      <c r="N10" s="59"/>
      <c r="P10" s="58"/>
      <c r="Q10" s="18"/>
      <c r="R10" s="18"/>
      <c r="S10" s="18"/>
      <c r="T10" s="18"/>
      <c r="U10" s="18"/>
      <c r="V10" s="18"/>
      <c r="W10" s="59"/>
      <c r="Y10" s="58"/>
      <c r="Z10" s="18"/>
      <c r="AA10" s="59"/>
      <c r="AC10" s="58"/>
      <c r="AD10" s="18"/>
      <c r="AE10" s="59"/>
      <c r="AG10" s="58"/>
      <c r="AH10" s="18"/>
      <c r="AI10" s="18"/>
      <c r="AJ10" s="59"/>
      <c r="AL10" s="48" t="s">
        <v>7</v>
      </c>
      <c r="AM10" s="50" t="s">
        <v>47</v>
      </c>
      <c r="AN10" s="50" t="s">
        <v>47</v>
      </c>
      <c r="AO10" s="50" t="s">
        <v>47</v>
      </c>
      <c r="AP10" s="50" t="s">
        <v>47</v>
      </c>
      <c r="AQ10" s="50" t="s">
        <v>47</v>
      </c>
      <c r="AR10" s="50" t="s">
        <v>47</v>
      </c>
      <c r="AS10" s="50" t="s">
        <v>47</v>
      </c>
      <c r="AT10" s="50" t="s">
        <v>47</v>
      </c>
      <c r="AU10" s="50" t="s">
        <v>47</v>
      </c>
      <c r="AV10" s="50" t="s">
        <v>47</v>
      </c>
      <c r="AW10" s="50" t="s">
        <v>47</v>
      </c>
      <c r="AX10" s="50" t="s">
        <v>47</v>
      </c>
      <c r="AY10" s="50" t="s">
        <v>47</v>
      </c>
      <c r="AZ10" s="50" t="s">
        <v>47</v>
      </c>
      <c r="BA10" s="50" t="s">
        <v>47</v>
      </c>
      <c r="BB10" s="50" t="s">
        <v>47</v>
      </c>
      <c r="BD10" s="18"/>
      <c r="BE10" s="18"/>
      <c r="BG10" s="18"/>
      <c r="BH10" s="18"/>
    </row>
    <row r="11" spans="1:60" ht="11.25" customHeight="1" x14ac:dyDescent="0.2">
      <c r="A11" s="68" t="s">
        <v>8</v>
      </c>
      <c r="B11" s="107" t="s">
        <v>48</v>
      </c>
      <c r="C11" s="107"/>
      <c r="D11" s="107"/>
      <c r="E11" s="107"/>
      <c r="F11" s="107" t="s">
        <v>56</v>
      </c>
      <c r="G11" s="107"/>
      <c r="H11" s="107"/>
      <c r="I11" s="115"/>
      <c r="K11" s="58"/>
      <c r="L11" s="18"/>
      <c r="M11" s="18"/>
      <c r="N11" s="59"/>
      <c r="P11" s="58"/>
      <c r="Q11" s="18"/>
      <c r="R11" s="18"/>
      <c r="S11" s="18"/>
      <c r="T11" s="18"/>
      <c r="U11" s="18"/>
      <c r="V11" s="18"/>
      <c r="W11" s="59"/>
      <c r="Y11" s="58"/>
      <c r="Z11" s="18"/>
      <c r="AA11" s="59"/>
      <c r="AC11" s="58"/>
      <c r="AD11" s="18"/>
      <c r="AE11" s="59"/>
      <c r="AG11" s="58"/>
      <c r="AH11" s="18"/>
      <c r="AI11" s="18"/>
      <c r="AJ11" s="59"/>
      <c r="AL11" s="48" t="s">
        <v>8</v>
      </c>
      <c r="AM11" s="107" t="s">
        <v>48</v>
      </c>
      <c r="AN11" s="107"/>
      <c r="AO11" s="107"/>
      <c r="AP11" s="107"/>
      <c r="AQ11" s="107"/>
      <c r="AR11" s="107"/>
      <c r="AS11" s="107"/>
      <c r="AT11" s="107"/>
      <c r="AU11" s="107" t="s">
        <v>56</v>
      </c>
      <c r="AV11" s="107"/>
      <c r="AW11" s="107"/>
      <c r="AX11" s="107"/>
      <c r="AY11" s="107"/>
      <c r="AZ11" s="107"/>
      <c r="BA11" s="107"/>
      <c r="BB11" s="107"/>
      <c r="BD11" s="18"/>
      <c r="BE11" s="18"/>
      <c r="BG11" s="18"/>
      <c r="BH11" s="18"/>
    </row>
    <row r="12" spans="1:60" x14ac:dyDescent="0.2">
      <c r="A12" s="68" t="s">
        <v>9</v>
      </c>
      <c r="B12" s="52">
        <v>1</v>
      </c>
      <c r="C12" s="86"/>
      <c r="D12" s="52">
        <v>1</v>
      </c>
      <c r="E12" s="86"/>
      <c r="F12" s="52">
        <v>1.1000000000000001</v>
      </c>
      <c r="G12" s="86"/>
      <c r="H12" s="52">
        <v>1.1000000000000001</v>
      </c>
      <c r="I12" s="87"/>
      <c r="K12" s="58"/>
      <c r="L12" s="18"/>
      <c r="M12" s="18"/>
      <c r="N12" s="59"/>
      <c r="P12" s="88">
        <v>1</v>
      </c>
      <c r="Q12" s="89"/>
      <c r="R12" s="89"/>
      <c r="S12" s="89"/>
      <c r="T12" s="89">
        <v>1.1000000000000001</v>
      </c>
      <c r="U12" s="89"/>
      <c r="V12" s="89"/>
      <c r="W12" s="90"/>
      <c r="Y12" s="58"/>
      <c r="Z12" s="18"/>
      <c r="AA12" s="59"/>
      <c r="AC12" s="58"/>
      <c r="AD12" s="18"/>
      <c r="AE12" s="59"/>
      <c r="AG12" s="58"/>
      <c r="AH12" s="18"/>
      <c r="AI12" s="18"/>
      <c r="AJ12" s="59"/>
      <c r="AL12" s="48" t="s">
        <v>9</v>
      </c>
      <c r="AM12" s="51">
        <v>1</v>
      </c>
      <c r="AN12" s="50"/>
      <c r="AO12" s="50"/>
      <c r="AP12" s="50"/>
      <c r="AQ12" s="51">
        <v>1</v>
      </c>
      <c r="AR12" s="50"/>
      <c r="AS12" s="50"/>
      <c r="AT12" s="50"/>
      <c r="AU12" s="52">
        <v>1.1000000000000001</v>
      </c>
      <c r="AV12" s="50"/>
      <c r="AW12" s="50"/>
      <c r="AX12" s="50"/>
      <c r="AY12" s="52">
        <v>1.1000000000000001</v>
      </c>
      <c r="AZ12" s="50"/>
      <c r="BA12" s="50"/>
      <c r="BB12" s="50"/>
      <c r="BD12" s="18"/>
      <c r="BE12" s="18"/>
      <c r="BG12" s="18"/>
      <c r="BH12" s="18"/>
    </row>
    <row r="13" spans="1:60" x14ac:dyDescent="0.2">
      <c r="A13" s="68" t="s">
        <v>11</v>
      </c>
      <c r="B13" s="50" t="s">
        <v>49</v>
      </c>
      <c r="C13" s="50" t="s">
        <v>52</v>
      </c>
      <c r="D13" s="50" t="s">
        <v>49</v>
      </c>
      <c r="E13" s="50" t="s">
        <v>52</v>
      </c>
      <c r="F13" s="50" t="s">
        <v>49</v>
      </c>
      <c r="G13" s="50" t="s">
        <v>52</v>
      </c>
      <c r="H13" s="50" t="s">
        <v>49</v>
      </c>
      <c r="I13" s="75" t="s">
        <v>52</v>
      </c>
      <c r="K13" s="73" t="s">
        <v>49</v>
      </c>
      <c r="L13" s="2" t="s">
        <v>52</v>
      </c>
      <c r="M13" s="2" t="s">
        <v>49</v>
      </c>
      <c r="N13" s="60" t="s">
        <v>52</v>
      </c>
      <c r="P13" s="73" t="s">
        <v>49</v>
      </c>
      <c r="Q13" s="2" t="s">
        <v>50</v>
      </c>
      <c r="R13" s="2" t="s">
        <v>52</v>
      </c>
      <c r="S13" s="2" t="s">
        <v>60</v>
      </c>
      <c r="T13" s="2" t="s">
        <v>49</v>
      </c>
      <c r="U13" s="2" t="s">
        <v>50</v>
      </c>
      <c r="V13" s="2" t="s">
        <v>52</v>
      </c>
      <c r="W13" s="60" t="s">
        <v>60</v>
      </c>
      <c r="Y13" s="73" t="s">
        <v>49</v>
      </c>
      <c r="Z13" s="2" t="s">
        <v>50</v>
      </c>
      <c r="AA13" s="60" t="s">
        <v>52</v>
      </c>
      <c r="AC13" s="58"/>
      <c r="AD13" s="2" t="s">
        <v>52</v>
      </c>
      <c r="AE13" s="60" t="s">
        <v>52</v>
      </c>
      <c r="AG13" s="73" t="s">
        <v>52</v>
      </c>
      <c r="AH13" s="2" t="s">
        <v>52</v>
      </c>
      <c r="AI13" s="18"/>
      <c r="AJ13" s="59"/>
      <c r="AL13" s="48" t="s">
        <v>11</v>
      </c>
      <c r="AM13" s="50" t="s">
        <v>49</v>
      </c>
      <c r="AN13" s="50" t="s">
        <v>50</v>
      </c>
      <c r="AO13" s="50" t="s">
        <v>52</v>
      </c>
      <c r="AP13" s="50" t="s">
        <v>67</v>
      </c>
      <c r="AQ13" s="50" t="s">
        <v>49</v>
      </c>
      <c r="AR13" s="50" t="s">
        <v>50</v>
      </c>
      <c r="AS13" s="50" t="s">
        <v>52</v>
      </c>
      <c r="AT13" s="50" t="s">
        <v>67</v>
      </c>
      <c r="AU13" s="50" t="s">
        <v>49</v>
      </c>
      <c r="AV13" s="50" t="s">
        <v>50</v>
      </c>
      <c r="AW13" s="50" t="s">
        <v>52</v>
      </c>
      <c r="AX13" s="50" t="s">
        <v>67</v>
      </c>
      <c r="AY13" s="50" t="s">
        <v>49</v>
      </c>
      <c r="AZ13" s="50" t="s">
        <v>50</v>
      </c>
      <c r="BA13" s="50" t="s">
        <v>52</v>
      </c>
      <c r="BB13" s="50" t="s">
        <v>67</v>
      </c>
      <c r="BD13" s="19" t="s">
        <v>60</v>
      </c>
      <c r="BE13" s="19" t="s">
        <v>60</v>
      </c>
      <c r="BG13" s="19" t="s">
        <v>68</v>
      </c>
      <c r="BH13" s="19" t="s">
        <v>68</v>
      </c>
    </row>
    <row r="14" spans="1:60" x14ac:dyDescent="0.2">
      <c r="A14" s="69">
        <v>43556</v>
      </c>
      <c r="B14" s="54">
        <v>0.9</v>
      </c>
      <c r="C14" s="54">
        <v>0.90300000000000002</v>
      </c>
      <c r="D14" s="54">
        <v>14</v>
      </c>
      <c r="E14" s="54">
        <v>14</v>
      </c>
      <c r="F14" s="54">
        <v>0</v>
      </c>
      <c r="G14" s="54">
        <v>0</v>
      </c>
      <c r="H14" s="54">
        <v>2.8340000000000001</v>
      </c>
      <c r="I14" s="78">
        <v>5.0339999999999998</v>
      </c>
      <c r="K14" s="82">
        <f t="shared" ref="K14:N45" si="0">SUMIFS($B14:$I14,$B$13:$I$13,K$13,$B$7:$I$7,K$7)</f>
        <v>16.834</v>
      </c>
      <c r="L14" s="20">
        <f t="shared" si="0"/>
        <v>19.033999999999999</v>
      </c>
      <c r="M14" s="20">
        <f t="shared" si="0"/>
        <v>0.9</v>
      </c>
      <c r="N14" s="65">
        <f t="shared" si="0"/>
        <v>0.90300000000000002</v>
      </c>
      <c r="P14" s="82">
        <f t="shared" ref="P14:P45" si="1">SUMIFS($B14:$I14,$B$13:$I$13,P$13,$B$4:$I$4,P$4)</f>
        <v>14.9</v>
      </c>
      <c r="Q14" s="20">
        <f>ROUND(P14*P$12,3)</f>
        <v>14.9</v>
      </c>
      <c r="R14" s="20">
        <f t="shared" ref="R14:R45" si="2">SUMIFS($B14:$I14,$B$13:$I$13,R$13,$B$4:$I$4,R$4)</f>
        <v>14.903</v>
      </c>
      <c r="S14" s="20">
        <f>MAX(R14 - Q14,0)</f>
        <v>3.0000000000001137E-3</v>
      </c>
      <c r="T14" s="20">
        <f t="shared" ref="T14:T45" si="3">SUMIFS($B14:$I14,$B$13:$I$13,T$13,$B$4:$I$4,T$4)</f>
        <v>2.8340000000000001</v>
      </c>
      <c r="U14" s="20">
        <f>ROUND(T14*T$12,3)</f>
        <v>3.117</v>
      </c>
      <c r="V14" s="20">
        <f t="shared" ref="V14:V45" si="4">SUMIFS($B14:$I14,$B$13:$I$13,V$13,$B$4:$I$4,V$4)</f>
        <v>5.0339999999999998</v>
      </c>
      <c r="W14" s="65">
        <f>MAX(V14 - U14,0)</f>
        <v>1.9169999999999998</v>
      </c>
      <c r="Y14" s="82">
        <f>SUMIFS($P14:$W14,$P$13:$W$13,Y$13)</f>
        <v>17.734000000000002</v>
      </c>
      <c r="Z14" s="20">
        <f>SUMIFS($P14:$W14,$P$13:$W$13,Z$13)</f>
        <v>18.016999999999999</v>
      </c>
      <c r="AA14" s="65">
        <f>SUMIFS($P14:$W14,$P$13:$W$13,AA$13)</f>
        <v>19.937000000000001</v>
      </c>
      <c r="AC14" s="92" t="str">
        <f>IF(AA14&gt;Z14,"2.1",IF(AA14&gt;Y14,"2.2","2.3"))</f>
        <v>2.1</v>
      </c>
      <c r="AD14" s="20">
        <f>Q14</f>
        <v>14.9</v>
      </c>
      <c r="AE14" s="65">
        <f>AA14-AD14</f>
        <v>5.0370000000000008</v>
      </c>
      <c r="AG14" s="82">
        <f>IF(AD14&lt;P14,AD14+MIN(Q14-AD14,$P$46-$AD$46,$AE$46-$T$46,AE14),AD14)</f>
        <v>14.9</v>
      </c>
      <c r="AH14" s="20">
        <f>AE14-(AG14-AD14)</f>
        <v>5.0370000000000008</v>
      </c>
      <c r="AI14" s="20">
        <f>AD46+(AG14-AD14)</f>
        <v>320.16399999999993</v>
      </c>
      <c r="AJ14" s="65">
        <f>AE46-(AG14-AD14)</f>
        <v>113.43599999999999</v>
      </c>
      <c r="AL14" s="53">
        <v>43556</v>
      </c>
      <c r="AM14" s="54">
        <v>0.9</v>
      </c>
      <c r="AN14" s="54">
        <v>0.9</v>
      </c>
      <c r="AO14" s="54">
        <f>AG14*N14/AA14</f>
        <v>0.67486081155640265</v>
      </c>
      <c r="AP14" s="54">
        <f>N14-AX14</f>
        <v>0.90300000000000002</v>
      </c>
      <c r="AQ14" s="54">
        <v>14</v>
      </c>
      <c r="AR14" s="54">
        <v>14</v>
      </c>
      <c r="AS14" s="54">
        <f t="shared" ref="AS14:AS43" si="5">AG14*L14/AA14</f>
        <v>14.225139188443597</v>
      </c>
      <c r="AT14" s="54">
        <f>AG14-AP14</f>
        <v>13.997</v>
      </c>
      <c r="AU14" s="54">
        <v>0</v>
      </c>
      <c r="AV14" s="54">
        <v>0</v>
      </c>
      <c r="AW14" s="54">
        <f t="shared" ref="AW14:AW43" si="6">AH14*N14/AA14</f>
        <v>0.22813918844359735</v>
      </c>
      <c r="AX14" s="54">
        <v>0</v>
      </c>
      <c r="AY14" s="54">
        <v>2.8340000000000001</v>
      </c>
      <c r="AZ14" s="54">
        <v>3.117</v>
      </c>
      <c r="BA14" s="54">
        <f t="shared" ref="BA14:BA43" si="7">AH14*L14/AA14</f>
        <v>4.8088608115564027</v>
      </c>
      <c r="BB14" s="54">
        <f>AH14-AX14</f>
        <v>5.0370000000000008</v>
      </c>
      <c r="BD14" s="20">
        <f>MAX(SUMIFS($AM14:$BB14,$AM$13:$BB$13,"Факт",$AM$4:$BB$4,BD$4) - SUMIFS($AM14:$BB14,$AM$13:$BB$13,"План кор.",$AM$4:$BB$4,BD$4),0)</f>
        <v>0</v>
      </c>
      <c r="BE14" s="20">
        <f t="shared" ref="BD14:BE44" si="8">MAX(SUMIFS($AM14:$BB14,$AM$13:$BB$13,"Факт",$AM$4:$BB$4,BE$4) - SUMIFS($AM14:$BB14,$AM$13:$BB$13,"План кор.",$AM$4:$BB$4,BE$4),0)</f>
        <v>1.92</v>
      </c>
      <c r="BG14" s="20">
        <f t="shared" ref="BG14:BH44" si="9">MAX(SUMIFS($AM14:$BB14,$AM$13:$BB$13,"Факт2",$AM$4:$BB$4,BG$4) - SUMIFS($AM14:$BB14,$AM$13:$BB$13,"План кор.",$AM$4:$BB$4,BG$4),0)</f>
        <v>0</v>
      </c>
      <c r="BH14" s="20">
        <f t="shared" si="9"/>
        <v>1.9200000000000008</v>
      </c>
    </row>
    <row r="15" spans="1:60" x14ac:dyDescent="0.2">
      <c r="A15" s="69">
        <v>43557</v>
      </c>
      <c r="B15" s="54">
        <v>0.9</v>
      </c>
      <c r="C15" s="54">
        <v>0.83699999999999997</v>
      </c>
      <c r="D15" s="54">
        <v>14</v>
      </c>
      <c r="E15" s="54">
        <v>14</v>
      </c>
      <c r="F15" s="54">
        <v>0</v>
      </c>
      <c r="G15" s="54">
        <v>0</v>
      </c>
      <c r="H15" s="54">
        <v>2.8330000000000002</v>
      </c>
      <c r="I15" s="78">
        <v>3.4740000000000002</v>
      </c>
      <c r="K15" s="82">
        <f t="shared" si="0"/>
        <v>16.832999999999998</v>
      </c>
      <c r="L15" s="20">
        <f t="shared" si="0"/>
        <v>17.474</v>
      </c>
      <c r="M15" s="20">
        <f t="shared" si="0"/>
        <v>0.9</v>
      </c>
      <c r="N15" s="65">
        <f t="shared" si="0"/>
        <v>0.83699999999999997</v>
      </c>
      <c r="P15" s="82">
        <f t="shared" si="1"/>
        <v>14.9</v>
      </c>
      <c r="Q15" s="20">
        <f t="shared" ref="Q15:Q44" si="10">ROUND(P15*P$12,3)</f>
        <v>14.9</v>
      </c>
      <c r="R15" s="20">
        <f t="shared" si="2"/>
        <v>14.837</v>
      </c>
      <c r="S15" s="20">
        <f t="shared" ref="S15:S44" si="11">MAX(R15 - Q15,0)</f>
        <v>0</v>
      </c>
      <c r="T15" s="20">
        <f t="shared" si="3"/>
        <v>2.8330000000000002</v>
      </c>
      <c r="U15" s="20">
        <f t="shared" ref="U15:U44" si="12">ROUND(T15*T$12,3)</f>
        <v>3.1160000000000001</v>
      </c>
      <c r="V15" s="20">
        <f t="shared" si="4"/>
        <v>3.4740000000000002</v>
      </c>
      <c r="W15" s="65">
        <f t="shared" ref="W15:W44" si="13">MAX(V15 - U15,0)</f>
        <v>0.3580000000000001</v>
      </c>
      <c r="Y15" s="82">
        <f t="shared" ref="Y15:AA45" si="14">SUMIFS($P15:$W15,$P$13:$W$13,Y$13)</f>
        <v>17.733000000000001</v>
      </c>
      <c r="Z15" s="20">
        <f t="shared" si="14"/>
        <v>18.016000000000002</v>
      </c>
      <c r="AA15" s="65">
        <f t="shared" si="14"/>
        <v>18.311</v>
      </c>
      <c r="AC15" s="92" t="str">
        <f t="shared" ref="AC15:AC43" si="15">IF(AA15&gt;Z15,"2.1",IF(AA15&gt;Y15,"2.2","2.3"))</f>
        <v>2.1</v>
      </c>
      <c r="AD15" s="20">
        <f>Q15</f>
        <v>14.9</v>
      </c>
      <c r="AE15" s="65">
        <f>AA15-AD15</f>
        <v>3.4109999999999996</v>
      </c>
      <c r="AG15" s="82">
        <f>IF(AD15&lt;P15,AD15+MIN(Q15-AD15,$P$46-AI14,AJ14-$T$46,AE15),AD15)</f>
        <v>14.9</v>
      </c>
      <c r="AH15" s="20">
        <f>AE15-(AG15-AD15)</f>
        <v>3.4109999999999996</v>
      </c>
      <c r="AI15" s="20">
        <f>AI14+(AG15-AD15)</f>
        <v>320.16399999999993</v>
      </c>
      <c r="AJ15" s="65">
        <f>AJ14-(AG15-AD15)</f>
        <v>113.43599999999999</v>
      </c>
      <c r="AL15" s="53">
        <v>43557</v>
      </c>
      <c r="AM15" s="54">
        <v>0.9</v>
      </c>
      <c r="AN15" s="54">
        <v>0.9</v>
      </c>
      <c r="AO15" s="54">
        <f t="shared" ref="AO15:AO43" si="16">AG15*N15/AA15</f>
        <v>0.68108240948064003</v>
      </c>
      <c r="AP15" s="54">
        <f t="shared" ref="AP15:AP43" si="17">N15-AX15</f>
        <v>0.83699999999999997</v>
      </c>
      <c r="AQ15" s="54">
        <v>14</v>
      </c>
      <c r="AR15" s="54">
        <v>14</v>
      </c>
      <c r="AS15" s="54">
        <f t="shared" si="5"/>
        <v>14.218917590519359</v>
      </c>
      <c r="AT15" s="54">
        <f t="shared" ref="AT15:AT43" si="18">AG15-AP15</f>
        <v>14.063000000000001</v>
      </c>
      <c r="AU15" s="54">
        <v>0</v>
      </c>
      <c r="AV15" s="54">
        <v>0</v>
      </c>
      <c r="AW15" s="54">
        <f t="shared" si="6"/>
        <v>0.15591759051935994</v>
      </c>
      <c r="AX15" s="54">
        <v>0</v>
      </c>
      <c r="AY15" s="54">
        <v>2.8330000000000002</v>
      </c>
      <c r="AZ15" s="54">
        <v>3.1160000000000001</v>
      </c>
      <c r="BA15" s="54">
        <f t="shared" si="7"/>
        <v>3.2550824094806399</v>
      </c>
      <c r="BB15" s="54">
        <f t="shared" ref="BB15:BB43" si="19">AH15-AX15</f>
        <v>3.4109999999999996</v>
      </c>
      <c r="BD15" s="20">
        <f t="shared" si="8"/>
        <v>0</v>
      </c>
      <c r="BE15" s="20">
        <f t="shared" si="8"/>
        <v>0.29499999999999948</v>
      </c>
      <c r="BG15" s="20">
        <f t="shared" si="9"/>
        <v>0</v>
      </c>
      <c r="BH15" s="20">
        <f t="shared" si="9"/>
        <v>0.29499999999999948</v>
      </c>
    </row>
    <row r="16" spans="1:60" x14ac:dyDescent="0.2">
      <c r="A16" s="69">
        <v>43558</v>
      </c>
      <c r="B16" s="54">
        <v>0.9</v>
      </c>
      <c r="C16" s="54">
        <v>0.72699999999999998</v>
      </c>
      <c r="D16" s="54">
        <v>14</v>
      </c>
      <c r="E16" s="54">
        <v>12.79</v>
      </c>
      <c r="F16" s="54">
        <v>0</v>
      </c>
      <c r="G16" s="54">
        <v>0</v>
      </c>
      <c r="H16" s="54">
        <v>2.8340000000000001</v>
      </c>
      <c r="I16" s="78">
        <v>2.8340000000000001</v>
      </c>
      <c r="K16" s="82">
        <f t="shared" si="0"/>
        <v>16.834</v>
      </c>
      <c r="L16" s="20">
        <f t="shared" si="0"/>
        <v>15.623999999999999</v>
      </c>
      <c r="M16" s="20">
        <f t="shared" si="0"/>
        <v>0.9</v>
      </c>
      <c r="N16" s="65">
        <f t="shared" si="0"/>
        <v>0.72699999999999998</v>
      </c>
      <c r="P16" s="82">
        <f t="shared" si="1"/>
        <v>14.9</v>
      </c>
      <c r="Q16" s="20">
        <f t="shared" si="10"/>
        <v>14.9</v>
      </c>
      <c r="R16" s="20">
        <f t="shared" si="2"/>
        <v>13.516999999999999</v>
      </c>
      <c r="S16" s="20">
        <f t="shared" si="11"/>
        <v>0</v>
      </c>
      <c r="T16" s="20">
        <f t="shared" si="3"/>
        <v>2.8340000000000001</v>
      </c>
      <c r="U16" s="20">
        <f t="shared" si="12"/>
        <v>3.117</v>
      </c>
      <c r="V16" s="20">
        <f t="shared" si="4"/>
        <v>2.8340000000000001</v>
      </c>
      <c r="W16" s="65">
        <f t="shared" si="13"/>
        <v>0</v>
      </c>
      <c r="Y16" s="82">
        <f t="shared" si="14"/>
        <v>17.734000000000002</v>
      </c>
      <c r="Z16" s="20">
        <f t="shared" si="14"/>
        <v>18.016999999999999</v>
      </c>
      <c r="AA16" s="65">
        <f t="shared" si="14"/>
        <v>16.350999999999999</v>
      </c>
      <c r="AC16" s="92" t="str">
        <f t="shared" si="15"/>
        <v>2.3</v>
      </c>
      <c r="AD16" s="20">
        <f>AA16-AE16</f>
        <v>13.516999999999999</v>
      </c>
      <c r="AE16" s="65">
        <f>MIN(AA16,T16)</f>
        <v>2.8340000000000001</v>
      </c>
      <c r="AG16" s="82">
        <f>IF(AD16&lt;P16,AD16+MIN(Q16-AD16,$P$46-AI15,AJ15-$T$46,AE16),AD16)</f>
        <v>14.9</v>
      </c>
      <c r="AH16" s="20">
        <f t="shared" ref="AH16:AH43" si="20">AE16-(AG16-AD16)</f>
        <v>1.4509999999999992</v>
      </c>
      <c r="AI16" s="20">
        <f t="shared" ref="AI16:AI43" si="21">AI15+(AG16-AD16)</f>
        <v>321.54699999999991</v>
      </c>
      <c r="AJ16" s="65">
        <f t="shared" ref="AJ16:AJ43" si="22">AJ15-(AG16-AD16)</f>
        <v>112.053</v>
      </c>
      <c r="AL16" s="53">
        <v>43558</v>
      </c>
      <c r="AM16" s="54">
        <v>0.9</v>
      </c>
      <c r="AN16" s="54">
        <v>0.9</v>
      </c>
      <c r="AO16" s="54">
        <f t="shared" si="16"/>
        <v>0.66248547489450194</v>
      </c>
      <c r="AP16" s="54">
        <f t="shared" si="17"/>
        <v>0.72699999999999998</v>
      </c>
      <c r="AQ16" s="54">
        <v>14</v>
      </c>
      <c r="AR16" s="54">
        <v>14</v>
      </c>
      <c r="AS16" s="54">
        <f t="shared" si="5"/>
        <v>14.237514525105498</v>
      </c>
      <c r="AT16" s="54">
        <f t="shared" si="18"/>
        <v>14.173</v>
      </c>
      <c r="AU16" s="54">
        <v>0</v>
      </c>
      <c r="AV16" s="54">
        <v>0</v>
      </c>
      <c r="AW16" s="54">
        <f t="shared" si="6"/>
        <v>6.4514525105498099E-2</v>
      </c>
      <c r="AX16" s="54">
        <v>0</v>
      </c>
      <c r="AY16" s="54">
        <v>2.8340000000000001</v>
      </c>
      <c r="AZ16" s="54">
        <v>3.117</v>
      </c>
      <c r="BA16" s="54">
        <f t="shared" si="7"/>
        <v>1.386485474894501</v>
      </c>
      <c r="BB16" s="54">
        <f t="shared" si="19"/>
        <v>1.4509999999999992</v>
      </c>
      <c r="BD16" s="20">
        <f t="shared" si="8"/>
        <v>0</v>
      </c>
      <c r="BE16" s="20">
        <f t="shared" si="8"/>
        <v>0</v>
      </c>
      <c r="BG16" s="20">
        <f t="shared" si="9"/>
        <v>0</v>
      </c>
      <c r="BH16" s="20">
        <f t="shared" si="9"/>
        <v>0</v>
      </c>
    </row>
    <row r="17" spans="1:60" x14ac:dyDescent="0.2">
      <c r="A17" s="69">
        <v>43559</v>
      </c>
      <c r="B17" s="54">
        <v>0.9</v>
      </c>
      <c r="C17" s="54">
        <v>0.61899999999999999</v>
      </c>
      <c r="D17" s="54">
        <v>14</v>
      </c>
      <c r="E17" s="54">
        <v>12.023</v>
      </c>
      <c r="F17" s="54">
        <v>0</v>
      </c>
      <c r="G17" s="54">
        <v>0</v>
      </c>
      <c r="H17" s="54">
        <v>2.8330000000000002</v>
      </c>
      <c r="I17" s="78">
        <v>2.8330000000000002</v>
      </c>
      <c r="K17" s="82">
        <f t="shared" si="0"/>
        <v>16.832999999999998</v>
      </c>
      <c r="L17" s="20">
        <f t="shared" si="0"/>
        <v>14.856</v>
      </c>
      <c r="M17" s="20">
        <f t="shared" si="0"/>
        <v>0.9</v>
      </c>
      <c r="N17" s="65">
        <f t="shared" si="0"/>
        <v>0.61899999999999999</v>
      </c>
      <c r="P17" s="82">
        <f t="shared" si="1"/>
        <v>14.9</v>
      </c>
      <c r="Q17" s="20">
        <f t="shared" si="10"/>
        <v>14.9</v>
      </c>
      <c r="R17" s="20">
        <f t="shared" si="2"/>
        <v>12.641999999999999</v>
      </c>
      <c r="S17" s="20">
        <f t="shared" si="11"/>
        <v>0</v>
      </c>
      <c r="T17" s="20">
        <f t="shared" si="3"/>
        <v>2.8330000000000002</v>
      </c>
      <c r="U17" s="20">
        <f t="shared" si="12"/>
        <v>3.1160000000000001</v>
      </c>
      <c r="V17" s="20">
        <f t="shared" si="4"/>
        <v>2.8330000000000002</v>
      </c>
      <c r="W17" s="65">
        <f t="shared" si="13"/>
        <v>0</v>
      </c>
      <c r="Y17" s="82">
        <f t="shared" si="14"/>
        <v>17.733000000000001</v>
      </c>
      <c r="Z17" s="20">
        <f t="shared" si="14"/>
        <v>18.016000000000002</v>
      </c>
      <c r="AA17" s="65">
        <f t="shared" si="14"/>
        <v>15.475</v>
      </c>
      <c r="AC17" s="92" t="str">
        <f t="shared" si="15"/>
        <v>2.3</v>
      </c>
      <c r="AD17" s="20">
        <f t="shared" ref="AD17:AD21" si="23">AA17-AE17</f>
        <v>12.641999999999999</v>
      </c>
      <c r="AE17" s="65">
        <f t="shared" ref="AE17:AE21" si="24">MIN(AA17,T17)</f>
        <v>2.8330000000000002</v>
      </c>
      <c r="AG17" s="82">
        <f>IF(AD17&lt;P17,AD17+MIN(Q17-AD17,$P$46-AI16,AJ16-$T$46,AE17),AD17)</f>
        <v>14.9</v>
      </c>
      <c r="AH17" s="20">
        <f t="shared" si="20"/>
        <v>0.57499999999999929</v>
      </c>
      <c r="AI17" s="20">
        <f t="shared" si="21"/>
        <v>323.80499999999989</v>
      </c>
      <c r="AJ17" s="65">
        <f t="shared" si="22"/>
        <v>109.795</v>
      </c>
      <c r="AL17" s="53">
        <v>43559</v>
      </c>
      <c r="AM17" s="54">
        <v>0.9</v>
      </c>
      <c r="AN17" s="54">
        <v>0.9</v>
      </c>
      <c r="AO17" s="54">
        <f t="shared" si="16"/>
        <v>0.59600000000000009</v>
      </c>
      <c r="AP17" s="54">
        <f t="shared" si="17"/>
        <v>0.61899999999999999</v>
      </c>
      <c r="AQ17" s="54">
        <v>14</v>
      </c>
      <c r="AR17" s="54">
        <v>14</v>
      </c>
      <c r="AS17" s="54">
        <f t="shared" si="5"/>
        <v>14.304</v>
      </c>
      <c r="AT17" s="54">
        <f t="shared" si="18"/>
        <v>14.281000000000001</v>
      </c>
      <c r="AU17" s="54">
        <v>0</v>
      </c>
      <c r="AV17" s="54">
        <v>0</v>
      </c>
      <c r="AW17" s="54">
        <f t="shared" si="6"/>
        <v>2.2999999999999972E-2</v>
      </c>
      <c r="AX17" s="54">
        <v>0</v>
      </c>
      <c r="AY17" s="54">
        <v>2.8330000000000002</v>
      </c>
      <c r="AZ17" s="54">
        <v>3.1160000000000001</v>
      </c>
      <c r="BA17" s="54">
        <f t="shared" si="7"/>
        <v>0.55199999999999927</v>
      </c>
      <c r="BB17" s="54">
        <f t="shared" si="19"/>
        <v>0.57499999999999929</v>
      </c>
      <c r="BD17" s="20">
        <f t="shared" si="8"/>
        <v>0</v>
      </c>
      <c r="BE17" s="20">
        <f t="shared" si="8"/>
        <v>0</v>
      </c>
      <c r="BG17" s="20">
        <f t="shared" si="9"/>
        <v>0</v>
      </c>
      <c r="BH17" s="20">
        <f t="shared" si="9"/>
        <v>0</v>
      </c>
    </row>
    <row r="18" spans="1:60" x14ac:dyDescent="0.2">
      <c r="A18" s="69">
        <v>43560</v>
      </c>
      <c r="B18" s="54">
        <v>0.9</v>
      </c>
      <c r="C18" s="54">
        <v>0.86399999999999999</v>
      </c>
      <c r="D18" s="54">
        <v>14</v>
      </c>
      <c r="E18" s="54">
        <v>11.224</v>
      </c>
      <c r="F18" s="54">
        <v>0</v>
      </c>
      <c r="G18" s="54">
        <v>0</v>
      </c>
      <c r="H18" s="54">
        <v>2.8340000000000001</v>
      </c>
      <c r="I18" s="78">
        <v>2.8340000000000001</v>
      </c>
      <c r="K18" s="82">
        <f t="shared" si="0"/>
        <v>16.834</v>
      </c>
      <c r="L18" s="20">
        <f t="shared" si="0"/>
        <v>14.058</v>
      </c>
      <c r="M18" s="20">
        <f t="shared" si="0"/>
        <v>0.9</v>
      </c>
      <c r="N18" s="65">
        <f t="shared" si="0"/>
        <v>0.86399999999999999</v>
      </c>
      <c r="P18" s="82">
        <f t="shared" si="1"/>
        <v>14.9</v>
      </c>
      <c r="Q18" s="20">
        <f t="shared" si="10"/>
        <v>14.9</v>
      </c>
      <c r="R18" s="20">
        <f t="shared" si="2"/>
        <v>12.088000000000001</v>
      </c>
      <c r="S18" s="20">
        <f t="shared" si="11"/>
        <v>0</v>
      </c>
      <c r="T18" s="20">
        <f t="shared" si="3"/>
        <v>2.8340000000000001</v>
      </c>
      <c r="U18" s="20">
        <f t="shared" si="12"/>
        <v>3.117</v>
      </c>
      <c r="V18" s="20">
        <f t="shared" si="4"/>
        <v>2.8340000000000001</v>
      </c>
      <c r="W18" s="65">
        <f t="shared" si="13"/>
        <v>0</v>
      </c>
      <c r="Y18" s="82">
        <f t="shared" si="14"/>
        <v>17.734000000000002</v>
      </c>
      <c r="Z18" s="20">
        <f t="shared" si="14"/>
        <v>18.016999999999999</v>
      </c>
      <c r="AA18" s="65">
        <f t="shared" si="14"/>
        <v>14.922000000000001</v>
      </c>
      <c r="AC18" s="92" t="str">
        <f t="shared" si="15"/>
        <v>2.3</v>
      </c>
      <c r="AD18" s="20">
        <f t="shared" si="23"/>
        <v>12.088000000000001</v>
      </c>
      <c r="AE18" s="65">
        <f t="shared" si="24"/>
        <v>2.8340000000000001</v>
      </c>
      <c r="AG18" s="82">
        <f t="shared" ref="AG18:AG43" si="25">IF(AD18&lt;P18,AD18+MIN(Q18-AD18,$P$46-AI17,AJ17-$T$46,AE18),AD18)</f>
        <v>14.9</v>
      </c>
      <c r="AH18" s="20">
        <f t="shared" si="20"/>
        <v>2.2000000000000686E-2</v>
      </c>
      <c r="AI18" s="20">
        <f t="shared" si="21"/>
        <v>326.6169999999999</v>
      </c>
      <c r="AJ18" s="65">
        <f t="shared" si="22"/>
        <v>106.983</v>
      </c>
      <c r="AL18" s="53">
        <v>43560</v>
      </c>
      <c r="AM18" s="54">
        <v>0.9</v>
      </c>
      <c r="AN18" s="54">
        <v>0.9</v>
      </c>
      <c r="AO18" s="54">
        <f t="shared" si="16"/>
        <v>0.86272617611580216</v>
      </c>
      <c r="AP18" s="54">
        <f t="shared" si="17"/>
        <v>0.86399999999999999</v>
      </c>
      <c r="AQ18" s="54">
        <v>14</v>
      </c>
      <c r="AR18" s="54">
        <v>14</v>
      </c>
      <c r="AS18" s="54">
        <f t="shared" si="5"/>
        <v>14.037273823884197</v>
      </c>
      <c r="AT18" s="54">
        <f t="shared" si="18"/>
        <v>14.036</v>
      </c>
      <c r="AU18" s="54">
        <v>0</v>
      </c>
      <c r="AV18" s="54">
        <v>0</v>
      </c>
      <c r="AW18" s="54">
        <f t="shared" si="6"/>
        <v>1.2738238841978685E-3</v>
      </c>
      <c r="AX18" s="54">
        <v>0</v>
      </c>
      <c r="AY18" s="54">
        <v>2.8340000000000001</v>
      </c>
      <c r="AZ18" s="54">
        <v>3.117</v>
      </c>
      <c r="BA18" s="54">
        <f t="shared" si="7"/>
        <v>2.0726176115802818E-2</v>
      </c>
      <c r="BB18" s="54">
        <f t="shared" si="19"/>
        <v>2.2000000000000686E-2</v>
      </c>
      <c r="BD18" s="20">
        <f t="shared" si="8"/>
        <v>0</v>
      </c>
      <c r="BE18" s="20">
        <f t="shared" si="8"/>
        <v>0</v>
      </c>
      <c r="BG18" s="20">
        <f t="shared" si="9"/>
        <v>0</v>
      </c>
      <c r="BH18" s="20">
        <f t="shared" si="9"/>
        <v>0</v>
      </c>
    </row>
    <row r="19" spans="1:60" x14ac:dyDescent="0.2">
      <c r="A19" s="69">
        <v>43561</v>
      </c>
      <c r="B19" s="54">
        <v>0.9</v>
      </c>
      <c r="C19" s="54">
        <v>0.46800000000000003</v>
      </c>
      <c r="D19" s="54">
        <v>14</v>
      </c>
      <c r="E19" s="54">
        <v>11.12</v>
      </c>
      <c r="F19" s="54">
        <v>0</v>
      </c>
      <c r="G19" s="54">
        <v>0</v>
      </c>
      <c r="H19" s="54">
        <v>2.8330000000000002</v>
      </c>
      <c r="I19" s="78">
        <v>2.8330000000000002</v>
      </c>
      <c r="K19" s="82">
        <f t="shared" si="0"/>
        <v>16.832999999999998</v>
      </c>
      <c r="L19" s="20">
        <f t="shared" si="0"/>
        <v>13.952999999999999</v>
      </c>
      <c r="M19" s="20">
        <f t="shared" si="0"/>
        <v>0.9</v>
      </c>
      <c r="N19" s="65">
        <f t="shared" si="0"/>
        <v>0.46800000000000003</v>
      </c>
      <c r="P19" s="82">
        <f t="shared" si="1"/>
        <v>14.9</v>
      </c>
      <c r="Q19" s="20">
        <f t="shared" si="10"/>
        <v>14.9</v>
      </c>
      <c r="R19" s="20">
        <f t="shared" si="2"/>
        <v>11.587999999999999</v>
      </c>
      <c r="S19" s="20">
        <f t="shared" si="11"/>
        <v>0</v>
      </c>
      <c r="T19" s="20">
        <f t="shared" si="3"/>
        <v>2.8330000000000002</v>
      </c>
      <c r="U19" s="20">
        <f t="shared" si="12"/>
        <v>3.1160000000000001</v>
      </c>
      <c r="V19" s="20">
        <f t="shared" si="4"/>
        <v>2.8330000000000002</v>
      </c>
      <c r="W19" s="65">
        <f t="shared" si="13"/>
        <v>0</v>
      </c>
      <c r="Y19" s="82">
        <f t="shared" si="14"/>
        <v>17.733000000000001</v>
      </c>
      <c r="Z19" s="20">
        <f t="shared" si="14"/>
        <v>18.016000000000002</v>
      </c>
      <c r="AA19" s="65">
        <f t="shared" si="14"/>
        <v>14.420999999999999</v>
      </c>
      <c r="AC19" s="92" t="str">
        <f t="shared" si="15"/>
        <v>2.3</v>
      </c>
      <c r="AD19" s="20">
        <f t="shared" si="23"/>
        <v>11.587999999999999</v>
      </c>
      <c r="AE19" s="65">
        <f t="shared" si="24"/>
        <v>2.8330000000000002</v>
      </c>
      <c r="AG19" s="82">
        <f t="shared" si="25"/>
        <v>14.420999999999999</v>
      </c>
      <c r="AH19" s="20">
        <f t="shared" si="20"/>
        <v>0</v>
      </c>
      <c r="AI19" s="20">
        <f t="shared" si="21"/>
        <v>329.44999999999993</v>
      </c>
      <c r="AJ19" s="65">
        <f t="shared" si="22"/>
        <v>104.15</v>
      </c>
      <c r="AL19" s="53">
        <v>43561</v>
      </c>
      <c r="AM19" s="54">
        <v>0.9</v>
      </c>
      <c r="AN19" s="54">
        <v>0.9</v>
      </c>
      <c r="AO19" s="54">
        <f t="shared" si="16"/>
        <v>0.46800000000000003</v>
      </c>
      <c r="AP19" s="54">
        <f t="shared" si="17"/>
        <v>0.46800000000000003</v>
      </c>
      <c r="AQ19" s="54">
        <v>14</v>
      </c>
      <c r="AR19" s="54">
        <v>14</v>
      </c>
      <c r="AS19" s="54">
        <f t="shared" si="5"/>
        <v>13.952999999999999</v>
      </c>
      <c r="AT19" s="54">
        <f t="shared" si="18"/>
        <v>13.952999999999999</v>
      </c>
      <c r="AU19" s="54">
        <v>0</v>
      </c>
      <c r="AV19" s="54">
        <v>0</v>
      </c>
      <c r="AW19" s="54">
        <f t="shared" si="6"/>
        <v>0</v>
      </c>
      <c r="AX19" s="54">
        <v>0</v>
      </c>
      <c r="AY19" s="54">
        <v>2.8330000000000002</v>
      </c>
      <c r="AZ19" s="54">
        <v>3.1160000000000001</v>
      </c>
      <c r="BA19" s="54">
        <f t="shared" si="7"/>
        <v>0</v>
      </c>
      <c r="BB19" s="54">
        <f t="shared" si="19"/>
        <v>0</v>
      </c>
      <c r="BD19" s="20">
        <f t="shared" si="8"/>
        <v>0</v>
      </c>
      <c r="BE19" s="20">
        <f t="shared" si="8"/>
        <v>0</v>
      </c>
      <c r="BG19" s="20">
        <f t="shared" si="9"/>
        <v>0</v>
      </c>
      <c r="BH19" s="20">
        <f t="shared" si="9"/>
        <v>0</v>
      </c>
    </row>
    <row r="20" spans="1:60" x14ac:dyDescent="0.2">
      <c r="A20" s="69">
        <v>43562</v>
      </c>
      <c r="B20" s="54">
        <v>0.9</v>
      </c>
      <c r="C20" s="54">
        <v>0.432</v>
      </c>
      <c r="D20" s="54">
        <v>14</v>
      </c>
      <c r="E20" s="54">
        <v>10.675000000000001</v>
      </c>
      <c r="F20" s="54">
        <v>0</v>
      </c>
      <c r="G20" s="54">
        <v>0</v>
      </c>
      <c r="H20" s="54">
        <v>2.8340000000000001</v>
      </c>
      <c r="I20" s="78">
        <v>2.8340000000000001</v>
      </c>
      <c r="K20" s="82">
        <f t="shared" si="0"/>
        <v>16.834</v>
      </c>
      <c r="L20" s="20">
        <f t="shared" si="0"/>
        <v>13.509</v>
      </c>
      <c r="M20" s="20">
        <f t="shared" si="0"/>
        <v>0.9</v>
      </c>
      <c r="N20" s="65">
        <f t="shared" si="0"/>
        <v>0.432</v>
      </c>
      <c r="P20" s="82">
        <f t="shared" si="1"/>
        <v>14.9</v>
      </c>
      <c r="Q20" s="20">
        <f t="shared" si="10"/>
        <v>14.9</v>
      </c>
      <c r="R20" s="20">
        <f t="shared" si="2"/>
        <v>11.107000000000001</v>
      </c>
      <c r="S20" s="20">
        <f t="shared" si="11"/>
        <v>0</v>
      </c>
      <c r="T20" s="20">
        <f t="shared" si="3"/>
        <v>2.8340000000000001</v>
      </c>
      <c r="U20" s="20">
        <f t="shared" si="12"/>
        <v>3.117</v>
      </c>
      <c r="V20" s="20">
        <f t="shared" si="4"/>
        <v>2.8340000000000001</v>
      </c>
      <c r="W20" s="65">
        <f t="shared" si="13"/>
        <v>0</v>
      </c>
      <c r="Y20" s="82">
        <f t="shared" si="14"/>
        <v>17.734000000000002</v>
      </c>
      <c r="Z20" s="20">
        <f t="shared" si="14"/>
        <v>18.016999999999999</v>
      </c>
      <c r="AA20" s="65">
        <f t="shared" si="14"/>
        <v>13.941000000000001</v>
      </c>
      <c r="AC20" s="92" t="str">
        <f t="shared" si="15"/>
        <v>2.3</v>
      </c>
      <c r="AD20" s="20">
        <f t="shared" si="23"/>
        <v>11.107000000000001</v>
      </c>
      <c r="AE20" s="65">
        <f t="shared" si="24"/>
        <v>2.8340000000000001</v>
      </c>
      <c r="AG20" s="82">
        <f t="shared" si="25"/>
        <v>13.941000000000001</v>
      </c>
      <c r="AH20" s="20">
        <f t="shared" si="20"/>
        <v>0</v>
      </c>
      <c r="AI20" s="20">
        <f t="shared" si="21"/>
        <v>332.28399999999993</v>
      </c>
      <c r="AJ20" s="65">
        <f t="shared" si="22"/>
        <v>101.316</v>
      </c>
      <c r="AL20" s="53">
        <v>43562</v>
      </c>
      <c r="AM20" s="54">
        <v>0.9</v>
      </c>
      <c r="AN20" s="54">
        <v>0.9</v>
      </c>
      <c r="AO20" s="54">
        <f t="shared" si="16"/>
        <v>0.432</v>
      </c>
      <c r="AP20" s="54">
        <f t="shared" si="17"/>
        <v>0.432</v>
      </c>
      <c r="AQ20" s="54">
        <v>14</v>
      </c>
      <c r="AR20" s="54">
        <v>14</v>
      </c>
      <c r="AS20" s="54">
        <f t="shared" si="5"/>
        <v>13.508999999999999</v>
      </c>
      <c r="AT20" s="54">
        <f t="shared" si="18"/>
        <v>13.509</v>
      </c>
      <c r="AU20" s="54">
        <v>0</v>
      </c>
      <c r="AV20" s="54">
        <v>0</v>
      </c>
      <c r="AW20" s="54">
        <f t="shared" si="6"/>
        <v>0</v>
      </c>
      <c r="AX20" s="54">
        <v>0</v>
      </c>
      <c r="AY20" s="54">
        <v>2.8340000000000001</v>
      </c>
      <c r="AZ20" s="54">
        <v>3.117</v>
      </c>
      <c r="BA20" s="54">
        <f t="shared" si="7"/>
        <v>0</v>
      </c>
      <c r="BB20" s="54">
        <f t="shared" si="19"/>
        <v>0</v>
      </c>
      <c r="BD20" s="20">
        <f t="shared" si="8"/>
        <v>0</v>
      </c>
      <c r="BE20" s="20">
        <f t="shared" si="8"/>
        <v>0</v>
      </c>
      <c r="BG20" s="20">
        <f t="shared" si="9"/>
        <v>0</v>
      </c>
      <c r="BH20" s="20">
        <f t="shared" si="9"/>
        <v>0</v>
      </c>
    </row>
    <row r="21" spans="1:60" x14ac:dyDescent="0.2">
      <c r="A21" s="69">
        <v>43563</v>
      </c>
      <c r="B21" s="54">
        <v>0.9</v>
      </c>
      <c r="C21" s="54">
        <v>0.745</v>
      </c>
      <c r="D21" s="54">
        <v>14</v>
      </c>
      <c r="E21" s="54">
        <v>13.484</v>
      </c>
      <c r="F21" s="54">
        <v>0</v>
      </c>
      <c r="G21" s="54">
        <v>0</v>
      </c>
      <c r="H21" s="54">
        <v>2.8330000000000002</v>
      </c>
      <c r="I21" s="78">
        <v>2.8330000000000002</v>
      </c>
      <c r="K21" s="82">
        <f t="shared" si="0"/>
        <v>16.832999999999998</v>
      </c>
      <c r="L21" s="20">
        <f t="shared" si="0"/>
        <v>16.317</v>
      </c>
      <c r="M21" s="20">
        <f t="shared" si="0"/>
        <v>0.9</v>
      </c>
      <c r="N21" s="65">
        <f t="shared" si="0"/>
        <v>0.745</v>
      </c>
      <c r="P21" s="82">
        <f t="shared" si="1"/>
        <v>14.9</v>
      </c>
      <c r="Q21" s="20">
        <f t="shared" si="10"/>
        <v>14.9</v>
      </c>
      <c r="R21" s="20">
        <f t="shared" si="2"/>
        <v>14.228999999999999</v>
      </c>
      <c r="S21" s="20">
        <f t="shared" si="11"/>
        <v>0</v>
      </c>
      <c r="T21" s="20">
        <f t="shared" si="3"/>
        <v>2.8330000000000002</v>
      </c>
      <c r="U21" s="20">
        <f t="shared" si="12"/>
        <v>3.1160000000000001</v>
      </c>
      <c r="V21" s="20">
        <f t="shared" si="4"/>
        <v>2.8330000000000002</v>
      </c>
      <c r="W21" s="65">
        <f t="shared" si="13"/>
        <v>0</v>
      </c>
      <c r="Y21" s="82">
        <f t="shared" si="14"/>
        <v>17.733000000000001</v>
      </c>
      <c r="Z21" s="20">
        <f t="shared" si="14"/>
        <v>18.016000000000002</v>
      </c>
      <c r="AA21" s="65">
        <f t="shared" si="14"/>
        <v>17.061999999999998</v>
      </c>
      <c r="AC21" s="92" t="str">
        <f t="shared" si="15"/>
        <v>2.3</v>
      </c>
      <c r="AD21" s="20">
        <f t="shared" si="23"/>
        <v>14.228999999999997</v>
      </c>
      <c r="AE21" s="65">
        <f t="shared" si="24"/>
        <v>2.8330000000000002</v>
      </c>
      <c r="AG21" s="82">
        <f t="shared" si="25"/>
        <v>14.9</v>
      </c>
      <c r="AH21" s="20">
        <f t="shared" si="20"/>
        <v>2.1619999999999973</v>
      </c>
      <c r="AI21" s="20">
        <f t="shared" si="21"/>
        <v>332.95499999999993</v>
      </c>
      <c r="AJ21" s="65">
        <f t="shared" si="22"/>
        <v>100.645</v>
      </c>
      <c r="AL21" s="53">
        <v>43563</v>
      </c>
      <c r="AM21" s="54">
        <v>0.9</v>
      </c>
      <c r="AN21" s="54">
        <v>0.9</v>
      </c>
      <c r="AO21" s="54">
        <f t="shared" si="16"/>
        <v>0.6505978197163288</v>
      </c>
      <c r="AP21" s="54">
        <f t="shared" si="17"/>
        <v>0.745</v>
      </c>
      <c r="AQ21" s="54">
        <v>14</v>
      </c>
      <c r="AR21" s="54">
        <v>14</v>
      </c>
      <c r="AS21" s="54">
        <f t="shared" si="5"/>
        <v>14.249402180283674</v>
      </c>
      <c r="AT21" s="54">
        <f t="shared" si="18"/>
        <v>14.155000000000001</v>
      </c>
      <c r="AU21" s="54">
        <v>0</v>
      </c>
      <c r="AV21" s="54">
        <v>0</v>
      </c>
      <c r="AW21" s="54">
        <f t="shared" si="6"/>
        <v>9.4402180283671214E-2</v>
      </c>
      <c r="AX21" s="54">
        <v>0</v>
      </c>
      <c r="AY21" s="54">
        <v>2.8330000000000002</v>
      </c>
      <c r="AZ21" s="54">
        <v>3.1160000000000001</v>
      </c>
      <c r="BA21" s="54">
        <f t="shared" si="7"/>
        <v>2.0675978197163261</v>
      </c>
      <c r="BB21" s="54">
        <f t="shared" si="19"/>
        <v>2.1619999999999973</v>
      </c>
      <c r="BD21" s="20">
        <f t="shared" si="8"/>
        <v>1.7763568394002505E-15</v>
      </c>
      <c r="BE21" s="20">
        <f t="shared" si="8"/>
        <v>0</v>
      </c>
      <c r="BG21" s="20">
        <f t="shared" si="9"/>
        <v>0</v>
      </c>
      <c r="BH21" s="20">
        <f t="shared" si="9"/>
        <v>0</v>
      </c>
    </row>
    <row r="22" spans="1:60" x14ac:dyDescent="0.2">
      <c r="A22" s="69">
        <v>43564</v>
      </c>
      <c r="B22" s="54">
        <v>0.9</v>
      </c>
      <c r="C22" s="54">
        <v>0.90900000000000003</v>
      </c>
      <c r="D22" s="54">
        <v>14</v>
      </c>
      <c r="E22" s="54">
        <v>14</v>
      </c>
      <c r="F22" s="54">
        <v>0</v>
      </c>
      <c r="G22" s="54">
        <v>0</v>
      </c>
      <c r="H22" s="54">
        <v>2.8340000000000001</v>
      </c>
      <c r="I22" s="78">
        <v>4.5620000000000003</v>
      </c>
      <c r="K22" s="82">
        <f t="shared" si="0"/>
        <v>16.834</v>
      </c>
      <c r="L22" s="20">
        <f t="shared" si="0"/>
        <v>18.562000000000001</v>
      </c>
      <c r="M22" s="20">
        <f t="shared" si="0"/>
        <v>0.9</v>
      </c>
      <c r="N22" s="65">
        <f t="shared" si="0"/>
        <v>0.90900000000000003</v>
      </c>
      <c r="P22" s="82">
        <f t="shared" si="1"/>
        <v>14.9</v>
      </c>
      <c r="Q22" s="20">
        <f t="shared" si="10"/>
        <v>14.9</v>
      </c>
      <c r="R22" s="20">
        <f t="shared" si="2"/>
        <v>14.909000000000001</v>
      </c>
      <c r="S22" s="20">
        <f t="shared" si="11"/>
        <v>9.0000000000003411E-3</v>
      </c>
      <c r="T22" s="20">
        <f t="shared" si="3"/>
        <v>2.8340000000000001</v>
      </c>
      <c r="U22" s="20">
        <f t="shared" si="12"/>
        <v>3.117</v>
      </c>
      <c r="V22" s="20">
        <f t="shared" si="4"/>
        <v>4.5620000000000003</v>
      </c>
      <c r="W22" s="65">
        <f t="shared" si="13"/>
        <v>1.4450000000000003</v>
      </c>
      <c r="Y22" s="82">
        <f t="shared" si="14"/>
        <v>17.734000000000002</v>
      </c>
      <c r="Z22" s="20">
        <f t="shared" si="14"/>
        <v>18.016999999999999</v>
      </c>
      <c r="AA22" s="65">
        <f t="shared" si="14"/>
        <v>19.471</v>
      </c>
      <c r="AC22" s="92" t="str">
        <f t="shared" si="15"/>
        <v>2.1</v>
      </c>
      <c r="AD22" s="20">
        <f>Q22</f>
        <v>14.9</v>
      </c>
      <c r="AE22" s="65">
        <f>AA22-AD22</f>
        <v>4.5709999999999997</v>
      </c>
      <c r="AG22" s="82">
        <f t="shared" si="25"/>
        <v>14.9</v>
      </c>
      <c r="AH22" s="20">
        <f t="shared" si="20"/>
        <v>4.5709999999999997</v>
      </c>
      <c r="AI22" s="20">
        <f t="shared" si="21"/>
        <v>332.95499999999993</v>
      </c>
      <c r="AJ22" s="65">
        <f t="shared" si="22"/>
        <v>100.645</v>
      </c>
      <c r="AL22" s="53">
        <v>43564</v>
      </c>
      <c r="AM22" s="54">
        <v>0.9</v>
      </c>
      <c r="AN22" s="54">
        <v>0.9</v>
      </c>
      <c r="AO22" s="54">
        <f t="shared" si="16"/>
        <v>0.69560371835036727</v>
      </c>
      <c r="AP22" s="54">
        <f t="shared" si="17"/>
        <v>0.90900000000000003</v>
      </c>
      <c r="AQ22" s="54">
        <v>14</v>
      </c>
      <c r="AR22" s="54">
        <v>14</v>
      </c>
      <c r="AS22" s="54">
        <f t="shared" si="5"/>
        <v>14.204396281649633</v>
      </c>
      <c r="AT22" s="54">
        <f t="shared" si="18"/>
        <v>13.991</v>
      </c>
      <c r="AU22" s="54">
        <v>0</v>
      </c>
      <c r="AV22" s="54">
        <v>0</v>
      </c>
      <c r="AW22" s="54">
        <f t="shared" si="6"/>
        <v>0.21339628164963276</v>
      </c>
      <c r="AX22" s="54">
        <v>0</v>
      </c>
      <c r="AY22" s="54">
        <v>2.8340000000000001</v>
      </c>
      <c r="AZ22" s="54">
        <v>3.117</v>
      </c>
      <c r="BA22" s="54">
        <f t="shared" si="7"/>
        <v>4.3576037183503669</v>
      </c>
      <c r="BB22" s="54">
        <f t="shared" si="19"/>
        <v>4.5709999999999997</v>
      </c>
      <c r="BD22" s="20">
        <f t="shared" si="8"/>
        <v>0</v>
      </c>
      <c r="BE22" s="20">
        <f t="shared" si="8"/>
        <v>1.4539999999999997</v>
      </c>
      <c r="BG22" s="20">
        <f t="shared" si="9"/>
        <v>0</v>
      </c>
      <c r="BH22" s="20">
        <f t="shared" si="9"/>
        <v>1.4539999999999997</v>
      </c>
    </row>
    <row r="23" spans="1:60" x14ac:dyDescent="0.2">
      <c r="A23" s="69">
        <v>43565</v>
      </c>
      <c r="B23" s="54">
        <v>0.9</v>
      </c>
      <c r="C23" s="54">
        <v>0.82399999999999995</v>
      </c>
      <c r="D23" s="54">
        <v>14</v>
      </c>
      <c r="E23" s="54">
        <v>14</v>
      </c>
      <c r="F23" s="54">
        <v>0</v>
      </c>
      <c r="G23" s="54">
        <v>0</v>
      </c>
      <c r="H23" s="54">
        <v>2.8330000000000002</v>
      </c>
      <c r="I23" s="78">
        <v>5.5709999999999997</v>
      </c>
      <c r="K23" s="82">
        <f t="shared" si="0"/>
        <v>16.832999999999998</v>
      </c>
      <c r="L23" s="20">
        <f t="shared" si="0"/>
        <v>19.570999999999998</v>
      </c>
      <c r="M23" s="20">
        <f t="shared" si="0"/>
        <v>0.9</v>
      </c>
      <c r="N23" s="65">
        <f t="shared" si="0"/>
        <v>0.82399999999999995</v>
      </c>
      <c r="P23" s="82">
        <f t="shared" si="1"/>
        <v>14.9</v>
      </c>
      <c r="Q23" s="20">
        <f t="shared" si="10"/>
        <v>14.9</v>
      </c>
      <c r="R23" s="20">
        <f t="shared" si="2"/>
        <v>14.824</v>
      </c>
      <c r="S23" s="20">
        <f t="shared" si="11"/>
        <v>0</v>
      </c>
      <c r="T23" s="20">
        <f t="shared" si="3"/>
        <v>2.8330000000000002</v>
      </c>
      <c r="U23" s="20">
        <f t="shared" si="12"/>
        <v>3.1160000000000001</v>
      </c>
      <c r="V23" s="20">
        <f t="shared" si="4"/>
        <v>5.5709999999999997</v>
      </c>
      <c r="W23" s="65">
        <f t="shared" si="13"/>
        <v>2.4549999999999996</v>
      </c>
      <c r="Y23" s="82">
        <f t="shared" si="14"/>
        <v>17.733000000000001</v>
      </c>
      <c r="Z23" s="20">
        <f t="shared" si="14"/>
        <v>18.016000000000002</v>
      </c>
      <c r="AA23" s="65">
        <f t="shared" si="14"/>
        <v>20.395</v>
      </c>
      <c r="AC23" s="92" t="str">
        <f t="shared" si="15"/>
        <v>2.1</v>
      </c>
      <c r="AD23" s="20">
        <f t="shared" ref="AD23:AD31" si="26">Q23</f>
        <v>14.9</v>
      </c>
      <c r="AE23" s="65">
        <f t="shared" ref="AE23:AE31" si="27">AA23-AD23</f>
        <v>5.4949999999999992</v>
      </c>
      <c r="AG23" s="82">
        <f t="shared" si="25"/>
        <v>14.9</v>
      </c>
      <c r="AH23" s="20">
        <f t="shared" si="20"/>
        <v>5.4949999999999992</v>
      </c>
      <c r="AI23" s="20">
        <f t="shared" si="21"/>
        <v>332.95499999999993</v>
      </c>
      <c r="AJ23" s="65">
        <f t="shared" si="22"/>
        <v>100.645</v>
      </c>
      <c r="AL23" s="53">
        <v>43565</v>
      </c>
      <c r="AM23" s="54">
        <v>0.9</v>
      </c>
      <c r="AN23" s="54">
        <v>0.9</v>
      </c>
      <c r="AO23" s="54">
        <f t="shared" si="16"/>
        <v>0.60199068399117428</v>
      </c>
      <c r="AP23" s="54">
        <f t="shared" si="17"/>
        <v>0.82399999999999995</v>
      </c>
      <c r="AQ23" s="54">
        <v>14</v>
      </c>
      <c r="AR23" s="54">
        <v>14</v>
      </c>
      <c r="AS23" s="54">
        <f t="shared" si="5"/>
        <v>14.298009316008825</v>
      </c>
      <c r="AT23" s="54">
        <f t="shared" si="18"/>
        <v>14.076000000000001</v>
      </c>
      <c r="AU23" s="54">
        <v>0</v>
      </c>
      <c r="AV23" s="54">
        <v>0</v>
      </c>
      <c r="AW23" s="54">
        <f t="shared" si="6"/>
        <v>0.22200931600882565</v>
      </c>
      <c r="AX23" s="54">
        <v>0</v>
      </c>
      <c r="AY23" s="54">
        <v>2.8330000000000002</v>
      </c>
      <c r="AZ23" s="54">
        <v>3.1160000000000001</v>
      </c>
      <c r="BA23" s="54">
        <f t="shared" si="7"/>
        <v>5.2729906839911731</v>
      </c>
      <c r="BB23" s="54">
        <f t="shared" si="19"/>
        <v>5.4949999999999992</v>
      </c>
      <c r="BD23" s="20">
        <f t="shared" si="8"/>
        <v>0</v>
      </c>
      <c r="BE23" s="20">
        <f t="shared" si="8"/>
        <v>2.3789999999999982</v>
      </c>
      <c r="BG23" s="20">
        <f t="shared" si="9"/>
        <v>0</v>
      </c>
      <c r="BH23" s="20">
        <f t="shared" si="9"/>
        <v>2.3789999999999991</v>
      </c>
    </row>
    <row r="24" spans="1:60" x14ac:dyDescent="0.2">
      <c r="A24" s="69">
        <v>43566</v>
      </c>
      <c r="B24" s="54">
        <v>0.8</v>
      </c>
      <c r="C24" s="54">
        <v>0.84199999999999997</v>
      </c>
      <c r="D24" s="54">
        <v>13</v>
      </c>
      <c r="E24" s="54">
        <v>13</v>
      </c>
      <c r="F24" s="54">
        <v>0</v>
      </c>
      <c r="G24" s="54">
        <v>0</v>
      </c>
      <c r="H24" s="54">
        <v>2.8340000000000001</v>
      </c>
      <c r="I24" s="78">
        <v>7.4530000000000003</v>
      </c>
      <c r="K24" s="82">
        <f t="shared" si="0"/>
        <v>15.834</v>
      </c>
      <c r="L24" s="20">
        <f t="shared" si="0"/>
        <v>20.452999999999999</v>
      </c>
      <c r="M24" s="20">
        <f t="shared" si="0"/>
        <v>0.8</v>
      </c>
      <c r="N24" s="65">
        <f t="shared" si="0"/>
        <v>0.84199999999999997</v>
      </c>
      <c r="P24" s="82">
        <f t="shared" si="1"/>
        <v>13.8</v>
      </c>
      <c r="Q24" s="20">
        <f t="shared" si="10"/>
        <v>13.8</v>
      </c>
      <c r="R24" s="20">
        <f t="shared" si="2"/>
        <v>13.842000000000001</v>
      </c>
      <c r="S24" s="20">
        <f t="shared" si="11"/>
        <v>4.1999999999999815E-2</v>
      </c>
      <c r="T24" s="20">
        <f t="shared" si="3"/>
        <v>2.8340000000000001</v>
      </c>
      <c r="U24" s="20">
        <f t="shared" si="12"/>
        <v>3.117</v>
      </c>
      <c r="V24" s="20">
        <f t="shared" si="4"/>
        <v>7.4530000000000003</v>
      </c>
      <c r="W24" s="65">
        <f t="shared" si="13"/>
        <v>4.3360000000000003</v>
      </c>
      <c r="Y24" s="82">
        <f t="shared" si="14"/>
        <v>16.634</v>
      </c>
      <c r="Z24" s="20">
        <f t="shared" si="14"/>
        <v>16.917000000000002</v>
      </c>
      <c r="AA24" s="65">
        <f t="shared" si="14"/>
        <v>21.295000000000002</v>
      </c>
      <c r="AC24" s="92" t="str">
        <f t="shared" si="15"/>
        <v>2.1</v>
      </c>
      <c r="AD24" s="20">
        <f t="shared" si="26"/>
        <v>13.8</v>
      </c>
      <c r="AE24" s="65">
        <f t="shared" si="27"/>
        <v>7.495000000000001</v>
      </c>
      <c r="AG24" s="82">
        <f t="shared" si="25"/>
        <v>13.8</v>
      </c>
      <c r="AH24" s="20">
        <f t="shared" si="20"/>
        <v>7.495000000000001</v>
      </c>
      <c r="AI24" s="20">
        <f t="shared" si="21"/>
        <v>332.95499999999993</v>
      </c>
      <c r="AJ24" s="65">
        <f t="shared" si="22"/>
        <v>100.645</v>
      </c>
      <c r="AL24" s="53">
        <v>43566</v>
      </c>
      <c r="AM24" s="54">
        <v>0.8</v>
      </c>
      <c r="AN24" s="54">
        <v>0.8</v>
      </c>
      <c r="AO24" s="54">
        <f t="shared" si="16"/>
        <v>0.54564921343038264</v>
      </c>
      <c r="AP24" s="54">
        <f t="shared" si="17"/>
        <v>0.84199999999999997</v>
      </c>
      <c r="AQ24" s="54">
        <v>13</v>
      </c>
      <c r="AR24" s="54">
        <v>13</v>
      </c>
      <c r="AS24" s="54">
        <f t="shared" si="5"/>
        <v>13.254350786569615</v>
      </c>
      <c r="AT24" s="54">
        <f t="shared" si="18"/>
        <v>12.958</v>
      </c>
      <c r="AU24" s="54">
        <v>0</v>
      </c>
      <c r="AV24" s="54">
        <v>0</v>
      </c>
      <c r="AW24" s="54">
        <f t="shared" si="6"/>
        <v>0.29635078656961727</v>
      </c>
      <c r="AX24" s="54">
        <v>0</v>
      </c>
      <c r="AY24" s="54">
        <v>2.8340000000000001</v>
      </c>
      <c r="AZ24" s="54">
        <v>3.117</v>
      </c>
      <c r="BA24" s="54">
        <f t="shared" si="7"/>
        <v>7.1986492134303832</v>
      </c>
      <c r="BB24" s="54">
        <f t="shared" si="19"/>
        <v>7.495000000000001</v>
      </c>
      <c r="BD24" s="20">
        <f t="shared" si="8"/>
        <v>0</v>
      </c>
      <c r="BE24" s="20">
        <f t="shared" si="8"/>
        <v>4.3780000000000001</v>
      </c>
      <c r="BG24" s="20">
        <f t="shared" si="9"/>
        <v>0</v>
      </c>
      <c r="BH24" s="20">
        <f t="shared" si="9"/>
        <v>4.378000000000001</v>
      </c>
    </row>
    <row r="25" spans="1:60" x14ac:dyDescent="0.2">
      <c r="A25" s="69">
        <v>43567</v>
      </c>
      <c r="B25" s="54">
        <v>0.8</v>
      </c>
      <c r="C25" s="54">
        <v>0.56000000000000005</v>
      </c>
      <c r="D25" s="54">
        <v>13</v>
      </c>
      <c r="E25" s="54">
        <v>13</v>
      </c>
      <c r="F25" s="54">
        <v>0</v>
      </c>
      <c r="G25" s="54">
        <v>0</v>
      </c>
      <c r="H25" s="54">
        <v>2.8330000000000002</v>
      </c>
      <c r="I25" s="78">
        <v>8.0470000000000006</v>
      </c>
      <c r="K25" s="82">
        <f t="shared" si="0"/>
        <v>15.833</v>
      </c>
      <c r="L25" s="20">
        <f t="shared" si="0"/>
        <v>21.047000000000001</v>
      </c>
      <c r="M25" s="20">
        <f t="shared" si="0"/>
        <v>0.8</v>
      </c>
      <c r="N25" s="65">
        <f t="shared" si="0"/>
        <v>0.56000000000000005</v>
      </c>
      <c r="P25" s="82">
        <f t="shared" si="1"/>
        <v>13.8</v>
      </c>
      <c r="Q25" s="20">
        <f t="shared" si="10"/>
        <v>13.8</v>
      </c>
      <c r="R25" s="20">
        <f t="shared" si="2"/>
        <v>13.56</v>
      </c>
      <c r="S25" s="20">
        <f t="shared" si="11"/>
        <v>0</v>
      </c>
      <c r="T25" s="20">
        <f t="shared" si="3"/>
        <v>2.8330000000000002</v>
      </c>
      <c r="U25" s="20">
        <f t="shared" si="12"/>
        <v>3.1160000000000001</v>
      </c>
      <c r="V25" s="20">
        <f t="shared" si="4"/>
        <v>8.0470000000000006</v>
      </c>
      <c r="W25" s="65">
        <f t="shared" si="13"/>
        <v>4.9310000000000009</v>
      </c>
      <c r="Y25" s="82">
        <f t="shared" si="14"/>
        <v>16.633000000000003</v>
      </c>
      <c r="Z25" s="20">
        <f t="shared" si="14"/>
        <v>16.916</v>
      </c>
      <c r="AA25" s="65">
        <f t="shared" si="14"/>
        <v>21.606999999999999</v>
      </c>
      <c r="AC25" s="92" t="str">
        <f t="shared" si="15"/>
        <v>2.1</v>
      </c>
      <c r="AD25" s="20">
        <f t="shared" si="26"/>
        <v>13.8</v>
      </c>
      <c r="AE25" s="65">
        <f t="shared" si="27"/>
        <v>7.8069999999999986</v>
      </c>
      <c r="AG25" s="82">
        <f t="shared" si="25"/>
        <v>13.8</v>
      </c>
      <c r="AH25" s="20">
        <f t="shared" si="20"/>
        <v>7.8069999999999986</v>
      </c>
      <c r="AI25" s="20">
        <f t="shared" si="21"/>
        <v>332.95499999999993</v>
      </c>
      <c r="AJ25" s="65">
        <f t="shared" si="22"/>
        <v>100.645</v>
      </c>
      <c r="AL25" s="53">
        <v>43567</v>
      </c>
      <c r="AM25" s="54">
        <v>0.8</v>
      </c>
      <c r="AN25" s="54">
        <v>0.8</v>
      </c>
      <c r="AO25" s="54">
        <f t="shared" si="16"/>
        <v>0.3576618688388023</v>
      </c>
      <c r="AP25" s="54">
        <f t="shared" si="17"/>
        <v>0.56000000000000005</v>
      </c>
      <c r="AQ25" s="54">
        <v>13</v>
      </c>
      <c r="AR25" s="54">
        <v>13</v>
      </c>
      <c r="AS25" s="54">
        <f t="shared" si="5"/>
        <v>13.442338131161199</v>
      </c>
      <c r="AT25" s="54">
        <f t="shared" si="18"/>
        <v>13.24</v>
      </c>
      <c r="AU25" s="54">
        <v>0</v>
      </c>
      <c r="AV25" s="54">
        <v>0</v>
      </c>
      <c r="AW25" s="54">
        <f t="shared" si="6"/>
        <v>0.20233813116119773</v>
      </c>
      <c r="AX25" s="54">
        <v>0</v>
      </c>
      <c r="AY25" s="54">
        <v>2.8330000000000002</v>
      </c>
      <c r="AZ25" s="54">
        <v>3.1160000000000001</v>
      </c>
      <c r="BA25" s="54">
        <f t="shared" si="7"/>
        <v>7.604661868838801</v>
      </c>
      <c r="BB25" s="54">
        <f t="shared" si="19"/>
        <v>7.8069999999999986</v>
      </c>
      <c r="BD25" s="20">
        <f t="shared" si="8"/>
        <v>0</v>
      </c>
      <c r="BE25" s="20">
        <f t="shared" si="8"/>
        <v>4.6909999999999989</v>
      </c>
      <c r="BG25" s="20">
        <f t="shared" si="9"/>
        <v>0</v>
      </c>
      <c r="BH25" s="20">
        <f t="shared" si="9"/>
        <v>4.6909999999999989</v>
      </c>
    </row>
    <row r="26" spans="1:60" x14ac:dyDescent="0.2">
      <c r="A26" s="69">
        <v>43568</v>
      </c>
      <c r="B26" s="54">
        <v>0.8</v>
      </c>
      <c r="C26" s="54">
        <v>0.875</v>
      </c>
      <c r="D26" s="54">
        <v>13</v>
      </c>
      <c r="E26" s="54">
        <v>13</v>
      </c>
      <c r="F26" s="54">
        <v>0</v>
      </c>
      <c r="G26" s="54">
        <v>0</v>
      </c>
      <c r="H26" s="54">
        <v>2.8340000000000001</v>
      </c>
      <c r="I26" s="78">
        <v>6.5650000000000004</v>
      </c>
      <c r="K26" s="82">
        <f t="shared" si="0"/>
        <v>15.834</v>
      </c>
      <c r="L26" s="20">
        <f t="shared" si="0"/>
        <v>19.565000000000001</v>
      </c>
      <c r="M26" s="20">
        <f t="shared" si="0"/>
        <v>0.8</v>
      </c>
      <c r="N26" s="65">
        <f t="shared" si="0"/>
        <v>0.875</v>
      </c>
      <c r="P26" s="82">
        <f t="shared" si="1"/>
        <v>13.8</v>
      </c>
      <c r="Q26" s="20">
        <f t="shared" si="10"/>
        <v>13.8</v>
      </c>
      <c r="R26" s="20">
        <f t="shared" si="2"/>
        <v>13.875</v>
      </c>
      <c r="S26" s="20">
        <f t="shared" si="11"/>
        <v>7.4999999999999289E-2</v>
      </c>
      <c r="T26" s="20">
        <f t="shared" si="3"/>
        <v>2.8340000000000001</v>
      </c>
      <c r="U26" s="20">
        <f t="shared" si="12"/>
        <v>3.117</v>
      </c>
      <c r="V26" s="20">
        <f t="shared" si="4"/>
        <v>6.5650000000000004</v>
      </c>
      <c r="W26" s="65">
        <f t="shared" si="13"/>
        <v>3.4480000000000004</v>
      </c>
      <c r="Y26" s="82">
        <f t="shared" si="14"/>
        <v>16.634</v>
      </c>
      <c r="Z26" s="20">
        <f t="shared" si="14"/>
        <v>16.917000000000002</v>
      </c>
      <c r="AA26" s="65">
        <f t="shared" si="14"/>
        <v>20.440000000000001</v>
      </c>
      <c r="AC26" s="92" t="str">
        <f t="shared" si="15"/>
        <v>2.1</v>
      </c>
      <c r="AD26" s="20">
        <f t="shared" si="26"/>
        <v>13.8</v>
      </c>
      <c r="AE26" s="65">
        <f t="shared" si="27"/>
        <v>6.6400000000000006</v>
      </c>
      <c r="AG26" s="82">
        <f t="shared" si="25"/>
        <v>13.8</v>
      </c>
      <c r="AH26" s="20">
        <f t="shared" si="20"/>
        <v>6.6400000000000006</v>
      </c>
      <c r="AI26" s="20">
        <f t="shared" si="21"/>
        <v>332.95499999999993</v>
      </c>
      <c r="AJ26" s="65">
        <f t="shared" si="22"/>
        <v>100.645</v>
      </c>
      <c r="AL26" s="53">
        <v>43568</v>
      </c>
      <c r="AM26" s="54">
        <v>0.8</v>
      </c>
      <c r="AN26" s="54">
        <v>0.8</v>
      </c>
      <c r="AO26" s="54">
        <f t="shared" si="16"/>
        <v>0.59075342465753422</v>
      </c>
      <c r="AP26" s="54">
        <f t="shared" si="17"/>
        <v>0.875</v>
      </c>
      <c r="AQ26" s="54">
        <v>13</v>
      </c>
      <c r="AR26" s="54">
        <v>13</v>
      </c>
      <c r="AS26" s="54">
        <f t="shared" si="5"/>
        <v>13.209246575342465</v>
      </c>
      <c r="AT26" s="54">
        <f t="shared" si="18"/>
        <v>12.925000000000001</v>
      </c>
      <c r="AU26" s="54">
        <v>0</v>
      </c>
      <c r="AV26" s="54">
        <v>0</v>
      </c>
      <c r="AW26" s="54">
        <f t="shared" si="6"/>
        <v>0.28424657534246578</v>
      </c>
      <c r="AX26" s="54">
        <v>0</v>
      </c>
      <c r="AY26" s="54">
        <v>2.8340000000000001</v>
      </c>
      <c r="AZ26" s="54">
        <v>3.117</v>
      </c>
      <c r="BA26" s="54">
        <f t="shared" si="7"/>
        <v>6.3557534246575349</v>
      </c>
      <c r="BB26" s="54">
        <f t="shared" si="19"/>
        <v>6.6400000000000006</v>
      </c>
      <c r="BD26" s="20">
        <f t="shared" si="8"/>
        <v>0</v>
      </c>
      <c r="BE26" s="20">
        <f t="shared" si="8"/>
        <v>3.5230000000000006</v>
      </c>
      <c r="BG26" s="20">
        <f t="shared" si="9"/>
        <v>0</v>
      </c>
      <c r="BH26" s="20">
        <f t="shared" si="9"/>
        <v>3.5230000000000006</v>
      </c>
    </row>
    <row r="27" spans="1:60" x14ac:dyDescent="0.2">
      <c r="A27" s="69">
        <v>43569</v>
      </c>
      <c r="B27" s="54">
        <v>0.8</v>
      </c>
      <c r="C27" s="54">
        <v>0.73499999999999999</v>
      </c>
      <c r="D27" s="54">
        <v>13</v>
      </c>
      <c r="E27" s="54">
        <v>13</v>
      </c>
      <c r="F27" s="54">
        <v>0</v>
      </c>
      <c r="G27" s="54">
        <v>0</v>
      </c>
      <c r="H27" s="54">
        <v>2.8330000000000002</v>
      </c>
      <c r="I27" s="78">
        <v>4.9690000000000003</v>
      </c>
      <c r="K27" s="82">
        <f t="shared" si="0"/>
        <v>15.833</v>
      </c>
      <c r="L27" s="20">
        <f t="shared" si="0"/>
        <v>17.969000000000001</v>
      </c>
      <c r="M27" s="20">
        <f t="shared" si="0"/>
        <v>0.8</v>
      </c>
      <c r="N27" s="65">
        <f t="shared" si="0"/>
        <v>0.73499999999999999</v>
      </c>
      <c r="P27" s="82">
        <f t="shared" si="1"/>
        <v>13.8</v>
      </c>
      <c r="Q27" s="20">
        <f t="shared" si="10"/>
        <v>13.8</v>
      </c>
      <c r="R27" s="20">
        <f t="shared" si="2"/>
        <v>13.734999999999999</v>
      </c>
      <c r="S27" s="20">
        <f t="shared" si="11"/>
        <v>0</v>
      </c>
      <c r="T27" s="20">
        <f t="shared" si="3"/>
        <v>2.8330000000000002</v>
      </c>
      <c r="U27" s="20">
        <f t="shared" si="12"/>
        <v>3.1160000000000001</v>
      </c>
      <c r="V27" s="20">
        <f t="shared" si="4"/>
        <v>4.9690000000000003</v>
      </c>
      <c r="W27" s="65">
        <f t="shared" si="13"/>
        <v>1.8530000000000002</v>
      </c>
      <c r="Y27" s="82">
        <f t="shared" si="14"/>
        <v>16.633000000000003</v>
      </c>
      <c r="Z27" s="20">
        <f t="shared" si="14"/>
        <v>16.916</v>
      </c>
      <c r="AA27" s="65">
        <f t="shared" si="14"/>
        <v>18.704000000000001</v>
      </c>
      <c r="AC27" s="92" t="str">
        <f t="shared" si="15"/>
        <v>2.1</v>
      </c>
      <c r="AD27" s="20">
        <f t="shared" si="26"/>
        <v>13.8</v>
      </c>
      <c r="AE27" s="65">
        <f t="shared" si="27"/>
        <v>4.9039999999999999</v>
      </c>
      <c r="AG27" s="82">
        <f t="shared" si="25"/>
        <v>13.8</v>
      </c>
      <c r="AH27" s="20">
        <f t="shared" si="20"/>
        <v>4.9039999999999999</v>
      </c>
      <c r="AI27" s="20">
        <f t="shared" si="21"/>
        <v>332.95499999999993</v>
      </c>
      <c r="AJ27" s="65">
        <f t="shared" si="22"/>
        <v>100.645</v>
      </c>
      <c r="AL27" s="53">
        <v>43569</v>
      </c>
      <c r="AM27" s="54">
        <v>0.8</v>
      </c>
      <c r="AN27" s="54">
        <v>0.8</v>
      </c>
      <c r="AO27" s="54">
        <f t="shared" si="16"/>
        <v>0.54229041916167664</v>
      </c>
      <c r="AP27" s="54">
        <f t="shared" si="17"/>
        <v>0.73499999999999999</v>
      </c>
      <c r="AQ27" s="54">
        <v>13</v>
      </c>
      <c r="AR27" s="54">
        <v>13</v>
      </c>
      <c r="AS27" s="54">
        <f t="shared" si="5"/>
        <v>13.257709580838323</v>
      </c>
      <c r="AT27" s="54">
        <f t="shared" si="18"/>
        <v>13.065000000000001</v>
      </c>
      <c r="AU27" s="54">
        <v>0</v>
      </c>
      <c r="AV27" s="54">
        <v>0</v>
      </c>
      <c r="AW27" s="54">
        <f t="shared" si="6"/>
        <v>0.19270958083832335</v>
      </c>
      <c r="AX27" s="54">
        <v>0</v>
      </c>
      <c r="AY27" s="54">
        <v>2.8330000000000002</v>
      </c>
      <c r="AZ27" s="54">
        <v>3.1160000000000001</v>
      </c>
      <c r="BA27" s="54">
        <f t="shared" si="7"/>
        <v>4.7112904191616769</v>
      </c>
      <c r="BB27" s="54">
        <f t="shared" si="19"/>
        <v>4.9039999999999999</v>
      </c>
      <c r="BD27" s="20">
        <f t="shared" si="8"/>
        <v>0</v>
      </c>
      <c r="BE27" s="20">
        <f t="shared" si="8"/>
        <v>1.7879999999999998</v>
      </c>
      <c r="BG27" s="20">
        <f t="shared" si="9"/>
        <v>0</v>
      </c>
      <c r="BH27" s="20">
        <f t="shared" si="9"/>
        <v>1.7879999999999998</v>
      </c>
    </row>
    <row r="28" spans="1:60" x14ac:dyDescent="0.2">
      <c r="A28" s="69">
        <v>43570</v>
      </c>
      <c r="B28" s="54">
        <v>0.8</v>
      </c>
      <c r="C28" s="54">
        <v>0.80500000000000005</v>
      </c>
      <c r="D28" s="54">
        <v>13</v>
      </c>
      <c r="E28" s="54">
        <v>13</v>
      </c>
      <c r="F28" s="54">
        <v>0</v>
      </c>
      <c r="G28" s="54">
        <v>0</v>
      </c>
      <c r="H28" s="54">
        <v>2.8340000000000001</v>
      </c>
      <c r="I28" s="78">
        <v>4.875</v>
      </c>
      <c r="K28" s="82">
        <f t="shared" si="0"/>
        <v>15.834</v>
      </c>
      <c r="L28" s="20">
        <f t="shared" si="0"/>
        <v>17.875</v>
      </c>
      <c r="M28" s="20">
        <f t="shared" si="0"/>
        <v>0.8</v>
      </c>
      <c r="N28" s="65">
        <f t="shared" si="0"/>
        <v>0.80500000000000005</v>
      </c>
      <c r="P28" s="82">
        <f t="shared" si="1"/>
        <v>13.8</v>
      </c>
      <c r="Q28" s="20">
        <f t="shared" si="10"/>
        <v>13.8</v>
      </c>
      <c r="R28" s="20">
        <f t="shared" si="2"/>
        <v>13.805</v>
      </c>
      <c r="S28" s="20">
        <f t="shared" si="11"/>
        <v>4.9999999999990052E-3</v>
      </c>
      <c r="T28" s="20">
        <f t="shared" si="3"/>
        <v>2.8340000000000001</v>
      </c>
      <c r="U28" s="20">
        <f t="shared" si="12"/>
        <v>3.117</v>
      </c>
      <c r="V28" s="20">
        <f t="shared" si="4"/>
        <v>4.875</v>
      </c>
      <c r="W28" s="65">
        <f t="shared" si="13"/>
        <v>1.758</v>
      </c>
      <c r="Y28" s="82">
        <f t="shared" si="14"/>
        <v>16.634</v>
      </c>
      <c r="Z28" s="20">
        <f t="shared" si="14"/>
        <v>16.917000000000002</v>
      </c>
      <c r="AA28" s="65">
        <f t="shared" si="14"/>
        <v>18.68</v>
      </c>
      <c r="AC28" s="92" t="str">
        <f t="shared" si="15"/>
        <v>2.1</v>
      </c>
      <c r="AD28" s="20">
        <f t="shared" si="26"/>
        <v>13.8</v>
      </c>
      <c r="AE28" s="65">
        <f t="shared" si="27"/>
        <v>4.879999999999999</v>
      </c>
      <c r="AG28" s="82">
        <f t="shared" si="25"/>
        <v>13.8</v>
      </c>
      <c r="AH28" s="20">
        <f t="shared" si="20"/>
        <v>4.879999999999999</v>
      </c>
      <c r="AI28" s="20">
        <f t="shared" si="21"/>
        <v>332.95499999999993</v>
      </c>
      <c r="AJ28" s="65">
        <f t="shared" si="22"/>
        <v>100.645</v>
      </c>
      <c r="AL28" s="53">
        <v>43570</v>
      </c>
      <c r="AM28" s="54">
        <v>0.8</v>
      </c>
      <c r="AN28" s="54">
        <v>0.8</v>
      </c>
      <c r="AO28" s="54">
        <f t="shared" si="16"/>
        <v>0.59470021413276242</v>
      </c>
      <c r="AP28" s="54">
        <f t="shared" si="17"/>
        <v>0.80500000000000005</v>
      </c>
      <c r="AQ28" s="54">
        <v>13</v>
      </c>
      <c r="AR28" s="54">
        <v>13</v>
      </c>
      <c r="AS28" s="54">
        <f t="shared" si="5"/>
        <v>13.205299785867238</v>
      </c>
      <c r="AT28" s="54">
        <f t="shared" si="18"/>
        <v>12.995000000000001</v>
      </c>
      <c r="AU28" s="54">
        <v>0</v>
      </c>
      <c r="AV28" s="54">
        <v>0</v>
      </c>
      <c r="AW28" s="54">
        <f t="shared" si="6"/>
        <v>0.21029978586723766</v>
      </c>
      <c r="AX28" s="54">
        <v>0</v>
      </c>
      <c r="AY28" s="54">
        <v>2.8340000000000001</v>
      </c>
      <c r="AZ28" s="54">
        <v>3.117</v>
      </c>
      <c r="BA28" s="54">
        <f t="shared" si="7"/>
        <v>4.669700214132761</v>
      </c>
      <c r="BB28" s="54">
        <f t="shared" si="19"/>
        <v>4.879999999999999</v>
      </c>
      <c r="BD28" s="20">
        <f t="shared" si="8"/>
        <v>0</v>
      </c>
      <c r="BE28" s="20">
        <f t="shared" si="8"/>
        <v>1.762999999999999</v>
      </c>
      <c r="BG28" s="20">
        <f t="shared" si="9"/>
        <v>0</v>
      </c>
      <c r="BH28" s="20">
        <f t="shared" si="9"/>
        <v>1.762999999999999</v>
      </c>
    </row>
    <row r="29" spans="1:60" x14ac:dyDescent="0.2">
      <c r="A29" s="69">
        <v>43571</v>
      </c>
      <c r="B29" s="54">
        <v>0.7</v>
      </c>
      <c r="C29" s="54">
        <v>0.45900000000000002</v>
      </c>
      <c r="D29" s="54">
        <v>13</v>
      </c>
      <c r="E29" s="54">
        <v>13</v>
      </c>
      <c r="F29" s="54">
        <v>0</v>
      </c>
      <c r="G29" s="54">
        <v>0</v>
      </c>
      <c r="H29" s="54">
        <v>2.8330000000000002</v>
      </c>
      <c r="I29" s="78">
        <v>4.7750000000000004</v>
      </c>
      <c r="K29" s="82">
        <f t="shared" si="0"/>
        <v>15.833</v>
      </c>
      <c r="L29" s="20">
        <f t="shared" si="0"/>
        <v>17.774999999999999</v>
      </c>
      <c r="M29" s="20">
        <f t="shared" si="0"/>
        <v>0.7</v>
      </c>
      <c r="N29" s="65">
        <f t="shared" si="0"/>
        <v>0.45900000000000002</v>
      </c>
      <c r="P29" s="82">
        <f t="shared" si="1"/>
        <v>13.7</v>
      </c>
      <c r="Q29" s="20">
        <f t="shared" si="10"/>
        <v>13.7</v>
      </c>
      <c r="R29" s="20">
        <f t="shared" si="2"/>
        <v>13.459</v>
      </c>
      <c r="S29" s="20">
        <f t="shared" si="11"/>
        <v>0</v>
      </c>
      <c r="T29" s="20">
        <f t="shared" si="3"/>
        <v>2.8330000000000002</v>
      </c>
      <c r="U29" s="20">
        <f t="shared" si="12"/>
        <v>3.1160000000000001</v>
      </c>
      <c r="V29" s="20">
        <f t="shared" si="4"/>
        <v>4.7750000000000004</v>
      </c>
      <c r="W29" s="65">
        <f t="shared" si="13"/>
        <v>1.6590000000000003</v>
      </c>
      <c r="Y29" s="82">
        <f t="shared" si="14"/>
        <v>16.533000000000001</v>
      </c>
      <c r="Z29" s="20">
        <f t="shared" si="14"/>
        <v>16.815999999999999</v>
      </c>
      <c r="AA29" s="65">
        <f t="shared" si="14"/>
        <v>18.234000000000002</v>
      </c>
      <c r="AC29" s="92" t="str">
        <f t="shared" si="15"/>
        <v>2.1</v>
      </c>
      <c r="AD29" s="20">
        <f t="shared" si="26"/>
        <v>13.7</v>
      </c>
      <c r="AE29" s="65">
        <f t="shared" si="27"/>
        <v>4.5340000000000025</v>
      </c>
      <c r="AG29" s="82">
        <f t="shared" si="25"/>
        <v>13.7</v>
      </c>
      <c r="AH29" s="20">
        <f t="shared" si="20"/>
        <v>4.5340000000000025</v>
      </c>
      <c r="AI29" s="20">
        <f t="shared" si="21"/>
        <v>332.95499999999993</v>
      </c>
      <c r="AJ29" s="65">
        <f t="shared" si="22"/>
        <v>100.645</v>
      </c>
      <c r="AL29" s="53">
        <v>43571</v>
      </c>
      <c r="AM29" s="54">
        <v>0.7</v>
      </c>
      <c r="AN29" s="54">
        <v>0.7</v>
      </c>
      <c r="AO29" s="54">
        <f t="shared" si="16"/>
        <v>0.34486673247778871</v>
      </c>
      <c r="AP29" s="54">
        <f t="shared" si="17"/>
        <v>0.45900000000000002</v>
      </c>
      <c r="AQ29" s="54">
        <v>13</v>
      </c>
      <c r="AR29" s="54">
        <v>13</v>
      </c>
      <c r="AS29" s="54">
        <f t="shared" si="5"/>
        <v>13.355133267522207</v>
      </c>
      <c r="AT29" s="54">
        <f t="shared" si="18"/>
        <v>13.241</v>
      </c>
      <c r="AU29" s="54">
        <v>0</v>
      </c>
      <c r="AV29" s="54">
        <v>0</v>
      </c>
      <c r="AW29" s="54">
        <f t="shared" si="6"/>
        <v>0.1141332675222113</v>
      </c>
      <c r="AX29" s="54">
        <v>0</v>
      </c>
      <c r="AY29" s="54">
        <v>2.8330000000000002</v>
      </c>
      <c r="AZ29" s="54">
        <v>3.1160000000000001</v>
      </c>
      <c r="BA29" s="54">
        <f t="shared" si="7"/>
        <v>4.4198667324777903</v>
      </c>
      <c r="BB29" s="54">
        <f t="shared" si="19"/>
        <v>4.5340000000000025</v>
      </c>
      <c r="BD29" s="20">
        <f t="shared" si="8"/>
        <v>0</v>
      </c>
      <c r="BE29" s="20">
        <f t="shared" si="8"/>
        <v>1.4180000000000015</v>
      </c>
      <c r="BG29" s="20">
        <f t="shared" si="9"/>
        <v>0</v>
      </c>
      <c r="BH29" s="20">
        <f t="shared" si="9"/>
        <v>1.4180000000000024</v>
      </c>
    </row>
    <row r="30" spans="1:60" x14ac:dyDescent="0.2">
      <c r="A30" s="69">
        <v>43572</v>
      </c>
      <c r="B30" s="54">
        <v>0.7</v>
      </c>
      <c r="C30" s="54">
        <v>0.61399999999999999</v>
      </c>
      <c r="D30" s="54">
        <v>13</v>
      </c>
      <c r="E30" s="54">
        <v>12.1</v>
      </c>
      <c r="F30" s="54">
        <v>0</v>
      </c>
      <c r="G30" s="54">
        <v>0</v>
      </c>
      <c r="H30" s="54">
        <v>2.8340000000000001</v>
      </c>
      <c r="I30" s="78">
        <v>2.8340000000000001</v>
      </c>
      <c r="K30" s="82">
        <f t="shared" si="0"/>
        <v>15.834</v>
      </c>
      <c r="L30" s="20">
        <f t="shared" si="0"/>
        <v>14.933999999999999</v>
      </c>
      <c r="M30" s="20">
        <f t="shared" si="0"/>
        <v>0.7</v>
      </c>
      <c r="N30" s="65">
        <f t="shared" si="0"/>
        <v>0.61399999999999999</v>
      </c>
      <c r="P30" s="82">
        <f t="shared" si="1"/>
        <v>13.7</v>
      </c>
      <c r="Q30" s="20">
        <f t="shared" si="10"/>
        <v>13.7</v>
      </c>
      <c r="R30" s="20">
        <f t="shared" si="2"/>
        <v>12.714</v>
      </c>
      <c r="S30" s="20">
        <f t="shared" si="11"/>
        <v>0</v>
      </c>
      <c r="T30" s="20">
        <f t="shared" si="3"/>
        <v>2.8340000000000001</v>
      </c>
      <c r="U30" s="20">
        <f t="shared" si="12"/>
        <v>3.117</v>
      </c>
      <c r="V30" s="20">
        <f t="shared" si="4"/>
        <v>2.8340000000000001</v>
      </c>
      <c r="W30" s="65">
        <f t="shared" si="13"/>
        <v>0</v>
      </c>
      <c r="Y30" s="82">
        <f t="shared" si="14"/>
        <v>16.533999999999999</v>
      </c>
      <c r="Z30" s="20">
        <f t="shared" si="14"/>
        <v>16.817</v>
      </c>
      <c r="AA30" s="65">
        <f t="shared" si="14"/>
        <v>15.548</v>
      </c>
      <c r="AC30" s="92" t="str">
        <f t="shared" si="15"/>
        <v>2.3</v>
      </c>
      <c r="AD30" s="20">
        <f t="shared" ref="AD30" si="28">AA30-AE30</f>
        <v>12.714</v>
      </c>
      <c r="AE30" s="65">
        <f t="shared" ref="AE30" si="29">MIN(AA30,T30)</f>
        <v>2.8340000000000001</v>
      </c>
      <c r="AG30" s="82">
        <f t="shared" si="25"/>
        <v>13.7</v>
      </c>
      <c r="AH30" s="20">
        <f t="shared" si="20"/>
        <v>1.8480000000000012</v>
      </c>
      <c r="AI30" s="20">
        <f t="shared" si="21"/>
        <v>333.94099999999992</v>
      </c>
      <c r="AJ30" s="65">
        <f t="shared" si="22"/>
        <v>99.658999999999992</v>
      </c>
      <c r="AL30" s="53">
        <v>43572</v>
      </c>
      <c r="AM30" s="54">
        <v>0.7</v>
      </c>
      <c r="AN30" s="54">
        <v>0.7</v>
      </c>
      <c r="AO30" s="54">
        <f t="shared" si="16"/>
        <v>0.54102135322871103</v>
      </c>
      <c r="AP30" s="54">
        <f t="shared" si="17"/>
        <v>0.61399999999999999</v>
      </c>
      <c r="AQ30" s="54">
        <v>13</v>
      </c>
      <c r="AR30" s="54">
        <v>13</v>
      </c>
      <c r="AS30" s="54">
        <f t="shared" si="5"/>
        <v>13.158978646771287</v>
      </c>
      <c r="AT30" s="54">
        <f t="shared" si="18"/>
        <v>13.085999999999999</v>
      </c>
      <c r="AU30" s="54">
        <v>0</v>
      </c>
      <c r="AV30" s="54">
        <v>0</v>
      </c>
      <c r="AW30" s="54">
        <f t="shared" si="6"/>
        <v>7.2978646771288957E-2</v>
      </c>
      <c r="AX30" s="54">
        <v>0</v>
      </c>
      <c r="AY30" s="54">
        <v>2.8340000000000001</v>
      </c>
      <c r="AZ30" s="54">
        <v>3.117</v>
      </c>
      <c r="BA30" s="54">
        <f t="shared" si="7"/>
        <v>1.7750213532287122</v>
      </c>
      <c r="BB30" s="54">
        <f t="shared" si="19"/>
        <v>1.8480000000000012</v>
      </c>
      <c r="BD30" s="20">
        <f t="shared" si="8"/>
        <v>0</v>
      </c>
      <c r="BE30" s="20">
        <f t="shared" si="8"/>
        <v>0</v>
      </c>
      <c r="BG30" s="20">
        <f t="shared" si="9"/>
        <v>0</v>
      </c>
      <c r="BH30" s="20">
        <f t="shared" si="9"/>
        <v>0</v>
      </c>
    </row>
    <row r="31" spans="1:60" x14ac:dyDescent="0.2">
      <c r="A31" s="69">
        <v>43573</v>
      </c>
      <c r="B31" s="54">
        <v>0.7</v>
      </c>
      <c r="C31" s="54">
        <v>0.45</v>
      </c>
      <c r="D31" s="54">
        <v>13</v>
      </c>
      <c r="E31" s="54">
        <v>13</v>
      </c>
      <c r="F31" s="54">
        <v>0</v>
      </c>
      <c r="G31" s="54">
        <v>0</v>
      </c>
      <c r="H31" s="54">
        <v>2.8330000000000002</v>
      </c>
      <c r="I31" s="78">
        <v>5.08</v>
      </c>
      <c r="K31" s="82">
        <f t="shared" si="0"/>
        <v>15.833</v>
      </c>
      <c r="L31" s="20">
        <f t="shared" si="0"/>
        <v>18.079999999999998</v>
      </c>
      <c r="M31" s="20">
        <f t="shared" si="0"/>
        <v>0.7</v>
      </c>
      <c r="N31" s="65">
        <f t="shared" si="0"/>
        <v>0.45</v>
      </c>
      <c r="P31" s="82">
        <f t="shared" si="1"/>
        <v>13.7</v>
      </c>
      <c r="Q31" s="20">
        <f t="shared" si="10"/>
        <v>13.7</v>
      </c>
      <c r="R31" s="20">
        <f t="shared" si="2"/>
        <v>13.45</v>
      </c>
      <c r="S31" s="20">
        <f t="shared" si="11"/>
        <v>0</v>
      </c>
      <c r="T31" s="20">
        <f t="shared" si="3"/>
        <v>2.8330000000000002</v>
      </c>
      <c r="U31" s="20">
        <f t="shared" si="12"/>
        <v>3.1160000000000001</v>
      </c>
      <c r="V31" s="20">
        <f t="shared" si="4"/>
        <v>5.08</v>
      </c>
      <c r="W31" s="65">
        <f t="shared" si="13"/>
        <v>1.964</v>
      </c>
      <c r="Y31" s="82">
        <f t="shared" si="14"/>
        <v>16.533000000000001</v>
      </c>
      <c r="Z31" s="20">
        <f t="shared" si="14"/>
        <v>16.815999999999999</v>
      </c>
      <c r="AA31" s="65">
        <f t="shared" si="14"/>
        <v>18.53</v>
      </c>
      <c r="AC31" s="92" t="str">
        <f t="shared" si="15"/>
        <v>2.1</v>
      </c>
      <c r="AD31" s="20">
        <f t="shared" si="26"/>
        <v>13.7</v>
      </c>
      <c r="AE31" s="65">
        <f t="shared" si="27"/>
        <v>4.8300000000000018</v>
      </c>
      <c r="AG31" s="82">
        <f t="shared" si="25"/>
        <v>13.7</v>
      </c>
      <c r="AH31" s="20">
        <f t="shared" si="20"/>
        <v>4.8300000000000018</v>
      </c>
      <c r="AI31" s="20">
        <f t="shared" si="21"/>
        <v>333.94099999999992</v>
      </c>
      <c r="AJ31" s="65">
        <f t="shared" si="22"/>
        <v>99.658999999999992</v>
      </c>
      <c r="AL31" s="53">
        <v>43573</v>
      </c>
      <c r="AM31" s="54">
        <v>0.7</v>
      </c>
      <c r="AN31" s="54">
        <v>0.7</v>
      </c>
      <c r="AO31" s="54">
        <f t="shared" si="16"/>
        <v>0.33270372369131135</v>
      </c>
      <c r="AP31" s="54">
        <f t="shared" si="17"/>
        <v>0.45</v>
      </c>
      <c r="AQ31" s="54">
        <v>13</v>
      </c>
      <c r="AR31" s="54">
        <v>13</v>
      </c>
      <c r="AS31" s="54">
        <f t="shared" si="5"/>
        <v>13.367296276308686</v>
      </c>
      <c r="AT31" s="54">
        <f t="shared" si="18"/>
        <v>13.25</v>
      </c>
      <c r="AU31" s="54">
        <v>0</v>
      </c>
      <c r="AV31" s="54">
        <v>0</v>
      </c>
      <c r="AW31" s="54">
        <f t="shared" si="6"/>
        <v>0.11729627630868866</v>
      </c>
      <c r="AX31" s="54">
        <v>0</v>
      </c>
      <c r="AY31" s="54">
        <v>2.8330000000000002</v>
      </c>
      <c r="AZ31" s="54">
        <v>3.1160000000000001</v>
      </c>
      <c r="BA31" s="54">
        <f t="shared" si="7"/>
        <v>4.7127037236913125</v>
      </c>
      <c r="BB31" s="54">
        <f t="shared" si="19"/>
        <v>4.8300000000000018</v>
      </c>
      <c r="BD31" s="20">
        <f t="shared" si="8"/>
        <v>0</v>
      </c>
      <c r="BE31" s="20">
        <f t="shared" si="8"/>
        <v>1.7140000000000009</v>
      </c>
      <c r="BG31" s="20">
        <f t="shared" si="9"/>
        <v>0</v>
      </c>
      <c r="BH31" s="20">
        <f t="shared" si="9"/>
        <v>1.7140000000000017</v>
      </c>
    </row>
    <row r="32" spans="1:60" x14ac:dyDescent="0.2">
      <c r="A32" s="69">
        <v>43574</v>
      </c>
      <c r="B32" s="54">
        <v>0.7</v>
      </c>
      <c r="C32" s="54">
        <v>0.497</v>
      </c>
      <c r="D32" s="54">
        <v>13</v>
      </c>
      <c r="E32" s="54">
        <v>9.44</v>
      </c>
      <c r="F32" s="54">
        <v>0</v>
      </c>
      <c r="G32" s="54">
        <v>0</v>
      </c>
      <c r="H32" s="54">
        <v>2.8340000000000001</v>
      </c>
      <c r="I32" s="78">
        <v>2.8340000000000001</v>
      </c>
      <c r="K32" s="82">
        <f t="shared" si="0"/>
        <v>15.834</v>
      </c>
      <c r="L32" s="20">
        <f t="shared" si="0"/>
        <v>12.273999999999999</v>
      </c>
      <c r="M32" s="20">
        <f t="shared" si="0"/>
        <v>0.7</v>
      </c>
      <c r="N32" s="65">
        <f t="shared" si="0"/>
        <v>0.497</v>
      </c>
      <c r="P32" s="82">
        <f t="shared" si="1"/>
        <v>13.7</v>
      </c>
      <c r="Q32" s="20">
        <f t="shared" si="10"/>
        <v>13.7</v>
      </c>
      <c r="R32" s="20">
        <f t="shared" si="2"/>
        <v>9.9369999999999994</v>
      </c>
      <c r="S32" s="20">
        <f t="shared" si="11"/>
        <v>0</v>
      </c>
      <c r="T32" s="20">
        <f t="shared" si="3"/>
        <v>2.8340000000000001</v>
      </c>
      <c r="U32" s="20">
        <f t="shared" si="12"/>
        <v>3.117</v>
      </c>
      <c r="V32" s="20">
        <f t="shared" si="4"/>
        <v>2.8340000000000001</v>
      </c>
      <c r="W32" s="65">
        <f t="shared" si="13"/>
        <v>0</v>
      </c>
      <c r="Y32" s="82">
        <f t="shared" si="14"/>
        <v>16.533999999999999</v>
      </c>
      <c r="Z32" s="20">
        <f t="shared" si="14"/>
        <v>16.817</v>
      </c>
      <c r="AA32" s="65">
        <f t="shared" si="14"/>
        <v>12.770999999999999</v>
      </c>
      <c r="AC32" s="92" t="str">
        <f t="shared" si="15"/>
        <v>2.3</v>
      </c>
      <c r="AD32" s="20">
        <f t="shared" ref="AD32:AD43" si="30">AA32-AE32</f>
        <v>9.9369999999999994</v>
      </c>
      <c r="AE32" s="65">
        <f t="shared" ref="AE32:AE43" si="31">MIN(AA32,T32)</f>
        <v>2.8340000000000001</v>
      </c>
      <c r="AG32" s="82">
        <f t="shared" si="25"/>
        <v>12.770999999999999</v>
      </c>
      <c r="AH32" s="20">
        <f t="shared" si="20"/>
        <v>0</v>
      </c>
      <c r="AI32" s="20">
        <f t="shared" si="21"/>
        <v>336.77499999999992</v>
      </c>
      <c r="AJ32" s="65">
        <f t="shared" si="22"/>
        <v>96.824999999999989</v>
      </c>
      <c r="AL32" s="53">
        <v>43574</v>
      </c>
      <c r="AM32" s="54">
        <v>0.7</v>
      </c>
      <c r="AN32" s="54">
        <v>0.7</v>
      </c>
      <c r="AO32" s="54">
        <f t="shared" si="16"/>
        <v>0.49700000000000005</v>
      </c>
      <c r="AP32" s="54">
        <f t="shared" si="17"/>
        <v>0.497</v>
      </c>
      <c r="AQ32" s="54">
        <v>13</v>
      </c>
      <c r="AR32" s="54">
        <v>13</v>
      </c>
      <c r="AS32" s="54">
        <f t="shared" si="5"/>
        <v>12.274000000000001</v>
      </c>
      <c r="AT32" s="54">
        <f t="shared" si="18"/>
        <v>12.273999999999999</v>
      </c>
      <c r="AU32" s="54">
        <v>0</v>
      </c>
      <c r="AV32" s="54">
        <v>0</v>
      </c>
      <c r="AW32" s="54">
        <f t="shared" si="6"/>
        <v>0</v>
      </c>
      <c r="AX32" s="54">
        <v>0</v>
      </c>
      <c r="AY32" s="54">
        <v>2.8340000000000001</v>
      </c>
      <c r="AZ32" s="54">
        <v>3.117</v>
      </c>
      <c r="BA32" s="54">
        <f t="shared" si="7"/>
        <v>0</v>
      </c>
      <c r="BB32" s="54">
        <f t="shared" si="19"/>
        <v>0</v>
      </c>
      <c r="BD32" s="20">
        <f t="shared" si="8"/>
        <v>0</v>
      </c>
      <c r="BE32" s="20">
        <f t="shared" si="8"/>
        <v>0</v>
      </c>
      <c r="BG32" s="20">
        <f t="shared" si="9"/>
        <v>0</v>
      </c>
      <c r="BH32" s="20">
        <f t="shared" si="9"/>
        <v>0</v>
      </c>
    </row>
    <row r="33" spans="1:60" x14ac:dyDescent="0.2">
      <c r="A33" s="69">
        <v>43575</v>
      </c>
      <c r="B33" s="54">
        <v>0.7</v>
      </c>
      <c r="C33" s="54">
        <v>0.38600000000000001</v>
      </c>
      <c r="D33" s="54">
        <v>13</v>
      </c>
      <c r="E33" s="54">
        <v>10.084</v>
      </c>
      <c r="F33" s="54">
        <v>0</v>
      </c>
      <c r="G33" s="54">
        <v>0</v>
      </c>
      <c r="H33" s="54">
        <v>2.8330000000000002</v>
      </c>
      <c r="I33" s="78">
        <v>2.8330000000000002</v>
      </c>
      <c r="K33" s="82">
        <f t="shared" si="0"/>
        <v>15.833</v>
      </c>
      <c r="L33" s="20">
        <f t="shared" si="0"/>
        <v>12.917</v>
      </c>
      <c r="M33" s="20">
        <f t="shared" si="0"/>
        <v>0.7</v>
      </c>
      <c r="N33" s="65">
        <f t="shared" si="0"/>
        <v>0.38600000000000001</v>
      </c>
      <c r="P33" s="82">
        <f t="shared" si="1"/>
        <v>13.7</v>
      </c>
      <c r="Q33" s="20">
        <f t="shared" si="10"/>
        <v>13.7</v>
      </c>
      <c r="R33" s="20">
        <f t="shared" si="2"/>
        <v>10.469999999999999</v>
      </c>
      <c r="S33" s="20">
        <f t="shared" si="11"/>
        <v>0</v>
      </c>
      <c r="T33" s="20">
        <f t="shared" si="3"/>
        <v>2.8330000000000002</v>
      </c>
      <c r="U33" s="20">
        <f t="shared" si="12"/>
        <v>3.1160000000000001</v>
      </c>
      <c r="V33" s="20">
        <f t="shared" si="4"/>
        <v>2.8330000000000002</v>
      </c>
      <c r="W33" s="65">
        <f t="shared" si="13"/>
        <v>0</v>
      </c>
      <c r="Y33" s="82">
        <f t="shared" si="14"/>
        <v>16.533000000000001</v>
      </c>
      <c r="Z33" s="20">
        <f t="shared" si="14"/>
        <v>16.815999999999999</v>
      </c>
      <c r="AA33" s="65">
        <f t="shared" si="14"/>
        <v>13.302999999999999</v>
      </c>
      <c r="AC33" s="92" t="str">
        <f t="shared" si="15"/>
        <v>2.3</v>
      </c>
      <c r="AD33" s="20">
        <f t="shared" si="30"/>
        <v>10.469999999999999</v>
      </c>
      <c r="AE33" s="65">
        <f t="shared" si="31"/>
        <v>2.8330000000000002</v>
      </c>
      <c r="AG33" s="82">
        <f t="shared" si="25"/>
        <v>13.302999999999999</v>
      </c>
      <c r="AH33" s="20">
        <f t="shared" si="20"/>
        <v>0</v>
      </c>
      <c r="AI33" s="20">
        <f t="shared" si="21"/>
        <v>339.60799999999995</v>
      </c>
      <c r="AJ33" s="65">
        <f t="shared" si="22"/>
        <v>93.99199999999999</v>
      </c>
      <c r="AL33" s="53">
        <v>43575</v>
      </c>
      <c r="AM33" s="54">
        <v>0.7</v>
      </c>
      <c r="AN33" s="54">
        <v>0.7</v>
      </c>
      <c r="AO33" s="54">
        <f t="shared" si="16"/>
        <v>0.38600000000000007</v>
      </c>
      <c r="AP33" s="54">
        <f t="shared" si="17"/>
        <v>0.38600000000000001</v>
      </c>
      <c r="AQ33" s="54">
        <v>13</v>
      </c>
      <c r="AR33" s="54">
        <v>13</v>
      </c>
      <c r="AS33" s="54">
        <f t="shared" si="5"/>
        <v>12.917</v>
      </c>
      <c r="AT33" s="54">
        <f t="shared" si="18"/>
        <v>12.917</v>
      </c>
      <c r="AU33" s="54">
        <v>0</v>
      </c>
      <c r="AV33" s="54">
        <v>0</v>
      </c>
      <c r="AW33" s="54">
        <f t="shared" si="6"/>
        <v>0</v>
      </c>
      <c r="AX33" s="54">
        <v>0</v>
      </c>
      <c r="AY33" s="54">
        <v>2.8330000000000002</v>
      </c>
      <c r="AZ33" s="54">
        <v>3.1160000000000001</v>
      </c>
      <c r="BA33" s="54">
        <f t="shared" si="7"/>
        <v>0</v>
      </c>
      <c r="BB33" s="54">
        <f t="shared" si="19"/>
        <v>0</v>
      </c>
      <c r="BD33" s="20">
        <f t="shared" si="8"/>
        <v>0</v>
      </c>
      <c r="BE33" s="20">
        <f t="shared" si="8"/>
        <v>0</v>
      </c>
      <c r="BG33" s="20">
        <f t="shared" si="9"/>
        <v>0</v>
      </c>
      <c r="BH33" s="20">
        <f t="shared" si="9"/>
        <v>0</v>
      </c>
    </row>
    <row r="34" spans="1:60" x14ac:dyDescent="0.2">
      <c r="A34" s="69">
        <v>43576</v>
      </c>
      <c r="B34" s="54">
        <v>0.5</v>
      </c>
      <c r="C34" s="54">
        <v>0.54700000000000004</v>
      </c>
      <c r="D34" s="54">
        <v>11</v>
      </c>
      <c r="E34" s="54">
        <v>9.7780000000000005</v>
      </c>
      <c r="F34" s="54">
        <v>0</v>
      </c>
      <c r="G34" s="54">
        <v>0</v>
      </c>
      <c r="H34" s="54">
        <v>2.8330000000000002</v>
      </c>
      <c r="I34" s="78">
        <v>2.8330000000000002</v>
      </c>
      <c r="K34" s="82">
        <f t="shared" si="0"/>
        <v>13.833</v>
      </c>
      <c r="L34" s="20">
        <f t="shared" si="0"/>
        <v>12.611000000000001</v>
      </c>
      <c r="M34" s="20">
        <f t="shared" si="0"/>
        <v>0.5</v>
      </c>
      <c r="N34" s="65">
        <f t="shared" si="0"/>
        <v>0.54700000000000004</v>
      </c>
      <c r="P34" s="82">
        <f t="shared" si="1"/>
        <v>11.5</v>
      </c>
      <c r="Q34" s="20">
        <f t="shared" si="10"/>
        <v>11.5</v>
      </c>
      <c r="R34" s="20">
        <f t="shared" si="2"/>
        <v>10.325000000000001</v>
      </c>
      <c r="S34" s="20">
        <f t="shared" si="11"/>
        <v>0</v>
      </c>
      <c r="T34" s="20">
        <f t="shared" si="3"/>
        <v>2.8330000000000002</v>
      </c>
      <c r="U34" s="20">
        <f t="shared" si="12"/>
        <v>3.1160000000000001</v>
      </c>
      <c r="V34" s="20">
        <f t="shared" si="4"/>
        <v>2.8330000000000002</v>
      </c>
      <c r="W34" s="65">
        <f t="shared" si="13"/>
        <v>0</v>
      </c>
      <c r="Y34" s="82">
        <f t="shared" si="14"/>
        <v>14.333</v>
      </c>
      <c r="Z34" s="20">
        <f t="shared" si="14"/>
        <v>14.616</v>
      </c>
      <c r="AA34" s="65">
        <f t="shared" si="14"/>
        <v>13.158000000000001</v>
      </c>
      <c r="AC34" s="92" t="str">
        <f t="shared" si="15"/>
        <v>2.3</v>
      </c>
      <c r="AD34" s="20">
        <f t="shared" si="30"/>
        <v>10.325000000000001</v>
      </c>
      <c r="AE34" s="65">
        <f t="shared" si="31"/>
        <v>2.8330000000000002</v>
      </c>
      <c r="AG34" s="82">
        <f t="shared" si="25"/>
        <v>11.5</v>
      </c>
      <c r="AH34" s="20">
        <f t="shared" si="20"/>
        <v>1.6580000000000013</v>
      </c>
      <c r="AI34" s="20">
        <f t="shared" si="21"/>
        <v>340.78299999999996</v>
      </c>
      <c r="AJ34" s="65">
        <f t="shared" si="22"/>
        <v>92.816999999999993</v>
      </c>
      <c r="AL34" s="53">
        <v>43576</v>
      </c>
      <c r="AM34" s="54">
        <v>0.5</v>
      </c>
      <c r="AN34" s="54">
        <v>0.5</v>
      </c>
      <c r="AO34" s="54">
        <f t="shared" si="16"/>
        <v>0.47807417540659675</v>
      </c>
      <c r="AP34" s="54">
        <f t="shared" si="17"/>
        <v>0.54700000000000004</v>
      </c>
      <c r="AQ34" s="54">
        <v>11</v>
      </c>
      <c r="AR34" s="54">
        <v>11</v>
      </c>
      <c r="AS34" s="54">
        <f t="shared" si="5"/>
        <v>11.021925824593403</v>
      </c>
      <c r="AT34" s="54">
        <f t="shared" si="18"/>
        <v>10.952999999999999</v>
      </c>
      <c r="AU34" s="54">
        <v>0</v>
      </c>
      <c r="AV34" s="54">
        <v>0</v>
      </c>
      <c r="AW34" s="54">
        <f t="shared" si="6"/>
        <v>6.8925824593403309E-2</v>
      </c>
      <c r="AX34" s="54">
        <v>0</v>
      </c>
      <c r="AY34" s="54">
        <v>2.8330000000000002</v>
      </c>
      <c r="AZ34" s="54">
        <v>3.1160000000000001</v>
      </c>
      <c r="BA34" s="54">
        <f t="shared" si="7"/>
        <v>1.5890741754065978</v>
      </c>
      <c r="BB34" s="54">
        <f t="shared" si="19"/>
        <v>1.6580000000000013</v>
      </c>
      <c r="BD34" s="20">
        <f t="shared" si="8"/>
        <v>0</v>
      </c>
      <c r="BE34" s="20">
        <f t="shared" si="8"/>
        <v>0</v>
      </c>
      <c r="BG34" s="20">
        <f t="shared" si="9"/>
        <v>0</v>
      </c>
      <c r="BH34" s="20">
        <f t="shared" si="9"/>
        <v>0</v>
      </c>
    </row>
    <row r="35" spans="1:60" x14ac:dyDescent="0.2">
      <c r="A35" s="69">
        <v>43577</v>
      </c>
      <c r="B35" s="54">
        <v>0.5</v>
      </c>
      <c r="C35" s="54">
        <v>0.48699999999999999</v>
      </c>
      <c r="D35" s="54">
        <v>11</v>
      </c>
      <c r="E35" s="54">
        <v>8.3350000000000009</v>
      </c>
      <c r="F35" s="54">
        <v>0</v>
      </c>
      <c r="G35" s="54">
        <v>0</v>
      </c>
      <c r="H35" s="54">
        <v>2.8330000000000002</v>
      </c>
      <c r="I35" s="78">
        <v>2.8330000000000002</v>
      </c>
      <c r="K35" s="82">
        <f t="shared" si="0"/>
        <v>13.833</v>
      </c>
      <c r="L35" s="20">
        <f t="shared" si="0"/>
        <v>11.168000000000001</v>
      </c>
      <c r="M35" s="20">
        <f t="shared" si="0"/>
        <v>0.5</v>
      </c>
      <c r="N35" s="65">
        <f t="shared" si="0"/>
        <v>0.48699999999999999</v>
      </c>
      <c r="P35" s="82">
        <f t="shared" si="1"/>
        <v>11.5</v>
      </c>
      <c r="Q35" s="20">
        <f t="shared" si="10"/>
        <v>11.5</v>
      </c>
      <c r="R35" s="20">
        <f t="shared" si="2"/>
        <v>8.822000000000001</v>
      </c>
      <c r="S35" s="20">
        <f t="shared" si="11"/>
        <v>0</v>
      </c>
      <c r="T35" s="20">
        <f t="shared" si="3"/>
        <v>2.8330000000000002</v>
      </c>
      <c r="U35" s="20">
        <f t="shared" si="12"/>
        <v>3.1160000000000001</v>
      </c>
      <c r="V35" s="20">
        <f t="shared" si="4"/>
        <v>2.8330000000000002</v>
      </c>
      <c r="W35" s="65">
        <f t="shared" si="13"/>
        <v>0</v>
      </c>
      <c r="Y35" s="82">
        <f t="shared" si="14"/>
        <v>14.333</v>
      </c>
      <c r="Z35" s="20">
        <f t="shared" si="14"/>
        <v>14.616</v>
      </c>
      <c r="AA35" s="65">
        <f t="shared" si="14"/>
        <v>11.655000000000001</v>
      </c>
      <c r="AC35" s="92" t="str">
        <f t="shared" si="15"/>
        <v>2.3</v>
      </c>
      <c r="AD35" s="20">
        <f t="shared" si="30"/>
        <v>8.822000000000001</v>
      </c>
      <c r="AE35" s="65">
        <f t="shared" si="31"/>
        <v>2.8330000000000002</v>
      </c>
      <c r="AG35" s="82">
        <f t="shared" si="25"/>
        <v>11.5</v>
      </c>
      <c r="AH35" s="20">
        <f t="shared" si="20"/>
        <v>0.15500000000000114</v>
      </c>
      <c r="AI35" s="20">
        <f t="shared" si="21"/>
        <v>343.46099999999996</v>
      </c>
      <c r="AJ35" s="65">
        <f t="shared" si="22"/>
        <v>90.138999999999996</v>
      </c>
      <c r="AL35" s="53">
        <v>43577</v>
      </c>
      <c r="AM35" s="54">
        <v>0.5</v>
      </c>
      <c r="AN35" s="54">
        <v>0.5</v>
      </c>
      <c r="AO35" s="54">
        <f t="shared" si="16"/>
        <v>0.48052338052338051</v>
      </c>
      <c r="AP35" s="54">
        <f t="shared" si="17"/>
        <v>0.48699999999999999</v>
      </c>
      <c r="AQ35" s="54">
        <v>11</v>
      </c>
      <c r="AR35" s="54">
        <v>11</v>
      </c>
      <c r="AS35" s="54">
        <f t="shared" si="5"/>
        <v>11.01947661947662</v>
      </c>
      <c r="AT35" s="54">
        <f t="shared" si="18"/>
        <v>11.013</v>
      </c>
      <c r="AU35" s="54">
        <v>0</v>
      </c>
      <c r="AV35" s="54">
        <v>0</v>
      </c>
      <c r="AW35" s="54">
        <f t="shared" si="6"/>
        <v>6.4766194766195237E-3</v>
      </c>
      <c r="AX35" s="54">
        <v>0</v>
      </c>
      <c r="AY35" s="54">
        <v>2.8330000000000002</v>
      </c>
      <c r="AZ35" s="54">
        <v>3.1160000000000001</v>
      </c>
      <c r="BA35" s="54">
        <f t="shared" si="7"/>
        <v>0.1485233805233816</v>
      </c>
      <c r="BB35" s="54">
        <f t="shared" si="19"/>
        <v>0.15500000000000114</v>
      </c>
      <c r="BD35" s="20">
        <f t="shared" si="8"/>
        <v>0</v>
      </c>
      <c r="BE35" s="20">
        <f t="shared" si="8"/>
        <v>0</v>
      </c>
      <c r="BG35" s="20">
        <f t="shared" si="9"/>
        <v>0</v>
      </c>
      <c r="BH35" s="20">
        <f t="shared" si="9"/>
        <v>0</v>
      </c>
    </row>
    <row r="36" spans="1:60" x14ac:dyDescent="0.2">
      <c r="A36" s="69">
        <v>43578</v>
      </c>
      <c r="B36" s="54">
        <v>0.5</v>
      </c>
      <c r="C36" s="54">
        <v>0.46500000000000002</v>
      </c>
      <c r="D36" s="54">
        <v>11</v>
      </c>
      <c r="E36" s="54">
        <v>7.1</v>
      </c>
      <c r="F36" s="54">
        <v>0</v>
      </c>
      <c r="G36" s="54">
        <v>0</v>
      </c>
      <c r="H36" s="54">
        <v>2.8330000000000002</v>
      </c>
      <c r="I36" s="78">
        <v>2.8330000000000002</v>
      </c>
      <c r="K36" s="82">
        <f t="shared" si="0"/>
        <v>13.833</v>
      </c>
      <c r="L36" s="20">
        <f t="shared" si="0"/>
        <v>9.9329999999999998</v>
      </c>
      <c r="M36" s="20">
        <f t="shared" si="0"/>
        <v>0.5</v>
      </c>
      <c r="N36" s="65">
        <f t="shared" si="0"/>
        <v>0.46500000000000002</v>
      </c>
      <c r="P36" s="82">
        <f t="shared" si="1"/>
        <v>11.5</v>
      </c>
      <c r="Q36" s="20">
        <f t="shared" si="10"/>
        <v>11.5</v>
      </c>
      <c r="R36" s="20">
        <f t="shared" si="2"/>
        <v>7.5649999999999995</v>
      </c>
      <c r="S36" s="20">
        <f t="shared" si="11"/>
        <v>0</v>
      </c>
      <c r="T36" s="20">
        <f t="shared" si="3"/>
        <v>2.8330000000000002</v>
      </c>
      <c r="U36" s="20">
        <f t="shared" si="12"/>
        <v>3.1160000000000001</v>
      </c>
      <c r="V36" s="20">
        <f t="shared" si="4"/>
        <v>2.8330000000000002</v>
      </c>
      <c r="W36" s="65">
        <f t="shared" si="13"/>
        <v>0</v>
      </c>
      <c r="Y36" s="82">
        <f t="shared" si="14"/>
        <v>14.333</v>
      </c>
      <c r="Z36" s="20">
        <f t="shared" si="14"/>
        <v>14.616</v>
      </c>
      <c r="AA36" s="65">
        <f t="shared" si="14"/>
        <v>10.398</v>
      </c>
      <c r="AC36" s="92" t="str">
        <f t="shared" si="15"/>
        <v>2.3</v>
      </c>
      <c r="AD36" s="20">
        <f t="shared" si="30"/>
        <v>7.5649999999999995</v>
      </c>
      <c r="AE36" s="65">
        <f t="shared" si="31"/>
        <v>2.8330000000000002</v>
      </c>
      <c r="AG36" s="82">
        <f t="shared" si="25"/>
        <v>10.398</v>
      </c>
      <c r="AH36" s="20">
        <f t="shared" si="20"/>
        <v>0</v>
      </c>
      <c r="AI36" s="20">
        <f t="shared" si="21"/>
        <v>346.29399999999998</v>
      </c>
      <c r="AJ36" s="65">
        <f t="shared" si="22"/>
        <v>87.305999999999997</v>
      </c>
      <c r="AL36" s="53">
        <v>43578</v>
      </c>
      <c r="AM36" s="54">
        <v>0.5</v>
      </c>
      <c r="AN36" s="54">
        <v>0.5</v>
      </c>
      <c r="AO36" s="54">
        <f t="shared" si="16"/>
        <v>0.46500000000000002</v>
      </c>
      <c r="AP36" s="54">
        <f t="shared" si="17"/>
        <v>0.46500000000000002</v>
      </c>
      <c r="AQ36" s="54">
        <v>11</v>
      </c>
      <c r="AR36" s="54">
        <v>11</v>
      </c>
      <c r="AS36" s="54">
        <f t="shared" si="5"/>
        <v>9.9329999999999998</v>
      </c>
      <c r="AT36" s="54">
        <f t="shared" si="18"/>
        <v>9.9329999999999998</v>
      </c>
      <c r="AU36" s="54">
        <v>0</v>
      </c>
      <c r="AV36" s="54">
        <v>0</v>
      </c>
      <c r="AW36" s="54">
        <f t="shared" si="6"/>
        <v>0</v>
      </c>
      <c r="AX36" s="54">
        <v>0</v>
      </c>
      <c r="AY36" s="54">
        <v>2.8330000000000002</v>
      </c>
      <c r="AZ36" s="54">
        <v>3.1160000000000001</v>
      </c>
      <c r="BA36" s="54">
        <f t="shared" si="7"/>
        <v>0</v>
      </c>
      <c r="BB36" s="54">
        <f t="shared" si="19"/>
        <v>0</v>
      </c>
      <c r="BD36" s="20">
        <f t="shared" si="8"/>
        <v>0</v>
      </c>
      <c r="BE36" s="20">
        <f t="shared" si="8"/>
        <v>0</v>
      </c>
      <c r="BG36" s="20">
        <f t="shared" si="9"/>
        <v>0</v>
      </c>
      <c r="BH36" s="20">
        <f t="shared" si="9"/>
        <v>0</v>
      </c>
    </row>
    <row r="37" spans="1:60" x14ac:dyDescent="0.2">
      <c r="A37" s="69">
        <v>43579</v>
      </c>
      <c r="B37" s="54">
        <v>0.5</v>
      </c>
      <c r="C37" s="54">
        <v>0.30299999999999999</v>
      </c>
      <c r="D37" s="54">
        <v>11</v>
      </c>
      <c r="E37" s="54">
        <v>8.6620000000000008</v>
      </c>
      <c r="F37" s="54">
        <v>0</v>
      </c>
      <c r="G37" s="54">
        <v>0</v>
      </c>
      <c r="H37" s="54">
        <v>2.8330000000000002</v>
      </c>
      <c r="I37" s="78">
        <v>2.8330000000000002</v>
      </c>
      <c r="K37" s="82">
        <f t="shared" si="0"/>
        <v>13.833</v>
      </c>
      <c r="L37" s="20">
        <f t="shared" si="0"/>
        <v>11.495000000000001</v>
      </c>
      <c r="M37" s="20">
        <f t="shared" si="0"/>
        <v>0.5</v>
      </c>
      <c r="N37" s="65">
        <f t="shared" si="0"/>
        <v>0.30299999999999999</v>
      </c>
      <c r="P37" s="82">
        <f t="shared" si="1"/>
        <v>11.5</v>
      </c>
      <c r="Q37" s="20">
        <f t="shared" si="10"/>
        <v>11.5</v>
      </c>
      <c r="R37" s="20">
        <f t="shared" si="2"/>
        <v>8.9650000000000016</v>
      </c>
      <c r="S37" s="20">
        <f t="shared" si="11"/>
        <v>0</v>
      </c>
      <c r="T37" s="20">
        <f t="shared" si="3"/>
        <v>2.8330000000000002</v>
      </c>
      <c r="U37" s="20">
        <f t="shared" si="12"/>
        <v>3.1160000000000001</v>
      </c>
      <c r="V37" s="20">
        <f t="shared" si="4"/>
        <v>2.8330000000000002</v>
      </c>
      <c r="W37" s="65">
        <f t="shared" si="13"/>
        <v>0</v>
      </c>
      <c r="Y37" s="82">
        <f t="shared" si="14"/>
        <v>14.333</v>
      </c>
      <c r="Z37" s="20">
        <f t="shared" si="14"/>
        <v>14.616</v>
      </c>
      <c r="AA37" s="65">
        <f t="shared" si="14"/>
        <v>11.798000000000002</v>
      </c>
      <c r="AC37" s="92" t="str">
        <f t="shared" si="15"/>
        <v>2.3</v>
      </c>
      <c r="AD37" s="20">
        <f t="shared" si="30"/>
        <v>8.9650000000000016</v>
      </c>
      <c r="AE37" s="65">
        <f t="shared" si="31"/>
        <v>2.8330000000000002</v>
      </c>
      <c r="AG37" s="82">
        <f t="shared" si="25"/>
        <v>11.270999999999999</v>
      </c>
      <c r="AH37" s="20">
        <f t="shared" si="20"/>
        <v>0.5270000000000028</v>
      </c>
      <c r="AI37" s="20">
        <f t="shared" si="21"/>
        <v>348.59999999999997</v>
      </c>
      <c r="AJ37" s="65">
        <f t="shared" si="22"/>
        <v>85</v>
      </c>
      <c r="AL37" s="53">
        <v>43579</v>
      </c>
      <c r="AM37" s="54">
        <v>0.5</v>
      </c>
      <c r="AN37" s="54">
        <v>0.5</v>
      </c>
      <c r="AO37" s="54">
        <f t="shared" si="16"/>
        <v>0.28946541786743507</v>
      </c>
      <c r="AP37" s="54">
        <f t="shared" si="17"/>
        <v>0.30299999999999999</v>
      </c>
      <c r="AQ37" s="54">
        <v>11</v>
      </c>
      <c r="AR37" s="54">
        <v>11</v>
      </c>
      <c r="AS37" s="54">
        <f t="shared" si="5"/>
        <v>10.981534582132564</v>
      </c>
      <c r="AT37" s="54">
        <f t="shared" si="18"/>
        <v>10.967999999999998</v>
      </c>
      <c r="AU37" s="54">
        <v>0</v>
      </c>
      <c r="AV37" s="54">
        <v>0</v>
      </c>
      <c r="AW37" s="54">
        <f t="shared" si="6"/>
        <v>1.3534582132564912E-2</v>
      </c>
      <c r="AX37" s="54">
        <v>0</v>
      </c>
      <c r="AY37" s="54">
        <v>2.8330000000000002</v>
      </c>
      <c r="AZ37" s="54">
        <v>3.1160000000000001</v>
      </c>
      <c r="BA37" s="54">
        <f t="shared" si="7"/>
        <v>0.51346541786743782</v>
      </c>
      <c r="BB37" s="54">
        <f t="shared" si="19"/>
        <v>0.5270000000000028</v>
      </c>
      <c r="BD37" s="20">
        <f t="shared" si="8"/>
        <v>0</v>
      </c>
      <c r="BE37" s="20">
        <f t="shared" si="8"/>
        <v>0</v>
      </c>
      <c r="BG37" s="20">
        <f t="shared" si="9"/>
        <v>0</v>
      </c>
      <c r="BH37" s="20">
        <f t="shared" si="9"/>
        <v>0</v>
      </c>
    </row>
    <row r="38" spans="1:60" x14ac:dyDescent="0.2">
      <c r="A38" s="69">
        <v>43580</v>
      </c>
      <c r="B38" s="54">
        <v>0.5</v>
      </c>
      <c r="C38" s="54">
        <v>0.14599999999999999</v>
      </c>
      <c r="D38" s="54">
        <v>11</v>
      </c>
      <c r="E38" s="54">
        <v>2.6379999999999999</v>
      </c>
      <c r="F38" s="54">
        <v>0</v>
      </c>
      <c r="G38" s="54">
        <v>0</v>
      </c>
      <c r="H38" s="54">
        <v>2.8330000000000002</v>
      </c>
      <c r="I38" s="78">
        <v>2.8330000000000002</v>
      </c>
      <c r="K38" s="82">
        <f t="shared" si="0"/>
        <v>13.833</v>
      </c>
      <c r="L38" s="20">
        <f t="shared" si="0"/>
        <v>5.4710000000000001</v>
      </c>
      <c r="M38" s="20">
        <f t="shared" si="0"/>
        <v>0.5</v>
      </c>
      <c r="N38" s="65">
        <f t="shared" si="0"/>
        <v>0.14599999999999999</v>
      </c>
      <c r="P38" s="82">
        <f t="shared" si="1"/>
        <v>11.5</v>
      </c>
      <c r="Q38" s="20">
        <f t="shared" si="10"/>
        <v>11.5</v>
      </c>
      <c r="R38" s="20">
        <f t="shared" si="2"/>
        <v>2.7839999999999998</v>
      </c>
      <c r="S38" s="20">
        <f t="shared" si="11"/>
        <v>0</v>
      </c>
      <c r="T38" s="20">
        <f t="shared" si="3"/>
        <v>2.8330000000000002</v>
      </c>
      <c r="U38" s="20">
        <f t="shared" si="12"/>
        <v>3.1160000000000001</v>
      </c>
      <c r="V38" s="20">
        <f t="shared" si="4"/>
        <v>2.8330000000000002</v>
      </c>
      <c r="W38" s="65">
        <f t="shared" si="13"/>
        <v>0</v>
      </c>
      <c r="Y38" s="82">
        <f t="shared" si="14"/>
        <v>14.333</v>
      </c>
      <c r="Z38" s="20">
        <f t="shared" si="14"/>
        <v>14.616</v>
      </c>
      <c r="AA38" s="65">
        <f t="shared" si="14"/>
        <v>5.617</v>
      </c>
      <c r="AC38" s="92" t="str">
        <f t="shared" si="15"/>
        <v>2.3</v>
      </c>
      <c r="AD38" s="20">
        <f t="shared" si="30"/>
        <v>2.7839999999999998</v>
      </c>
      <c r="AE38" s="65">
        <f t="shared" si="31"/>
        <v>2.8330000000000002</v>
      </c>
      <c r="AG38" s="82">
        <f t="shared" si="25"/>
        <v>2.7839999999999998</v>
      </c>
      <c r="AH38" s="20">
        <f t="shared" si="20"/>
        <v>2.8330000000000002</v>
      </c>
      <c r="AI38" s="20">
        <f t="shared" si="21"/>
        <v>348.59999999999997</v>
      </c>
      <c r="AJ38" s="65">
        <f t="shared" si="22"/>
        <v>85</v>
      </c>
      <c r="AL38" s="53">
        <v>43580</v>
      </c>
      <c r="AM38" s="54">
        <v>0.5</v>
      </c>
      <c r="AN38" s="54">
        <v>0.5</v>
      </c>
      <c r="AO38" s="54">
        <f t="shared" si="16"/>
        <v>7.2363183193875719E-2</v>
      </c>
      <c r="AP38" s="54">
        <f t="shared" si="17"/>
        <v>0.14599999999999999</v>
      </c>
      <c r="AQ38" s="54">
        <v>11</v>
      </c>
      <c r="AR38" s="54">
        <v>11</v>
      </c>
      <c r="AS38" s="54">
        <f t="shared" si="5"/>
        <v>2.711636816806124</v>
      </c>
      <c r="AT38" s="54">
        <f t="shared" si="18"/>
        <v>2.6379999999999999</v>
      </c>
      <c r="AU38" s="54">
        <v>0</v>
      </c>
      <c r="AV38" s="54">
        <v>0</v>
      </c>
      <c r="AW38" s="54">
        <f t="shared" si="6"/>
        <v>7.3636816806124258E-2</v>
      </c>
      <c r="AX38" s="54">
        <v>0</v>
      </c>
      <c r="AY38" s="54">
        <v>2.8330000000000002</v>
      </c>
      <c r="AZ38" s="54">
        <v>3.1160000000000001</v>
      </c>
      <c r="BA38" s="54">
        <f t="shared" si="7"/>
        <v>2.7593631831938761</v>
      </c>
      <c r="BB38" s="54">
        <f t="shared" si="19"/>
        <v>2.8330000000000002</v>
      </c>
      <c r="BD38" s="20">
        <f t="shared" si="8"/>
        <v>0</v>
      </c>
      <c r="BE38" s="20">
        <f t="shared" si="8"/>
        <v>0</v>
      </c>
      <c r="BG38" s="20">
        <f t="shared" si="9"/>
        <v>0</v>
      </c>
      <c r="BH38" s="20">
        <f t="shared" si="9"/>
        <v>0</v>
      </c>
    </row>
    <row r="39" spans="1:60" x14ac:dyDescent="0.2">
      <c r="A39" s="69">
        <v>43581</v>
      </c>
      <c r="B39" s="54">
        <v>0.5</v>
      </c>
      <c r="C39" s="54">
        <v>0</v>
      </c>
      <c r="D39" s="54">
        <v>11</v>
      </c>
      <c r="E39" s="54">
        <v>4.1420000000000003</v>
      </c>
      <c r="F39" s="54">
        <v>0</v>
      </c>
      <c r="G39" s="54">
        <v>0</v>
      </c>
      <c r="H39" s="54">
        <v>2.8330000000000002</v>
      </c>
      <c r="I39" s="78">
        <v>2.8330000000000002</v>
      </c>
      <c r="K39" s="82">
        <f t="shared" si="0"/>
        <v>13.833</v>
      </c>
      <c r="L39" s="20">
        <f t="shared" si="0"/>
        <v>6.9750000000000005</v>
      </c>
      <c r="M39" s="20">
        <f t="shared" si="0"/>
        <v>0.5</v>
      </c>
      <c r="N39" s="65">
        <f t="shared" si="0"/>
        <v>0</v>
      </c>
      <c r="P39" s="82">
        <f t="shared" si="1"/>
        <v>11.5</v>
      </c>
      <c r="Q39" s="20">
        <f t="shared" si="10"/>
        <v>11.5</v>
      </c>
      <c r="R39" s="20">
        <f t="shared" si="2"/>
        <v>4.1420000000000003</v>
      </c>
      <c r="S39" s="20">
        <f t="shared" si="11"/>
        <v>0</v>
      </c>
      <c r="T39" s="20">
        <f t="shared" si="3"/>
        <v>2.8330000000000002</v>
      </c>
      <c r="U39" s="20">
        <f t="shared" si="12"/>
        <v>3.1160000000000001</v>
      </c>
      <c r="V39" s="20">
        <f t="shared" si="4"/>
        <v>2.8330000000000002</v>
      </c>
      <c r="W39" s="65">
        <f t="shared" si="13"/>
        <v>0</v>
      </c>
      <c r="Y39" s="82">
        <f t="shared" si="14"/>
        <v>14.333</v>
      </c>
      <c r="Z39" s="20">
        <f t="shared" si="14"/>
        <v>14.616</v>
      </c>
      <c r="AA39" s="65">
        <f t="shared" si="14"/>
        <v>6.9750000000000005</v>
      </c>
      <c r="AC39" s="92" t="str">
        <f t="shared" si="15"/>
        <v>2.3</v>
      </c>
      <c r="AD39" s="20">
        <f t="shared" si="30"/>
        <v>4.1420000000000003</v>
      </c>
      <c r="AE39" s="65">
        <f t="shared" si="31"/>
        <v>2.8330000000000002</v>
      </c>
      <c r="AG39" s="82">
        <f t="shared" si="25"/>
        <v>4.1420000000000003</v>
      </c>
      <c r="AH39" s="20">
        <f t="shared" si="20"/>
        <v>2.8330000000000002</v>
      </c>
      <c r="AI39" s="20">
        <f t="shared" si="21"/>
        <v>348.59999999999997</v>
      </c>
      <c r="AJ39" s="65">
        <f t="shared" si="22"/>
        <v>85</v>
      </c>
      <c r="AL39" s="53">
        <v>43581</v>
      </c>
      <c r="AM39" s="54">
        <v>0.5</v>
      </c>
      <c r="AN39" s="54">
        <v>0.5</v>
      </c>
      <c r="AO39" s="54">
        <f t="shared" si="16"/>
        <v>0</v>
      </c>
      <c r="AP39" s="54">
        <f t="shared" si="17"/>
        <v>0</v>
      </c>
      <c r="AQ39" s="54">
        <v>11</v>
      </c>
      <c r="AR39" s="54">
        <v>11</v>
      </c>
      <c r="AS39" s="54">
        <f t="shared" si="5"/>
        <v>4.1420000000000003</v>
      </c>
      <c r="AT39" s="54">
        <f t="shared" si="18"/>
        <v>4.1420000000000003</v>
      </c>
      <c r="AU39" s="54">
        <v>0</v>
      </c>
      <c r="AV39" s="54">
        <v>0</v>
      </c>
      <c r="AW39" s="54">
        <f t="shared" si="6"/>
        <v>0</v>
      </c>
      <c r="AX39" s="54">
        <v>0</v>
      </c>
      <c r="AY39" s="54">
        <v>2.8330000000000002</v>
      </c>
      <c r="AZ39" s="54">
        <v>3.1160000000000001</v>
      </c>
      <c r="BA39" s="54">
        <f t="shared" si="7"/>
        <v>2.8330000000000002</v>
      </c>
      <c r="BB39" s="54">
        <f t="shared" si="19"/>
        <v>2.8330000000000002</v>
      </c>
      <c r="BD39" s="20">
        <f t="shared" si="8"/>
        <v>0</v>
      </c>
      <c r="BE39" s="20">
        <f t="shared" si="8"/>
        <v>0</v>
      </c>
      <c r="BG39" s="20">
        <f t="shared" si="9"/>
        <v>0</v>
      </c>
      <c r="BH39" s="20">
        <f t="shared" si="9"/>
        <v>0</v>
      </c>
    </row>
    <row r="40" spans="1:60" x14ac:dyDescent="0.2">
      <c r="A40" s="69">
        <v>43582</v>
      </c>
      <c r="B40" s="54">
        <v>0.5</v>
      </c>
      <c r="C40" s="54">
        <v>0</v>
      </c>
      <c r="D40" s="54">
        <v>11</v>
      </c>
      <c r="E40" s="54">
        <v>2.84</v>
      </c>
      <c r="F40" s="54">
        <v>0</v>
      </c>
      <c r="G40" s="54">
        <v>0</v>
      </c>
      <c r="H40" s="54">
        <v>2.8330000000000002</v>
      </c>
      <c r="I40" s="78">
        <v>2.8330000000000002</v>
      </c>
      <c r="K40" s="82">
        <f t="shared" si="0"/>
        <v>13.833</v>
      </c>
      <c r="L40" s="20">
        <f t="shared" si="0"/>
        <v>5.673</v>
      </c>
      <c r="M40" s="20">
        <f t="shared" si="0"/>
        <v>0.5</v>
      </c>
      <c r="N40" s="65">
        <f t="shared" si="0"/>
        <v>0</v>
      </c>
      <c r="P40" s="82">
        <f t="shared" si="1"/>
        <v>11.5</v>
      </c>
      <c r="Q40" s="20">
        <f t="shared" si="10"/>
        <v>11.5</v>
      </c>
      <c r="R40" s="20">
        <f t="shared" si="2"/>
        <v>2.84</v>
      </c>
      <c r="S40" s="20">
        <f t="shared" si="11"/>
        <v>0</v>
      </c>
      <c r="T40" s="20">
        <f t="shared" si="3"/>
        <v>2.8330000000000002</v>
      </c>
      <c r="U40" s="20">
        <f t="shared" si="12"/>
        <v>3.1160000000000001</v>
      </c>
      <c r="V40" s="20">
        <f t="shared" si="4"/>
        <v>2.8330000000000002</v>
      </c>
      <c r="W40" s="65">
        <f t="shared" si="13"/>
        <v>0</v>
      </c>
      <c r="Y40" s="82">
        <f t="shared" si="14"/>
        <v>14.333</v>
      </c>
      <c r="Z40" s="20">
        <f t="shared" si="14"/>
        <v>14.616</v>
      </c>
      <c r="AA40" s="65">
        <f t="shared" si="14"/>
        <v>5.673</v>
      </c>
      <c r="AC40" s="92" t="str">
        <f t="shared" si="15"/>
        <v>2.3</v>
      </c>
      <c r="AD40" s="20">
        <f t="shared" si="30"/>
        <v>2.84</v>
      </c>
      <c r="AE40" s="65">
        <f t="shared" si="31"/>
        <v>2.8330000000000002</v>
      </c>
      <c r="AG40" s="82">
        <f t="shared" si="25"/>
        <v>2.84</v>
      </c>
      <c r="AH40" s="20">
        <f t="shared" si="20"/>
        <v>2.8330000000000002</v>
      </c>
      <c r="AI40" s="20">
        <f t="shared" si="21"/>
        <v>348.59999999999997</v>
      </c>
      <c r="AJ40" s="65">
        <f t="shared" si="22"/>
        <v>85</v>
      </c>
      <c r="AL40" s="53">
        <v>43582</v>
      </c>
      <c r="AM40" s="54">
        <v>0.5</v>
      </c>
      <c r="AN40" s="54">
        <v>0.5</v>
      </c>
      <c r="AO40" s="54">
        <f t="shared" si="16"/>
        <v>0</v>
      </c>
      <c r="AP40" s="54">
        <f t="shared" si="17"/>
        <v>0</v>
      </c>
      <c r="AQ40" s="54">
        <v>11</v>
      </c>
      <c r="AR40" s="54">
        <v>11</v>
      </c>
      <c r="AS40" s="54">
        <f t="shared" si="5"/>
        <v>2.84</v>
      </c>
      <c r="AT40" s="54">
        <f t="shared" si="18"/>
        <v>2.84</v>
      </c>
      <c r="AU40" s="54">
        <v>0</v>
      </c>
      <c r="AV40" s="54">
        <v>0</v>
      </c>
      <c r="AW40" s="54">
        <f t="shared" si="6"/>
        <v>0</v>
      </c>
      <c r="AX40" s="54">
        <v>0</v>
      </c>
      <c r="AY40" s="54">
        <v>2.8330000000000002</v>
      </c>
      <c r="AZ40" s="54">
        <v>3.1160000000000001</v>
      </c>
      <c r="BA40" s="54">
        <f t="shared" si="7"/>
        <v>2.8330000000000002</v>
      </c>
      <c r="BB40" s="54">
        <f t="shared" si="19"/>
        <v>2.8330000000000002</v>
      </c>
      <c r="BD40" s="20">
        <f t="shared" si="8"/>
        <v>0</v>
      </c>
      <c r="BE40" s="20">
        <f t="shared" si="8"/>
        <v>0</v>
      </c>
      <c r="BG40" s="20">
        <f t="shared" si="9"/>
        <v>0</v>
      </c>
      <c r="BH40" s="20">
        <f t="shared" si="9"/>
        <v>0</v>
      </c>
    </row>
    <row r="41" spans="1:60" x14ac:dyDescent="0.2">
      <c r="A41" s="69">
        <v>43583</v>
      </c>
      <c r="B41" s="54">
        <v>0</v>
      </c>
      <c r="C41" s="54">
        <v>0</v>
      </c>
      <c r="D41" s="54">
        <v>11</v>
      </c>
      <c r="E41" s="54">
        <v>3.7719999999999998</v>
      </c>
      <c r="F41" s="54">
        <v>0</v>
      </c>
      <c r="G41" s="54">
        <v>0</v>
      </c>
      <c r="H41" s="54">
        <v>2.8330000000000002</v>
      </c>
      <c r="I41" s="78">
        <v>2.8330000000000002</v>
      </c>
      <c r="K41" s="82">
        <f t="shared" si="0"/>
        <v>13.833</v>
      </c>
      <c r="L41" s="20">
        <f t="shared" si="0"/>
        <v>6.6050000000000004</v>
      </c>
      <c r="M41" s="20">
        <f t="shared" si="0"/>
        <v>0</v>
      </c>
      <c r="N41" s="65">
        <f t="shared" si="0"/>
        <v>0</v>
      </c>
      <c r="P41" s="82">
        <f t="shared" si="1"/>
        <v>11</v>
      </c>
      <c r="Q41" s="20">
        <f t="shared" si="10"/>
        <v>11</v>
      </c>
      <c r="R41" s="20">
        <f t="shared" si="2"/>
        <v>3.7719999999999998</v>
      </c>
      <c r="S41" s="20">
        <f t="shared" si="11"/>
        <v>0</v>
      </c>
      <c r="T41" s="20">
        <f t="shared" si="3"/>
        <v>2.8330000000000002</v>
      </c>
      <c r="U41" s="20">
        <f t="shared" si="12"/>
        <v>3.1160000000000001</v>
      </c>
      <c r="V41" s="20">
        <f t="shared" si="4"/>
        <v>2.8330000000000002</v>
      </c>
      <c r="W41" s="65">
        <f t="shared" si="13"/>
        <v>0</v>
      </c>
      <c r="Y41" s="82">
        <f t="shared" si="14"/>
        <v>13.833</v>
      </c>
      <c r="Z41" s="20">
        <f t="shared" si="14"/>
        <v>14.116</v>
      </c>
      <c r="AA41" s="65">
        <f t="shared" si="14"/>
        <v>6.6050000000000004</v>
      </c>
      <c r="AC41" s="92" t="str">
        <f t="shared" si="15"/>
        <v>2.3</v>
      </c>
      <c r="AD41" s="20">
        <f t="shared" si="30"/>
        <v>3.7720000000000002</v>
      </c>
      <c r="AE41" s="65">
        <f t="shared" si="31"/>
        <v>2.8330000000000002</v>
      </c>
      <c r="AG41" s="82">
        <f t="shared" si="25"/>
        <v>3.7720000000000002</v>
      </c>
      <c r="AH41" s="20">
        <f t="shared" si="20"/>
        <v>2.8330000000000002</v>
      </c>
      <c r="AI41" s="20">
        <f t="shared" si="21"/>
        <v>348.59999999999997</v>
      </c>
      <c r="AJ41" s="65">
        <f t="shared" si="22"/>
        <v>85</v>
      </c>
      <c r="AL41" s="53">
        <v>43583</v>
      </c>
      <c r="AM41" s="54">
        <v>0</v>
      </c>
      <c r="AN41" s="54">
        <v>0</v>
      </c>
      <c r="AO41" s="54">
        <f t="shared" si="16"/>
        <v>0</v>
      </c>
      <c r="AP41" s="54">
        <f t="shared" si="17"/>
        <v>0</v>
      </c>
      <c r="AQ41" s="54">
        <v>11</v>
      </c>
      <c r="AR41" s="54">
        <v>11</v>
      </c>
      <c r="AS41" s="54">
        <f t="shared" si="5"/>
        <v>3.7720000000000002</v>
      </c>
      <c r="AT41" s="54">
        <f t="shared" si="18"/>
        <v>3.7720000000000002</v>
      </c>
      <c r="AU41" s="54">
        <v>0</v>
      </c>
      <c r="AV41" s="54">
        <v>0</v>
      </c>
      <c r="AW41" s="54">
        <f t="shared" si="6"/>
        <v>0</v>
      </c>
      <c r="AX41" s="54">
        <v>0</v>
      </c>
      <c r="AY41" s="54">
        <v>2.8330000000000002</v>
      </c>
      <c r="AZ41" s="54">
        <v>3.1160000000000001</v>
      </c>
      <c r="BA41" s="54">
        <f t="shared" si="7"/>
        <v>2.8330000000000002</v>
      </c>
      <c r="BB41" s="54">
        <f t="shared" si="19"/>
        <v>2.8330000000000002</v>
      </c>
      <c r="BD41" s="20">
        <f t="shared" si="8"/>
        <v>0</v>
      </c>
      <c r="BE41" s="20">
        <f t="shared" si="8"/>
        <v>0</v>
      </c>
      <c r="BG41" s="20">
        <f t="shared" si="9"/>
        <v>0</v>
      </c>
      <c r="BH41" s="20">
        <f t="shared" si="9"/>
        <v>0</v>
      </c>
    </row>
    <row r="42" spans="1:60" x14ac:dyDescent="0.2">
      <c r="A42" s="69">
        <v>43584</v>
      </c>
      <c r="B42" s="54">
        <v>0</v>
      </c>
      <c r="C42" s="54">
        <v>0</v>
      </c>
      <c r="D42" s="54">
        <v>11</v>
      </c>
      <c r="E42" s="54">
        <v>3.9449999999999998</v>
      </c>
      <c r="F42" s="54">
        <v>0</v>
      </c>
      <c r="G42" s="54">
        <v>0</v>
      </c>
      <c r="H42" s="54">
        <v>2.8330000000000002</v>
      </c>
      <c r="I42" s="78">
        <v>2.8330000000000002</v>
      </c>
      <c r="K42" s="82">
        <f t="shared" si="0"/>
        <v>13.833</v>
      </c>
      <c r="L42" s="20">
        <f t="shared" si="0"/>
        <v>6.7780000000000005</v>
      </c>
      <c r="M42" s="20">
        <f t="shared" si="0"/>
        <v>0</v>
      </c>
      <c r="N42" s="65">
        <f t="shared" si="0"/>
        <v>0</v>
      </c>
      <c r="P42" s="82">
        <f t="shared" si="1"/>
        <v>11</v>
      </c>
      <c r="Q42" s="20">
        <f t="shared" si="10"/>
        <v>11</v>
      </c>
      <c r="R42" s="20">
        <f t="shared" si="2"/>
        <v>3.9449999999999998</v>
      </c>
      <c r="S42" s="20">
        <f t="shared" si="11"/>
        <v>0</v>
      </c>
      <c r="T42" s="20">
        <f t="shared" si="3"/>
        <v>2.8330000000000002</v>
      </c>
      <c r="U42" s="20">
        <f t="shared" si="12"/>
        <v>3.1160000000000001</v>
      </c>
      <c r="V42" s="20">
        <f t="shared" si="4"/>
        <v>2.8330000000000002</v>
      </c>
      <c r="W42" s="65">
        <f t="shared" si="13"/>
        <v>0</v>
      </c>
      <c r="Y42" s="82">
        <f t="shared" si="14"/>
        <v>13.833</v>
      </c>
      <c r="Z42" s="20">
        <f t="shared" si="14"/>
        <v>14.116</v>
      </c>
      <c r="AA42" s="65">
        <f t="shared" si="14"/>
        <v>6.7780000000000005</v>
      </c>
      <c r="AC42" s="92" t="str">
        <f t="shared" si="15"/>
        <v>2.3</v>
      </c>
      <c r="AD42" s="20">
        <f t="shared" si="30"/>
        <v>3.9450000000000003</v>
      </c>
      <c r="AE42" s="65">
        <f t="shared" si="31"/>
        <v>2.8330000000000002</v>
      </c>
      <c r="AG42" s="82">
        <f t="shared" si="25"/>
        <v>3.9450000000000003</v>
      </c>
      <c r="AH42" s="20">
        <f t="shared" si="20"/>
        <v>2.8330000000000002</v>
      </c>
      <c r="AI42" s="20">
        <f t="shared" si="21"/>
        <v>348.59999999999997</v>
      </c>
      <c r="AJ42" s="65">
        <f t="shared" si="22"/>
        <v>85</v>
      </c>
      <c r="AL42" s="53">
        <v>43584</v>
      </c>
      <c r="AM42" s="54">
        <v>0</v>
      </c>
      <c r="AN42" s="54">
        <v>0</v>
      </c>
      <c r="AO42" s="54">
        <f t="shared" si="16"/>
        <v>0</v>
      </c>
      <c r="AP42" s="54">
        <f t="shared" si="17"/>
        <v>0</v>
      </c>
      <c r="AQ42" s="54">
        <v>11</v>
      </c>
      <c r="AR42" s="54">
        <v>11</v>
      </c>
      <c r="AS42" s="54">
        <f t="shared" si="5"/>
        <v>3.9450000000000003</v>
      </c>
      <c r="AT42" s="54">
        <f t="shared" si="18"/>
        <v>3.9450000000000003</v>
      </c>
      <c r="AU42" s="54">
        <v>0</v>
      </c>
      <c r="AV42" s="54">
        <v>0</v>
      </c>
      <c r="AW42" s="54">
        <f t="shared" si="6"/>
        <v>0</v>
      </c>
      <c r="AX42" s="54">
        <v>0</v>
      </c>
      <c r="AY42" s="54">
        <v>2.8330000000000002</v>
      </c>
      <c r="AZ42" s="54">
        <v>3.1160000000000001</v>
      </c>
      <c r="BA42" s="54">
        <f t="shared" si="7"/>
        <v>2.8330000000000002</v>
      </c>
      <c r="BB42" s="54">
        <f t="shared" si="19"/>
        <v>2.8330000000000002</v>
      </c>
      <c r="BD42" s="20">
        <f t="shared" si="8"/>
        <v>0</v>
      </c>
      <c r="BE42" s="20">
        <f t="shared" si="8"/>
        <v>0</v>
      </c>
      <c r="BG42" s="20">
        <f t="shared" si="9"/>
        <v>0</v>
      </c>
      <c r="BH42" s="20">
        <f t="shared" si="9"/>
        <v>0</v>
      </c>
    </row>
    <row r="43" spans="1:60" x14ac:dyDescent="0.2">
      <c r="A43" s="69">
        <v>43585</v>
      </c>
      <c r="B43" s="54">
        <v>0</v>
      </c>
      <c r="C43" s="54">
        <v>0</v>
      </c>
      <c r="D43" s="54">
        <v>11</v>
      </c>
      <c r="E43" s="54">
        <v>2.7120000000000002</v>
      </c>
      <c r="F43" s="54">
        <v>0</v>
      </c>
      <c r="G43" s="54">
        <v>0</v>
      </c>
      <c r="H43" s="54">
        <v>2.8330000000000002</v>
      </c>
      <c r="I43" s="78">
        <v>2.8330000000000002</v>
      </c>
      <c r="K43" s="82">
        <f t="shared" si="0"/>
        <v>13.833</v>
      </c>
      <c r="L43" s="20">
        <f t="shared" si="0"/>
        <v>5.5449999999999999</v>
      </c>
      <c r="M43" s="20">
        <f t="shared" si="0"/>
        <v>0</v>
      </c>
      <c r="N43" s="65">
        <f t="shared" si="0"/>
        <v>0</v>
      </c>
      <c r="P43" s="82">
        <f t="shared" si="1"/>
        <v>11</v>
      </c>
      <c r="Q43" s="20">
        <f t="shared" si="10"/>
        <v>11</v>
      </c>
      <c r="R43" s="20">
        <f t="shared" si="2"/>
        <v>2.7120000000000002</v>
      </c>
      <c r="S43" s="20">
        <f t="shared" si="11"/>
        <v>0</v>
      </c>
      <c r="T43" s="20">
        <f t="shared" si="3"/>
        <v>2.8330000000000002</v>
      </c>
      <c r="U43" s="20">
        <f t="shared" si="12"/>
        <v>3.1160000000000001</v>
      </c>
      <c r="V43" s="20">
        <f t="shared" si="4"/>
        <v>2.8330000000000002</v>
      </c>
      <c r="W43" s="65">
        <f t="shared" si="13"/>
        <v>0</v>
      </c>
      <c r="Y43" s="82">
        <f t="shared" si="14"/>
        <v>13.833</v>
      </c>
      <c r="Z43" s="20">
        <f t="shared" si="14"/>
        <v>14.116</v>
      </c>
      <c r="AA43" s="65">
        <f t="shared" si="14"/>
        <v>5.5449999999999999</v>
      </c>
      <c r="AC43" s="92" t="str">
        <f t="shared" si="15"/>
        <v>2.3</v>
      </c>
      <c r="AD43" s="20">
        <f t="shared" si="30"/>
        <v>2.7119999999999997</v>
      </c>
      <c r="AE43" s="65">
        <f t="shared" si="31"/>
        <v>2.8330000000000002</v>
      </c>
      <c r="AG43" s="82">
        <f t="shared" si="25"/>
        <v>2.7119999999999997</v>
      </c>
      <c r="AH43" s="20">
        <f t="shared" si="20"/>
        <v>2.8330000000000002</v>
      </c>
      <c r="AI43" s="20">
        <f t="shared" si="21"/>
        <v>348.59999999999997</v>
      </c>
      <c r="AJ43" s="65">
        <f t="shared" si="22"/>
        <v>85</v>
      </c>
      <c r="AL43" s="53">
        <v>43585</v>
      </c>
      <c r="AM43" s="54">
        <v>0</v>
      </c>
      <c r="AN43" s="54">
        <v>0</v>
      </c>
      <c r="AO43" s="54">
        <f t="shared" si="16"/>
        <v>0</v>
      </c>
      <c r="AP43" s="54">
        <f t="shared" si="17"/>
        <v>0</v>
      </c>
      <c r="AQ43" s="54">
        <v>11</v>
      </c>
      <c r="AR43" s="54">
        <v>11</v>
      </c>
      <c r="AS43" s="54">
        <f t="shared" si="5"/>
        <v>2.7119999999999997</v>
      </c>
      <c r="AT43" s="54">
        <f t="shared" si="18"/>
        <v>2.7119999999999997</v>
      </c>
      <c r="AU43" s="54">
        <v>0</v>
      </c>
      <c r="AV43" s="54">
        <v>0</v>
      </c>
      <c r="AW43" s="54">
        <f t="shared" si="6"/>
        <v>0</v>
      </c>
      <c r="AX43" s="54">
        <v>0</v>
      </c>
      <c r="AY43" s="54">
        <v>2.8330000000000002</v>
      </c>
      <c r="AZ43" s="54">
        <v>3.1160000000000001</v>
      </c>
      <c r="BA43" s="54">
        <f t="shared" si="7"/>
        <v>2.8330000000000002</v>
      </c>
      <c r="BB43" s="54">
        <f t="shared" si="19"/>
        <v>2.8330000000000002</v>
      </c>
      <c r="BD43" s="20">
        <f t="shared" si="8"/>
        <v>0</v>
      </c>
      <c r="BE43" s="20">
        <f t="shared" si="8"/>
        <v>0</v>
      </c>
      <c r="BG43" s="20">
        <f t="shared" si="9"/>
        <v>0</v>
      </c>
      <c r="BH43" s="20">
        <f t="shared" si="9"/>
        <v>0</v>
      </c>
    </row>
    <row r="44" spans="1:60" x14ac:dyDescent="0.2">
      <c r="A44" s="68"/>
      <c r="B44" s="55"/>
      <c r="C44" s="55"/>
      <c r="D44" s="55"/>
      <c r="E44" s="55"/>
      <c r="F44" s="55"/>
      <c r="G44" s="55"/>
      <c r="H44" s="55"/>
      <c r="I44" s="79"/>
      <c r="K44" s="82">
        <f t="shared" si="0"/>
        <v>0</v>
      </c>
      <c r="L44" s="20">
        <f t="shared" si="0"/>
        <v>0</v>
      </c>
      <c r="M44" s="20">
        <f t="shared" si="0"/>
        <v>0</v>
      </c>
      <c r="N44" s="65">
        <f t="shared" si="0"/>
        <v>0</v>
      </c>
      <c r="P44" s="82">
        <f t="shared" si="1"/>
        <v>0</v>
      </c>
      <c r="Q44" s="20">
        <f t="shared" si="10"/>
        <v>0</v>
      </c>
      <c r="R44" s="20">
        <f t="shared" si="2"/>
        <v>0</v>
      </c>
      <c r="S44" s="20">
        <f t="shared" si="11"/>
        <v>0</v>
      </c>
      <c r="T44" s="20">
        <f t="shared" si="3"/>
        <v>0</v>
      </c>
      <c r="U44" s="20">
        <f t="shared" si="12"/>
        <v>0</v>
      </c>
      <c r="V44" s="20">
        <f t="shared" si="4"/>
        <v>0</v>
      </c>
      <c r="W44" s="65">
        <f t="shared" si="13"/>
        <v>0</v>
      </c>
      <c r="Y44" s="82">
        <f t="shared" si="14"/>
        <v>0</v>
      </c>
      <c r="Z44" s="20">
        <f t="shared" si="14"/>
        <v>0</v>
      </c>
      <c r="AA44" s="65">
        <f t="shared" si="14"/>
        <v>0</v>
      </c>
      <c r="AC44" s="92"/>
      <c r="AD44" s="18"/>
      <c r="AE44" s="59"/>
      <c r="AG44" s="58"/>
      <c r="AH44" s="18"/>
      <c r="AI44" s="18"/>
      <c r="AJ44" s="59"/>
      <c r="AL44" s="48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D44" s="20">
        <f t="shared" si="8"/>
        <v>0</v>
      </c>
      <c r="BE44" s="20">
        <f t="shared" si="8"/>
        <v>0</v>
      </c>
      <c r="BG44" s="20">
        <f t="shared" si="9"/>
        <v>0</v>
      </c>
      <c r="BH44" s="20">
        <f t="shared" si="9"/>
        <v>0</v>
      </c>
    </row>
    <row r="45" spans="1:60" ht="12" thickBot="1" x14ac:dyDescent="0.25">
      <c r="A45" s="70"/>
      <c r="B45" s="71">
        <f>SUM(B14:B44)</f>
        <v>20.000000000000004</v>
      </c>
      <c r="C45" s="71">
        <f t="shared" ref="C45:I45" si="32">SUM(C14:C44)</f>
        <v>15.499000000000001</v>
      </c>
      <c r="D45" s="71">
        <f t="shared" si="32"/>
        <v>380</v>
      </c>
      <c r="E45" s="71">
        <f t="shared" si="32"/>
        <v>303.86399999999992</v>
      </c>
      <c r="F45" s="71">
        <f t="shared" si="32"/>
        <v>0</v>
      </c>
      <c r="G45" s="71">
        <f t="shared" si="32"/>
        <v>0</v>
      </c>
      <c r="H45" s="71">
        <f t="shared" si="32"/>
        <v>85</v>
      </c>
      <c r="I45" s="80">
        <f t="shared" si="32"/>
        <v>114.23700000000001</v>
      </c>
      <c r="K45" s="83">
        <f t="shared" si="0"/>
        <v>465</v>
      </c>
      <c r="L45" s="21">
        <f t="shared" si="0"/>
        <v>418.10099999999994</v>
      </c>
      <c r="M45" s="21">
        <f t="shared" si="0"/>
        <v>20.000000000000004</v>
      </c>
      <c r="N45" s="84">
        <f t="shared" si="0"/>
        <v>15.499000000000001</v>
      </c>
      <c r="P45" s="83">
        <f t="shared" si="1"/>
        <v>400</v>
      </c>
      <c r="Q45" s="20"/>
      <c r="R45" s="21">
        <f t="shared" si="2"/>
        <v>319.36299999999994</v>
      </c>
      <c r="S45" s="20"/>
      <c r="T45" s="21">
        <f t="shared" si="3"/>
        <v>85</v>
      </c>
      <c r="U45" s="20"/>
      <c r="V45" s="21">
        <f t="shared" si="4"/>
        <v>114.23700000000001</v>
      </c>
      <c r="W45" s="65"/>
      <c r="Y45" s="82">
        <f t="shared" si="14"/>
        <v>485</v>
      </c>
      <c r="Z45" s="20"/>
      <c r="AA45" s="65">
        <f t="shared" si="14"/>
        <v>433.59999999999997</v>
      </c>
      <c r="AC45" s="58"/>
      <c r="AD45" s="18"/>
      <c r="AE45" s="59"/>
      <c r="AG45" s="58"/>
      <c r="AH45" s="18"/>
      <c r="AI45" s="18"/>
      <c r="AJ45" s="59"/>
      <c r="AL45" s="56"/>
      <c r="AM45" s="57">
        <f>SUM(AM14:AM44)</f>
        <v>20.000000000000004</v>
      </c>
      <c r="AN45" s="57">
        <f t="shared" ref="AN45:BB45" si="33">SUM(AN14:AN44)</f>
        <v>20.000000000000004</v>
      </c>
      <c r="AO45" s="57">
        <f t="shared" si="33"/>
        <v>12.843420200715473</v>
      </c>
      <c r="AP45" s="57">
        <f t="shared" si="33"/>
        <v>15.499000000000001</v>
      </c>
      <c r="AQ45" s="57">
        <f t="shared" si="33"/>
        <v>380</v>
      </c>
      <c r="AR45" s="57">
        <f t="shared" si="33"/>
        <v>380</v>
      </c>
      <c r="AS45" s="57">
        <f t="shared" si="33"/>
        <v>335.75657979928434</v>
      </c>
      <c r="AT45" s="57">
        <f t="shared" si="33"/>
        <v>333.10099999999989</v>
      </c>
      <c r="AU45" s="57">
        <f t="shared" si="33"/>
        <v>0</v>
      </c>
      <c r="AV45" s="57">
        <f t="shared" si="33"/>
        <v>0</v>
      </c>
      <c r="AW45" s="57">
        <f t="shared" si="33"/>
        <v>2.6555797992845251</v>
      </c>
      <c r="AX45" s="57">
        <f t="shared" si="33"/>
        <v>0</v>
      </c>
      <c r="AY45" s="57">
        <f t="shared" si="33"/>
        <v>85</v>
      </c>
      <c r="AZ45" s="57">
        <f t="shared" si="33"/>
        <v>93.49</v>
      </c>
      <c r="BA45" s="57">
        <f t="shared" si="33"/>
        <v>82.344420200715462</v>
      </c>
      <c r="BB45" s="57">
        <f t="shared" si="33"/>
        <v>84.999999999999986</v>
      </c>
      <c r="BD45" s="21">
        <f t="shared" ref="BD45:BE45" si="34">SUM(BD14:BD44)</f>
        <v>1.7763568394002505E-15</v>
      </c>
      <c r="BE45" s="21">
        <f t="shared" si="34"/>
        <v>25.323</v>
      </c>
      <c r="BG45" s="21">
        <f t="shared" ref="BG45:BH45" si="35">SUM(BG14:BG44)</f>
        <v>0</v>
      </c>
      <c r="BH45" s="21">
        <f t="shared" si="35"/>
        <v>25.323000000000004</v>
      </c>
    </row>
    <row r="46" spans="1:60" ht="12" thickBot="1" x14ac:dyDescent="0.25">
      <c r="K46" s="85">
        <f>SUM(K14:K44)</f>
        <v>465.00000000000034</v>
      </c>
      <c r="L46" s="62">
        <f t="shared" ref="L46:N46" si="36">SUM(L14:L44)</f>
        <v>418.101</v>
      </c>
      <c r="M46" s="62">
        <f t="shared" si="36"/>
        <v>20.000000000000004</v>
      </c>
      <c r="N46" s="63">
        <f t="shared" si="36"/>
        <v>15.499000000000001</v>
      </c>
      <c r="P46" s="85">
        <f>SUM(P14:P44)</f>
        <v>400.00000000000006</v>
      </c>
      <c r="Q46" s="62"/>
      <c r="R46" s="62">
        <f t="shared" ref="R46:W46" si="37">SUM(R14:R44)</f>
        <v>319.36299999999989</v>
      </c>
      <c r="S46" s="62">
        <f t="shared" si="37"/>
        <v>0.13399999999999856</v>
      </c>
      <c r="T46" s="62">
        <f t="shared" si="37"/>
        <v>85</v>
      </c>
      <c r="U46" s="62"/>
      <c r="V46" s="62">
        <f t="shared" si="37"/>
        <v>114.23700000000001</v>
      </c>
      <c r="W46" s="63">
        <f t="shared" si="37"/>
        <v>26.123999999999999</v>
      </c>
      <c r="Y46" s="85">
        <f>SUM(Y14:Y44)</f>
        <v>485.00000000000034</v>
      </c>
      <c r="Z46" s="62"/>
      <c r="AA46" s="63">
        <f t="shared" ref="AA46" si="38">SUM(AA14:AA44)</f>
        <v>433.60000000000014</v>
      </c>
      <c r="AC46" s="93"/>
      <c r="AD46" s="62">
        <f>SUM(AD14:AD44)</f>
        <v>320.16399999999993</v>
      </c>
      <c r="AE46" s="63">
        <f>SUM(AE14:AE44)</f>
        <v>113.43599999999999</v>
      </c>
      <c r="AF46" s="12"/>
      <c r="AG46" s="85">
        <f t="shared" ref="AG46:AH46" si="39">SUM(AG14:AG44)</f>
        <v>348.6</v>
      </c>
      <c r="AH46" s="62">
        <f t="shared" si="39"/>
        <v>84.999999999999986</v>
      </c>
      <c r="AI46" s="95"/>
      <c r="AJ46" s="96"/>
    </row>
    <row r="48" spans="1:60" ht="45" x14ac:dyDescent="0.2">
      <c r="AP48" s="124" t="s">
        <v>79</v>
      </c>
      <c r="AT48" s="124" t="s">
        <v>80</v>
      </c>
      <c r="AX48" s="124" t="s">
        <v>77</v>
      </c>
      <c r="BB48" s="124" t="s">
        <v>78</v>
      </c>
    </row>
    <row r="50" spans="29:34" x14ac:dyDescent="0.2">
      <c r="AC50" s="97" t="s">
        <v>74</v>
      </c>
      <c r="AD50" s="97"/>
      <c r="AG50" s="97" t="s">
        <v>75</v>
      </c>
      <c r="AH50" s="97"/>
    </row>
    <row r="51" spans="29:34" x14ac:dyDescent="0.2">
      <c r="AC51" s="98" t="s">
        <v>57</v>
      </c>
      <c r="AD51" s="97" t="b">
        <f>AD46&gt;P46</f>
        <v>0</v>
      </c>
      <c r="AG51" s="98" t="s">
        <v>57</v>
      </c>
      <c r="AH51" s="97" t="b">
        <f>AG46&gt;P46</f>
        <v>0</v>
      </c>
    </row>
    <row r="52" spans="29:34" x14ac:dyDescent="0.2">
      <c r="AC52" s="97" t="s">
        <v>58</v>
      </c>
      <c r="AD52" s="97" t="b">
        <f>AND(AE46&gt;T46,AD46&lt;P46)</f>
        <v>1</v>
      </c>
      <c r="AG52" s="97" t="s">
        <v>58</v>
      </c>
      <c r="AH52" s="97" t="b">
        <f>AND(AH46&gt;T46,AG46&lt;P46)</f>
        <v>0</v>
      </c>
    </row>
    <row r="53" spans="29:34" x14ac:dyDescent="0.2">
      <c r="AC53" s="97" t="s">
        <v>59</v>
      </c>
      <c r="AD53" s="97" t="b">
        <f>AND(AE46&lt;T46,AD46&gt;0)</f>
        <v>0</v>
      </c>
      <c r="AG53" s="97" t="s">
        <v>59</v>
      </c>
      <c r="AH53" s="97" t="b">
        <f>AND(AH46&lt;T46,AG46&gt;0)</f>
        <v>0</v>
      </c>
    </row>
  </sheetData>
  <mergeCells count="20">
    <mergeCell ref="A1:I1"/>
    <mergeCell ref="K1:N1"/>
    <mergeCell ref="P1:W1"/>
    <mergeCell ref="Y1:AA1"/>
    <mergeCell ref="AM8:AT8"/>
    <mergeCell ref="B3:I3"/>
    <mergeCell ref="AM3:BA3"/>
    <mergeCell ref="AM6:AP6"/>
    <mergeCell ref="AQ6:AT6"/>
    <mergeCell ref="AU6:AX6"/>
    <mergeCell ref="AY6:BB6"/>
    <mergeCell ref="AC1:AE1"/>
    <mergeCell ref="AG1:AJ1"/>
    <mergeCell ref="AU8:BB8"/>
    <mergeCell ref="AM9:AT9"/>
    <mergeCell ref="AU9:BB9"/>
    <mergeCell ref="B11:E11"/>
    <mergeCell ref="F11:I11"/>
    <mergeCell ref="AM11:AT11"/>
    <mergeCell ref="AU11:BB1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3B7C-9275-449D-83B9-99A16F671F60}">
  <dimension ref="A1:BM53"/>
  <sheetViews>
    <sheetView tabSelected="1" zoomScale="90" zoomScaleNormal="90" workbookViewId="0">
      <selection activeCell="BN14" sqref="BN14"/>
    </sheetView>
  </sheetViews>
  <sheetFormatPr defaultRowHeight="11.25" x14ac:dyDescent="0.2"/>
  <cols>
    <col min="1" max="1" width="12.6640625" customWidth="1"/>
    <col min="2" max="9" width="12.1640625" customWidth="1"/>
    <col min="11" max="14" width="13.5" customWidth="1"/>
    <col min="15" max="15" width="9.33203125" customWidth="1"/>
    <col min="42" max="43" width="11.6640625" customWidth="1"/>
    <col min="45" max="48" width="11.6640625" customWidth="1"/>
    <col min="50" max="50" width="13.83203125" customWidth="1"/>
    <col min="64" max="64" width="11.1640625" customWidth="1"/>
    <col min="65" max="65" width="12.5" customWidth="1"/>
  </cols>
  <sheetData>
    <row r="1" spans="1:65" x14ac:dyDescent="0.2">
      <c r="A1" s="116" t="s">
        <v>69</v>
      </c>
      <c r="B1" s="117"/>
      <c r="C1" s="117"/>
      <c r="D1" s="117"/>
      <c r="E1" s="117"/>
      <c r="F1" s="117"/>
      <c r="G1" s="117"/>
      <c r="H1" s="117"/>
      <c r="I1" s="118"/>
      <c r="K1" s="119" t="s">
        <v>70</v>
      </c>
      <c r="L1" s="120"/>
      <c r="M1" s="120"/>
      <c r="N1" s="121"/>
      <c r="P1" s="119" t="s">
        <v>71</v>
      </c>
      <c r="Q1" s="120"/>
      <c r="R1" s="120"/>
      <c r="S1" s="120"/>
      <c r="T1" s="120"/>
      <c r="U1" s="120"/>
      <c r="V1" s="120"/>
      <c r="W1" s="121"/>
      <c r="Y1" s="125"/>
      <c r="Z1" s="126"/>
      <c r="AA1" s="126"/>
      <c r="AB1" s="126"/>
      <c r="AC1" s="126"/>
      <c r="AD1" s="127"/>
      <c r="AF1" s="119" t="s">
        <v>72</v>
      </c>
      <c r="AG1" s="120"/>
      <c r="AH1" s="121"/>
      <c r="AJ1" s="142"/>
      <c r="AK1" s="143"/>
      <c r="AL1" s="144"/>
      <c r="AO1" s="123" t="s">
        <v>73</v>
      </c>
      <c r="AP1" s="120"/>
      <c r="AQ1" s="121"/>
      <c r="AS1" s="123" t="s">
        <v>76</v>
      </c>
      <c r="AT1" s="120"/>
      <c r="AU1" s="120"/>
      <c r="AV1" s="121"/>
    </row>
    <row r="2" spans="1:65" x14ac:dyDescent="0.2">
      <c r="A2" s="67"/>
      <c r="B2" s="56"/>
      <c r="C2" s="56"/>
      <c r="D2" s="56"/>
      <c r="E2" s="56"/>
      <c r="F2" s="56"/>
      <c r="G2" s="56"/>
      <c r="H2" s="56"/>
      <c r="I2" s="74"/>
      <c r="K2" s="58"/>
      <c r="L2" s="18"/>
      <c r="M2" s="18"/>
      <c r="N2" s="59"/>
      <c r="P2" s="58"/>
      <c r="Q2" s="18"/>
      <c r="R2" s="18"/>
      <c r="S2" s="18"/>
      <c r="T2" s="18"/>
      <c r="U2" s="18"/>
      <c r="V2" s="18"/>
      <c r="W2" s="59"/>
      <c r="Y2" s="128"/>
      <c r="Z2" s="18"/>
      <c r="AA2" s="18"/>
      <c r="AB2" s="18"/>
      <c r="AC2" s="18"/>
      <c r="AD2" s="129"/>
      <c r="AF2" s="58"/>
      <c r="AG2" s="18"/>
      <c r="AH2" s="59"/>
      <c r="AJ2" s="145"/>
      <c r="AK2" s="18"/>
      <c r="AL2" s="146"/>
      <c r="AO2" s="58"/>
      <c r="AP2" s="18"/>
      <c r="AQ2" s="59"/>
      <c r="AS2" s="58"/>
      <c r="AT2" s="18"/>
      <c r="AU2" s="18"/>
      <c r="AV2" s="59"/>
    </row>
    <row r="3" spans="1:65" x14ac:dyDescent="0.2">
      <c r="A3" s="68" t="s">
        <v>0</v>
      </c>
      <c r="B3" s="106" t="s">
        <v>43</v>
      </c>
      <c r="C3" s="106"/>
      <c r="D3" s="106"/>
      <c r="E3" s="106"/>
      <c r="F3" s="106"/>
      <c r="G3" s="106"/>
      <c r="H3" s="106"/>
      <c r="I3" s="122"/>
      <c r="K3" s="58"/>
      <c r="L3" s="18"/>
      <c r="M3" s="18"/>
      <c r="N3" s="59"/>
      <c r="P3" s="58"/>
      <c r="Q3" s="18"/>
      <c r="R3" s="18"/>
      <c r="S3" s="18"/>
      <c r="T3" s="18"/>
      <c r="U3" s="18"/>
      <c r="V3" s="18"/>
      <c r="W3" s="59"/>
      <c r="Y3" s="128"/>
      <c r="Z3" s="18"/>
      <c r="AA3" s="18"/>
      <c r="AB3" s="18"/>
      <c r="AC3" s="18"/>
      <c r="AD3" s="129"/>
      <c r="AF3" s="58"/>
      <c r="AG3" s="18"/>
      <c r="AH3" s="59"/>
      <c r="AJ3" s="145"/>
      <c r="AK3" s="18"/>
      <c r="AL3" s="146"/>
      <c r="AO3" s="58"/>
      <c r="AP3" s="18"/>
      <c r="AQ3" s="59"/>
      <c r="AS3" s="58"/>
      <c r="AT3" s="18"/>
      <c r="AU3" s="18"/>
      <c r="AV3" s="59"/>
      <c r="AX3" s="48" t="s">
        <v>0</v>
      </c>
      <c r="AY3" s="106" t="s">
        <v>43</v>
      </c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99"/>
    </row>
    <row r="4" spans="1:65" x14ac:dyDescent="0.2">
      <c r="A4" s="68" t="s">
        <v>1</v>
      </c>
      <c r="B4" s="50" t="s">
        <v>44</v>
      </c>
      <c r="C4" s="50" t="s">
        <v>44</v>
      </c>
      <c r="D4" s="50" t="s">
        <v>44</v>
      </c>
      <c r="E4" s="50" t="s">
        <v>44</v>
      </c>
      <c r="F4" s="50" t="s">
        <v>55</v>
      </c>
      <c r="G4" s="50" t="s">
        <v>55</v>
      </c>
      <c r="H4" s="50" t="s">
        <v>55</v>
      </c>
      <c r="I4" s="75" t="s">
        <v>55</v>
      </c>
      <c r="K4" s="58"/>
      <c r="L4" s="18"/>
      <c r="M4" s="18"/>
      <c r="N4" s="59"/>
      <c r="P4" s="81" t="s">
        <v>44</v>
      </c>
      <c r="Q4" s="47" t="s">
        <v>44</v>
      </c>
      <c r="R4" s="47" t="s">
        <v>44</v>
      </c>
      <c r="S4" s="47" t="s">
        <v>44</v>
      </c>
      <c r="T4" s="47" t="s">
        <v>55</v>
      </c>
      <c r="U4" s="47" t="s">
        <v>55</v>
      </c>
      <c r="V4" s="47" t="s">
        <v>55</v>
      </c>
      <c r="W4" s="64" t="s">
        <v>55</v>
      </c>
      <c r="Y4" s="130" t="s">
        <v>44</v>
      </c>
      <c r="Z4" s="47" t="s">
        <v>44</v>
      </c>
      <c r="AA4" s="47" t="s">
        <v>44</v>
      </c>
      <c r="AB4" s="47" t="s">
        <v>55</v>
      </c>
      <c r="AC4" s="47" t="s">
        <v>55</v>
      </c>
      <c r="AD4" s="131" t="s">
        <v>55</v>
      </c>
      <c r="AF4" s="58"/>
      <c r="AG4" s="18"/>
      <c r="AH4" s="59"/>
      <c r="AJ4" s="145"/>
      <c r="AK4" s="18"/>
      <c r="AL4" s="146"/>
      <c r="AO4" s="58"/>
      <c r="AP4" s="2" t="s">
        <v>44</v>
      </c>
      <c r="AQ4" s="60" t="s">
        <v>55</v>
      </c>
      <c r="AS4" s="73" t="s">
        <v>44</v>
      </c>
      <c r="AT4" s="2" t="s">
        <v>55</v>
      </c>
      <c r="AU4" s="18"/>
      <c r="AV4" s="59"/>
      <c r="AX4" s="48" t="s">
        <v>1</v>
      </c>
      <c r="AY4" s="50" t="s">
        <v>44</v>
      </c>
      <c r="AZ4" s="50" t="s">
        <v>44</v>
      </c>
      <c r="BA4" s="50" t="s">
        <v>44</v>
      </c>
      <c r="BB4" s="50" t="s">
        <v>44</v>
      </c>
      <c r="BC4" s="50" t="s">
        <v>44</v>
      </c>
      <c r="BD4" s="50" t="s">
        <v>44</v>
      </c>
      <c r="BE4" s="50" t="s">
        <v>55</v>
      </c>
      <c r="BF4" s="50" t="s">
        <v>55</v>
      </c>
      <c r="BG4" s="50" t="s">
        <v>55</v>
      </c>
      <c r="BH4" s="50" t="s">
        <v>55</v>
      </c>
      <c r="BI4" s="50" t="s">
        <v>55</v>
      </c>
      <c r="BJ4" s="50" t="s">
        <v>55</v>
      </c>
      <c r="BL4" s="17" t="s">
        <v>44</v>
      </c>
      <c r="BM4" s="17" t="s">
        <v>55</v>
      </c>
    </row>
    <row r="5" spans="1:65" ht="22.5" x14ac:dyDescent="0.2">
      <c r="A5" s="68" t="s">
        <v>2</v>
      </c>
      <c r="B5" s="50"/>
      <c r="C5" s="50"/>
      <c r="D5" s="50"/>
      <c r="E5" s="50"/>
      <c r="F5" s="50"/>
      <c r="G5" s="50"/>
      <c r="H5" s="50"/>
      <c r="I5" s="75"/>
      <c r="K5" s="58"/>
      <c r="L5" s="18"/>
      <c r="M5" s="18"/>
      <c r="N5" s="59"/>
      <c r="P5" s="58"/>
      <c r="Q5" s="18"/>
      <c r="R5" s="18"/>
      <c r="S5" s="18"/>
      <c r="T5" s="18"/>
      <c r="U5" s="18"/>
      <c r="V5" s="18"/>
      <c r="W5" s="59"/>
      <c r="Y5" s="128"/>
      <c r="Z5" s="18"/>
      <c r="AA5" s="18"/>
      <c r="AB5" s="18"/>
      <c r="AC5" s="18"/>
      <c r="AD5" s="129"/>
      <c r="AF5" s="58"/>
      <c r="AG5" s="18"/>
      <c r="AH5" s="59"/>
      <c r="AJ5" s="145"/>
      <c r="AK5" s="18"/>
      <c r="AL5" s="146"/>
      <c r="AO5" s="58"/>
      <c r="AP5" s="18"/>
      <c r="AQ5" s="59"/>
      <c r="AS5" s="58"/>
      <c r="AT5" s="18"/>
      <c r="AU5" s="18"/>
      <c r="AV5" s="59"/>
      <c r="AX5" s="48" t="s">
        <v>2</v>
      </c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L5" s="18"/>
      <c r="BM5" s="18"/>
    </row>
    <row r="6" spans="1:65" ht="69.75" customHeight="1" x14ac:dyDescent="0.2">
      <c r="A6" s="68" t="s">
        <v>3</v>
      </c>
      <c r="B6" s="66" t="s">
        <v>45</v>
      </c>
      <c r="C6" s="66" t="s">
        <v>45</v>
      </c>
      <c r="D6" s="66" t="s">
        <v>53</v>
      </c>
      <c r="E6" s="66" t="s">
        <v>53</v>
      </c>
      <c r="F6" s="66" t="s">
        <v>45</v>
      </c>
      <c r="G6" s="66" t="s">
        <v>45</v>
      </c>
      <c r="H6" s="66" t="s">
        <v>53</v>
      </c>
      <c r="I6" s="76" t="s">
        <v>53</v>
      </c>
      <c r="K6" s="72" t="s">
        <v>53</v>
      </c>
      <c r="L6" s="9" t="s">
        <v>53</v>
      </c>
      <c r="M6" s="9" t="s">
        <v>45</v>
      </c>
      <c r="N6" s="61" t="s">
        <v>45</v>
      </c>
      <c r="P6" s="58"/>
      <c r="Q6" s="18"/>
      <c r="R6" s="18"/>
      <c r="S6" s="18"/>
      <c r="T6" s="18"/>
      <c r="U6" s="18"/>
      <c r="V6" s="18"/>
      <c r="W6" s="59"/>
      <c r="Y6" s="128"/>
      <c r="Z6" s="18"/>
      <c r="AA6" s="18"/>
      <c r="AB6" s="18"/>
      <c r="AC6" s="18"/>
      <c r="AD6" s="129"/>
      <c r="AF6" s="58"/>
      <c r="AG6" s="18"/>
      <c r="AH6" s="59"/>
      <c r="AJ6" s="145"/>
      <c r="AK6" s="18"/>
      <c r="AL6" s="146"/>
      <c r="AO6" s="58"/>
      <c r="AP6" s="18"/>
      <c r="AQ6" s="59"/>
      <c r="AS6" s="58"/>
      <c r="AT6" s="18"/>
      <c r="AU6" s="18"/>
      <c r="AV6" s="59"/>
      <c r="AX6" s="48" t="s">
        <v>3</v>
      </c>
      <c r="AY6" s="107" t="s">
        <v>45</v>
      </c>
      <c r="AZ6" s="107"/>
      <c r="BA6" s="107"/>
      <c r="BB6" s="107" t="s">
        <v>53</v>
      </c>
      <c r="BC6" s="107"/>
      <c r="BD6" s="107"/>
      <c r="BE6" s="107" t="s">
        <v>45</v>
      </c>
      <c r="BF6" s="107"/>
      <c r="BG6" s="107"/>
      <c r="BH6" s="107" t="s">
        <v>53</v>
      </c>
      <c r="BI6" s="107"/>
      <c r="BJ6" s="107"/>
      <c r="BL6" s="18"/>
      <c r="BM6" s="18"/>
    </row>
    <row r="7" spans="1:65" ht="18.75" customHeight="1" x14ac:dyDescent="0.2">
      <c r="A7" s="68" t="s">
        <v>4</v>
      </c>
      <c r="B7" s="50" t="s">
        <v>46</v>
      </c>
      <c r="C7" s="50" t="s">
        <v>46</v>
      </c>
      <c r="D7" s="50" t="s">
        <v>54</v>
      </c>
      <c r="E7" s="50" t="s">
        <v>54</v>
      </c>
      <c r="F7" s="50" t="s">
        <v>46</v>
      </c>
      <c r="G7" s="50" t="s">
        <v>46</v>
      </c>
      <c r="H7" s="50" t="s">
        <v>54</v>
      </c>
      <c r="I7" s="75" t="s">
        <v>54</v>
      </c>
      <c r="K7" s="73" t="s">
        <v>54</v>
      </c>
      <c r="L7" s="2" t="s">
        <v>54</v>
      </c>
      <c r="M7" s="2" t="s">
        <v>46</v>
      </c>
      <c r="N7" s="60" t="s">
        <v>46</v>
      </c>
      <c r="P7" s="58"/>
      <c r="Q7" s="18"/>
      <c r="R7" s="18"/>
      <c r="S7" s="18"/>
      <c r="T7" s="18"/>
      <c r="U7" s="18"/>
      <c r="V7" s="18"/>
      <c r="W7" s="59"/>
      <c r="Y7" s="128"/>
      <c r="Z7" s="18"/>
      <c r="AA7" s="18"/>
      <c r="AB7" s="18"/>
      <c r="AC7" s="18"/>
      <c r="AD7" s="129"/>
      <c r="AF7" s="58"/>
      <c r="AG7" s="18"/>
      <c r="AH7" s="59"/>
      <c r="AJ7" s="145"/>
      <c r="AK7" s="18"/>
      <c r="AL7" s="146"/>
      <c r="AO7" s="58"/>
      <c r="AP7" s="18"/>
      <c r="AQ7" s="59"/>
      <c r="AS7" s="58"/>
      <c r="AT7" s="18"/>
      <c r="AU7" s="18"/>
      <c r="AV7" s="59"/>
      <c r="AX7" s="48" t="s">
        <v>4</v>
      </c>
      <c r="AY7" s="50" t="s">
        <v>46</v>
      </c>
      <c r="AZ7" s="50" t="s">
        <v>46</v>
      </c>
      <c r="BA7" s="50" t="s">
        <v>46</v>
      </c>
      <c r="BB7" s="50" t="s">
        <v>54</v>
      </c>
      <c r="BC7" s="50" t="s">
        <v>54</v>
      </c>
      <c r="BD7" s="50" t="s">
        <v>54</v>
      </c>
      <c r="BE7" s="50" t="s">
        <v>46</v>
      </c>
      <c r="BF7" s="50" t="s">
        <v>46</v>
      </c>
      <c r="BG7" s="50" t="s">
        <v>46</v>
      </c>
      <c r="BH7" s="50" t="s">
        <v>54</v>
      </c>
      <c r="BI7" s="50" t="s">
        <v>54</v>
      </c>
      <c r="BJ7" s="50" t="s">
        <v>54</v>
      </c>
      <c r="BL7" s="18"/>
      <c r="BM7" s="18"/>
    </row>
    <row r="8" spans="1:65" ht="22.5" x14ac:dyDescent="0.2">
      <c r="A8" s="68" t="s">
        <v>5</v>
      </c>
      <c r="B8" s="51">
        <v>3</v>
      </c>
      <c r="C8" s="51">
        <v>3</v>
      </c>
      <c r="D8" s="51">
        <v>3</v>
      </c>
      <c r="E8" s="51">
        <v>3</v>
      </c>
      <c r="F8" s="51">
        <v>4</v>
      </c>
      <c r="G8" s="51">
        <v>4</v>
      </c>
      <c r="H8" s="51">
        <v>4</v>
      </c>
      <c r="I8" s="77">
        <v>4</v>
      </c>
      <c r="K8" s="58"/>
      <c r="L8" s="18"/>
      <c r="M8" s="18"/>
      <c r="N8" s="59"/>
      <c r="P8" s="58"/>
      <c r="Q8" s="18"/>
      <c r="R8" s="18"/>
      <c r="S8" s="18"/>
      <c r="T8" s="18"/>
      <c r="U8" s="18"/>
      <c r="V8" s="18"/>
      <c r="W8" s="59"/>
      <c r="Y8" s="128"/>
      <c r="Z8" s="18"/>
      <c r="AA8" s="18"/>
      <c r="AB8" s="18"/>
      <c r="AC8" s="18"/>
      <c r="AD8" s="129"/>
      <c r="AF8" s="58"/>
      <c r="AG8" s="18"/>
      <c r="AH8" s="59"/>
      <c r="AJ8" s="145"/>
      <c r="AK8" s="18"/>
      <c r="AL8" s="146"/>
      <c r="AO8" s="58"/>
      <c r="AP8" s="3">
        <v>3</v>
      </c>
      <c r="AQ8" s="91">
        <v>4</v>
      </c>
      <c r="AS8" s="94">
        <v>3</v>
      </c>
      <c r="AT8" s="3">
        <v>4</v>
      </c>
      <c r="AU8" s="18"/>
      <c r="AV8" s="59"/>
      <c r="AX8" s="48" t="s">
        <v>5</v>
      </c>
      <c r="AY8" s="108">
        <v>3</v>
      </c>
      <c r="AZ8" s="108"/>
      <c r="BA8" s="108"/>
      <c r="BB8" s="108"/>
      <c r="BC8" s="108"/>
      <c r="BD8" s="108"/>
      <c r="BE8" s="108">
        <v>4</v>
      </c>
      <c r="BF8" s="108"/>
      <c r="BG8" s="108"/>
      <c r="BH8" s="108"/>
      <c r="BI8" s="108"/>
      <c r="BJ8" s="108"/>
      <c r="BL8" s="18"/>
      <c r="BM8" s="18"/>
    </row>
    <row r="9" spans="1:65" ht="22.5" x14ac:dyDescent="0.2">
      <c r="A9" s="68" t="s">
        <v>6</v>
      </c>
      <c r="B9" s="51">
        <v>4</v>
      </c>
      <c r="C9" s="51">
        <v>4</v>
      </c>
      <c r="D9" s="51">
        <v>4</v>
      </c>
      <c r="E9" s="51">
        <v>4</v>
      </c>
      <c r="F9" s="51">
        <v>3</v>
      </c>
      <c r="G9" s="51">
        <v>3</v>
      </c>
      <c r="H9" s="51">
        <v>3</v>
      </c>
      <c r="I9" s="77">
        <v>3</v>
      </c>
      <c r="K9" s="58"/>
      <c r="L9" s="18"/>
      <c r="M9" s="18"/>
      <c r="N9" s="59"/>
      <c r="P9" s="58"/>
      <c r="Q9" s="18"/>
      <c r="R9" s="18"/>
      <c r="S9" s="18"/>
      <c r="T9" s="18"/>
      <c r="U9" s="18"/>
      <c r="V9" s="18"/>
      <c r="W9" s="59"/>
      <c r="Y9" s="128"/>
      <c r="Z9" s="18"/>
      <c r="AA9" s="18"/>
      <c r="AB9" s="18"/>
      <c r="AC9" s="18"/>
      <c r="AD9" s="129"/>
      <c r="AF9" s="58"/>
      <c r="AG9" s="18"/>
      <c r="AH9" s="59"/>
      <c r="AJ9" s="145"/>
      <c r="AK9" s="18"/>
      <c r="AL9" s="146"/>
      <c r="AO9" s="58"/>
      <c r="AP9" s="3">
        <v>4</v>
      </c>
      <c r="AQ9" s="91">
        <v>3</v>
      </c>
      <c r="AS9" s="94">
        <v>4</v>
      </c>
      <c r="AT9" s="3">
        <v>3</v>
      </c>
      <c r="AU9" s="18"/>
      <c r="AV9" s="59"/>
      <c r="AX9" s="48" t="s">
        <v>6</v>
      </c>
      <c r="AY9" s="108">
        <v>4</v>
      </c>
      <c r="AZ9" s="108"/>
      <c r="BA9" s="108"/>
      <c r="BB9" s="108"/>
      <c r="BC9" s="108"/>
      <c r="BD9" s="108"/>
      <c r="BE9" s="108">
        <v>3</v>
      </c>
      <c r="BF9" s="108"/>
      <c r="BG9" s="108"/>
      <c r="BH9" s="108"/>
      <c r="BI9" s="108"/>
      <c r="BJ9" s="108"/>
      <c r="BL9" s="18"/>
      <c r="BM9" s="18"/>
    </row>
    <row r="10" spans="1:65" x14ac:dyDescent="0.2">
      <c r="A10" s="68" t="s">
        <v>7</v>
      </c>
      <c r="B10" s="50" t="s">
        <v>47</v>
      </c>
      <c r="C10" s="50" t="s">
        <v>47</v>
      </c>
      <c r="D10" s="50" t="s">
        <v>47</v>
      </c>
      <c r="E10" s="50" t="s">
        <v>47</v>
      </c>
      <c r="F10" s="50" t="s">
        <v>47</v>
      </c>
      <c r="G10" s="50" t="s">
        <v>47</v>
      </c>
      <c r="H10" s="50" t="s">
        <v>47</v>
      </c>
      <c r="I10" s="75" t="s">
        <v>47</v>
      </c>
      <c r="K10" s="58"/>
      <c r="L10" s="18"/>
      <c r="M10" s="18"/>
      <c r="N10" s="59"/>
      <c r="P10" s="58"/>
      <c r="Q10" s="18"/>
      <c r="R10" s="18"/>
      <c r="S10" s="18"/>
      <c r="T10" s="18"/>
      <c r="U10" s="18"/>
      <c r="V10" s="18"/>
      <c r="W10" s="59"/>
      <c r="Y10" s="128"/>
      <c r="Z10" s="18"/>
      <c r="AA10" s="18"/>
      <c r="AB10" s="18"/>
      <c r="AC10" s="18"/>
      <c r="AD10" s="129"/>
      <c r="AF10" s="58"/>
      <c r="AG10" s="18"/>
      <c r="AH10" s="59"/>
      <c r="AJ10" s="145"/>
      <c r="AK10" s="18"/>
      <c r="AL10" s="146"/>
      <c r="AO10" s="58"/>
      <c r="AP10" s="18"/>
      <c r="AQ10" s="59"/>
      <c r="AS10" s="58"/>
      <c r="AT10" s="18"/>
      <c r="AU10" s="18"/>
      <c r="AV10" s="59"/>
      <c r="AX10" s="48" t="s">
        <v>7</v>
      </c>
      <c r="AY10" s="50" t="s">
        <v>47</v>
      </c>
      <c r="AZ10" s="50" t="s">
        <v>47</v>
      </c>
      <c r="BA10" s="50" t="s">
        <v>47</v>
      </c>
      <c r="BB10" s="50" t="s">
        <v>47</v>
      </c>
      <c r="BC10" s="50" t="s">
        <v>47</v>
      </c>
      <c r="BD10" s="50" t="s">
        <v>47</v>
      </c>
      <c r="BE10" s="50" t="s">
        <v>47</v>
      </c>
      <c r="BF10" s="50" t="s">
        <v>47</v>
      </c>
      <c r="BG10" s="50" t="s">
        <v>47</v>
      </c>
      <c r="BH10" s="50" t="s">
        <v>47</v>
      </c>
      <c r="BI10" s="50" t="s">
        <v>47</v>
      </c>
      <c r="BJ10" s="50" t="s">
        <v>47</v>
      </c>
      <c r="BL10" s="18"/>
      <c r="BM10" s="18"/>
    </row>
    <row r="11" spans="1:65" ht="11.25" customHeight="1" x14ac:dyDescent="0.2">
      <c r="A11" s="68" t="s">
        <v>8</v>
      </c>
      <c r="B11" s="107" t="s">
        <v>48</v>
      </c>
      <c r="C11" s="107"/>
      <c r="D11" s="107"/>
      <c r="E11" s="107"/>
      <c r="F11" s="107" t="s">
        <v>56</v>
      </c>
      <c r="G11" s="107"/>
      <c r="H11" s="107"/>
      <c r="I11" s="115"/>
      <c r="K11" s="58"/>
      <c r="L11" s="18"/>
      <c r="M11" s="18"/>
      <c r="N11" s="59"/>
      <c r="P11" s="58"/>
      <c r="Q11" s="18"/>
      <c r="R11" s="18"/>
      <c r="S11" s="18"/>
      <c r="T11" s="18"/>
      <c r="U11" s="18"/>
      <c r="V11" s="18"/>
      <c r="W11" s="59"/>
      <c r="Y11" s="128"/>
      <c r="Z11" s="18"/>
      <c r="AA11" s="18"/>
      <c r="AB11" s="18"/>
      <c r="AC11" s="18"/>
      <c r="AD11" s="129"/>
      <c r="AF11" s="58"/>
      <c r="AG11" s="18"/>
      <c r="AH11" s="59"/>
      <c r="AJ11" s="145"/>
      <c r="AK11" s="18"/>
      <c r="AL11" s="146"/>
      <c r="AO11" s="58"/>
      <c r="AP11" s="18"/>
      <c r="AQ11" s="59"/>
      <c r="AS11" s="58"/>
      <c r="AT11" s="18"/>
      <c r="AU11" s="18"/>
      <c r="AV11" s="59"/>
      <c r="AX11" s="48" t="s">
        <v>8</v>
      </c>
      <c r="AY11" s="107" t="s">
        <v>48</v>
      </c>
      <c r="AZ11" s="107"/>
      <c r="BA11" s="107"/>
      <c r="BB11" s="107"/>
      <c r="BC11" s="107"/>
      <c r="BD11" s="107"/>
      <c r="BE11" s="107" t="s">
        <v>56</v>
      </c>
      <c r="BF11" s="107"/>
      <c r="BG11" s="107"/>
      <c r="BH11" s="107"/>
      <c r="BI11" s="107"/>
      <c r="BJ11" s="107"/>
      <c r="BL11" s="18"/>
      <c r="BM11" s="18"/>
    </row>
    <row r="12" spans="1:65" x14ac:dyDescent="0.2">
      <c r="A12" s="68" t="s">
        <v>9</v>
      </c>
      <c r="B12" s="52">
        <v>1</v>
      </c>
      <c r="C12" s="86"/>
      <c r="D12" s="52">
        <f>B12</f>
        <v>1</v>
      </c>
      <c r="E12" s="86"/>
      <c r="F12" s="52">
        <v>1.1000000000000001</v>
      </c>
      <c r="G12" s="86"/>
      <c r="H12" s="52">
        <f>F12</f>
        <v>1.1000000000000001</v>
      </c>
      <c r="I12" s="87"/>
      <c r="K12" s="58"/>
      <c r="L12" s="18"/>
      <c r="M12" s="18"/>
      <c r="N12" s="59"/>
      <c r="P12" s="88">
        <f>B12</f>
        <v>1</v>
      </c>
      <c r="Q12" s="89"/>
      <c r="R12" s="89"/>
      <c r="S12" s="89"/>
      <c r="T12" s="89">
        <f>F12</f>
        <v>1.1000000000000001</v>
      </c>
      <c r="U12" s="89"/>
      <c r="V12" s="89"/>
      <c r="W12" s="90"/>
      <c r="Y12" s="132">
        <f>B12</f>
        <v>1</v>
      </c>
      <c r="Z12" s="89"/>
      <c r="AA12" s="89"/>
      <c r="AB12" s="89">
        <f>F12</f>
        <v>1.1000000000000001</v>
      </c>
      <c r="AC12" s="89"/>
      <c r="AD12" s="133"/>
      <c r="AF12" s="58"/>
      <c r="AG12" s="18"/>
      <c r="AH12" s="59"/>
      <c r="AJ12" s="145"/>
      <c r="AK12" s="18"/>
      <c r="AL12" s="146"/>
      <c r="AO12" s="58"/>
      <c r="AP12" s="18"/>
      <c r="AQ12" s="59"/>
      <c r="AS12" s="58"/>
      <c r="AT12" s="18"/>
      <c r="AU12" s="18"/>
      <c r="AV12" s="59"/>
      <c r="AX12" s="48" t="s">
        <v>9</v>
      </c>
      <c r="AY12" s="52">
        <f>B12</f>
        <v>1</v>
      </c>
      <c r="AZ12" s="86"/>
      <c r="BA12" s="86"/>
      <c r="BB12" s="52">
        <f>B12</f>
        <v>1</v>
      </c>
      <c r="BC12" s="86"/>
      <c r="BD12" s="86"/>
      <c r="BE12" s="52">
        <f>F12</f>
        <v>1.1000000000000001</v>
      </c>
      <c r="BF12" s="86"/>
      <c r="BG12" s="86"/>
      <c r="BH12" s="52">
        <f>F12</f>
        <v>1.1000000000000001</v>
      </c>
      <c r="BI12" s="86"/>
      <c r="BJ12" s="86"/>
      <c r="BL12" s="18"/>
      <c r="BM12" s="18"/>
    </row>
    <row r="13" spans="1:65" x14ac:dyDescent="0.2">
      <c r="A13" s="68" t="s">
        <v>11</v>
      </c>
      <c r="B13" s="50" t="s">
        <v>49</v>
      </c>
      <c r="C13" s="50" t="s">
        <v>52</v>
      </c>
      <c r="D13" s="50" t="s">
        <v>49</v>
      </c>
      <c r="E13" s="50" t="s">
        <v>52</v>
      </c>
      <c r="F13" s="50" t="s">
        <v>49</v>
      </c>
      <c r="G13" s="50" t="s">
        <v>52</v>
      </c>
      <c r="H13" s="50" t="s">
        <v>49</v>
      </c>
      <c r="I13" s="75" t="s">
        <v>52</v>
      </c>
      <c r="K13" s="73" t="s">
        <v>49</v>
      </c>
      <c r="L13" s="2" t="s">
        <v>52</v>
      </c>
      <c r="M13" s="2" t="s">
        <v>49</v>
      </c>
      <c r="N13" s="60" t="s">
        <v>52</v>
      </c>
      <c r="P13" s="73" t="s">
        <v>49</v>
      </c>
      <c r="Q13" s="2" t="s">
        <v>50</v>
      </c>
      <c r="R13" s="2" t="s">
        <v>52</v>
      </c>
      <c r="S13" s="2" t="s">
        <v>60</v>
      </c>
      <c r="T13" s="2" t="s">
        <v>49</v>
      </c>
      <c r="U13" s="2" t="s">
        <v>50</v>
      </c>
      <c r="V13" s="2" t="s">
        <v>52</v>
      </c>
      <c r="W13" s="60" t="s">
        <v>60</v>
      </c>
      <c r="Y13" s="134" t="s">
        <v>49</v>
      </c>
      <c r="Z13" s="2" t="s">
        <v>50</v>
      </c>
      <c r="AA13" s="2" t="s">
        <v>52</v>
      </c>
      <c r="AB13" s="2" t="s">
        <v>49</v>
      </c>
      <c r="AC13" s="2" t="s">
        <v>50</v>
      </c>
      <c r="AD13" s="135" t="s">
        <v>52</v>
      </c>
      <c r="AF13" s="73" t="s">
        <v>49</v>
      </c>
      <c r="AG13" s="2" t="s">
        <v>50</v>
      </c>
      <c r="AH13" s="60" t="s">
        <v>52</v>
      </c>
      <c r="AJ13" s="147" t="s">
        <v>49</v>
      </c>
      <c r="AK13" s="2" t="s">
        <v>50</v>
      </c>
      <c r="AL13" s="148" t="s">
        <v>52</v>
      </c>
      <c r="AM13" s="47"/>
      <c r="AO13" s="58"/>
      <c r="AP13" s="2" t="s">
        <v>52</v>
      </c>
      <c r="AQ13" s="60" t="s">
        <v>52</v>
      </c>
      <c r="AS13" s="73" t="s">
        <v>52</v>
      </c>
      <c r="AT13" s="2" t="s">
        <v>52</v>
      </c>
      <c r="AU13" s="18"/>
      <c r="AV13" s="59"/>
      <c r="AX13" s="48" t="s">
        <v>11</v>
      </c>
      <c r="AY13" s="50" t="s">
        <v>49</v>
      </c>
      <c r="AZ13" s="50" t="s">
        <v>50</v>
      </c>
      <c r="BA13" s="50" t="s">
        <v>67</v>
      </c>
      <c r="BB13" s="50" t="s">
        <v>49</v>
      </c>
      <c r="BC13" s="50" t="s">
        <v>50</v>
      </c>
      <c r="BD13" s="50" t="s">
        <v>67</v>
      </c>
      <c r="BE13" s="50" t="s">
        <v>49</v>
      </c>
      <c r="BF13" s="50" t="s">
        <v>50</v>
      </c>
      <c r="BG13" s="50" t="s">
        <v>67</v>
      </c>
      <c r="BH13" s="50" t="s">
        <v>49</v>
      </c>
      <c r="BI13" s="50" t="s">
        <v>50</v>
      </c>
      <c r="BJ13" s="50" t="s">
        <v>67</v>
      </c>
      <c r="BL13" s="19" t="s">
        <v>68</v>
      </c>
      <c r="BM13" s="19" t="s">
        <v>68</v>
      </c>
    </row>
    <row r="14" spans="1:65" x14ac:dyDescent="0.2">
      <c r="A14" s="69">
        <v>43556</v>
      </c>
      <c r="B14" s="54">
        <v>0.9</v>
      </c>
      <c r="C14" s="54">
        <v>0.90300000000000002</v>
      </c>
      <c r="D14" s="54">
        <v>14</v>
      </c>
      <c r="E14" s="54">
        <v>14</v>
      </c>
      <c r="F14" s="54">
        <v>0</v>
      </c>
      <c r="G14" s="54">
        <v>0</v>
      </c>
      <c r="H14" s="54">
        <v>2.8340000000000001</v>
      </c>
      <c r="I14" s="78">
        <v>5.0339999999999998</v>
      </c>
      <c r="K14" s="82">
        <f t="shared" ref="K14:N45" si="0">SUMIFS($B14:$I14,$B$13:$I$13,K$13,$B$7:$I$7,K$7)</f>
        <v>16.834</v>
      </c>
      <c r="L14" s="20">
        <f t="shared" si="0"/>
        <v>19.033999999999999</v>
      </c>
      <c r="M14" s="20">
        <f t="shared" si="0"/>
        <v>0.9</v>
      </c>
      <c r="N14" s="65">
        <f t="shared" si="0"/>
        <v>0.90300000000000002</v>
      </c>
      <c r="P14" s="82">
        <f t="shared" ref="P14:P45" si="1">SUMIFS($B14:$I14,$B$13:$I$13,P$13,$B$4:$I$4,P$4)</f>
        <v>14.9</v>
      </c>
      <c r="Q14" s="20">
        <f>ROUND(P14*P$12,3)</f>
        <v>14.9</v>
      </c>
      <c r="R14" s="20">
        <f t="shared" ref="R14:R45" si="2">SUMIFS($B14:$I14,$B$13:$I$13,R$13,$B$4:$I$4,R$4)</f>
        <v>14.903</v>
      </c>
      <c r="S14" s="20">
        <f>MAX(R14 - Q14,0)</f>
        <v>3.0000000000001137E-3</v>
      </c>
      <c r="T14" s="20">
        <f t="shared" ref="T14:T45" si="3">SUMIFS($B14:$I14,$B$13:$I$13,T$13,$B$4:$I$4,T$4)</f>
        <v>2.8340000000000001</v>
      </c>
      <c r="U14" s="20">
        <f>ROUND(T14*T$12,3)</f>
        <v>3.117</v>
      </c>
      <c r="V14" s="20">
        <f t="shared" ref="V14:V45" si="4">SUMIFS($B14:$I14,$B$13:$I$13,V$13,$B$4:$I$4,V$4)</f>
        <v>5.0339999999999998</v>
      </c>
      <c r="W14" s="65">
        <f>MAX(V14 - U14,0)</f>
        <v>1.9169999999999998</v>
      </c>
      <c r="Y14" s="136">
        <f t="shared" ref="Y14:Y44" si="5">(P14-B14)+(B14-C14)</f>
        <v>13.997</v>
      </c>
      <c r="Z14" s="20">
        <f t="shared" ref="Z14:Z44" si="6">(Q14-B14)+(B14-C14)</f>
        <v>13.997</v>
      </c>
      <c r="AA14" s="20">
        <f>R14-C14</f>
        <v>14</v>
      </c>
      <c r="AB14" s="20">
        <f t="shared" ref="AB14:AB45" si="7">SUMIFS($B14:$I14,$B$13:$I$13,AB$13,$B$4:$I$4,AB$4)</f>
        <v>2.8340000000000001</v>
      </c>
      <c r="AC14" s="20">
        <f>ROUND(AB14*AB$12,3)</f>
        <v>3.117</v>
      </c>
      <c r="AD14" s="137">
        <f t="shared" ref="AD14:AD45" si="8">SUMIFS($B14:$I14,$B$13:$I$13,AD$13,$B$4:$I$4,AD$4)</f>
        <v>5.0339999999999998</v>
      </c>
      <c r="AF14" s="82">
        <f>SUMIFS($P14:$W14,$P$13:$W$13,AF$13)</f>
        <v>17.734000000000002</v>
      </c>
      <c r="AG14" s="20">
        <f>SUMIFS($P14:$W14,$P$13:$W$13,AG$13)</f>
        <v>18.016999999999999</v>
      </c>
      <c r="AH14" s="65">
        <f>SUMIFS($P14:$W14,$P$13:$W$13,AH$13)</f>
        <v>19.937000000000001</v>
      </c>
      <c r="AJ14" s="149">
        <f>SUMIFS($Y14:$AD14,$Y$13:$AD$13,AJ$13)</f>
        <v>16.831</v>
      </c>
      <c r="AK14" s="20">
        <f>SUMIFS($Y14:$AD14,$Y$13:$AD$13,AK$13)</f>
        <v>17.114000000000001</v>
      </c>
      <c r="AL14" s="150">
        <f>SUMIFS($Y14:$AD14,$Y$13:$AD$13,AL$13)</f>
        <v>19.033999999999999</v>
      </c>
      <c r="AM14" s="20"/>
      <c r="AN14" t="str">
        <f>IF(AL14&gt;AK14,"2.1",IF(AL14&gt;AJ14,"2.2","2.3"))</f>
        <v>2.1</v>
      </c>
      <c r="AO14" s="92" t="str">
        <f>IF(AH14&gt;AG14,"2.1",IF(AH14&gt;AF14,"2.2","2.3"))</f>
        <v>2.1</v>
      </c>
      <c r="AP14" s="20">
        <f>Z14</f>
        <v>13.997</v>
      </c>
      <c r="AQ14" s="65">
        <f>AL14-AP14</f>
        <v>5.036999999999999</v>
      </c>
      <c r="AS14" s="82">
        <f>IF(AP14&lt;Y14,AP14+MIN(Z14-AP14,$Y$46-$AP$46,$AQ$46-$AB$46,AQ14),AP14)</f>
        <v>13.997</v>
      </c>
      <c r="AT14" s="20">
        <f>AQ14-(AS14-AP14)</f>
        <v>5.036999999999999</v>
      </c>
      <c r="AU14" s="20">
        <f>AP46+(AS14-AP14)</f>
        <v>304.66499999999991</v>
      </c>
      <c r="AV14" s="65">
        <f>AQ46-(AS14-AP14)</f>
        <v>113.43599999999999</v>
      </c>
      <c r="AX14" s="53">
        <v>43556</v>
      </c>
      <c r="AY14" s="54">
        <v>0.9</v>
      </c>
      <c r="AZ14" s="54">
        <f>AY14*$AY$12</f>
        <v>0.9</v>
      </c>
      <c r="BA14" s="54">
        <f>N14-BG14</f>
        <v>0.90300000000000002</v>
      </c>
      <c r="BB14" s="54">
        <v>14</v>
      </c>
      <c r="BC14" s="54">
        <f>BB14*$BB$12</f>
        <v>14</v>
      </c>
      <c r="BD14" s="54">
        <f>AS14</f>
        <v>13.997</v>
      </c>
      <c r="BE14" s="54">
        <v>0</v>
      </c>
      <c r="BF14" s="54">
        <v>0</v>
      </c>
      <c r="BG14" s="54">
        <v>0</v>
      </c>
      <c r="BH14" s="54">
        <v>2.8340000000000001</v>
      </c>
      <c r="BI14" s="54">
        <f>BH14*$BH$12</f>
        <v>3.1174000000000004</v>
      </c>
      <c r="BJ14" s="54">
        <f>AT14</f>
        <v>5.036999999999999</v>
      </c>
      <c r="BL14" s="20">
        <f>MAX(SUMIFS($AY14:$BJ14,$AY$13:$BJ$13,"Факт2",$AY$4:$BJ$4,BL$4) - SUMIFS($AY14:$BJ14,$AY$13:$BJ$13,"План кор.",$AY$4:$BJ$4,BL$4),0)</f>
        <v>0</v>
      </c>
      <c r="BM14" s="20">
        <f>ROUND(MAX(SUMIFS($AY14:$BJ14,$AY$13:$BJ$13,"Факт2",$AY$4:$BJ$4,BM$4) - SUMIFS($AY14:$BJ14,$AY$13:$BJ$13,"План кор.",$AY$4:$BJ$4,BM$4),0),3)</f>
        <v>1.92</v>
      </c>
    </row>
    <row r="15" spans="1:65" x14ac:dyDescent="0.2">
      <c r="A15" s="69">
        <v>43557</v>
      </c>
      <c r="B15" s="54">
        <v>0.9</v>
      </c>
      <c r="C15" s="54">
        <v>0.83699999999999997</v>
      </c>
      <c r="D15" s="54">
        <v>14</v>
      </c>
      <c r="E15" s="54">
        <v>14</v>
      </c>
      <c r="F15" s="54">
        <v>0</v>
      </c>
      <c r="G15" s="54">
        <v>0</v>
      </c>
      <c r="H15" s="54">
        <v>2.8330000000000002</v>
      </c>
      <c r="I15" s="78">
        <v>3.4740000000000002</v>
      </c>
      <c r="K15" s="82">
        <f t="shared" si="0"/>
        <v>16.832999999999998</v>
      </c>
      <c r="L15" s="20">
        <f t="shared" si="0"/>
        <v>17.474</v>
      </c>
      <c r="M15" s="20">
        <f t="shared" si="0"/>
        <v>0.9</v>
      </c>
      <c r="N15" s="65">
        <f t="shared" si="0"/>
        <v>0.83699999999999997</v>
      </c>
      <c r="P15" s="82">
        <f t="shared" si="1"/>
        <v>14.9</v>
      </c>
      <c r="Q15" s="20">
        <f t="shared" ref="Q15:Q44" si="9">ROUND(P15*P$12,3)</f>
        <v>14.9</v>
      </c>
      <c r="R15" s="20">
        <f t="shared" si="2"/>
        <v>14.837</v>
      </c>
      <c r="S15" s="20">
        <f t="shared" ref="S15:S44" si="10">MAX(R15 - Q15,0)</f>
        <v>0</v>
      </c>
      <c r="T15" s="20">
        <f t="shared" si="3"/>
        <v>2.8330000000000002</v>
      </c>
      <c r="U15" s="20">
        <f t="shared" ref="U15:U44" si="11">ROUND(T15*T$12,3)</f>
        <v>3.1160000000000001</v>
      </c>
      <c r="V15" s="20">
        <f t="shared" si="4"/>
        <v>3.4740000000000002</v>
      </c>
      <c r="W15" s="65">
        <f t="shared" ref="W15:W44" si="12">MAX(V15 - U15,0)</f>
        <v>0.3580000000000001</v>
      </c>
      <c r="Y15" s="136">
        <f t="shared" si="5"/>
        <v>14.063000000000001</v>
      </c>
      <c r="Z15" s="20">
        <f t="shared" si="6"/>
        <v>14.063000000000001</v>
      </c>
      <c r="AA15" s="20">
        <f t="shared" ref="AA15:AA45" si="13">R15-C15</f>
        <v>14</v>
      </c>
      <c r="AB15" s="20">
        <f t="shared" si="7"/>
        <v>2.8330000000000002</v>
      </c>
      <c r="AC15" s="20">
        <f t="shared" ref="AC15:AC44" si="14">ROUND(AB15*AB$12,3)</f>
        <v>3.1160000000000001</v>
      </c>
      <c r="AD15" s="137">
        <f t="shared" si="8"/>
        <v>3.4740000000000002</v>
      </c>
      <c r="AF15" s="82">
        <f t="shared" ref="AF15:AH45" si="15">SUMIFS($P15:$W15,$P$13:$W$13,AF$13)</f>
        <v>17.733000000000001</v>
      </c>
      <c r="AG15" s="20">
        <f t="shared" si="15"/>
        <v>18.016000000000002</v>
      </c>
      <c r="AH15" s="65">
        <f t="shared" si="15"/>
        <v>18.311</v>
      </c>
      <c r="AJ15" s="149">
        <f t="shared" ref="AJ15:AL45" si="16">SUMIFS($Y15:$AD15,$Y$13:$AD$13,AJ$13)</f>
        <v>16.896000000000001</v>
      </c>
      <c r="AK15" s="20">
        <f t="shared" si="16"/>
        <v>17.179000000000002</v>
      </c>
      <c r="AL15" s="150">
        <f t="shared" si="16"/>
        <v>17.474</v>
      </c>
      <c r="AM15" s="20"/>
      <c r="AN15" t="str">
        <f t="shared" ref="AN15:AN43" si="17">IF(AL15&gt;AK15,"2.1",IF(AL15&gt;AJ15,"2.2","2.3"))</f>
        <v>2.1</v>
      </c>
      <c r="AO15" s="92" t="str">
        <f t="shared" ref="AO15:AO43" si="18">IF(AH15&gt;AG15,"2.1",IF(AH15&gt;AF15,"2.2","2.3"))</f>
        <v>2.1</v>
      </c>
      <c r="AP15" s="20">
        <f>Z15</f>
        <v>14.063000000000001</v>
      </c>
      <c r="AQ15" s="65">
        <f>AL15-AP15</f>
        <v>3.4109999999999996</v>
      </c>
      <c r="AS15" s="82">
        <f>IF(AP15&lt;Y15,AP15+MIN(Z15-AP15,$Y$46-AU14,AV14-$AB$46,AQ15),AP15)</f>
        <v>14.063000000000001</v>
      </c>
      <c r="AT15" s="20">
        <f>AQ15-(AS15-AP15)</f>
        <v>3.4109999999999996</v>
      </c>
      <c r="AU15" s="20">
        <f>AU14+(AS15-AP15)</f>
        <v>304.66499999999991</v>
      </c>
      <c r="AV15" s="65">
        <f>AV14-(AS15-AP15)</f>
        <v>113.43599999999999</v>
      </c>
      <c r="AX15" s="53">
        <v>43557</v>
      </c>
      <c r="AY15" s="54">
        <v>0.9</v>
      </c>
      <c r="AZ15" s="54">
        <f t="shared" ref="AZ15:AZ43" si="19">AY15*$AY$12</f>
        <v>0.9</v>
      </c>
      <c r="BA15" s="54">
        <f>N15-BG15</f>
        <v>0.83699999999999997</v>
      </c>
      <c r="BB15" s="54">
        <v>14</v>
      </c>
      <c r="BC15" s="54">
        <f t="shared" ref="BC15:BC43" si="20">BB15*$BB$12</f>
        <v>14</v>
      </c>
      <c r="BD15" s="54">
        <f t="shared" ref="BD15:BD43" si="21">AS15</f>
        <v>14.063000000000001</v>
      </c>
      <c r="BE15" s="54">
        <v>0</v>
      </c>
      <c r="BF15" s="54">
        <v>0</v>
      </c>
      <c r="BG15" s="54">
        <v>0</v>
      </c>
      <c r="BH15" s="54">
        <v>2.8330000000000002</v>
      </c>
      <c r="BI15" s="54">
        <f t="shared" ref="BI15:BI43" si="22">BH15*$BH$12</f>
        <v>3.1163000000000003</v>
      </c>
      <c r="BJ15" s="54">
        <f t="shared" ref="BJ15:BJ43" si="23">AT15</f>
        <v>3.4109999999999996</v>
      </c>
      <c r="BL15" s="20">
        <f>MAX(SUMIFS($AY15:$BJ15,$AY$13:$BJ$13,"Факт2",$AY$4:$BJ$4,BL$4) - SUMIFS($AY15:$BJ15,$AY$13:$BJ$13,"План кор.",$AY$4:$BJ$4,BL$4),0)</f>
        <v>0</v>
      </c>
      <c r="BM15" s="20">
        <f t="shared" ref="BM15:BM44" si="24">ROUND(MAX(SUMIFS($AY15:$BJ15,$AY$13:$BJ$13,"Факт2",$AY$4:$BJ$4,BM$4) - SUMIFS($AY15:$BJ15,$AY$13:$BJ$13,"План кор.",$AY$4:$BJ$4,BM$4),0),3)</f>
        <v>0.29499999999999998</v>
      </c>
    </row>
    <row r="16" spans="1:65" x14ac:dyDescent="0.2">
      <c r="A16" s="69">
        <v>43558</v>
      </c>
      <c r="B16" s="54">
        <v>0.9</v>
      </c>
      <c r="C16" s="54">
        <v>0.72699999999999998</v>
      </c>
      <c r="D16" s="54">
        <v>14</v>
      </c>
      <c r="E16" s="54">
        <v>12.79</v>
      </c>
      <c r="F16" s="54">
        <v>0</v>
      </c>
      <c r="G16" s="54">
        <v>0</v>
      </c>
      <c r="H16" s="54">
        <v>2.8340000000000001</v>
      </c>
      <c r="I16" s="78">
        <v>2.8340000000000001</v>
      </c>
      <c r="K16" s="82">
        <f t="shared" si="0"/>
        <v>16.834</v>
      </c>
      <c r="L16" s="20">
        <f t="shared" si="0"/>
        <v>15.623999999999999</v>
      </c>
      <c r="M16" s="20">
        <f t="shared" si="0"/>
        <v>0.9</v>
      </c>
      <c r="N16" s="65">
        <f t="shared" si="0"/>
        <v>0.72699999999999998</v>
      </c>
      <c r="P16" s="82">
        <f t="shared" si="1"/>
        <v>14.9</v>
      </c>
      <c r="Q16" s="20">
        <f t="shared" si="9"/>
        <v>14.9</v>
      </c>
      <c r="R16" s="20">
        <f t="shared" si="2"/>
        <v>13.516999999999999</v>
      </c>
      <c r="S16" s="20">
        <f t="shared" si="10"/>
        <v>0</v>
      </c>
      <c r="T16" s="20">
        <f t="shared" si="3"/>
        <v>2.8340000000000001</v>
      </c>
      <c r="U16" s="20">
        <f t="shared" si="11"/>
        <v>3.117</v>
      </c>
      <c r="V16" s="20">
        <f t="shared" si="4"/>
        <v>2.8340000000000001</v>
      </c>
      <c r="W16" s="65">
        <f t="shared" si="12"/>
        <v>0</v>
      </c>
      <c r="Y16" s="136">
        <f t="shared" si="5"/>
        <v>14.173</v>
      </c>
      <c r="Z16" s="20">
        <f t="shared" si="6"/>
        <v>14.173</v>
      </c>
      <c r="AA16" s="20">
        <f t="shared" si="13"/>
        <v>12.79</v>
      </c>
      <c r="AB16" s="20">
        <f t="shared" si="7"/>
        <v>2.8340000000000001</v>
      </c>
      <c r="AC16" s="20">
        <f t="shared" si="14"/>
        <v>3.117</v>
      </c>
      <c r="AD16" s="137">
        <f t="shared" si="8"/>
        <v>2.8340000000000001</v>
      </c>
      <c r="AF16" s="82">
        <f t="shared" si="15"/>
        <v>17.734000000000002</v>
      </c>
      <c r="AG16" s="20">
        <f t="shared" si="15"/>
        <v>18.016999999999999</v>
      </c>
      <c r="AH16" s="65">
        <f t="shared" si="15"/>
        <v>16.350999999999999</v>
      </c>
      <c r="AJ16" s="149">
        <f t="shared" si="16"/>
        <v>17.007000000000001</v>
      </c>
      <c r="AK16" s="20">
        <f t="shared" si="16"/>
        <v>17.29</v>
      </c>
      <c r="AL16" s="150">
        <f t="shared" si="16"/>
        <v>15.623999999999999</v>
      </c>
      <c r="AM16" s="20"/>
      <c r="AN16" t="str">
        <f t="shared" si="17"/>
        <v>2.3</v>
      </c>
      <c r="AO16" s="92" t="str">
        <f t="shared" si="18"/>
        <v>2.3</v>
      </c>
      <c r="AP16" s="20">
        <f>AL16-AQ16</f>
        <v>12.79</v>
      </c>
      <c r="AQ16" s="65">
        <f>MIN(AL16,T16)</f>
        <v>2.8340000000000001</v>
      </c>
      <c r="AS16" s="82">
        <f t="shared" ref="AS16:AS43" si="25">IF(AP16&lt;Y16,AP16+MIN(Z16-AP16,$Y$46-AU15,AV15-$AB$46,AQ16),AP16)</f>
        <v>14.173</v>
      </c>
      <c r="AT16" s="20">
        <f t="shared" ref="AT16:AT43" si="26">AQ16-(AS16-AP16)</f>
        <v>1.4509999999999992</v>
      </c>
      <c r="AU16" s="20">
        <f t="shared" ref="AU16:AU43" si="27">AU15+(AS16-AP16)</f>
        <v>306.04799999999989</v>
      </c>
      <c r="AV16" s="65">
        <f t="shared" ref="AV16:AV43" si="28">AV15-(AS16-AP16)</f>
        <v>112.053</v>
      </c>
      <c r="AX16" s="53">
        <v>43558</v>
      </c>
      <c r="AY16" s="54">
        <v>0.9</v>
      </c>
      <c r="AZ16" s="54">
        <f t="shared" si="19"/>
        <v>0.9</v>
      </c>
      <c r="BA16" s="54">
        <f>N16-BG16</f>
        <v>0.72699999999999998</v>
      </c>
      <c r="BB16" s="54">
        <v>14</v>
      </c>
      <c r="BC16" s="54">
        <f t="shared" si="20"/>
        <v>14</v>
      </c>
      <c r="BD16" s="54">
        <f t="shared" si="21"/>
        <v>14.173</v>
      </c>
      <c r="BE16" s="54">
        <v>0</v>
      </c>
      <c r="BF16" s="54">
        <v>0</v>
      </c>
      <c r="BG16" s="54">
        <v>0</v>
      </c>
      <c r="BH16" s="54">
        <v>2.8340000000000001</v>
      </c>
      <c r="BI16" s="54">
        <f t="shared" si="22"/>
        <v>3.1174000000000004</v>
      </c>
      <c r="BJ16" s="54">
        <f t="shared" si="23"/>
        <v>1.4509999999999992</v>
      </c>
      <c r="BL16" s="20">
        <f>MAX(SUMIFS($AY16:$BJ16,$AY$13:$BJ$13,"Факт2",$AY$4:$BJ$4,BL$4) - SUMIFS($AY16:$BJ16,$AY$13:$BJ$13,"План кор.",$AY$4:$BJ$4,BL$4),0)</f>
        <v>0</v>
      </c>
      <c r="BM16" s="20">
        <f t="shared" si="24"/>
        <v>0</v>
      </c>
    </row>
    <row r="17" spans="1:65" x14ac:dyDescent="0.2">
      <c r="A17" s="69">
        <v>43559</v>
      </c>
      <c r="B17" s="54">
        <v>0.9</v>
      </c>
      <c r="C17" s="54">
        <v>0.61899999999999999</v>
      </c>
      <c r="D17" s="54">
        <v>14</v>
      </c>
      <c r="E17" s="54">
        <v>12.023</v>
      </c>
      <c r="F17" s="54">
        <v>0</v>
      </c>
      <c r="G17" s="54">
        <v>0</v>
      </c>
      <c r="H17" s="54">
        <v>2.8330000000000002</v>
      </c>
      <c r="I17" s="78">
        <v>2.8330000000000002</v>
      </c>
      <c r="K17" s="82">
        <f t="shared" si="0"/>
        <v>16.832999999999998</v>
      </c>
      <c r="L17" s="20">
        <f t="shared" si="0"/>
        <v>14.856</v>
      </c>
      <c r="M17" s="20">
        <f t="shared" si="0"/>
        <v>0.9</v>
      </c>
      <c r="N17" s="65">
        <f t="shared" si="0"/>
        <v>0.61899999999999999</v>
      </c>
      <c r="P17" s="82">
        <f t="shared" si="1"/>
        <v>14.9</v>
      </c>
      <c r="Q17" s="20">
        <f t="shared" si="9"/>
        <v>14.9</v>
      </c>
      <c r="R17" s="20">
        <f t="shared" si="2"/>
        <v>12.641999999999999</v>
      </c>
      <c r="S17" s="20">
        <f t="shared" si="10"/>
        <v>0</v>
      </c>
      <c r="T17" s="20">
        <f t="shared" si="3"/>
        <v>2.8330000000000002</v>
      </c>
      <c r="U17" s="20">
        <f t="shared" si="11"/>
        <v>3.1160000000000001</v>
      </c>
      <c r="V17" s="20">
        <f t="shared" si="4"/>
        <v>2.8330000000000002</v>
      </c>
      <c r="W17" s="65">
        <f t="shared" si="12"/>
        <v>0</v>
      </c>
      <c r="Y17" s="136">
        <f t="shared" si="5"/>
        <v>14.281000000000001</v>
      </c>
      <c r="Z17" s="20">
        <f t="shared" si="6"/>
        <v>14.281000000000001</v>
      </c>
      <c r="AA17" s="20">
        <f t="shared" si="13"/>
        <v>12.023</v>
      </c>
      <c r="AB17" s="20">
        <f t="shared" si="7"/>
        <v>2.8330000000000002</v>
      </c>
      <c r="AC17" s="20">
        <f t="shared" si="14"/>
        <v>3.1160000000000001</v>
      </c>
      <c r="AD17" s="137">
        <f t="shared" si="8"/>
        <v>2.8330000000000002</v>
      </c>
      <c r="AF17" s="82">
        <f t="shared" si="15"/>
        <v>17.733000000000001</v>
      </c>
      <c r="AG17" s="20">
        <f t="shared" si="15"/>
        <v>18.016000000000002</v>
      </c>
      <c r="AH17" s="65">
        <f t="shared" si="15"/>
        <v>15.475</v>
      </c>
      <c r="AJ17" s="149">
        <f t="shared" si="16"/>
        <v>17.114000000000001</v>
      </c>
      <c r="AK17" s="20">
        <f t="shared" si="16"/>
        <v>17.397000000000002</v>
      </c>
      <c r="AL17" s="150">
        <f t="shared" si="16"/>
        <v>14.856</v>
      </c>
      <c r="AM17" s="20"/>
      <c r="AN17" t="str">
        <f t="shared" si="17"/>
        <v>2.3</v>
      </c>
      <c r="AO17" s="92" t="str">
        <f t="shared" si="18"/>
        <v>2.3</v>
      </c>
      <c r="AP17" s="20">
        <f t="shared" ref="AP17:AP21" si="29">AL17-AQ17</f>
        <v>12.023</v>
      </c>
      <c r="AQ17" s="65">
        <f t="shared" ref="AQ17:AQ21" si="30">MIN(AL17,T17)</f>
        <v>2.8330000000000002</v>
      </c>
      <c r="AS17" s="82">
        <f t="shared" si="25"/>
        <v>14.281000000000001</v>
      </c>
      <c r="AT17" s="20">
        <f t="shared" si="26"/>
        <v>0.57499999999999929</v>
      </c>
      <c r="AU17" s="20">
        <f t="shared" si="27"/>
        <v>308.30599999999987</v>
      </c>
      <c r="AV17" s="65">
        <f t="shared" si="28"/>
        <v>109.795</v>
      </c>
      <c r="AX17" s="53">
        <v>43559</v>
      </c>
      <c r="AY17" s="54">
        <v>0.9</v>
      </c>
      <c r="AZ17" s="54">
        <f t="shared" si="19"/>
        <v>0.9</v>
      </c>
      <c r="BA17" s="54">
        <f>N17-BG17</f>
        <v>0.61899999999999999</v>
      </c>
      <c r="BB17" s="54">
        <v>14</v>
      </c>
      <c r="BC17" s="54">
        <f t="shared" si="20"/>
        <v>14</v>
      </c>
      <c r="BD17" s="54">
        <f t="shared" si="21"/>
        <v>14.281000000000001</v>
      </c>
      <c r="BE17" s="54">
        <v>0</v>
      </c>
      <c r="BF17" s="54">
        <v>0</v>
      </c>
      <c r="BG17" s="54">
        <v>0</v>
      </c>
      <c r="BH17" s="54">
        <v>2.8330000000000002</v>
      </c>
      <c r="BI17" s="54">
        <f t="shared" si="22"/>
        <v>3.1163000000000003</v>
      </c>
      <c r="BJ17" s="54">
        <f t="shared" si="23"/>
        <v>0.57499999999999929</v>
      </c>
      <c r="BL17" s="20">
        <f>MAX(SUMIFS($AY17:$BJ17,$AY$13:$BJ$13,"Факт2",$AY$4:$BJ$4,BL$4) - SUMIFS($AY17:$BJ17,$AY$13:$BJ$13,"План кор.",$AY$4:$BJ$4,BL$4),0)</f>
        <v>0</v>
      </c>
      <c r="BM17" s="20">
        <f t="shared" si="24"/>
        <v>0</v>
      </c>
    </row>
    <row r="18" spans="1:65" x14ac:dyDescent="0.2">
      <c r="A18" s="69">
        <v>43560</v>
      </c>
      <c r="B18" s="54">
        <v>0.9</v>
      </c>
      <c r="C18" s="54">
        <v>0.86399999999999999</v>
      </c>
      <c r="D18" s="54">
        <v>14</v>
      </c>
      <c r="E18" s="54">
        <v>11.224</v>
      </c>
      <c r="F18" s="54">
        <v>0</v>
      </c>
      <c r="G18" s="54">
        <v>0</v>
      </c>
      <c r="H18" s="54">
        <v>2.8340000000000001</v>
      </c>
      <c r="I18" s="78">
        <v>2.8340000000000001</v>
      </c>
      <c r="K18" s="82">
        <f t="shared" si="0"/>
        <v>16.834</v>
      </c>
      <c r="L18" s="20">
        <f t="shared" si="0"/>
        <v>14.058</v>
      </c>
      <c r="M18" s="20">
        <f t="shared" si="0"/>
        <v>0.9</v>
      </c>
      <c r="N18" s="65">
        <f t="shared" si="0"/>
        <v>0.86399999999999999</v>
      </c>
      <c r="P18" s="82">
        <f t="shared" si="1"/>
        <v>14.9</v>
      </c>
      <c r="Q18" s="20">
        <f t="shared" si="9"/>
        <v>14.9</v>
      </c>
      <c r="R18" s="20">
        <f t="shared" si="2"/>
        <v>12.088000000000001</v>
      </c>
      <c r="S18" s="20">
        <f t="shared" si="10"/>
        <v>0</v>
      </c>
      <c r="T18" s="20">
        <f t="shared" si="3"/>
        <v>2.8340000000000001</v>
      </c>
      <c r="U18" s="20">
        <f t="shared" si="11"/>
        <v>3.117</v>
      </c>
      <c r="V18" s="20">
        <f t="shared" si="4"/>
        <v>2.8340000000000001</v>
      </c>
      <c r="W18" s="65">
        <f t="shared" si="12"/>
        <v>0</v>
      </c>
      <c r="Y18" s="136">
        <f t="shared" si="5"/>
        <v>14.036</v>
      </c>
      <c r="Z18" s="20">
        <f t="shared" si="6"/>
        <v>14.036</v>
      </c>
      <c r="AA18" s="20">
        <f t="shared" si="13"/>
        <v>11.224</v>
      </c>
      <c r="AB18" s="20">
        <f t="shared" si="7"/>
        <v>2.8340000000000001</v>
      </c>
      <c r="AC18" s="20">
        <f t="shared" si="14"/>
        <v>3.117</v>
      </c>
      <c r="AD18" s="137">
        <f t="shared" si="8"/>
        <v>2.8340000000000001</v>
      </c>
      <c r="AF18" s="82">
        <f t="shared" si="15"/>
        <v>17.734000000000002</v>
      </c>
      <c r="AG18" s="20">
        <f t="shared" si="15"/>
        <v>18.016999999999999</v>
      </c>
      <c r="AH18" s="65">
        <f t="shared" si="15"/>
        <v>14.922000000000001</v>
      </c>
      <c r="AJ18" s="149">
        <f t="shared" si="16"/>
        <v>16.87</v>
      </c>
      <c r="AK18" s="20">
        <f t="shared" si="16"/>
        <v>17.152999999999999</v>
      </c>
      <c r="AL18" s="150">
        <f t="shared" si="16"/>
        <v>14.058</v>
      </c>
      <c r="AM18" s="20"/>
      <c r="AN18" t="str">
        <f t="shared" si="17"/>
        <v>2.3</v>
      </c>
      <c r="AO18" s="92" t="str">
        <f t="shared" si="18"/>
        <v>2.3</v>
      </c>
      <c r="AP18" s="20">
        <f t="shared" si="29"/>
        <v>11.224</v>
      </c>
      <c r="AQ18" s="65">
        <f t="shared" si="30"/>
        <v>2.8340000000000001</v>
      </c>
      <c r="AS18" s="82">
        <f t="shared" si="25"/>
        <v>14.036</v>
      </c>
      <c r="AT18" s="20">
        <f t="shared" si="26"/>
        <v>2.2000000000000686E-2</v>
      </c>
      <c r="AU18" s="20">
        <f t="shared" si="27"/>
        <v>311.11799999999988</v>
      </c>
      <c r="AV18" s="65">
        <f t="shared" si="28"/>
        <v>106.983</v>
      </c>
      <c r="AX18" s="53">
        <v>43560</v>
      </c>
      <c r="AY18" s="54">
        <v>0.9</v>
      </c>
      <c r="AZ18" s="54">
        <f t="shared" si="19"/>
        <v>0.9</v>
      </c>
      <c r="BA18" s="54">
        <f>N18-BG18</f>
        <v>0.86399999999999999</v>
      </c>
      <c r="BB18" s="54">
        <v>14</v>
      </c>
      <c r="BC18" s="54">
        <f t="shared" si="20"/>
        <v>14</v>
      </c>
      <c r="BD18" s="54">
        <f t="shared" si="21"/>
        <v>14.036</v>
      </c>
      <c r="BE18" s="54">
        <v>0</v>
      </c>
      <c r="BF18" s="54">
        <v>0</v>
      </c>
      <c r="BG18" s="54">
        <v>0</v>
      </c>
      <c r="BH18" s="54">
        <v>2.8340000000000001</v>
      </c>
      <c r="BI18" s="54">
        <f t="shared" si="22"/>
        <v>3.1174000000000004</v>
      </c>
      <c r="BJ18" s="54">
        <f t="shared" si="23"/>
        <v>2.2000000000000686E-2</v>
      </c>
      <c r="BL18" s="20">
        <f>MAX(SUMIFS($AY18:$BJ18,$AY$13:$BJ$13,"Факт2",$AY$4:$BJ$4,BL$4) - SUMIFS($AY18:$BJ18,$AY$13:$BJ$13,"План кор.",$AY$4:$BJ$4,BL$4),0)</f>
        <v>0</v>
      </c>
      <c r="BM18" s="20">
        <f t="shared" si="24"/>
        <v>0</v>
      </c>
    </row>
    <row r="19" spans="1:65" x14ac:dyDescent="0.2">
      <c r="A19" s="69">
        <v>43561</v>
      </c>
      <c r="B19" s="54">
        <v>0.9</v>
      </c>
      <c r="C19" s="54">
        <v>0.46800000000000003</v>
      </c>
      <c r="D19" s="54">
        <v>14</v>
      </c>
      <c r="E19" s="54">
        <v>11.12</v>
      </c>
      <c r="F19" s="54">
        <v>0</v>
      </c>
      <c r="G19" s="54">
        <v>0</v>
      </c>
      <c r="H19" s="54">
        <v>2.8330000000000002</v>
      </c>
      <c r="I19" s="78">
        <v>2.8330000000000002</v>
      </c>
      <c r="K19" s="82">
        <f t="shared" si="0"/>
        <v>16.832999999999998</v>
      </c>
      <c r="L19" s="20">
        <f t="shared" si="0"/>
        <v>13.952999999999999</v>
      </c>
      <c r="M19" s="20">
        <f t="shared" si="0"/>
        <v>0.9</v>
      </c>
      <c r="N19" s="65">
        <f t="shared" si="0"/>
        <v>0.46800000000000003</v>
      </c>
      <c r="P19" s="82">
        <f t="shared" si="1"/>
        <v>14.9</v>
      </c>
      <c r="Q19" s="20">
        <f t="shared" si="9"/>
        <v>14.9</v>
      </c>
      <c r="R19" s="20">
        <f t="shared" si="2"/>
        <v>11.587999999999999</v>
      </c>
      <c r="S19" s="20">
        <f t="shared" si="10"/>
        <v>0</v>
      </c>
      <c r="T19" s="20">
        <f t="shared" si="3"/>
        <v>2.8330000000000002</v>
      </c>
      <c r="U19" s="20">
        <f t="shared" si="11"/>
        <v>3.1160000000000001</v>
      </c>
      <c r="V19" s="20">
        <f t="shared" si="4"/>
        <v>2.8330000000000002</v>
      </c>
      <c r="W19" s="65">
        <f t="shared" si="12"/>
        <v>0</v>
      </c>
      <c r="Y19" s="136">
        <f t="shared" si="5"/>
        <v>14.432</v>
      </c>
      <c r="Z19" s="20">
        <f t="shared" si="6"/>
        <v>14.432</v>
      </c>
      <c r="AA19" s="20">
        <f t="shared" si="13"/>
        <v>11.12</v>
      </c>
      <c r="AB19" s="20">
        <f t="shared" si="7"/>
        <v>2.8330000000000002</v>
      </c>
      <c r="AC19" s="20">
        <f t="shared" si="14"/>
        <v>3.1160000000000001</v>
      </c>
      <c r="AD19" s="137">
        <f t="shared" si="8"/>
        <v>2.8330000000000002</v>
      </c>
      <c r="AF19" s="82">
        <f t="shared" si="15"/>
        <v>17.733000000000001</v>
      </c>
      <c r="AG19" s="20">
        <f t="shared" si="15"/>
        <v>18.016000000000002</v>
      </c>
      <c r="AH19" s="65">
        <f t="shared" si="15"/>
        <v>14.420999999999999</v>
      </c>
      <c r="AJ19" s="149">
        <f t="shared" si="16"/>
        <v>17.265000000000001</v>
      </c>
      <c r="AK19" s="20">
        <f t="shared" si="16"/>
        <v>17.548000000000002</v>
      </c>
      <c r="AL19" s="150">
        <f t="shared" si="16"/>
        <v>13.952999999999999</v>
      </c>
      <c r="AM19" s="20"/>
      <c r="AN19" t="str">
        <f t="shared" si="17"/>
        <v>2.3</v>
      </c>
      <c r="AO19" s="92" t="str">
        <f t="shared" si="18"/>
        <v>2.3</v>
      </c>
      <c r="AP19" s="20">
        <f t="shared" si="29"/>
        <v>11.12</v>
      </c>
      <c r="AQ19" s="65">
        <f t="shared" si="30"/>
        <v>2.8330000000000002</v>
      </c>
      <c r="AS19" s="82">
        <f t="shared" si="25"/>
        <v>13.952999999999999</v>
      </c>
      <c r="AT19" s="20">
        <f t="shared" si="26"/>
        <v>0</v>
      </c>
      <c r="AU19" s="20">
        <f t="shared" si="27"/>
        <v>313.95099999999991</v>
      </c>
      <c r="AV19" s="65">
        <f t="shared" si="28"/>
        <v>104.15</v>
      </c>
      <c r="AX19" s="53">
        <v>43561</v>
      </c>
      <c r="AY19" s="54">
        <v>0.9</v>
      </c>
      <c r="AZ19" s="54">
        <f t="shared" si="19"/>
        <v>0.9</v>
      </c>
      <c r="BA19" s="54">
        <f>N19-BG19</f>
        <v>0.46800000000000003</v>
      </c>
      <c r="BB19" s="54">
        <v>14</v>
      </c>
      <c r="BC19" s="54">
        <f t="shared" si="20"/>
        <v>14</v>
      </c>
      <c r="BD19" s="54">
        <f t="shared" si="21"/>
        <v>13.952999999999999</v>
      </c>
      <c r="BE19" s="54">
        <v>0</v>
      </c>
      <c r="BF19" s="54">
        <v>0</v>
      </c>
      <c r="BG19" s="54">
        <v>0</v>
      </c>
      <c r="BH19" s="54">
        <v>2.8330000000000002</v>
      </c>
      <c r="BI19" s="54">
        <f t="shared" si="22"/>
        <v>3.1163000000000003</v>
      </c>
      <c r="BJ19" s="54">
        <f t="shared" si="23"/>
        <v>0</v>
      </c>
      <c r="BL19" s="20">
        <f>MAX(SUMIFS($AY19:$BJ19,$AY$13:$BJ$13,"Факт2",$AY$4:$BJ$4,BL$4) - SUMIFS($AY19:$BJ19,$AY$13:$BJ$13,"План кор.",$AY$4:$BJ$4,BL$4),0)</f>
        <v>0</v>
      </c>
      <c r="BM19" s="20">
        <f t="shared" si="24"/>
        <v>0</v>
      </c>
    </row>
    <row r="20" spans="1:65" x14ac:dyDescent="0.2">
      <c r="A20" s="69">
        <v>43562</v>
      </c>
      <c r="B20" s="54">
        <v>0.9</v>
      </c>
      <c r="C20" s="54">
        <v>0.432</v>
      </c>
      <c r="D20" s="54">
        <v>14</v>
      </c>
      <c r="E20" s="54">
        <v>10.675000000000001</v>
      </c>
      <c r="F20" s="54">
        <v>0</v>
      </c>
      <c r="G20" s="54">
        <v>0</v>
      </c>
      <c r="H20" s="54">
        <v>2.8340000000000001</v>
      </c>
      <c r="I20" s="78">
        <v>2.8340000000000001</v>
      </c>
      <c r="K20" s="82">
        <f t="shared" si="0"/>
        <v>16.834</v>
      </c>
      <c r="L20" s="20">
        <f t="shared" si="0"/>
        <v>13.509</v>
      </c>
      <c r="M20" s="20">
        <f t="shared" si="0"/>
        <v>0.9</v>
      </c>
      <c r="N20" s="65">
        <f t="shared" si="0"/>
        <v>0.432</v>
      </c>
      <c r="P20" s="82">
        <f t="shared" si="1"/>
        <v>14.9</v>
      </c>
      <c r="Q20" s="20">
        <f t="shared" si="9"/>
        <v>14.9</v>
      </c>
      <c r="R20" s="20">
        <f t="shared" si="2"/>
        <v>11.107000000000001</v>
      </c>
      <c r="S20" s="20">
        <f t="shared" si="10"/>
        <v>0</v>
      </c>
      <c r="T20" s="20">
        <f t="shared" si="3"/>
        <v>2.8340000000000001</v>
      </c>
      <c r="U20" s="20">
        <f t="shared" si="11"/>
        <v>3.117</v>
      </c>
      <c r="V20" s="20">
        <f t="shared" si="4"/>
        <v>2.8340000000000001</v>
      </c>
      <c r="W20" s="65">
        <f t="shared" si="12"/>
        <v>0</v>
      </c>
      <c r="Y20" s="136">
        <f t="shared" si="5"/>
        <v>14.468</v>
      </c>
      <c r="Z20" s="20">
        <f t="shared" si="6"/>
        <v>14.468</v>
      </c>
      <c r="AA20" s="20">
        <f t="shared" si="13"/>
        <v>10.675000000000001</v>
      </c>
      <c r="AB20" s="20">
        <f t="shared" si="7"/>
        <v>2.8340000000000001</v>
      </c>
      <c r="AC20" s="20">
        <f t="shared" si="14"/>
        <v>3.117</v>
      </c>
      <c r="AD20" s="137">
        <f t="shared" si="8"/>
        <v>2.8340000000000001</v>
      </c>
      <c r="AF20" s="82">
        <f t="shared" si="15"/>
        <v>17.734000000000002</v>
      </c>
      <c r="AG20" s="20">
        <f t="shared" si="15"/>
        <v>18.016999999999999</v>
      </c>
      <c r="AH20" s="65">
        <f t="shared" si="15"/>
        <v>13.941000000000001</v>
      </c>
      <c r="AJ20" s="149">
        <f t="shared" si="16"/>
        <v>17.302</v>
      </c>
      <c r="AK20" s="20">
        <f t="shared" si="16"/>
        <v>17.585000000000001</v>
      </c>
      <c r="AL20" s="150">
        <f t="shared" si="16"/>
        <v>13.509</v>
      </c>
      <c r="AM20" s="20"/>
      <c r="AN20" t="str">
        <f t="shared" si="17"/>
        <v>2.3</v>
      </c>
      <c r="AO20" s="92" t="str">
        <f t="shared" si="18"/>
        <v>2.3</v>
      </c>
      <c r="AP20" s="20">
        <f t="shared" si="29"/>
        <v>10.675000000000001</v>
      </c>
      <c r="AQ20" s="65">
        <f t="shared" si="30"/>
        <v>2.8340000000000001</v>
      </c>
      <c r="AS20" s="82">
        <f t="shared" si="25"/>
        <v>13.509</v>
      </c>
      <c r="AT20" s="20">
        <f t="shared" si="26"/>
        <v>0</v>
      </c>
      <c r="AU20" s="20">
        <f t="shared" si="27"/>
        <v>316.78499999999991</v>
      </c>
      <c r="AV20" s="65">
        <f t="shared" si="28"/>
        <v>101.316</v>
      </c>
      <c r="AX20" s="53">
        <v>43562</v>
      </c>
      <c r="AY20" s="54">
        <v>0.9</v>
      </c>
      <c r="AZ20" s="54">
        <f t="shared" si="19"/>
        <v>0.9</v>
      </c>
      <c r="BA20" s="54">
        <f>N20-BG20</f>
        <v>0.432</v>
      </c>
      <c r="BB20" s="54">
        <v>14</v>
      </c>
      <c r="BC20" s="54">
        <f t="shared" si="20"/>
        <v>14</v>
      </c>
      <c r="BD20" s="54">
        <f t="shared" si="21"/>
        <v>13.509</v>
      </c>
      <c r="BE20" s="54">
        <v>0</v>
      </c>
      <c r="BF20" s="54">
        <v>0</v>
      </c>
      <c r="BG20" s="54">
        <v>0</v>
      </c>
      <c r="BH20" s="54">
        <v>2.8340000000000001</v>
      </c>
      <c r="BI20" s="54">
        <f t="shared" si="22"/>
        <v>3.1174000000000004</v>
      </c>
      <c r="BJ20" s="54">
        <f t="shared" si="23"/>
        <v>0</v>
      </c>
      <c r="BL20" s="20">
        <f>MAX(SUMIFS($AY20:$BJ20,$AY$13:$BJ$13,"Факт2",$AY$4:$BJ$4,BL$4) - SUMIFS($AY20:$BJ20,$AY$13:$BJ$13,"План кор.",$AY$4:$BJ$4,BL$4),0)</f>
        <v>0</v>
      </c>
      <c r="BM20" s="20">
        <f t="shared" si="24"/>
        <v>0</v>
      </c>
    </row>
    <row r="21" spans="1:65" x14ac:dyDescent="0.2">
      <c r="A21" s="69">
        <v>43563</v>
      </c>
      <c r="B21" s="54">
        <v>0.9</v>
      </c>
      <c r="C21" s="54">
        <v>0.745</v>
      </c>
      <c r="D21" s="54">
        <v>14</v>
      </c>
      <c r="E21" s="54">
        <v>13.484</v>
      </c>
      <c r="F21" s="54">
        <v>0</v>
      </c>
      <c r="G21" s="54">
        <v>0</v>
      </c>
      <c r="H21" s="54">
        <v>2.8330000000000002</v>
      </c>
      <c r="I21" s="78">
        <v>2.8330000000000002</v>
      </c>
      <c r="K21" s="82">
        <f t="shared" si="0"/>
        <v>16.832999999999998</v>
      </c>
      <c r="L21" s="20">
        <f t="shared" si="0"/>
        <v>16.317</v>
      </c>
      <c r="M21" s="20">
        <f t="shared" si="0"/>
        <v>0.9</v>
      </c>
      <c r="N21" s="65">
        <f t="shared" si="0"/>
        <v>0.745</v>
      </c>
      <c r="P21" s="82">
        <f t="shared" si="1"/>
        <v>14.9</v>
      </c>
      <c r="Q21" s="20">
        <f t="shared" si="9"/>
        <v>14.9</v>
      </c>
      <c r="R21" s="20">
        <f t="shared" si="2"/>
        <v>14.228999999999999</v>
      </c>
      <c r="S21" s="20">
        <f t="shared" si="10"/>
        <v>0</v>
      </c>
      <c r="T21" s="20">
        <f t="shared" si="3"/>
        <v>2.8330000000000002</v>
      </c>
      <c r="U21" s="20">
        <f t="shared" si="11"/>
        <v>3.1160000000000001</v>
      </c>
      <c r="V21" s="20">
        <f t="shared" si="4"/>
        <v>2.8330000000000002</v>
      </c>
      <c r="W21" s="65">
        <f t="shared" si="12"/>
        <v>0</v>
      </c>
      <c r="Y21" s="136">
        <f t="shared" si="5"/>
        <v>14.154999999999999</v>
      </c>
      <c r="Z21" s="20">
        <f t="shared" si="6"/>
        <v>14.154999999999999</v>
      </c>
      <c r="AA21" s="20">
        <f t="shared" si="13"/>
        <v>13.484</v>
      </c>
      <c r="AB21" s="20">
        <f t="shared" si="7"/>
        <v>2.8330000000000002</v>
      </c>
      <c r="AC21" s="20">
        <f t="shared" si="14"/>
        <v>3.1160000000000001</v>
      </c>
      <c r="AD21" s="137">
        <f t="shared" si="8"/>
        <v>2.8330000000000002</v>
      </c>
      <c r="AF21" s="82">
        <f t="shared" si="15"/>
        <v>17.733000000000001</v>
      </c>
      <c r="AG21" s="20">
        <f t="shared" si="15"/>
        <v>18.016000000000002</v>
      </c>
      <c r="AH21" s="65">
        <f t="shared" si="15"/>
        <v>17.061999999999998</v>
      </c>
      <c r="AJ21" s="149">
        <f t="shared" si="16"/>
        <v>16.988</v>
      </c>
      <c r="AK21" s="20">
        <f t="shared" si="16"/>
        <v>17.271000000000001</v>
      </c>
      <c r="AL21" s="150">
        <f t="shared" si="16"/>
        <v>16.317</v>
      </c>
      <c r="AM21" s="20"/>
      <c r="AN21" t="str">
        <f t="shared" si="17"/>
        <v>2.3</v>
      </c>
      <c r="AO21" s="92" t="str">
        <f t="shared" si="18"/>
        <v>2.3</v>
      </c>
      <c r="AP21" s="20">
        <f t="shared" si="29"/>
        <v>13.484</v>
      </c>
      <c r="AQ21" s="65">
        <f t="shared" si="30"/>
        <v>2.8330000000000002</v>
      </c>
      <c r="AS21" s="82">
        <f t="shared" si="25"/>
        <v>14.154999999999999</v>
      </c>
      <c r="AT21" s="20">
        <f t="shared" si="26"/>
        <v>2.1620000000000008</v>
      </c>
      <c r="AU21" s="20">
        <f t="shared" si="27"/>
        <v>317.4559999999999</v>
      </c>
      <c r="AV21" s="65">
        <f t="shared" si="28"/>
        <v>100.64500000000001</v>
      </c>
      <c r="AX21" s="53">
        <v>43563</v>
      </c>
      <c r="AY21" s="54">
        <v>0.9</v>
      </c>
      <c r="AZ21" s="54">
        <f t="shared" si="19"/>
        <v>0.9</v>
      </c>
      <c r="BA21" s="54">
        <f>N21-BG21</f>
        <v>0.745</v>
      </c>
      <c r="BB21" s="54">
        <v>14</v>
      </c>
      <c r="BC21" s="54">
        <f t="shared" si="20"/>
        <v>14</v>
      </c>
      <c r="BD21" s="54">
        <f t="shared" si="21"/>
        <v>14.154999999999999</v>
      </c>
      <c r="BE21" s="54">
        <v>0</v>
      </c>
      <c r="BF21" s="54">
        <v>0</v>
      </c>
      <c r="BG21" s="54">
        <v>0</v>
      </c>
      <c r="BH21" s="54">
        <v>2.8330000000000002</v>
      </c>
      <c r="BI21" s="54">
        <f t="shared" si="22"/>
        <v>3.1163000000000003</v>
      </c>
      <c r="BJ21" s="54">
        <f t="shared" si="23"/>
        <v>2.1620000000000008</v>
      </c>
      <c r="BL21" s="20">
        <f>MAX(SUMIFS($AY21:$BJ21,$AY$13:$BJ$13,"Факт2",$AY$4:$BJ$4,BL$4) - SUMIFS($AY21:$BJ21,$AY$13:$BJ$13,"План кор.",$AY$4:$BJ$4,BL$4),0)</f>
        <v>0</v>
      </c>
      <c r="BM21" s="20">
        <f t="shared" si="24"/>
        <v>0</v>
      </c>
    </row>
    <row r="22" spans="1:65" x14ac:dyDescent="0.2">
      <c r="A22" s="69">
        <v>43564</v>
      </c>
      <c r="B22" s="54">
        <v>0.9</v>
      </c>
      <c r="C22" s="54">
        <v>0.90900000000000003</v>
      </c>
      <c r="D22" s="54">
        <v>14</v>
      </c>
      <c r="E22" s="54">
        <v>14</v>
      </c>
      <c r="F22" s="54">
        <v>0</v>
      </c>
      <c r="G22" s="54">
        <v>0</v>
      </c>
      <c r="H22" s="54">
        <v>2.8340000000000001</v>
      </c>
      <c r="I22" s="78">
        <v>4.5620000000000003</v>
      </c>
      <c r="K22" s="82">
        <f t="shared" si="0"/>
        <v>16.834</v>
      </c>
      <c r="L22" s="20">
        <f t="shared" si="0"/>
        <v>18.562000000000001</v>
      </c>
      <c r="M22" s="20">
        <f t="shared" si="0"/>
        <v>0.9</v>
      </c>
      <c r="N22" s="65">
        <f t="shared" si="0"/>
        <v>0.90900000000000003</v>
      </c>
      <c r="P22" s="82">
        <f t="shared" si="1"/>
        <v>14.9</v>
      </c>
      <c r="Q22" s="20">
        <f t="shared" si="9"/>
        <v>14.9</v>
      </c>
      <c r="R22" s="20">
        <f t="shared" si="2"/>
        <v>14.909000000000001</v>
      </c>
      <c r="S22" s="20">
        <f t="shared" si="10"/>
        <v>9.0000000000003411E-3</v>
      </c>
      <c r="T22" s="20">
        <f t="shared" si="3"/>
        <v>2.8340000000000001</v>
      </c>
      <c r="U22" s="20">
        <f t="shared" si="11"/>
        <v>3.117</v>
      </c>
      <c r="V22" s="20">
        <f t="shared" si="4"/>
        <v>4.5620000000000003</v>
      </c>
      <c r="W22" s="65">
        <f t="shared" si="12"/>
        <v>1.4450000000000003</v>
      </c>
      <c r="Y22" s="136">
        <f t="shared" si="5"/>
        <v>13.991</v>
      </c>
      <c r="Z22" s="20">
        <f t="shared" si="6"/>
        <v>13.991</v>
      </c>
      <c r="AA22" s="20">
        <f t="shared" si="13"/>
        <v>14</v>
      </c>
      <c r="AB22" s="20">
        <f t="shared" si="7"/>
        <v>2.8340000000000001</v>
      </c>
      <c r="AC22" s="20">
        <f t="shared" si="14"/>
        <v>3.117</v>
      </c>
      <c r="AD22" s="137">
        <f t="shared" si="8"/>
        <v>4.5620000000000003</v>
      </c>
      <c r="AF22" s="82">
        <f t="shared" si="15"/>
        <v>17.734000000000002</v>
      </c>
      <c r="AG22" s="20">
        <f t="shared" si="15"/>
        <v>18.016999999999999</v>
      </c>
      <c r="AH22" s="65">
        <f t="shared" si="15"/>
        <v>19.471</v>
      </c>
      <c r="AJ22" s="149">
        <f t="shared" si="16"/>
        <v>16.824999999999999</v>
      </c>
      <c r="AK22" s="20">
        <f t="shared" si="16"/>
        <v>17.108000000000001</v>
      </c>
      <c r="AL22" s="150">
        <f t="shared" si="16"/>
        <v>18.562000000000001</v>
      </c>
      <c r="AM22" s="20"/>
      <c r="AN22" t="str">
        <f t="shared" si="17"/>
        <v>2.1</v>
      </c>
      <c r="AO22" s="92" t="str">
        <f t="shared" si="18"/>
        <v>2.1</v>
      </c>
      <c r="AP22" s="20">
        <f>Z22</f>
        <v>13.991</v>
      </c>
      <c r="AQ22" s="65">
        <f>AL22-AP22</f>
        <v>4.5710000000000015</v>
      </c>
      <c r="AS22" s="82">
        <f t="shared" si="25"/>
        <v>13.991</v>
      </c>
      <c r="AT22" s="20">
        <f t="shared" si="26"/>
        <v>4.5710000000000015</v>
      </c>
      <c r="AU22" s="20">
        <f t="shared" si="27"/>
        <v>317.4559999999999</v>
      </c>
      <c r="AV22" s="65">
        <f t="shared" si="28"/>
        <v>100.64500000000001</v>
      </c>
      <c r="AX22" s="53">
        <v>43564</v>
      </c>
      <c r="AY22" s="54">
        <v>0.9</v>
      </c>
      <c r="AZ22" s="54">
        <f t="shared" si="19"/>
        <v>0.9</v>
      </c>
      <c r="BA22" s="54">
        <f>N22-BG22</f>
        <v>0.90900000000000003</v>
      </c>
      <c r="BB22" s="54">
        <v>14</v>
      </c>
      <c r="BC22" s="54">
        <f t="shared" si="20"/>
        <v>14</v>
      </c>
      <c r="BD22" s="54">
        <f t="shared" si="21"/>
        <v>13.991</v>
      </c>
      <c r="BE22" s="54">
        <v>0</v>
      </c>
      <c r="BF22" s="54">
        <v>0</v>
      </c>
      <c r="BG22" s="54">
        <v>0</v>
      </c>
      <c r="BH22" s="54">
        <v>2.8340000000000001</v>
      </c>
      <c r="BI22" s="54">
        <f t="shared" si="22"/>
        <v>3.1174000000000004</v>
      </c>
      <c r="BJ22" s="54">
        <f t="shared" si="23"/>
        <v>4.5710000000000015</v>
      </c>
      <c r="BL22" s="20">
        <f>MAX(SUMIFS($AY22:$BJ22,$AY$13:$BJ$13,"Факт2",$AY$4:$BJ$4,BL$4) - SUMIFS($AY22:$BJ22,$AY$13:$BJ$13,"План кор.",$AY$4:$BJ$4,BL$4),0)</f>
        <v>0</v>
      </c>
      <c r="BM22" s="20">
        <f t="shared" si="24"/>
        <v>1.454</v>
      </c>
    </row>
    <row r="23" spans="1:65" x14ac:dyDescent="0.2">
      <c r="A23" s="69">
        <v>43565</v>
      </c>
      <c r="B23" s="54">
        <v>0.9</v>
      </c>
      <c r="C23" s="54">
        <v>0.82399999999999995</v>
      </c>
      <c r="D23" s="54">
        <v>14</v>
      </c>
      <c r="E23" s="54">
        <v>14</v>
      </c>
      <c r="F23" s="54">
        <v>0</v>
      </c>
      <c r="G23" s="54">
        <v>0</v>
      </c>
      <c r="H23" s="54">
        <v>2.8330000000000002</v>
      </c>
      <c r="I23" s="78">
        <v>5.5709999999999997</v>
      </c>
      <c r="K23" s="82">
        <f t="shared" si="0"/>
        <v>16.832999999999998</v>
      </c>
      <c r="L23" s="20">
        <f t="shared" si="0"/>
        <v>19.570999999999998</v>
      </c>
      <c r="M23" s="20">
        <f t="shared" si="0"/>
        <v>0.9</v>
      </c>
      <c r="N23" s="65">
        <f t="shared" si="0"/>
        <v>0.82399999999999995</v>
      </c>
      <c r="P23" s="82">
        <f t="shared" si="1"/>
        <v>14.9</v>
      </c>
      <c r="Q23" s="20">
        <f t="shared" si="9"/>
        <v>14.9</v>
      </c>
      <c r="R23" s="20">
        <f t="shared" si="2"/>
        <v>14.824</v>
      </c>
      <c r="S23" s="20">
        <f t="shared" si="10"/>
        <v>0</v>
      </c>
      <c r="T23" s="20">
        <f t="shared" si="3"/>
        <v>2.8330000000000002</v>
      </c>
      <c r="U23" s="20">
        <f t="shared" si="11"/>
        <v>3.1160000000000001</v>
      </c>
      <c r="V23" s="20">
        <f t="shared" si="4"/>
        <v>5.5709999999999997</v>
      </c>
      <c r="W23" s="65">
        <f t="shared" si="12"/>
        <v>2.4549999999999996</v>
      </c>
      <c r="Y23" s="136">
        <f t="shared" si="5"/>
        <v>14.076000000000001</v>
      </c>
      <c r="Z23" s="20">
        <f t="shared" si="6"/>
        <v>14.076000000000001</v>
      </c>
      <c r="AA23" s="20">
        <f t="shared" si="13"/>
        <v>14</v>
      </c>
      <c r="AB23" s="20">
        <f t="shared" si="7"/>
        <v>2.8330000000000002</v>
      </c>
      <c r="AC23" s="20">
        <f t="shared" si="14"/>
        <v>3.1160000000000001</v>
      </c>
      <c r="AD23" s="137">
        <f t="shared" si="8"/>
        <v>5.5709999999999997</v>
      </c>
      <c r="AF23" s="82">
        <f t="shared" si="15"/>
        <v>17.733000000000001</v>
      </c>
      <c r="AG23" s="20">
        <f t="shared" si="15"/>
        <v>18.016000000000002</v>
      </c>
      <c r="AH23" s="65">
        <f t="shared" si="15"/>
        <v>20.395</v>
      </c>
      <c r="AJ23" s="149">
        <f t="shared" si="16"/>
        <v>16.908999999999999</v>
      </c>
      <c r="AK23" s="20">
        <f t="shared" si="16"/>
        <v>17.192</v>
      </c>
      <c r="AL23" s="150">
        <f t="shared" si="16"/>
        <v>19.570999999999998</v>
      </c>
      <c r="AM23" s="20"/>
      <c r="AN23" t="str">
        <f t="shared" si="17"/>
        <v>2.1</v>
      </c>
      <c r="AO23" s="92" t="str">
        <f t="shared" si="18"/>
        <v>2.1</v>
      </c>
      <c r="AP23" s="20">
        <f>Z23</f>
        <v>14.076000000000001</v>
      </c>
      <c r="AQ23" s="65">
        <f>AL23-AP23</f>
        <v>5.4949999999999974</v>
      </c>
      <c r="AS23" s="82">
        <f t="shared" si="25"/>
        <v>14.076000000000001</v>
      </c>
      <c r="AT23" s="20">
        <f>AQ23-(AS23-AP23)</f>
        <v>5.4949999999999974</v>
      </c>
      <c r="AU23" s="20">
        <f t="shared" si="27"/>
        <v>317.4559999999999</v>
      </c>
      <c r="AV23" s="65">
        <f t="shared" si="28"/>
        <v>100.64500000000001</v>
      </c>
      <c r="AX23" s="53">
        <v>43565</v>
      </c>
      <c r="AY23" s="54">
        <v>0.9</v>
      </c>
      <c r="AZ23" s="54">
        <f t="shared" si="19"/>
        <v>0.9</v>
      </c>
      <c r="BA23" s="54">
        <f>N23-BG23</f>
        <v>0.82399999999999995</v>
      </c>
      <c r="BB23" s="54">
        <v>14</v>
      </c>
      <c r="BC23" s="54">
        <f t="shared" si="20"/>
        <v>14</v>
      </c>
      <c r="BD23" s="54">
        <f t="shared" si="21"/>
        <v>14.076000000000001</v>
      </c>
      <c r="BE23" s="54">
        <v>0</v>
      </c>
      <c r="BF23" s="54">
        <v>0</v>
      </c>
      <c r="BG23" s="54">
        <v>0</v>
      </c>
      <c r="BH23" s="54">
        <v>2.8330000000000002</v>
      </c>
      <c r="BI23" s="54">
        <f t="shared" si="22"/>
        <v>3.1163000000000003</v>
      </c>
      <c r="BJ23" s="54">
        <f t="shared" si="23"/>
        <v>5.4949999999999974</v>
      </c>
      <c r="BL23" s="20">
        <f>MAX(SUMIFS($AY23:$BJ23,$AY$13:$BJ$13,"Факт2",$AY$4:$BJ$4,BL$4) - SUMIFS($AY23:$BJ23,$AY$13:$BJ$13,"План кор.",$AY$4:$BJ$4,BL$4),0)</f>
        <v>0</v>
      </c>
      <c r="BM23" s="20">
        <f t="shared" si="24"/>
        <v>2.379</v>
      </c>
    </row>
    <row r="24" spans="1:65" x14ac:dyDescent="0.2">
      <c r="A24" s="69">
        <v>43566</v>
      </c>
      <c r="B24" s="54">
        <v>0.8</v>
      </c>
      <c r="C24" s="54">
        <v>0.84199999999999997</v>
      </c>
      <c r="D24" s="54">
        <v>13</v>
      </c>
      <c r="E24" s="54">
        <v>13</v>
      </c>
      <c r="F24" s="54">
        <v>0</v>
      </c>
      <c r="G24" s="54">
        <v>0</v>
      </c>
      <c r="H24" s="54">
        <v>2.8340000000000001</v>
      </c>
      <c r="I24" s="78">
        <v>7.4530000000000003</v>
      </c>
      <c r="K24" s="82">
        <f t="shared" si="0"/>
        <v>15.834</v>
      </c>
      <c r="L24" s="20">
        <f t="shared" si="0"/>
        <v>20.452999999999999</v>
      </c>
      <c r="M24" s="20">
        <f t="shared" si="0"/>
        <v>0.8</v>
      </c>
      <c r="N24" s="65">
        <f t="shared" si="0"/>
        <v>0.84199999999999997</v>
      </c>
      <c r="P24" s="82">
        <f t="shared" si="1"/>
        <v>13.8</v>
      </c>
      <c r="Q24" s="20">
        <f t="shared" si="9"/>
        <v>13.8</v>
      </c>
      <c r="R24" s="20">
        <f t="shared" si="2"/>
        <v>13.842000000000001</v>
      </c>
      <c r="S24" s="20">
        <f t="shared" si="10"/>
        <v>4.1999999999999815E-2</v>
      </c>
      <c r="T24" s="20">
        <f t="shared" si="3"/>
        <v>2.8340000000000001</v>
      </c>
      <c r="U24" s="20">
        <f t="shared" si="11"/>
        <v>3.117</v>
      </c>
      <c r="V24" s="20">
        <f t="shared" si="4"/>
        <v>7.4530000000000003</v>
      </c>
      <c r="W24" s="65">
        <f t="shared" si="12"/>
        <v>4.3360000000000003</v>
      </c>
      <c r="Y24" s="136">
        <f t="shared" si="5"/>
        <v>12.958</v>
      </c>
      <c r="Z24" s="20">
        <f t="shared" si="6"/>
        <v>12.958</v>
      </c>
      <c r="AA24" s="20">
        <f t="shared" si="13"/>
        <v>13</v>
      </c>
      <c r="AB24" s="20">
        <f t="shared" si="7"/>
        <v>2.8340000000000001</v>
      </c>
      <c r="AC24" s="20">
        <f t="shared" si="14"/>
        <v>3.117</v>
      </c>
      <c r="AD24" s="137">
        <f t="shared" si="8"/>
        <v>7.4530000000000003</v>
      </c>
      <c r="AF24" s="82">
        <f t="shared" si="15"/>
        <v>16.634</v>
      </c>
      <c r="AG24" s="20">
        <f t="shared" si="15"/>
        <v>16.917000000000002</v>
      </c>
      <c r="AH24" s="65">
        <f t="shared" si="15"/>
        <v>21.295000000000002</v>
      </c>
      <c r="AJ24" s="149">
        <f t="shared" si="16"/>
        <v>15.792</v>
      </c>
      <c r="AK24" s="20">
        <f t="shared" si="16"/>
        <v>16.074999999999999</v>
      </c>
      <c r="AL24" s="150">
        <f t="shared" si="16"/>
        <v>20.452999999999999</v>
      </c>
      <c r="AM24" s="20"/>
      <c r="AN24" t="str">
        <f t="shared" si="17"/>
        <v>2.1</v>
      </c>
      <c r="AO24" s="92" t="str">
        <f t="shared" si="18"/>
        <v>2.1</v>
      </c>
      <c r="AP24" s="20">
        <f t="shared" ref="AP24:AP31" si="31">Z24</f>
        <v>12.958</v>
      </c>
      <c r="AQ24" s="65">
        <f t="shared" ref="AQ24:AQ31" si="32">AL24-AP24</f>
        <v>7.4949999999999992</v>
      </c>
      <c r="AS24" s="82">
        <f t="shared" si="25"/>
        <v>12.958</v>
      </c>
      <c r="AT24" s="20">
        <f t="shared" si="26"/>
        <v>7.4949999999999992</v>
      </c>
      <c r="AU24" s="20">
        <f t="shared" si="27"/>
        <v>317.4559999999999</v>
      </c>
      <c r="AV24" s="65">
        <f t="shared" si="28"/>
        <v>100.64500000000001</v>
      </c>
      <c r="AX24" s="53">
        <v>43566</v>
      </c>
      <c r="AY24" s="54">
        <v>0.8</v>
      </c>
      <c r="AZ24" s="54">
        <f t="shared" si="19"/>
        <v>0.8</v>
      </c>
      <c r="BA24" s="54">
        <f>N24-BG24</f>
        <v>0.84199999999999997</v>
      </c>
      <c r="BB24" s="54">
        <v>13</v>
      </c>
      <c r="BC24" s="54">
        <f t="shared" si="20"/>
        <v>13</v>
      </c>
      <c r="BD24" s="54">
        <f t="shared" si="21"/>
        <v>12.958</v>
      </c>
      <c r="BE24" s="54">
        <v>0</v>
      </c>
      <c r="BF24" s="54">
        <v>0</v>
      </c>
      <c r="BG24" s="54">
        <v>0</v>
      </c>
      <c r="BH24" s="54">
        <v>2.8340000000000001</v>
      </c>
      <c r="BI24" s="54">
        <f t="shared" si="22"/>
        <v>3.1174000000000004</v>
      </c>
      <c r="BJ24" s="54">
        <f t="shared" si="23"/>
        <v>7.4949999999999992</v>
      </c>
      <c r="BL24" s="20">
        <f>MAX(SUMIFS($AY24:$BJ24,$AY$13:$BJ$13,"Факт2",$AY$4:$BJ$4,BL$4) - SUMIFS($AY24:$BJ24,$AY$13:$BJ$13,"План кор.",$AY$4:$BJ$4,BL$4),0)</f>
        <v>0</v>
      </c>
      <c r="BM24" s="20">
        <f t="shared" si="24"/>
        <v>4.3780000000000001</v>
      </c>
    </row>
    <row r="25" spans="1:65" x14ac:dyDescent="0.2">
      <c r="A25" s="69">
        <v>43567</v>
      </c>
      <c r="B25" s="54">
        <v>0.8</v>
      </c>
      <c r="C25" s="54">
        <v>0.56000000000000005</v>
      </c>
      <c r="D25" s="54">
        <v>13</v>
      </c>
      <c r="E25" s="54">
        <v>13</v>
      </c>
      <c r="F25" s="54">
        <v>0</v>
      </c>
      <c r="G25" s="54">
        <v>0</v>
      </c>
      <c r="H25" s="54">
        <v>2.8330000000000002</v>
      </c>
      <c r="I25" s="78">
        <v>8.0470000000000006</v>
      </c>
      <c r="K25" s="82">
        <f t="shared" si="0"/>
        <v>15.833</v>
      </c>
      <c r="L25" s="20">
        <f t="shared" si="0"/>
        <v>21.047000000000001</v>
      </c>
      <c r="M25" s="20">
        <f t="shared" si="0"/>
        <v>0.8</v>
      </c>
      <c r="N25" s="65">
        <f t="shared" si="0"/>
        <v>0.56000000000000005</v>
      </c>
      <c r="P25" s="82">
        <f t="shared" si="1"/>
        <v>13.8</v>
      </c>
      <c r="Q25" s="20">
        <f t="shared" si="9"/>
        <v>13.8</v>
      </c>
      <c r="R25" s="20">
        <f t="shared" si="2"/>
        <v>13.56</v>
      </c>
      <c r="S25" s="20">
        <f t="shared" si="10"/>
        <v>0</v>
      </c>
      <c r="T25" s="20">
        <f t="shared" si="3"/>
        <v>2.8330000000000002</v>
      </c>
      <c r="U25" s="20">
        <f t="shared" si="11"/>
        <v>3.1160000000000001</v>
      </c>
      <c r="V25" s="20">
        <f t="shared" si="4"/>
        <v>8.0470000000000006</v>
      </c>
      <c r="W25" s="65">
        <f t="shared" si="12"/>
        <v>4.9310000000000009</v>
      </c>
      <c r="Y25" s="136">
        <f t="shared" si="5"/>
        <v>13.24</v>
      </c>
      <c r="Z25" s="20">
        <f t="shared" si="6"/>
        <v>13.24</v>
      </c>
      <c r="AA25" s="20">
        <f t="shared" si="13"/>
        <v>13</v>
      </c>
      <c r="AB25" s="20">
        <f t="shared" si="7"/>
        <v>2.8330000000000002</v>
      </c>
      <c r="AC25" s="20">
        <f t="shared" si="14"/>
        <v>3.1160000000000001</v>
      </c>
      <c r="AD25" s="137">
        <f t="shared" si="8"/>
        <v>8.0470000000000006</v>
      </c>
      <c r="AF25" s="82">
        <f t="shared" si="15"/>
        <v>16.633000000000003</v>
      </c>
      <c r="AG25" s="20">
        <f t="shared" si="15"/>
        <v>16.916</v>
      </c>
      <c r="AH25" s="65">
        <f t="shared" si="15"/>
        <v>21.606999999999999</v>
      </c>
      <c r="AJ25" s="149">
        <f t="shared" si="16"/>
        <v>16.073</v>
      </c>
      <c r="AK25" s="20">
        <f t="shared" si="16"/>
        <v>16.356000000000002</v>
      </c>
      <c r="AL25" s="150">
        <f t="shared" si="16"/>
        <v>21.047000000000001</v>
      </c>
      <c r="AM25" s="20"/>
      <c r="AN25" t="str">
        <f t="shared" si="17"/>
        <v>2.1</v>
      </c>
      <c r="AO25" s="92" t="str">
        <f t="shared" si="18"/>
        <v>2.1</v>
      </c>
      <c r="AP25" s="20">
        <f t="shared" si="31"/>
        <v>13.24</v>
      </c>
      <c r="AQ25" s="65">
        <f t="shared" si="32"/>
        <v>7.8070000000000004</v>
      </c>
      <c r="AS25" s="82">
        <f t="shared" si="25"/>
        <v>13.24</v>
      </c>
      <c r="AT25" s="20">
        <f t="shared" si="26"/>
        <v>7.8070000000000004</v>
      </c>
      <c r="AU25" s="20">
        <f t="shared" si="27"/>
        <v>317.4559999999999</v>
      </c>
      <c r="AV25" s="65">
        <f t="shared" si="28"/>
        <v>100.64500000000001</v>
      </c>
      <c r="AX25" s="53">
        <v>43567</v>
      </c>
      <c r="AY25" s="54">
        <v>0.8</v>
      </c>
      <c r="AZ25" s="54">
        <f t="shared" si="19"/>
        <v>0.8</v>
      </c>
      <c r="BA25" s="54">
        <f>N25-BG25</f>
        <v>0.56000000000000005</v>
      </c>
      <c r="BB25" s="54">
        <v>13</v>
      </c>
      <c r="BC25" s="54">
        <f t="shared" si="20"/>
        <v>13</v>
      </c>
      <c r="BD25" s="54">
        <f t="shared" si="21"/>
        <v>13.24</v>
      </c>
      <c r="BE25" s="54">
        <v>0</v>
      </c>
      <c r="BF25" s="54">
        <v>0</v>
      </c>
      <c r="BG25" s="54">
        <v>0</v>
      </c>
      <c r="BH25" s="54">
        <v>2.8330000000000002</v>
      </c>
      <c r="BI25" s="54">
        <f t="shared" si="22"/>
        <v>3.1163000000000003</v>
      </c>
      <c r="BJ25" s="54">
        <f t="shared" si="23"/>
        <v>7.8070000000000004</v>
      </c>
      <c r="BL25" s="20">
        <f>MAX(SUMIFS($AY25:$BJ25,$AY$13:$BJ$13,"Факт2",$AY$4:$BJ$4,BL$4) - SUMIFS($AY25:$BJ25,$AY$13:$BJ$13,"План кор.",$AY$4:$BJ$4,BL$4),0)</f>
        <v>0</v>
      </c>
      <c r="BM25" s="20">
        <f t="shared" si="24"/>
        <v>4.6909999999999998</v>
      </c>
    </row>
    <row r="26" spans="1:65" x14ac:dyDescent="0.2">
      <c r="A26" s="69">
        <v>43568</v>
      </c>
      <c r="B26" s="54">
        <v>0.8</v>
      </c>
      <c r="C26" s="54">
        <v>0.875</v>
      </c>
      <c r="D26" s="54">
        <v>13</v>
      </c>
      <c r="E26" s="54">
        <v>13</v>
      </c>
      <c r="F26" s="54">
        <v>0</v>
      </c>
      <c r="G26" s="54">
        <v>0</v>
      </c>
      <c r="H26" s="54">
        <v>2.8340000000000001</v>
      </c>
      <c r="I26" s="78">
        <v>6.5650000000000004</v>
      </c>
      <c r="K26" s="82">
        <f t="shared" si="0"/>
        <v>15.834</v>
      </c>
      <c r="L26" s="20">
        <f t="shared" si="0"/>
        <v>19.565000000000001</v>
      </c>
      <c r="M26" s="20">
        <f t="shared" si="0"/>
        <v>0.8</v>
      </c>
      <c r="N26" s="65">
        <f t="shared" si="0"/>
        <v>0.875</v>
      </c>
      <c r="P26" s="82">
        <f t="shared" si="1"/>
        <v>13.8</v>
      </c>
      <c r="Q26" s="20">
        <f t="shared" si="9"/>
        <v>13.8</v>
      </c>
      <c r="R26" s="20">
        <f t="shared" si="2"/>
        <v>13.875</v>
      </c>
      <c r="S26" s="20">
        <f t="shared" si="10"/>
        <v>7.4999999999999289E-2</v>
      </c>
      <c r="T26" s="20">
        <f t="shared" si="3"/>
        <v>2.8340000000000001</v>
      </c>
      <c r="U26" s="20">
        <f t="shared" si="11"/>
        <v>3.117</v>
      </c>
      <c r="V26" s="20">
        <f t="shared" si="4"/>
        <v>6.5650000000000004</v>
      </c>
      <c r="W26" s="65">
        <f t="shared" si="12"/>
        <v>3.4480000000000004</v>
      </c>
      <c r="Y26" s="136">
        <f t="shared" si="5"/>
        <v>12.925000000000001</v>
      </c>
      <c r="Z26" s="20">
        <f t="shared" si="6"/>
        <v>12.925000000000001</v>
      </c>
      <c r="AA26" s="20">
        <f t="shared" si="13"/>
        <v>13</v>
      </c>
      <c r="AB26" s="20">
        <f t="shared" si="7"/>
        <v>2.8340000000000001</v>
      </c>
      <c r="AC26" s="20">
        <f t="shared" si="14"/>
        <v>3.117</v>
      </c>
      <c r="AD26" s="137">
        <f t="shared" si="8"/>
        <v>6.5650000000000004</v>
      </c>
      <c r="AF26" s="82">
        <f t="shared" si="15"/>
        <v>16.634</v>
      </c>
      <c r="AG26" s="20">
        <f t="shared" si="15"/>
        <v>16.917000000000002</v>
      </c>
      <c r="AH26" s="65">
        <f t="shared" si="15"/>
        <v>20.440000000000001</v>
      </c>
      <c r="AJ26" s="149">
        <f t="shared" si="16"/>
        <v>15.759</v>
      </c>
      <c r="AK26" s="20">
        <f t="shared" si="16"/>
        <v>16.042000000000002</v>
      </c>
      <c r="AL26" s="150">
        <f t="shared" si="16"/>
        <v>19.565000000000001</v>
      </c>
      <c r="AM26" s="20"/>
      <c r="AN26" t="str">
        <f t="shared" si="17"/>
        <v>2.1</v>
      </c>
      <c r="AO26" s="92" t="str">
        <f t="shared" si="18"/>
        <v>2.1</v>
      </c>
      <c r="AP26" s="20">
        <f t="shared" si="31"/>
        <v>12.925000000000001</v>
      </c>
      <c r="AQ26" s="65">
        <f t="shared" si="32"/>
        <v>6.6400000000000006</v>
      </c>
      <c r="AS26" s="82">
        <f t="shared" si="25"/>
        <v>12.925000000000001</v>
      </c>
      <c r="AT26" s="20">
        <f t="shared" si="26"/>
        <v>6.6400000000000006</v>
      </c>
      <c r="AU26" s="20">
        <f t="shared" si="27"/>
        <v>317.4559999999999</v>
      </c>
      <c r="AV26" s="65">
        <f t="shared" si="28"/>
        <v>100.64500000000001</v>
      </c>
      <c r="AX26" s="53">
        <v>43568</v>
      </c>
      <c r="AY26" s="54">
        <v>0.8</v>
      </c>
      <c r="AZ26" s="54">
        <f t="shared" si="19"/>
        <v>0.8</v>
      </c>
      <c r="BA26" s="54">
        <f>N26-BG26</f>
        <v>0.875</v>
      </c>
      <c r="BB26" s="54">
        <v>13</v>
      </c>
      <c r="BC26" s="54">
        <f t="shared" si="20"/>
        <v>13</v>
      </c>
      <c r="BD26" s="54">
        <f t="shared" si="21"/>
        <v>12.925000000000001</v>
      </c>
      <c r="BE26" s="54">
        <v>0</v>
      </c>
      <c r="BF26" s="54">
        <v>0</v>
      </c>
      <c r="BG26" s="54">
        <v>0</v>
      </c>
      <c r="BH26" s="54">
        <v>2.8340000000000001</v>
      </c>
      <c r="BI26" s="54">
        <f t="shared" si="22"/>
        <v>3.1174000000000004</v>
      </c>
      <c r="BJ26" s="54">
        <f t="shared" si="23"/>
        <v>6.6400000000000006</v>
      </c>
      <c r="BL26" s="20">
        <f>MAX(SUMIFS($AY26:$BJ26,$AY$13:$BJ$13,"Факт2",$AY$4:$BJ$4,BL$4) - SUMIFS($AY26:$BJ26,$AY$13:$BJ$13,"План кор.",$AY$4:$BJ$4,BL$4),0)</f>
        <v>0</v>
      </c>
      <c r="BM26" s="20">
        <f t="shared" si="24"/>
        <v>3.5230000000000001</v>
      </c>
    </row>
    <row r="27" spans="1:65" x14ac:dyDescent="0.2">
      <c r="A27" s="69">
        <v>43569</v>
      </c>
      <c r="B27" s="54">
        <v>0.8</v>
      </c>
      <c r="C27" s="54">
        <v>0.73499999999999999</v>
      </c>
      <c r="D27" s="54">
        <v>13</v>
      </c>
      <c r="E27" s="54">
        <v>13</v>
      </c>
      <c r="F27" s="54">
        <v>0</v>
      </c>
      <c r="G27" s="54">
        <v>0</v>
      </c>
      <c r="H27" s="54">
        <v>2.8330000000000002</v>
      </c>
      <c r="I27" s="78">
        <v>4.9690000000000003</v>
      </c>
      <c r="K27" s="82">
        <f t="shared" si="0"/>
        <v>15.833</v>
      </c>
      <c r="L27" s="20">
        <f t="shared" si="0"/>
        <v>17.969000000000001</v>
      </c>
      <c r="M27" s="20">
        <f t="shared" si="0"/>
        <v>0.8</v>
      </c>
      <c r="N27" s="65">
        <f t="shared" si="0"/>
        <v>0.73499999999999999</v>
      </c>
      <c r="P27" s="82">
        <f t="shared" si="1"/>
        <v>13.8</v>
      </c>
      <c r="Q27" s="20">
        <f t="shared" si="9"/>
        <v>13.8</v>
      </c>
      <c r="R27" s="20">
        <f t="shared" si="2"/>
        <v>13.734999999999999</v>
      </c>
      <c r="S27" s="20">
        <f t="shared" si="10"/>
        <v>0</v>
      </c>
      <c r="T27" s="20">
        <f t="shared" si="3"/>
        <v>2.8330000000000002</v>
      </c>
      <c r="U27" s="20">
        <f t="shared" si="11"/>
        <v>3.1160000000000001</v>
      </c>
      <c r="V27" s="20">
        <f t="shared" si="4"/>
        <v>4.9690000000000003</v>
      </c>
      <c r="W27" s="65">
        <f t="shared" si="12"/>
        <v>1.8530000000000002</v>
      </c>
      <c r="Y27" s="136">
        <f t="shared" si="5"/>
        <v>13.065</v>
      </c>
      <c r="Z27" s="20">
        <f t="shared" si="6"/>
        <v>13.065</v>
      </c>
      <c r="AA27" s="20">
        <f t="shared" si="13"/>
        <v>13</v>
      </c>
      <c r="AB27" s="20">
        <f t="shared" si="7"/>
        <v>2.8330000000000002</v>
      </c>
      <c r="AC27" s="20">
        <f t="shared" si="14"/>
        <v>3.1160000000000001</v>
      </c>
      <c r="AD27" s="137">
        <f t="shared" si="8"/>
        <v>4.9690000000000003</v>
      </c>
      <c r="AF27" s="82">
        <f t="shared" si="15"/>
        <v>16.633000000000003</v>
      </c>
      <c r="AG27" s="20">
        <f t="shared" si="15"/>
        <v>16.916</v>
      </c>
      <c r="AH27" s="65">
        <f t="shared" si="15"/>
        <v>18.704000000000001</v>
      </c>
      <c r="AJ27" s="149">
        <f t="shared" si="16"/>
        <v>15.898</v>
      </c>
      <c r="AK27" s="20">
        <f t="shared" si="16"/>
        <v>16.181000000000001</v>
      </c>
      <c r="AL27" s="150">
        <f t="shared" si="16"/>
        <v>17.969000000000001</v>
      </c>
      <c r="AM27" s="20"/>
      <c r="AN27" t="str">
        <f t="shared" si="17"/>
        <v>2.1</v>
      </c>
      <c r="AO27" s="92" t="str">
        <f t="shared" si="18"/>
        <v>2.1</v>
      </c>
      <c r="AP27" s="20">
        <f t="shared" si="31"/>
        <v>13.065</v>
      </c>
      <c r="AQ27" s="65">
        <f t="shared" si="32"/>
        <v>4.9040000000000017</v>
      </c>
      <c r="AS27" s="82">
        <f t="shared" si="25"/>
        <v>13.065</v>
      </c>
      <c r="AT27" s="20">
        <f t="shared" si="26"/>
        <v>4.9040000000000017</v>
      </c>
      <c r="AU27" s="20">
        <f t="shared" si="27"/>
        <v>317.4559999999999</v>
      </c>
      <c r="AV27" s="65">
        <f t="shared" si="28"/>
        <v>100.64500000000001</v>
      </c>
      <c r="AX27" s="53">
        <v>43569</v>
      </c>
      <c r="AY27" s="54">
        <v>0.8</v>
      </c>
      <c r="AZ27" s="54">
        <f t="shared" si="19"/>
        <v>0.8</v>
      </c>
      <c r="BA27" s="54">
        <f>N27-BG27</f>
        <v>0.73499999999999999</v>
      </c>
      <c r="BB27" s="54">
        <v>13</v>
      </c>
      <c r="BC27" s="54">
        <f t="shared" si="20"/>
        <v>13</v>
      </c>
      <c r="BD27" s="54">
        <f t="shared" si="21"/>
        <v>13.065</v>
      </c>
      <c r="BE27" s="54">
        <v>0</v>
      </c>
      <c r="BF27" s="54">
        <v>0</v>
      </c>
      <c r="BG27" s="54">
        <v>0</v>
      </c>
      <c r="BH27" s="54">
        <v>2.8330000000000002</v>
      </c>
      <c r="BI27" s="54">
        <f t="shared" si="22"/>
        <v>3.1163000000000003</v>
      </c>
      <c r="BJ27" s="54">
        <f t="shared" si="23"/>
        <v>4.9040000000000017</v>
      </c>
      <c r="BL27" s="20">
        <f>MAX(SUMIFS($AY27:$BJ27,$AY$13:$BJ$13,"Факт2",$AY$4:$BJ$4,BL$4) - SUMIFS($AY27:$BJ27,$AY$13:$BJ$13,"План кор.",$AY$4:$BJ$4,BL$4),0)</f>
        <v>0</v>
      </c>
      <c r="BM27" s="20">
        <f t="shared" si="24"/>
        <v>1.788</v>
      </c>
    </row>
    <row r="28" spans="1:65" x14ac:dyDescent="0.2">
      <c r="A28" s="69">
        <v>43570</v>
      </c>
      <c r="B28" s="54">
        <v>0.8</v>
      </c>
      <c r="C28" s="54">
        <v>0.80500000000000005</v>
      </c>
      <c r="D28" s="54">
        <v>13</v>
      </c>
      <c r="E28" s="54">
        <v>13</v>
      </c>
      <c r="F28" s="54">
        <v>0</v>
      </c>
      <c r="G28" s="54">
        <v>0</v>
      </c>
      <c r="H28" s="54">
        <v>2.8340000000000001</v>
      </c>
      <c r="I28" s="78">
        <v>4.875</v>
      </c>
      <c r="K28" s="82">
        <f t="shared" si="0"/>
        <v>15.834</v>
      </c>
      <c r="L28" s="20">
        <f t="shared" si="0"/>
        <v>17.875</v>
      </c>
      <c r="M28" s="20">
        <f t="shared" si="0"/>
        <v>0.8</v>
      </c>
      <c r="N28" s="65">
        <f t="shared" si="0"/>
        <v>0.80500000000000005</v>
      </c>
      <c r="P28" s="82">
        <f t="shared" si="1"/>
        <v>13.8</v>
      </c>
      <c r="Q28" s="20">
        <f t="shared" si="9"/>
        <v>13.8</v>
      </c>
      <c r="R28" s="20">
        <f t="shared" si="2"/>
        <v>13.805</v>
      </c>
      <c r="S28" s="20">
        <f t="shared" si="10"/>
        <v>4.9999999999990052E-3</v>
      </c>
      <c r="T28" s="20">
        <f t="shared" si="3"/>
        <v>2.8340000000000001</v>
      </c>
      <c r="U28" s="20">
        <f t="shared" si="11"/>
        <v>3.117</v>
      </c>
      <c r="V28" s="20">
        <f t="shared" si="4"/>
        <v>4.875</v>
      </c>
      <c r="W28" s="65">
        <f t="shared" si="12"/>
        <v>1.758</v>
      </c>
      <c r="Y28" s="136">
        <f t="shared" si="5"/>
        <v>12.994999999999999</v>
      </c>
      <c r="Z28" s="20">
        <f t="shared" si="6"/>
        <v>12.994999999999999</v>
      </c>
      <c r="AA28" s="20">
        <f t="shared" si="13"/>
        <v>13</v>
      </c>
      <c r="AB28" s="20">
        <f t="shared" si="7"/>
        <v>2.8340000000000001</v>
      </c>
      <c r="AC28" s="20">
        <f t="shared" si="14"/>
        <v>3.117</v>
      </c>
      <c r="AD28" s="137">
        <f t="shared" si="8"/>
        <v>4.875</v>
      </c>
      <c r="AF28" s="82">
        <f t="shared" si="15"/>
        <v>16.634</v>
      </c>
      <c r="AG28" s="20">
        <f t="shared" si="15"/>
        <v>16.917000000000002</v>
      </c>
      <c r="AH28" s="65">
        <f t="shared" si="15"/>
        <v>18.68</v>
      </c>
      <c r="AJ28" s="149">
        <f t="shared" si="16"/>
        <v>15.828999999999999</v>
      </c>
      <c r="AK28" s="20">
        <f t="shared" si="16"/>
        <v>16.111999999999998</v>
      </c>
      <c r="AL28" s="150">
        <f t="shared" si="16"/>
        <v>17.875</v>
      </c>
      <c r="AM28" s="20"/>
      <c r="AN28" t="str">
        <f t="shared" si="17"/>
        <v>2.1</v>
      </c>
      <c r="AO28" s="92" t="str">
        <f t="shared" si="18"/>
        <v>2.1</v>
      </c>
      <c r="AP28" s="20">
        <f t="shared" si="31"/>
        <v>12.994999999999999</v>
      </c>
      <c r="AQ28" s="65">
        <f t="shared" si="32"/>
        <v>4.8800000000000008</v>
      </c>
      <c r="AS28" s="82">
        <f t="shared" si="25"/>
        <v>12.994999999999999</v>
      </c>
      <c r="AT28" s="20">
        <f t="shared" si="26"/>
        <v>4.8800000000000008</v>
      </c>
      <c r="AU28" s="20">
        <f t="shared" si="27"/>
        <v>317.4559999999999</v>
      </c>
      <c r="AV28" s="65">
        <f t="shared" si="28"/>
        <v>100.64500000000001</v>
      </c>
      <c r="AX28" s="53">
        <v>43570</v>
      </c>
      <c r="AY28" s="54">
        <v>0.8</v>
      </c>
      <c r="AZ28" s="54">
        <f t="shared" si="19"/>
        <v>0.8</v>
      </c>
      <c r="BA28" s="54">
        <f>N28-BG28</f>
        <v>0.80500000000000005</v>
      </c>
      <c r="BB28" s="54">
        <v>13</v>
      </c>
      <c r="BC28" s="54">
        <f t="shared" si="20"/>
        <v>13</v>
      </c>
      <c r="BD28" s="54">
        <f t="shared" si="21"/>
        <v>12.994999999999999</v>
      </c>
      <c r="BE28" s="54">
        <v>0</v>
      </c>
      <c r="BF28" s="54">
        <v>0</v>
      </c>
      <c r="BG28" s="54">
        <v>0</v>
      </c>
      <c r="BH28" s="54">
        <v>2.8340000000000001</v>
      </c>
      <c r="BI28" s="54">
        <f t="shared" si="22"/>
        <v>3.1174000000000004</v>
      </c>
      <c r="BJ28" s="54">
        <f t="shared" si="23"/>
        <v>4.8800000000000008</v>
      </c>
      <c r="BL28" s="20">
        <f>MAX(SUMIFS($AY28:$BJ28,$AY$13:$BJ$13,"Факт2",$AY$4:$BJ$4,BL$4) - SUMIFS($AY28:$BJ28,$AY$13:$BJ$13,"План кор.",$AY$4:$BJ$4,BL$4),0)</f>
        <v>0</v>
      </c>
      <c r="BM28" s="20">
        <f t="shared" si="24"/>
        <v>1.7629999999999999</v>
      </c>
    </row>
    <row r="29" spans="1:65" x14ac:dyDescent="0.2">
      <c r="A29" s="69">
        <v>43571</v>
      </c>
      <c r="B29" s="54">
        <v>0.7</v>
      </c>
      <c r="C29" s="54">
        <v>0.45900000000000002</v>
      </c>
      <c r="D29" s="54">
        <v>13</v>
      </c>
      <c r="E29" s="54">
        <v>13</v>
      </c>
      <c r="F29" s="54">
        <v>0</v>
      </c>
      <c r="G29" s="54">
        <v>0</v>
      </c>
      <c r="H29" s="54">
        <v>2.8330000000000002</v>
      </c>
      <c r="I29" s="78">
        <v>4.7750000000000004</v>
      </c>
      <c r="K29" s="82">
        <f t="shared" si="0"/>
        <v>15.833</v>
      </c>
      <c r="L29" s="20">
        <f t="shared" si="0"/>
        <v>17.774999999999999</v>
      </c>
      <c r="M29" s="20">
        <f t="shared" si="0"/>
        <v>0.7</v>
      </c>
      <c r="N29" s="65">
        <f t="shared" si="0"/>
        <v>0.45900000000000002</v>
      </c>
      <c r="P29" s="82">
        <f t="shared" si="1"/>
        <v>13.7</v>
      </c>
      <c r="Q29" s="20">
        <f t="shared" si="9"/>
        <v>13.7</v>
      </c>
      <c r="R29" s="20">
        <f t="shared" si="2"/>
        <v>13.459</v>
      </c>
      <c r="S29" s="20">
        <f t="shared" si="10"/>
        <v>0</v>
      </c>
      <c r="T29" s="20">
        <f t="shared" si="3"/>
        <v>2.8330000000000002</v>
      </c>
      <c r="U29" s="20">
        <f t="shared" si="11"/>
        <v>3.1160000000000001</v>
      </c>
      <c r="V29" s="20">
        <f t="shared" si="4"/>
        <v>4.7750000000000004</v>
      </c>
      <c r="W29" s="65">
        <f t="shared" si="12"/>
        <v>1.6590000000000003</v>
      </c>
      <c r="Y29" s="136">
        <f t="shared" si="5"/>
        <v>13.241</v>
      </c>
      <c r="Z29" s="20">
        <f t="shared" si="6"/>
        <v>13.241</v>
      </c>
      <c r="AA29" s="20">
        <f t="shared" si="13"/>
        <v>13</v>
      </c>
      <c r="AB29" s="20">
        <f t="shared" si="7"/>
        <v>2.8330000000000002</v>
      </c>
      <c r="AC29" s="20">
        <f t="shared" si="14"/>
        <v>3.1160000000000001</v>
      </c>
      <c r="AD29" s="137">
        <f t="shared" si="8"/>
        <v>4.7750000000000004</v>
      </c>
      <c r="AF29" s="82">
        <f t="shared" si="15"/>
        <v>16.533000000000001</v>
      </c>
      <c r="AG29" s="20">
        <f t="shared" si="15"/>
        <v>16.815999999999999</v>
      </c>
      <c r="AH29" s="65">
        <f t="shared" si="15"/>
        <v>18.234000000000002</v>
      </c>
      <c r="AJ29" s="149">
        <f t="shared" si="16"/>
        <v>16.073999999999998</v>
      </c>
      <c r="AK29" s="20">
        <f t="shared" si="16"/>
        <v>16.356999999999999</v>
      </c>
      <c r="AL29" s="150">
        <f t="shared" si="16"/>
        <v>17.774999999999999</v>
      </c>
      <c r="AM29" s="20"/>
      <c r="AN29" t="str">
        <f t="shared" si="17"/>
        <v>2.1</v>
      </c>
      <c r="AO29" s="92" t="str">
        <f t="shared" si="18"/>
        <v>2.1</v>
      </c>
      <c r="AP29" s="20">
        <f t="shared" si="31"/>
        <v>13.241</v>
      </c>
      <c r="AQ29" s="65">
        <f t="shared" si="32"/>
        <v>4.5339999999999989</v>
      </c>
      <c r="AS29" s="82">
        <f t="shared" si="25"/>
        <v>13.241</v>
      </c>
      <c r="AT29" s="20">
        <f t="shared" si="26"/>
        <v>4.5339999999999989</v>
      </c>
      <c r="AU29" s="20">
        <f t="shared" si="27"/>
        <v>317.4559999999999</v>
      </c>
      <c r="AV29" s="65">
        <f t="shared" si="28"/>
        <v>100.64500000000001</v>
      </c>
      <c r="AX29" s="53">
        <v>43571</v>
      </c>
      <c r="AY29" s="54">
        <v>0.7</v>
      </c>
      <c r="AZ29" s="54">
        <f t="shared" si="19"/>
        <v>0.7</v>
      </c>
      <c r="BA29" s="54">
        <f>N29-BG29</f>
        <v>0.45900000000000002</v>
      </c>
      <c r="BB29" s="54">
        <v>13</v>
      </c>
      <c r="BC29" s="54">
        <f t="shared" si="20"/>
        <v>13</v>
      </c>
      <c r="BD29" s="54">
        <f t="shared" si="21"/>
        <v>13.241</v>
      </c>
      <c r="BE29" s="54">
        <v>0</v>
      </c>
      <c r="BF29" s="54">
        <v>0</v>
      </c>
      <c r="BG29" s="54">
        <v>0</v>
      </c>
      <c r="BH29" s="54">
        <v>2.8330000000000002</v>
      </c>
      <c r="BI29" s="54">
        <f t="shared" si="22"/>
        <v>3.1163000000000003</v>
      </c>
      <c r="BJ29" s="54">
        <f t="shared" si="23"/>
        <v>4.5339999999999989</v>
      </c>
      <c r="BL29" s="20">
        <f>MAX(SUMIFS($AY29:$BJ29,$AY$13:$BJ$13,"Факт2",$AY$4:$BJ$4,BL$4) - SUMIFS($AY29:$BJ29,$AY$13:$BJ$13,"План кор.",$AY$4:$BJ$4,BL$4),0)</f>
        <v>0</v>
      </c>
      <c r="BM29" s="20">
        <f t="shared" si="24"/>
        <v>1.4179999999999999</v>
      </c>
    </row>
    <row r="30" spans="1:65" x14ac:dyDescent="0.2">
      <c r="A30" s="69">
        <v>43572</v>
      </c>
      <c r="B30" s="54">
        <v>0.7</v>
      </c>
      <c r="C30" s="54">
        <v>0.61399999999999999</v>
      </c>
      <c r="D30" s="54">
        <v>13</v>
      </c>
      <c r="E30" s="54">
        <v>12.1</v>
      </c>
      <c r="F30" s="54">
        <v>0</v>
      </c>
      <c r="G30" s="54">
        <v>0</v>
      </c>
      <c r="H30" s="54">
        <v>2.8340000000000001</v>
      </c>
      <c r="I30" s="78">
        <v>2.8340000000000001</v>
      </c>
      <c r="K30" s="82">
        <f t="shared" si="0"/>
        <v>15.834</v>
      </c>
      <c r="L30" s="20">
        <f t="shared" si="0"/>
        <v>14.933999999999999</v>
      </c>
      <c r="M30" s="20">
        <f t="shared" si="0"/>
        <v>0.7</v>
      </c>
      <c r="N30" s="65">
        <f t="shared" si="0"/>
        <v>0.61399999999999999</v>
      </c>
      <c r="P30" s="82">
        <f t="shared" si="1"/>
        <v>13.7</v>
      </c>
      <c r="Q30" s="20">
        <f t="shared" si="9"/>
        <v>13.7</v>
      </c>
      <c r="R30" s="20">
        <f t="shared" si="2"/>
        <v>12.714</v>
      </c>
      <c r="S30" s="20">
        <f t="shared" si="10"/>
        <v>0</v>
      </c>
      <c r="T30" s="20">
        <f t="shared" si="3"/>
        <v>2.8340000000000001</v>
      </c>
      <c r="U30" s="20">
        <f t="shared" si="11"/>
        <v>3.117</v>
      </c>
      <c r="V30" s="20">
        <f t="shared" si="4"/>
        <v>2.8340000000000001</v>
      </c>
      <c r="W30" s="65">
        <f t="shared" si="12"/>
        <v>0</v>
      </c>
      <c r="Y30" s="136">
        <f t="shared" si="5"/>
        <v>13.086</v>
      </c>
      <c r="Z30" s="20">
        <f t="shared" si="6"/>
        <v>13.086</v>
      </c>
      <c r="AA30" s="20">
        <f t="shared" si="13"/>
        <v>12.1</v>
      </c>
      <c r="AB30" s="20">
        <f t="shared" si="7"/>
        <v>2.8340000000000001</v>
      </c>
      <c r="AC30" s="20">
        <f t="shared" si="14"/>
        <v>3.117</v>
      </c>
      <c r="AD30" s="137">
        <f t="shared" si="8"/>
        <v>2.8340000000000001</v>
      </c>
      <c r="AF30" s="82">
        <f t="shared" si="15"/>
        <v>16.533999999999999</v>
      </c>
      <c r="AG30" s="20">
        <f t="shared" si="15"/>
        <v>16.817</v>
      </c>
      <c r="AH30" s="65">
        <f t="shared" si="15"/>
        <v>15.548</v>
      </c>
      <c r="AJ30" s="149">
        <f t="shared" si="16"/>
        <v>15.92</v>
      </c>
      <c r="AK30" s="20">
        <f t="shared" si="16"/>
        <v>16.202999999999999</v>
      </c>
      <c r="AL30" s="150">
        <f t="shared" si="16"/>
        <v>14.933999999999999</v>
      </c>
      <c r="AM30" s="20"/>
      <c r="AN30" t="str">
        <f t="shared" si="17"/>
        <v>2.3</v>
      </c>
      <c r="AO30" s="92" t="str">
        <f t="shared" si="18"/>
        <v>2.3</v>
      </c>
      <c r="AP30" s="20">
        <f t="shared" ref="AP30" si="33">AL30-AQ30</f>
        <v>12.1</v>
      </c>
      <c r="AQ30" s="65">
        <f t="shared" ref="AQ30" si="34">MIN(AL30,T30)</f>
        <v>2.8340000000000001</v>
      </c>
      <c r="AS30" s="82">
        <f t="shared" si="25"/>
        <v>13.086</v>
      </c>
      <c r="AT30" s="20">
        <f t="shared" si="26"/>
        <v>1.8479999999999994</v>
      </c>
      <c r="AU30" s="20">
        <f t="shared" si="27"/>
        <v>318.44199999999989</v>
      </c>
      <c r="AV30" s="65">
        <f t="shared" si="28"/>
        <v>99.659000000000006</v>
      </c>
      <c r="AX30" s="53">
        <v>43572</v>
      </c>
      <c r="AY30" s="54">
        <v>0.7</v>
      </c>
      <c r="AZ30" s="54">
        <f t="shared" si="19"/>
        <v>0.7</v>
      </c>
      <c r="BA30" s="54">
        <f>N30-BG30</f>
        <v>0.61399999999999999</v>
      </c>
      <c r="BB30" s="54">
        <v>13</v>
      </c>
      <c r="BC30" s="54">
        <f t="shared" si="20"/>
        <v>13</v>
      </c>
      <c r="BD30" s="54">
        <f t="shared" si="21"/>
        <v>13.086</v>
      </c>
      <c r="BE30" s="54">
        <v>0</v>
      </c>
      <c r="BF30" s="54">
        <v>0</v>
      </c>
      <c r="BG30" s="54">
        <v>0</v>
      </c>
      <c r="BH30" s="54">
        <v>2.8340000000000001</v>
      </c>
      <c r="BI30" s="54">
        <f t="shared" si="22"/>
        <v>3.1174000000000004</v>
      </c>
      <c r="BJ30" s="54">
        <f t="shared" si="23"/>
        <v>1.8479999999999994</v>
      </c>
      <c r="BL30" s="20">
        <f>MAX(SUMIFS($AY30:$BJ30,$AY$13:$BJ$13,"Факт2",$AY$4:$BJ$4,BL$4) - SUMIFS($AY30:$BJ30,$AY$13:$BJ$13,"План кор.",$AY$4:$BJ$4,BL$4),0)</f>
        <v>1.7763568394002505E-15</v>
      </c>
      <c r="BM30" s="20">
        <f t="shared" si="24"/>
        <v>0</v>
      </c>
    </row>
    <row r="31" spans="1:65" x14ac:dyDescent="0.2">
      <c r="A31" s="69">
        <v>43573</v>
      </c>
      <c r="B31" s="54">
        <v>0.7</v>
      </c>
      <c r="C31" s="54">
        <v>0.45</v>
      </c>
      <c r="D31" s="54">
        <v>13</v>
      </c>
      <c r="E31" s="54">
        <v>13</v>
      </c>
      <c r="F31" s="54">
        <v>0</v>
      </c>
      <c r="G31" s="54">
        <v>0</v>
      </c>
      <c r="H31" s="54">
        <v>2.8330000000000002</v>
      </c>
      <c r="I31" s="78">
        <v>5.08</v>
      </c>
      <c r="K31" s="82">
        <f t="shared" si="0"/>
        <v>15.833</v>
      </c>
      <c r="L31" s="20">
        <f t="shared" si="0"/>
        <v>18.079999999999998</v>
      </c>
      <c r="M31" s="20">
        <f t="shared" si="0"/>
        <v>0.7</v>
      </c>
      <c r="N31" s="65">
        <f t="shared" si="0"/>
        <v>0.45</v>
      </c>
      <c r="P31" s="82">
        <f t="shared" si="1"/>
        <v>13.7</v>
      </c>
      <c r="Q31" s="20">
        <f t="shared" si="9"/>
        <v>13.7</v>
      </c>
      <c r="R31" s="20">
        <f t="shared" si="2"/>
        <v>13.45</v>
      </c>
      <c r="S31" s="20">
        <f t="shared" si="10"/>
        <v>0</v>
      </c>
      <c r="T31" s="20">
        <f t="shared" si="3"/>
        <v>2.8330000000000002</v>
      </c>
      <c r="U31" s="20">
        <f t="shared" si="11"/>
        <v>3.1160000000000001</v>
      </c>
      <c r="V31" s="20">
        <f t="shared" si="4"/>
        <v>5.08</v>
      </c>
      <c r="W31" s="65">
        <f t="shared" si="12"/>
        <v>1.964</v>
      </c>
      <c r="Y31" s="136">
        <f t="shared" si="5"/>
        <v>13.25</v>
      </c>
      <c r="Z31" s="20">
        <f t="shared" si="6"/>
        <v>13.25</v>
      </c>
      <c r="AA31" s="20">
        <f t="shared" si="13"/>
        <v>13</v>
      </c>
      <c r="AB31" s="20">
        <f t="shared" si="7"/>
        <v>2.8330000000000002</v>
      </c>
      <c r="AC31" s="20">
        <f t="shared" si="14"/>
        <v>3.1160000000000001</v>
      </c>
      <c r="AD31" s="137">
        <f t="shared" si="8"/>
        <v>5.08</v>
      </c>
      <c r="AF31" s="82">
        <f t="shared" si="15"/>
        <v>16.533000000000001</v>
      </c>
      <c r="AG31" s="20">
        <f t="shared" si="15"/>
        <v>16.815999999999999</v>
      </c>
      <c r="AH31" s="65">
        <f t="shared" si="15"/>
        <v>18.53</v>
      </c>
      <c r="AJ31" s="149">
        <f t="shared" si="16"/>
        <v>16.082999999999998</v>
      </c>
      <c r="AK31" s="20">
        <f t="shared" si="16"/>
        <v>16.366</v>
      </c>
      <c r="AL31" s="150">
        <f t="shared" si="16"/>
        <v>18.079999999999998</v>
      </c>
      <c r="AM31" s="20"/>
      <c r="AN31" t="str">
        <f t="shared" si="17"/>
        <v>2.1</v>
      </c>
      <c r="AO31" s="92" t="str">
        <f t="shared" si="18"/>
        <v>2.1</v>
      </c>
      <c r="AP31" s="20">
        <f t="shared" si="31"/>
        <v>13.25</v>
      </c>
      <c r="AQ31" s="65">
        <f t="shared" si="32"/>
        <v>4.8299999999999983</v>
      </c>
      <c r="AS31" s="82">
        <f t="shared" si="25"/>
        <v>13.25</v>
      </c>
      <c r="AT31" s="20">
        <f t="shared" si="26"/>
        <v>4.8299999999999983</v>
      </c>
      <c r="AU31" s="20">
        <f t="shared" si="27"/>
        <v>318.44199999999989</v>
      </c>
      <c r="AV31" s="65">
        <f t="shared" si="28"/>
        <v>99.659000000000006</v>
      </c>
      <c r="AX31" s="53">
        <v>43573</v>
      </c>
      <c r="AY31" s="54">
        <v>0.7</v>
      </c>
      <c r="AZ31" s="54">
        <f t="shared" si="19"/>
        <v>0.7</v>
      </c>
      <c r="BA31" s="54">
        <f>N31-BG31</f>
        <v>0.45</v>
      </c>
      <c r="BB31" s="54">
        <v>13</v>
      </c>
      <c r="BC31" s="54">
        <f t="shared" si="20"/>
        <v>13</v>
      </c>
      <c r="BD31" s="54">
        <f t="shared" si="21"/>
        <v>13.25</v>
      </c>
      <c r="BE31" s="54">
        <v>0</v>
      </c>
      <c r="BF31" s="54">
        <v>0</v>
      </c>
      <c r="BG31" s="54">
        <v>0</v>
      </c>
      <c r="BH31" s="54">
        <v>2.8330000000000002</v>
      </c>
      <c r="BI31" s="54">
        <f t="shared" si="22"/>
        <v>3.1163000000000003</v>
      </c>
      <c r="BJ31" s="54">
        <f t="shared" si="23"/>
        <v>4.8299999999999983</v>
      </c>
      <c r="BL31" s="20">
        <f>MAX(SUMIFS($AY31:$BJ31,$AY$13:$BJ$13,"Факт2",$AY$4:$BJ$4,BL$4) - SUMIFS($AY31:$BJ31,$AY$13:$BJ$13,"План кор.",$AY$4:$BJ$4,BL$4),0)</f>
        <v>0</v>
      </c>
      <c r="BM31" s="20">
        <f t="shared" si="24"/>
        <v>1.714</v>
      </c>
    </row>
    <row r="32" spans="1:65" x14ac:dyDescent="0.2">
      <c r="A32" s="69">
        <v>43574</v>
      </c>
      <c r="B32" s="54">
        <v>0.7</v>
      </c>
      <c r="C32" s="54">
        <v>0.497</v>
      </c>
      <c r="D32" s="54">
        <v>13</v>
      </c>
      <c r="E32" s="54">
        <v>9.44</v>
      </c>
      <c r="F32" s="54">
        <v>0</v>
      </c>
      <c r="G32" s="54">
        <v>0</v>
      </c>
      <c r="H32" s="54">
        <v>2.8340000000000001</v>
      </c>
      <c r="I32" s="78">
        <v>2.8340000000000001</v>
      </c>
      <c r="K32" s="82">
        <f t="shared" si="0"/>
        <v>15.834</v>
      </c>
      <c r="L32" s="20">
        <f t="shared" si="0"/>
        <v>12.273999999999999</v>
      </c>
      <c r="M32" s="20">
        <f t="shared" si="0"/>
        <v>0.7</v>
      </c>
      <c r="N32" s="65">
        <f t="shared" si="0"/>
        <v>0.497</v>
      </c>
      <c r="P32" s="82">
        <f t="shared" si="1"/>
        <v>13.7</v>
      </c>
      <c r="Q32" s="20">
        <f t="shared" si="9"/>
        <v>13.7</v>
      </c>
      <c r="R32" s="20">
        <f t="shared" si="2"/>
        <v>9.9369999999999994</v>
      </c>
      <c r="S32" s="20">
        <f t="shared" si="10"/>
        <v>0</v>
      </c>
      <c r="T32" s="20">
        <f t="shared" si="3"/>
        <v>2.8340000000000001</v>
      </c>
      <c r="U32" s="20">
        <f t="shared" si="11"/>
        <v>3.117</v>
      </c>
      <c r="V32" s="20">
        <f t="shared" si="4"/>
        <v>2.8340000000000001</v>
      </c>
      <c r="W32" s="65">
        <f t="shared" si="12"/>
        <v>0</v>
      </c>
      <c r="Y32" s="136">
        <f t="shared" si="5"/>
        <v>13.202999999999999</v>
      </c>
      <c r="Z32" s="20">
        <f t="shared" si="6"/>
        <v>13.202999999999999</v>
      </c>
      <c r="AA32" s="20">
        <f t="shared" si="13"/>
        <v>9.44</v>
      </c>
      <c r="AB32" s="20">
        <f t="shared" si="7"/>
        <v>2.8340000000000001</v>
      </c>
      <c r="AC32" s="20">
        <f t="shared" si="14"/>
        <v>3.117</v>
      </c>
      <c r="AD32" s="137">
        <f t="shared" si="8"/>
        <v>2.8340000000000001</v>
      </c>
      <c r="AF32" s="82">
        <f t="shared" si="15"/>
        <v>16.533999999999999</v>
      </c>
      <c r="AG32" s="20">
        <f t="shared" si="15"/>
        <v>16.817</v>
      </c>
      <c r="AH32" s="65">
        <f t="shared" si="15"/>
        <v>12.770999999999999</v>
      </c>
      <c r="AJ32" s="149">
        <f t="shared" si="16"/>
        <v>16.036999999999999</v>
      </c>
      <c r="AK32" s="20">
        <f t="shared" si="16"/>
        <v>16.32</v>
      </c>
      <c r="AL32" s="150">
        <f t="shared" si="16"/>
        <v>12.273999999999999</v>
      </c>
      <c r="AM32" s="20"/>
      <c r="AN32" t="str">
        <f t="shared" si="17"/>
        <v>2.3</v>
      </c>
      <c r="AO32" s="92" t="str">
        <f t="shared" si="18"/>
        <v>2.3</v>
      </c>
      <c r="AP32" s="20">
        <f t="shared" ref="AP32:AP43" si="35">AL32-AQ32</f>
        <v>9.44</v>
      </c>
      <c r="AQ32" s="65">
        <f t="shared" ref="AQ32:AQ43" si="36">MIN(AL32,T32)</f>
        <v>2.8340000000000001</v>
      </c>
      <c r="AS32" s="82">
        <f t="shared" si="25"/>
        <v>12.273999999999999</v>
      </c>
      <c r="AT32" s="20">
        <f t="shared" si="26"/>
        <v>0</v>
      </c>
      <c r="AU32" s="20">
        <f t="shared" si="27"/>
        <v>321.2759999999999</v>
      </c>
      <c r="AV32" s="65">
        <f t="shared" si="28"/>
        <v>96.825000000000003</v>
      </c>
      <c r="AX32" s="53">
        <v>43574</v>
      </c>
      <c r="AY32" s="54">
        <v>0.7</v>
      </c>
      <c r="AZ32" s="54">
        <f t="shared" si="19"/>
        <v>0.7</v>
      </c>
      <c r="BA32" s="54">
        <f>N32-BG32</f>
        <v>0.497</v>
      </c>
      <c r="BB32" s="54">
        <v>13</v>
      </c>
      <c r="BC32" s="54">
        <f t="shared" si="20"/>
        <v>13</v>
      </c>
      <c r="BD32" s="54">
        <f t="shared" si="21"/>
        <v>12.273999999999999</v>
      </c>
      <c r="BE32" s="54">
        <v>0</v>
      </c>
      <c r="BF32" s="54">
        <v>0</v>
      </c>
      <c r="BG32" s="54">
        <v>0</v>
      </c>
      <c r="BH32" s="54">
        <v>2.8340000000000001</v>
      </c>
      <c r="BI32" s="54">
        <f t="shared" si="22"/>
        <v>3.1174000000000004</v>
      </c>
      <c r="BJ32" s="54">
        <f t="shared" si="23"/>
        <v>0</v>
      </c>
      <c r="BL32" s="20">
        <f>MAX(SUMIFS($AY32:$BJ32,$AY$13:$BJ$13,"Факт2",$AY$4:$BJ$4,BL$4) - SUMIFS($AY32:$BJ32,$AY$13:$BJ$13,"План кор.",$AY$4:$BJ$4,BL$4),0)</f>
        <v>0</v>
      </c>
      <c r="BM32" s="20">
        <f t="shared" si="24"/>
        <v>0</v>
      </c>
    </row>
    <row r="33" spans="1:65" x14ac:dyDescent="0.2">
      <c r="A33" s="69">
        <v>43575</v>
      </c>
      <c r="B33" s="54">
        <v>0.7</v>
      </c>
      <c r="C33" s="54">
        <v>0.38600000000000001</v>
      </c>
      <c r="D33" s="54">
        <v>13</v>
      </c>
      <c r="E33" s="54">
        <v>10.084</v>
      </c>
      <c r="F33" s="54">
        <v>0</v>
      </c>
      <c r="G33" s="54">
        <v>0</v>
      </c>
      <c r="H33" s="54">
        <v>2.8330000000000002</v>
      </c>
      <c r="I33" s="78">
        <v>2.8330000000000002</v>
      </c>
      <c r="K33" s="82">
        <f t="shared" si="0"/>
        <v>15.833</v>
      </c>
      <c r="L33" s="20">
        <f t="shared" si="0"/>
        <v>12.917</v>
      </c>
      <c r="M33" s="20">
        <f t="shared" si="0"/>
        <v>0.7</v>
      </c>
      <c r="N33" s="65">
        <f t="shared" si="0"/>
        <v>0.38600000000000001</v>
      </c>
      <c r="P33" s="82">
        <f t="shared" si="1"/>
        <v>13.7</v>
      </c>
      <c r="Q33" s="20">
        <f t="shared" si="9"/>
        <v>13.7</v>
      </c>
      <c r="R33" s="20">
        <f t="shared" si="2"/>
        <v>10.469999999999999</v>
      </c>
      <c r="S33" s="20">
        <f t="shared" si="10"/>
        <v>0</v>
      </c>
      <c r="T33" s="20">
        <f t="shared" si="3"/>
        <v>2.8330000000000002</v>
      </c>
      <c r="U33" s="20">
        <f t="shared" si="11"/>
        <v>3.1160000000000001</v>
      </c>
      <c r="V33" s="20">
        <f t="shared" si="4"/>
        <v>2.8330000000000002</v>
      </c>
      <c r="W33" s="65">
        <f t="shared" si="12"/>
        <v>0</v>
      </c>
      <c r="Y33" s="136">
        <f t="shared" si="5"/>
        <v>13.314</v>
      </c>
      <c r="Z33" s="20">
        <f t="shared" si="6"/>
        <v>13.314</v>
      </c>
      <c r="AA33" s="20">
        <f t="shared" si="13"/>
        <v>10.084</v>
      </c>
      <c r="AB33" s="20">
        <f t="shared" si="7"/>
        <v>2.8330000000000002</v>
      </c>
      <c r="AC33" s="20">
        <f t="shared" si="14"/>
        <v>3.1160000000000001</v>
      </c>
      <c r="AD33" s="137">
        <f t="shared" si="8"/>
        <v>2.8330000000000002</v>
      </c>
      <c r="AF33" s="82">
        <f t="shared" si="15"/>
        <v>16.533000000000001</v>
      </c>
      <c r="AG33" s="20">
        <f t="shared" si="15"/>
        <v>16.815999999999999</v>
      </c>
      <c r="AH33" s="65">
        <f t="shared" si="15"/>
        <v>13.302999999999999</v>
      </c>
      <c r="AJ33" s="149">
        <f t="shared" si="16"/>
        <v>16.146999999999998</v>
      </c>
      <c r="AK33" s="20">
        <f t="shared" si="16"/>
        <v>16.43</v>
      </c>
      <c r="AL33" s="150">
        <f t="shared" si="16"/>
        <v>12.917</v>
      </c>
      <c r="AM33" s="20"/>
      <c r="AN33" t="str">
        <f t="shared" si="17"/>
        <v>2.3</v>
      </c>
      <c r="AO33" s="92" t="str">
        <f t="shared" si="18"/>
        <v>2.3</v>
      </c>
      <c r="AP33" s="20">
        <f t="shared" si="35"/>
        <v>10.084</v>
      </c>
      <c r="AQ33" s="65">
        <f t="shared" si="36"/>
        <v>2.8330000000000002</v>
      </c>
      <c r="AS33" s="82">
        <f t="shared" si="25"/>
        <v>12.917</v>
      </c>
      <c r="AT33" s="20">
        <f t="shared" si="26"/>
        <v>0</v>
      </c>
      <c r="AU33" s="20">
        <f t="shared" si="27"/>
        <v>324.10899999999992</v>
      </c>
      <c r="AV33" s="65">
        <f t="shared" si="28"/>
        <v>93.992000000000004</v>
      </c>
      <c r="AX33" s="53">
        <v>43575</v>
      </c>
      <c r="AY33" s="54">
        <v>0.7</v>
      </c>
      <c r="AZ33" s="54">
        <f t="shared" si="19"/>
        <v>0.7</v>
      </c>
      <c r="BA33" s="54">
        <f>N33-BG33</f>
        <v>0.38600000000000001</v>
      </c>
      <c r="BB33" s="54">
        <v>13</v>
      </c>
      <c r="BC33" s="54">
        <f t="shared" si="20"/>
        <v>13</v>
      </c>
      <c r="BD33" s="54">
        <f t="shared" si="21"/>
        <v>12.917</v>
      </c>
      <c r="BE33" s="54">
        <v>0</v>
      </c>
      <c r="BF33" s="54">
        <v>0</v>
      </c>
      <c r="BG33" s="54">
        <v>0</v>
      </c>
      <c r="BH33" s="54">
        <v>2.8330000000000002</v>
      </c>
      <c r="BI33" s="54">
        <f t="shared" si="22"/>
        <v>3.1163000000000003</v>
      </c>
      <c r="BJ33" s="54">
        <f t="shared" si="23"/>
        <v>0</v>
      </c>
      <c r="BL33" s="20">
        <f>MAX(SUMIFS($AY33:$BJ33,$AY$13:$BJ$13,"Факт2",$AY$4:$BJ$4,BL$4) - SUMIFS($AY33:$BJ33,$AY$13:$BJ$13,"План кор.",$AY$4:$BJ$4,BL$4),0)</f>
        <v>0</v>
      </c>
      <c r="BM33" s="20">
        <f t="shared" si="24"/>
        <v>0</v>
      </c>
    </row>
    <row r="34" spans="1:65" x14ac:dyDescent="0.2">
      <c r="A34" s="69">
        <v>43576</v>
      </c>
      <c r="B34" s="54">
        <v>0.5</v>
      </c>
      <c r="C34" s="54">
        <v>0.54700000000000004</v>
      </c>
      <c r="D34" s="54">
        <v>11</v>
      </c>
      <c r="E34" s="54">
        <v>9.7780000000000005</v>
      </c>
      <c r="F34" s="54">
        <v>0</v>
      </c>
      <c r="G34" s="54">
        <v>0</v>
      </c>
      <c r="H34" s="54">
        <v>2.8330000000000002</v>
      </c>
      <c r="I34" s="78">
        <v>2.8330000000000002</v>
      </c>
      <c r="K34" s="82">
        <f t="shared" si="0"/>
        <v>13.833</v>
      </c>
      <c r="L34" s="20">
        <f t="shared" si="0"/>
        <v>12.611000000000001</v>
      </c>
      <c r="M34" s="20">
        <f t="shared" si="0"/>
        <v>0.5</v>
      </c>
      <c r="N34" s="65">
        <f t="shared" si="0"/>
        <v>0.54700000000000004</v>
      </c>
      <c r="P34" s="82">
        <f t="shared" si="1"/>
        <v>11.5</v>
      </c>
      <c r="Q34" s="20">
        <f t="shared" si="9"/>
        <v>11.5</v>
      </c>
      <c r="R34" s="20">
        <f t="shared" si="2"/>
        <v>10.325000000000001</v>
      </c>
      <c r="S34" s="20">
        <f t="shared" si="10"/>
        <v>0</v>
      </c>
      <c r="T34" s="20">
        <f t="shared" si="3"/>
        <v>2.8330000000000002</v>
      </c>
      <c r="U34" s="20">
        <f t="shared" si="11"/>
        <v>3.1160000000000001</v>
      </c>
      <c r="V34" s="20">
        <f t="shared" si="4"/>
        <v>2.8330000000000002</v>
      </c>
      <c r="W34" s="65">
        <f t="shared" si="12"/>
        <v>0</v>
      </c>
      <c r="Y34" s="136">
        <f t="shared" si="5"/>
        <v>10.952999999999999</v>
      </c>
      <c r="Z34" s="20">
        <f t="shared" si="6"/>
        <v>10.952999999999999</v>
      </c>
      <c r="AA34" s="20">
        <f t="shared" si="13"/>
        <v>9.7780000000000005</v>
      </c>
      <c r="AB34" s="20">
        <f t="shared" si="7"/>
        <v>2.8330000000000002</v>
      </c>
      <c r="AC34" s="20">
        <f t="shared" si="14"/>
        <v>3.1160000000000001</v>
      </c>
      <c r="AD34" s="137">
        <f t="shared" si="8"/>
        <v>2.8330000000000002</v>
      </c>
      <c r="AF34" s="82">
        <f t="shared" si="15"/>
        <v>14.333</v>
      </c>
      <c r="AG34" s="20">
        <f t="shared" si="15"/>
        <v>14.616</v>
      </c>
      <c r="AH34" s="65">
        <f t="shared" si="15"/>
        <v>13.158000000000001</v>
      </c>
      <c r="AJ34" s="149">
        <f t="shared" si="16"/>
        <v>13.786</v>
      </c>
      <c r="AK34" s="20">
        <f t="shared" si="16"/>
        <v>14.068999999999999</v>
      </c>
      <c r="AL34" s="150">
        <f t="shared" si="16"/>
        <v>12.611000000000001</v>
      </c>
      <c r="AM34" s="20"/>
      <c r="AN34" t="str">
        <f t="shared" si="17"/>
        <v>2.3</v>
      </c>
      <c r="AO34" s="92" t="str">
        <f t="shared" si="18"/>
        <v>2.3</v>
      </c>
      <c r="AP34" s="20">
        <f t="shared" si="35"/>
        <v>9.7780000000000005</v>
      </c>
      <c r="AQ34" s="65">
        <f t="shared" si="36"/>
        <v>2.8330000000000002</v>
      </c>
      <c r="AS34" s="82">
        <f t="shared" si="25"/>
        <v>10.952999999999999</v>
      </c>
      <c r="AT34" s="20">
        <f t="shared" si="26"/>
        <v>1.6580000000000013</v>
      </c>
      <c r="AU34" s="20">
        <f t="shared" si="27"/>
        <v>325.28399999999993</v>
      </c>
      <c r="AV34" s="65">
        <f t="shared" si="28"/>
        <v>92.817000000000007</v>
      </c>
      <c r="AX34" s="53">
        <v>43576</v>
      </c>
      <c r="AY34" s="54">
        <v>0.5</v>
      </c>
      <c r="AZ34" s="54">
        <f t="shared" si="19"/>
        <v>0.5</v>
      </c>
      <c r="BA34" s="54">
        <f>N34-BG34</f>
        <v>0.54700000000000004</v>
      </c>
      <c r="BB34" s="54">
        <v>11</v>
      </c>
      <c r="BC34" s="54">
        <f t="shared" si="20"/>
        <v>11</v>
      </c>
      <c r="BD34" s="54">
        <f t="shared" si="21"/>
        <v>10.952999999999999</v>
      </c>
      <c r="BE34" s="54">
        <v>0</v>
      </c>
      <c r="BF34" s="54">
        <v>0</v>
      </c>
      <c r="BG34" s="54">
        <v>0</v>
      </c>
      <c r="BH34" s="54">
        <v>2.8330000000000002</v>
      </c>
      <c r="BI34" s="54">
        <f t="shared" si="22"/>
        <v>3.1163000000000003</v>
      </c>
      <c r="BJ34" s="54">
        <f t="shared" si="23"/>
        <v>1.6580000000000013</v>
      </c>
      <c r="BL34" s="20">
        <f>MAX(SUMIFS($AY34:$BJ34,$AY$13:$BJ$13,"Факт2",$AY$4:$BJ$4,BL$4) - SUMIFS($AY34:$BJ34,$AY$13:$BJ$13,"План кор.",$AY$4:$BJ$4,BL$4),0)</f>
        <v>0</v>
      </c>
      <c r="BM34" s="20">
        <f t="shared" si="24"/>
        <v>0</v>
      </c>
    </row>
    <row r="35" spans="1:65" x14ac:dyDescent="0.2">
      <c r="A35" s="69">
        <v>43577</v>
      </c>
      <c r="B35" s="54">
        <v>0.5</v>
      </c>
      <c r="C35" s="54">
        <v>0.48699999999999999</v>
      </c>
      <c r="D35" s="54">
        <v>11</v>
      </c>
      <c r="E35" s="54">
        <v>8.3350000000000009</v>
      </c>
      <c r="F35" s="54">
        <v>0</v>
      </c>
      <c r="G35" s="54">
        <v>0</v>
      </c>
      <c r="H35" s="54">
        <v>2.8330000000000002</v>
      </c>
      <c r="I35" s="78">
        <v>2.8330000000000002</v>
      </c>
      <c r="K35" s="82">
        <f t="shared" si="0"/>
        <v>13.833</v>
      </c>
      <c r="L35" s="20">
        <f t="shared" si="0"/>
        <v>11.168000000000001</v>
      </c>
      <c r="M35" s="20">
        <f t="shared" si="0"/>
        <v>0.5</v>
      </c>
      <c r="N35" s="65">
        <f t="shared" si="0"/>
        <v>0.48699999999999999</v>
      </c>
      <c r="P35" s="82">
        <f t="shared" si="1"/>
        <v>11.5</v>
      </c>
      <c r="Q35" s="20">
        <f t="shared" si="9"/>
        <v>11.5</v>
      </c>
      <c r="R35" s="20">
        <f t="shared" si="2"/>
        <v>8.822000000000001</v>
      </c>
      <c r="S35" s="20">
        <f t="shared" si="10"/>
        <v>0</v>
      </c>
      <c r="T35" s="20">
        <f t="shared" si="3"/>
        <v>2.8330000000000002</v>
      </c>
      <c r="U35" s="20">
        <f t="shared" si="11"/>
        <v>3.1160000000000001</v>
      </c>
      <c r="V35" s="20">
        <f t="shared" si="4"/>
        <v>2.8330000000000002</v>
      </c>
      <c r="W35" s="65">
        <f t="shared" si="12"/>
        <v>0</v>
      </c>
      <c r="Y35" s="136">
        <f t="shared" si="5"/>
        <v>11.013</v>
      </c>
      <c r="Z35" s="20">
        <f t="shared" si="6"/>
        <v>11.013</v>
      </c>
      <c r="AA35" s="20">
        <f t="shared" si="13"/>
        <v>8.3350000000000009</v>
      </c>
      <c r="AB35" s="20">
        <f t="shared" si="7"/>
        <v>2.8330000000000002</v>
      </c>
      <c r="AC35" s="20">
        <f t="shared" si="14"/>
        <v>3.1160000000000001</v>
      </c>
      <c r="AD35" s="137">
        <f t="shared" si="8"/>
        <v>2.8330000000000002</v>
      </c>
      <c r="AF35" s="82">
        <f t="shared" si="15"/>
        <v>14.333</v>
      </c>
      <c r="AG35" s="20">
        <f t="shared" si="15"/>
        <v>14.616</v>
      </c>
      <c r="AH35" s="65">
        <f t="shared" si="15"/>
        <v>11.655000000000001</v>
      </c>
      <c r="AJ35" s="149">
        <f t="shared" si="16"/>
        <v>13.846</v>
      </c>
      <c r="AK35" s="20">
        <f t="shared" si="16"/>
        <v>14.129</v>
      </c>
      <c r="AL35" s="150">
        <f t="shared" si="16"/>
        <v>11.168000000000001</v>
      </c>
      <c r="AM35" s="20"/>
      <c r="AN35" t="str">
        <f t="shared" si="17"/>
        <v>2.3</v>
      </c>
      <c r="AO35" s="92" t="str">
        <f t="shared" si="18"/>
        <v>2.3</v>
      </c>
      <c r="AP35" s="20">
        <f t="shared" si="35"/>
        <v>8.3350000000000009</v>
      </c>
      <c r="AQ35" s="65">
        <f t="shared" si="36"/>
        <v>2.8330000000000002</v>
      </c>
      <c r="AS35" s="82">
        <f t="shared" si="25"/>
        <v>11.013</v>
      </c>
      <c r="AT35" s="20">
        <f t="shared" si="26"/>
        <v>0.15500000000000114</v>
      </c>
      <c r="AU35" s="20">
        <f t="shared" si="27"/>
        <v>327.96199999999993</v>
      </c>
      <c r="AV35" s="65">
        <f t="shared" si="28"/>
        <v>90.13900000000001</v>
      </c>
      <c r="AX35" s="53">
        <v>43577</v>
      </c>
      <c r="AY35" s="54">
        <v>0.5</v>
      </c>
      <c r="AZ35" s="54">
        <f t="shared" si="19"/>
        <v>0.5</v>
      </c>
      <c r="BA35" s="54">
        <f>N35-BG35</f>
        <v>0.48699999999999999</v>
      </c>
      <c r="BB35" s="54">
        <v>11</v>
      </c>
      <c r="BC35" s="54">
        <f t="shared" si="20"/>
        <v>11</v>
      </c>
      <c r="BD35" s="54">
        <f t="shared" si="21"/>
        <v>11.013</v>
      </c>
      <c r="BE35" s="54">
        <v>0</v>
      </c>
      <c r="BF35" s="54">
        <v>0</v>
      </c>
      <c r="BG35" s="54">
        <v>0</v>
      </c>
      <c r="BH35" s="54">
        <v>2.8330000000000002</v>
      </c>
      <c r="BI35" s="54">
        <f t="shared" si="22"/>
        <v>3.1163000000000003</v>
      </c>
      <c r="BJ35" s="54">
        <f t="shared" si="23"/>
        <v>0.15500000000000114</v>
      </c>
      <c r="BL35" s="20">
        <f>MAX(SUMIFS($AY35:$BJ35,$AY$13:$BJ$13,"Факт2",$AY$4:$BJ$4,BL$4) - SUMIFS($AY35:$BJ35,$AY$13:$BJ$13,"План кор.",$AY$4:$BJ$4,BL$4),0)</f>
        <v>0</v>
      </c>
      <c r="BM35" s="20">
        <f t="shared" si="24"/>
        <v>0</v>
      </c>
    </row>
    <row r="36" spans="1:65" x14ac:dyDescent="0.2">
      <c r="A36" s="69">
        <v>43578</v>
      </c>
      <c r="B36" s="54">
        <v>0.5</v>
      </c>
      <c r="C36" s="54">
        <v>0.46500000000000002</v>
      </c>
      <c r="D36" s="54">
        <v>11</v>
      </c>
      <c r="E36" s="54">
        <v>7.1</v>
      </c>
      <c r="F36" s="54">
        <v>0</v>
      </c>
      <c r="G36" s="54">
        <v>0</v>
      </c>
      <c r="H36" s="54">
        <v>2.8330000000000002</v>
      </c>
      <c r="I36" s="78">
        <v>2.8330000000000002</v>
      </c>
      <c r="K36" s="82">
        <f t="shared" si="0"/>
        <v>13.833</v>
      </c>
      <c r="L36" s="20">
        <f t="shared" si="0"/>
        <v>9.9329999999999998</v>
      </c>
      <c r="M36" s="20">
        <f t="shared" si="0"/>
        <v>0.5</v>
      </c>
      <c r="N36" s="65">
        <f t="shared" si="0"/>
        <v>0.46500000000000002</v>
      </c>
      <c r="P36" s="82">
        <f t="shared" si="1"/>
        <v>11.5</v>
      </c>
      <c r="Q36" s="20">
        <f t="shared" si="9"/>
        <v>11.5</v>
      </c>
      <c r="R36" s="20">
        <f t="shared" si="2"/>
        <v>7.5649999999999995</v>
      </c>
      <c r="S36" s="20">
        <f t="shared" si="10"/>
        <v>0</v>
      </c>
      <c r="T36" s="20">
        <f t="shared" si="3"/>
        <v>2.8330000000000002</v>
      </c>
      <c r="U36" s="20">
        <f t="shared" si="11"/>
        <v>3.1160000000000001</v>
      </c>
      <c r="V36" s="20">
        <f t="shared" si="4"/>
        <v>2.8330000000000002</v>
      </c>
      <c r="W36" s="65">
        <f t="shared" si="12"/>
        <v>0</v>
      </c>
      <c r="Y36" s="136">
        <f t="shared" si="5"/>
        <v>11.035</v>
      </c>
      <c r="Z36" s="20">
        <f t="shared" si="6"/>
        <v>11.035</v>
      </c>
      <c r="AA36" s="20">
        <f t="shared" si="13"/>
        <v>7.1</v>
      </c>
      <c r="AB36" s="20">
        <f t="shared" si="7"/>
        <v>2.8330000000000002</v>
      </c>
      <c r="AC36" s="20">
        <f t="shared" si="14"/>
        <v>3.1160000000000001</v>
      </c>
      <c r="AD36" s="137">
        <f t="shared" si="8"/>
        <v>2.8330000000000002</v>
      </c>
      <c r="AF36" s="82">
        <f t="shared" si="15"/>
        <v>14.333</v>
      </c>
      <c r="AG36" s="20">
        <f t="shared" si="15"/>
        <v>14.616</v>
      </c>
      <c r="AH36" s="65">
        <f t="shared" si="15"/>
        <v>10.398</v>
      </c>
      <c r="AJ36" s="149">
        <f t="shared" si="16"/>
        <v>13.868</v>
      </c>
      <c r="AK36" s="20">
        <f t="shared" si="16"/>
        <v>14.151</v>
      </c>
      <c r="AL36" s="150">
        <f t="shared" si="16"/>
        <v>9.9329999999999998</v>
      </c>
      <c r="AM36" s="20"/>
      <c r="AN36" t="str">
        <f t="shared" si="17"/>
        <v>2.3</v>
      </c>
      <c r="AO36" s="92" t="str">
        <f t="shared" si="18"/>
        <v>2.3</v>
      </c>
      <c r="AP36" s="20">
        <f t="shared" si="35"/>
        <v>7.1</v>
      </c>
      <c r="AQ36" s="65">
        <f t="shared" si="36"/>
        <v>2.8330000000000002</v>
      </c>
      <c r="AS36" s="82">
        <f t="shared" si="25"/>
        <v>9.9329999999999998</v>
      </c>
      <c r="AT36" s="20">
        <f t="shared" si="26"/>
        <v>0</v>
      </c>
      <c r="AU36" s="20">
        <f t="shared" si="27"/>
        <v>330.79499999999996</v>
      </c>
      <c r="AV36" s="65">
        <f t="shared" si="28"/>
        <v>87.306000000000012</v>
      </c>
      <c r="AX36" s="53">
        <v>43578</v>
      </c>
      <c r="AY36" s="54">
        <v>0.5</v>
      </c>
      <c r="AZ36" s="54">
        <f t="shared" si="19"/>
        <v>0.5</v>
      </c>
      <c r="BA36" s="54">
        <f>N36-BG36</f>
        <v>0.46500000000000002</v>
      </c>
      <c r="BB36" s="54">
        <v>11</v>
      </c>
      <c r="BC36" s="54">
        <f t="shared" si="20"/>
        <v>11</v>
      </c>
      <c r="BD36" s="54">
        <f t="shared" si="21"/>
        <v>9.9329999999999998</v>
      </c>
      <c r="BE36" s="54">
        <v>0</v>
      </c>
      <c r="BF36" s="54">
        <v>0</v>
      </c>
      <c r="BG36" s="54">
        <v>0</v>
      </c>
      <c r="BH36" s="54">
        <v>2.8330000000000002</v>
      </c>
      <c r="BI36" s="54">
        <f t="shared" si="22"/>
        <v>3.1163000000000003</v>
      </c>
      <c r="BJ36" s="54">
        <f t="shared" si="23"/>
        <v>0</v>
      </c>
      <c r="BL36" s="20">
        <f>MAX(SUMIFS($AY36:$BJ36,$AY$13:$BJ$13,"Факт2",$AY$4:$BJ$4,BL$4) - SUMIFS($AY36:$BJ36,$AY$13:$BJ$13,"План кор.",$AY$4:$BJ$4,BL$4),0)</f>
        <v>0</v>
      </c>
      <c r="BM36" s="20">
        <f t="shared" si="24"/>
        <v>0</v>
      </c>
    </row>
    <row r="37" spans="1:65" x14ac:dyDescent="0.2">
      <c r="A37" s="69">
        <v>43579</v>
      </c>
      <c r="B37" s="54">
        <v>0.5</v>
      </c>
      <c r="C37" s="54">
        <v>0.30299999999999999</v>
      </c>
      <c r="D37" s="54">
        <v>11</v>
      </c>
      <c r="E37" s="54">
        <v>8.6620000000000008</v>
      </c>
      <c r="F37" s="54">
        <v>0</v>
      </c>
      <c r="G37" s="54">
        <v>0</v>
      </c>
      <c r="H37" s="54">
        <v>2.8330000000000002</v>
      </c>
      <c r="I37" s="78">
        <v>2.8330000000000002</v>
      </c>
      <c r="K37" s="82">
        <f t="shared" si="0"/>
        <v>13.833</v>
      </c>
      <c r="L37" s="20">
        <f t="shared" si="0"/>
        <v>11.495000000000001</v>
      </c>
      <c r="M37" s="20">
        <f t="shared" si="0"/>
        <v>0.5</v>
      </c>
      <c r="N37" s="65">
        <f t="shared" si="0"/>
        <v>0.30299999999999999</v>
      </c>
      <c r="P37" s="82">
        <f t="shared" si="1"/>
        <v>11.5</v>
      </c>
      <c r="Q37" s="20">
        <f t="shared" si="9"/>
        <v>11.5</v>
      </c>
      <c r="R37" s="20">
        <f t="shared" si="2"/>
        <v>8.9650000000000016</v>
      </c>
      <c r="S37" s="20">
        <f t="shared" si="10"/>
        <v>0</v>
      </c>
      <c r="T37" s="20">
        <f t="shared" si="3"/>
        <v>2.8330000000000002</v>
      </c>
      <c r="U37" s="20">
        <f t="shared" si="11"/>
        <v>3.1160000000000001</v>
      </c>
      <c r="V37" s="20">
        <f t="shared" si="4"/>
        <v>2.8330000000000002</v>
      </c>
      <c r="W37" s="65">
        <f t="shared" si="12"/>
        <v>0</v>
      </c>
      <c r="Y37" s="136">
        <f t="shared" si="5"/>
        <v>11.196999999999999</v>
      </c>
      <c r="Z37" s="20">
        <f t="shared" si="6"/>
        <v>11.196999999999999</v>
      </c>
      <c r="AA37" s="20">
        <f t="shared" si="13"/>
        <v>8.6620000000000008</v>
      </c>
      <c r="AB37" s="20">
        <f t="shared" si="7"/>
        <v>2.8330000000000002</v>
      </c>
      <c r="AC37" s="20">
        <f t="shared" si="14"/>
        <v>3.1160000000000001</v>
      </c>
      <c r="AD37" s="137">
        <f t="shared" si="8"/>
        <v>2.8330000000000002</v>
      </c>
      <c r="AF37" s="82">
        <f t="shared" si="15"/>
        <v>14.333</v>
      </c>
      <c r="AG37" s="20">
        <f t="shared" si="15"/>
        <v>14.616</v>
      </c>
      <c r="AH37" s="65">
        <f t="shared" si="15"/>
        <v>11.798000000000002</v>
      </c>
      <c r="AJ37" s="149">
        <f t="shared" si="16"/>
        <v>14.03</v>
      </c>
      <c r="AK37" s="20">
        <f t="shared" si="16"/>
        <v>14.312999999999999</v>
      </c>
      <c r="AL37" s="150">
        <f t="shared" si="16"/>
        <v>11.495000000000001</v>
      </c>
      <c r="AM37" s="20"/>
      <c r="AN37" t="str">
        <f t="shared" si="17"/>
        <v>2.3</v>
      </c>
      <c r="AO37" s="92" t="str">
        <f t="shared" si="18"/>
        <v>2.3</v>
      </c>
      <c r="AP37" s="20">
        <f t="shared" si="35"/>
        <v>8.6620000000000008</v>
      </c>
      <c r="AQ37" s="65">
        <f t="shared" si="36"/>
        <v>2.8330000000000002</v>
      </c>
      <c r="AS37" s="82">
        <f t="shared" si="25"/>
        <v>10.968000000000012</v>
      </c>
      <c r="AT37" s="20">
        <f t="shared" si="26"/>
        <v>0.52699999999998859</v>
      </c>
      <c r="AU37" s="20">
        <f t="shared" si="27"/>
        <v>333.101</v>
      </c>
      <c r="AV37" s="65">
        <f t="shared" si="28"/>
        <v>85</v>
      </c>
      <c r="AX37" s="53">
        <v>43579</v>
      </c>
      <c r="AY37" s="54">
        <v>0.5</v>
      </c>
      <c r="AZ37" s="54">
        <f t="shared" si="19"/>
        <v>0.5</v>
      </c>
      <c r="BA37" s="54">
        <f>N37-BG37</f>
        <v>0.30299999999999999</v>
      </c>
      <c r="BB37" s="54">
        <v>11</v>
      </c>
      <c r="BC37" s="54">
        <f t="shared" si="20"/>
        <v>11</v>
      </c>
      <c r="BD37" s="54">
        <f t="shared" si="21"/>
        <v>10.968000000000012</v>
      </c>
      <c r="BE37" s="54">
        <v>0</v>
      </c>
      <c r="BF37" s="54">
        <v>0</v>
      </c>
      <c r="BG37" s="54">
        <v>0</v>
      </c>
      <c r="BH37" s="54">
        <v>2.8330000000000002</v>
      </c>
      <c r="BI37" s="54">
        <f t="shared" si="22"/>
        <v>3.1163000000000003</v>
      </c>
      <c r="BJ37" s="54">
        <f t="shared" si="23"/>
        <v>0.52699999999998859</v>
      </c>
      <c r="BL37" s="20">
        <f>MAX(SUMIFS($AY37:$BJ37,$AY$13:$BJ$13,"Факт2",$AY$4:$BJ$4,BL$4) - SUMIFS($AY37:$BJ37,$AY$13:$BJ$13,"План кор.",$AY$4:$BJ$4,BL$4),0)</f>
        <v>0</v>
      </c>
      <c r="BM37" s="20">
        <f t="shared" si="24"/>
        <v>0</v>
      </c>
    </row>
    <row r="38" spans="1:65" x14ac:dyDescent="0.2">
      <c r="A38" s="69">
        <v>43580</v>
      </c>
      <c r="B38" s="54">
        <v>0.5</v>
      </c>
      <c r="C38" s="54">
        <v>0.14599999999999999</v>
      </c>
      <c r="D38" s="54">
        <v>11</v>
      </c>
      <c r="E38" s="54">
        <v>2.6379999999999999</v>
      </c>
      <c r="F38" s="54">
        <v>0</v>
      </c>
      <c r="G38" s="54">
        <v>0</v>
      </c>
      <c r="H38" s="54">
        <v>2.8330000000000002</v>
      </c>
      <c r="I38" s="78">
        <v>2.8330000000000002</v>
      </c>
      <c r="K38" s="82">
        <f t="shared" si="0"/>
        <v>13.833</v>
      </c>
      <c r="L38" s="20">
        <f t="shared" si="0"/>
        <v>5.4710000000000001</v>
      </c>
      <c r="M38" s="20">
        <f t="shared" si="0"/>
        <v>0.5</v>
      </c>
      <c r="N38" s="65">
        <f t="shared" si="0"/>
        <v>0.14599999999999999</v>
      </c>
      <c r="P38" s="82">
        <f t="shared" si="1"/>
        <v>11.5</v>
      </c>
      <c r="Q38" s="20">
        <f t="shared" si="9"/>
        <v>11.5</v>
      </c>
      <c r="R38" s="20">
        <f t="shared" si="2"/>
        <v>2.7839999999999998</v>
      </c>
      <c r="S38" s="20">
        <f t="shared" si="10"/>
        <v>0</v>
      </c>
      <c r="T38" s="20">
        <f t="shared" si="3"/>
        <v>2.8330000000000002</v>
      </c>
      <c r="U38" s="20">
        <f t="shared" si="11"/>
        <v>3.1160000000000001</v>
      </c>
      <c r="V38" s="20">
        <f t="shared" si="4"/>
        <v>2.8330000000000002</v>
      </c>
      <c r="W38" s="65">
        <f t="shared" si="12"/>
        <v>0</v>
      </c>
      <c r="Y38" s="136">
        <f t="shared" si="5"/>
        <v>11.353999999999999</v>
      </c>
      <c r="Z38" s="20">
        <f t="shared" si="6"/>
        <v>11.353999999999999</v>
      </c>
      <c r="AA38" s="20">
        <f t="shared" si="13"/>
        <v>2.6379999999999999</v>
      </c>
      <c r="AB38" s="20">
        <f t="shared" si="7"/>
        <v>2.8330000000000002</v>
      </c>
      <c r="AC38" s="20">
        <f t="shared" si="14"/>
        <v>3.1160000000000001</v>
      </c>
      <c r="AD38" s="137">
        <f t="shared" si="8"/>
        <v>2.8330000000000002</v>
      </c>
      <c r="AF38" s="82">
        <f t="shared" si="15"/>
        <v>14.333</v>
      </c>
      <c r="AG38" s="20">
        <f t="shared" si="15"/>
        <v>14.616</v>
      </c>
      <c r="AH38" s="65">
        <f t="shared" si="15"/>
        <v>5.617</v>
      </c>
      <c r="AJ38" s="149">
        <f t="shared" si="16"/>
        <v>14.186999999999999</v>
      </c>
      <c r="AK38" s="20">
        <f t="shared" si="16"/>
        <v>14.469999999999999</v>
      </c>
      <c r="AL38" s="150">
        <f t="shared" si="16"/>
        <v>5.4710000000000001</v>
      </c>
      <c r="AM38" s="20"/>
      <c r="AN38" t="str">
        <f t="shared" si="17"/>
        <v>2.3</v>
      </c>
      <c r="AO38" s="92" t="str">
        <f t="shared" si="18"/>
        <v>2.3</v>
      </c>
      <c r="AP38" s="20">
        <f t="shared" si="35"/>
        <v>2.6379999999999999</v>
      </c>
      <c r="AQ38" s="65">
        <f t="shared" si="36"/>
        <v>2.8330000000000002</v>
      </c>
      <c r="AS38" s="82">
        <f t="shared" si="25"/>
        <v>2.6379999999999999</v>
      </c>
      <c r="AT38" s="20">
        <f t="shared" si="26"/>
        <v>2.8330000000000002</v>
      </c>
      <c r="AU38" s="20">
        <f t="shared" si="27"/>
        <v>333.101</v>
      </c>
      <c r="AV38" s="65">
        <f t="shared" si="28"/>
        <v>85</v>
      </c>
      <c r="AX38" s="53">
        <v>43580</v>
      </c>
      <c r="AY38" s="54">
        <v>0.5</v>
      </c>
      <c r="AZ38" s="54">
        <f t="shared" si="19"/>
        <v>0.5</v>
      </c>
      <c r="BA38" s="54">
        <f>N38-BG38</f>
        <v>0.14599999999999999</v>
      </c>
      <c r="BB38" s="54">
        <v>11</v>
      </c>
      <c r="BC38" s="54">
        <f t="shared" si="20"/>
        <v>11</v>
      </c>
      <c r="BD38" s="54">
        <f t="shared" si="21"/>
        <v>2.6379999999999999</v>
      </c>
      <c r="BE38" s="54">
        <v>0</v>
      </c>
      <c r="BF38" s="54">
        <v>0</v>
      </c>
      <c r="BG38" s="54">
        <v>0</v>
      </c>
      <c r="BH38" s="54">
        <v>2.8330000000000002</v>
      </c>
      <c r="BI38" s="54">
        <f t="shared" si="22"/>
        <v>3.1163000000000003</v>
      </c>
      <c r="BJ38" s="54">
        <f t="shared" si="23"/>
        <v>2.8330000000000002</v>
      </c>
      <c r="BL38" s="20">
        <f>MAX(SUMIFS($AY38:$BJ38,$AY$13:$BJ$13,"Факт2",$AY$4:$BJ$4,BL$4) - SUMIFS($AY38:$BJ38,$AY$13:$BJ$13,"План кор.",$AY$4:$BJ$4,BL$4),0)</f>
        <v>0</v>
      </c>
      <c r="BM38" s="20">
        <f t="shared" si="24"/>
        <v>0</v>
      </c>
    </row>
    <row r="39" spans="1:65" x14ac:dyDescent="0.2">
      <c r="A39" s="69">
        <v>43581</v>
      </c>
      <c r="B39" s="54">
        <v>0.5</v>
      </c>
      <c r="C39" s="54">
        <v>0</v>
      </c>
      <c r="D39" s="54">
        <v>11</v>
      </c>
      <c r="E39" s="54">
        <v>4.1420000000000003</v>
      </c>
      <c r="F39" s="54">
        <v>0</v>
      </c>
      <c r="G39" s="54">
        <v>0</v>
      </c>
      <c r="H39" s="54">
        <v>2.8330000000000002</v>
      </c>
      <c r="I39" s="78">
        <v>2.8330000000000002</v>
      </c>
      <c r="K39" s="82">
        <f t="shared" si="0"/>
        <v>13.833</v>
      </c>
      <c r="L39" s="20">
        <f t="shared" si="0"/>
        <v>6.9750000000000005</v>
      </c>
      <c r="M39" s="20">
        <f t="shared" si="0"/>
        <v>0.5</v>
      </c>
      <c r="N39" s="65">
        <f t="shared" si="0"/>
        <v>0</v>
      </c>
      <c r="P39" s="82">
        <f t="shared" si="1"/>
        <v>11.5</v>
      </c>
      <c r="Q39" s="20">
        <f t="shared" si="9"/>
        <v>11.5</v>
      </c>
      <c r="R39" s="20">
        <f t="shared" si="2"/>
        <v>4.1420000000000003</v>
      </c>
      <c r="S39" s="20">
        <f t="shared" si="10"/>
        <v>0</v>
      </c>
      <c r="T39" s="20">
        <f t="shared" si="3"/>
        <v>2.8330000000000002</v>
      </c>
      <c r="U39" s="20">
        <f t="shared" si="11"/>
        <v>3.1160000000000001</v>
      </c>
      <c r="V39" s="20">
        <f t="shared" si="4"/>
        <v>2.8330000000000002</v>
      </c>
      <c r="W39" s="65">
        <f t="shared" si="12"/>
        <v>0</v>
      </c>
      <c r="Y39" s="136">
        <f t="shared" si="5"/>
        <v>11.5</v>
      </c>
      <c r="Z39" s="20">
        <f t="shared" si="6"/>
        <v>11.5</v>
      </c>
      <c r="AA39" s="20">
        <f t="shared" si="13"/>
        <v>4.1420000000000003</v>
      </c>
      <c r="AB39" s="20">
        <f t="shared" si="7"/>
        <v>2.8330000000000002</v>
      </c>
      <c r="AC39" s="20">
        <f t="shared" si="14"/>
        <v>3.1160000000000001</v>
      </c>
      <c r="AD39" s="137">
        <f t="shared" si="8"/>
        <v>2.8330000000000002</v>
      </c>
      <c r="AF39" s="82">
        <f t="shared" si="15"/>
        <v>14.333</v>
      </c>
      <c r="AG39" s="20">
        <f t="shared" si="15"/>
        <v>14.616</v>
      </c>
      <c r="AH39" s="65">
        <f t="shared" si="15"/>
        <v>6.9750000000000005</v>
      </c>
      <c r="AJ39" s="149">
        <f t="shared" si="16"/>
        <v>14.333</v>
      </c>
      <c r="AK39" s="20">
        <f t="shared" si="16"/>
        <v>14.616</v>
      </c>
      <c r="AL39" s="150">
        <f t="shared" si="16"/>
        <v>6.9750000000000005</v>
      </c>
      <c r="AM39" s="20"/>
      <c r="AN39" t="str">
        <f t="shared" si="17"/>
        <v>2.3</v>
      </c>
      <c r="AO39" s="92" t="str">
        <f t="shared" si="18"/>
        <v>2.3</v>
      </c>
      <c r="AP39" s="20">
        <f t="shared" si="35"/>
        <v>4.1420000000000003</v>
      </c>
      <c r="AQ39" s="65">
        <f t="shared" si="36"/>
        <v>2.8330000000000002</v>
      </c>
      <c r="AS39" s="82">
        <f t="shared" si="25"/>
        <v>4.1420000000000003</v>
      </c>
      <c r="AT39" s="20">
        <f t="shared" si="26"/>
        <v>2.8330000000000002</v>
      </c>
      <c r="AU39" s="20">
        <f t="shared" si="27"/>
        <v>333.101</v>
      </c>
      <c r="AV39" s="65">
        <f t="shared" si="28"/>
        <v>85</v>
      </c>
      <c r="AX39" s="53">
        <v>43581</v>
      </c>
      <c r="AY39" s="54">
        <v>0.5</v>
      </c>
      <c r="AZ39" s="54">
        <f t="shared" si="19"/>
        <v>0.5</v>
      </c>
      <c r="BA39" s="54">
        <f>N39-BG39</f>
        <v>0</v>
      </c>
      <c r="BB39" s="54">
        <v>11</v>
      </c>
      <c r="BC39" s="54">
        <f t="shared" si="20"/>
        <v>11</v>
      </c>
      <c r="BD39" s="54">
        <f t="shared" si="21"/>
        <v>4.1420000000000003</v>
      </c>
      <c r="BE39" s="54">
        <v>0</v>
      </c>
      <c r="BF39" s="54">
        <v>0</v>
      </c>
      <c r="BG39" s="54">
        <v>0</v>
      </c>
      <c r="BH39" s="54">
        <v>2.8330000000000002</v>
      </c>
      <c r="BI39" s="54">
        <f t="shared" si="22"/>
        <v>3.1163000000000003</v>
      </c>
      <c r="BJ39" s="54">
        <f t="shared" si="23"/>
        <v>2.8330000000000002</v>
      </c>
      <c r="BL39" s="20">
        <f>MAX(SUMIFS($AY39:$BJ39,$AY$13:$BJ$13,"Факт2",$AY$4:$BJ$4,BL$4) - SUMIFS($AY39:$BJ39,$AY$13:$BJ$13,"План кор.",$AY$4:$BJ$4,BL$4),0)</f>
        <v>0</v>
      </c>
      <c r="BM39" s="20">
        <f t="shared" si="24"/>
        <v>0</v>
      </c>
    </row>
    <row r="40" spans="1:65" x14ac:dyDescent="0.2">
      <c r="A40" s="69">
        <v>43582</v>
      </c>
      <c r="B40" s="54">
        <v>0.5</v>
      </c>
      <c r="C40" s="54">
        <v>0</v>
      </c>
      <c r="D40" s="54">
        <v>11</v>
      </c>
      <c r="E40" s="54">
        <v>2.84</v>
      </c>
      <c r="F40" s="54">
        <v>0</v>
      </c>
      <c r="G40" s="54">
        <v>0</v>
      </c>
      <c r="H40" s="54">
        <v>2.8330000000000002</v>
      </c>
      <c r="I40" s="78">
        <v>2.8330000000000002</v>
      </c>
      <c r="K40" s="82">
        <f t="shared" si="0"/>
        <v>13.833</v>
      </c>
      <c r="L40" s="20">
        <f t="shared" si="0"/>
        <v>5.673</v>
      </c>
      <c r="M40" s="20">
        <f t="shared" si="0"/>
        <v>0.5</v>
      </c>
      <c r="N40" s="65">
        <f t="shared" si="0"/>
        <v>0</v>
      </c>
      <c r="P40" s="82">
        <f t="shared" si="1"/>
        <v>11.5</v>
      </c>
      <c r="Q40" s="20">
        <f t="shared" si="9"/>
        <v>11.5</v>
      </c>
      <c r="R40" s="20">
        <f t="shared" si="2"/>
        <v>2.84</v>
      </c>
      <c r="S40" s="20">
        <f t="shared" si="10"/>
        <v>0</v>
      </c>
      <c r="T40" s="20">
        <f t="shared" si="3"/>
        <v>2.8330000000000002</v>
      </c>
      <c r="U40" s="20">
        <f t="shared" si="11"/>
        <v>3.1160000000000001</v>
      </c>
      <c r="V40" s="20">
        <f t="shared" si="4"/>
        <v>2.8330000000000002</v>
      </c>
      <c r="W40" s="65">
        <f t="shared" si="12"/>
        <v>0</v>
      </c>
      <c r="Y40" s="136">
        <f t="shared" si="5"/>
        <v>11.5</v>
      </c>
      <c r="Z40" s="20">
        <f t="shared" si="6"/>
        <v>11.5</v>
      </c>
      <c r="AA40" s="20">
        <f t="shared" si="13"/>
        <v>2.84</v>
      </c>
      <c r="AB40" s="20">
        <f t="shared" si="7"/>
        <v>2.8330000000000002</v>
      </c>
      <c r="AC40" s="20">
        <f t="shared" si="14"/>
        <v>3.1160000000000001</v>
      </c>
      <c r="AD40" s="137">
        <f t="shared" si="8"/>
        <v>2.8330000000000002</v>
      </c>
      <c r="AF40" s="82">
        <f t="shared" si="15"/>
        <v>14.333</v>
      </c>
      <c r="AG40" s="20">
        <f t="shared" si="15"/>
        <v>14.616</v>
      </c>
      <c r="AH40" s="65">
        <f t="shared" si="15"/>
        <v>5.673</v>
      </c>
      <c r="AJ40" s="149">
        <f t="shared" si="16"/>
        <v>14.333</v>
      </c>
      <c r="AK40" s="20">
        <f t="shared" si="16"/>
        <v>14.616</v>
      </c>
      <c r="AL40" s="150">
        <f t="shared" si="16"/>
        <v>5.673</v>
      </c>
      <c r="AM40" s="20"/>
      <c r="AN40" t="str">
        <f t="shared" si="17"/>
        <v>2.3</v>
      </c>
      <c r="AO40" s="92" t="str">
        <f t="shared" si="18"/>
        <v>2.3</v>
      </c>
      <c r="AP40" s="20">
        <f t="shared" si="35"/>
        <v>2.84</v>
      </c>
      <c r="AQ40" s="65">
        <f t="shared" si="36"/>
        <v>2.8330000000000002</v>
      </c>
      <c r="AS40" s="82">
        <f t="shared" si="25"/>
        <v>2.84</v>
      </c>
      <c r="AT40" s="20">
        <f t="shared" si="26"/>
        <v>2.8330000000000002</v>
      </c>
      <c r="AU40" s="20">
        <f t="shared" si="27"/>
        <v>333.101</v>
      </c>
      <c r="AV40" s="65">
        <f t="shared" si="28"/>
        <v>85</v>
      </c>
      <c r="AX40" s="53">
        <v>43582</v>
      </c>
      <c r="AY40" s="54">
        <v>0.5</v>
      </c>
      <c r="AZ40" s="54">
        <f t="shared" si="19"/>
        <v>0.5</v>
      </c>
      <c r="BA40" s="54">
        <f>N40-BG40</f>
        <v>0</v>
      </c>
      <c r="BB40" s="54">
        <v>11</v>
      </c>
      <c r="BC40" s="54">
        <f t="shared" si="20"/>
        <v>11</v>
      </c>
      <c r="BD40" s="54">
        <f t="shared" si="21"/>
        <v>2.84</v>
      </c>
      <c r="BE40" s="54">
        <v>0</v>
      </c>
      <c r="BF40" s="54">
        <v>0</v>
      </c>
      <c r="BG40" s="54">
        <v>0</v>
      </c>
      <c r="BH40" s="54">
        <v>2.8330000000000002</v>
      </c>
      <c r="BI40" s="54">
        <f t="shared" si="22"/>
        <v>3.1163000000000003</v>
      </c>
      <c r="BJ40" s="54">
        <f t="shared" si="23"/>
        <v>2.8330000000000002</v>
      </c>
      <c r="BL40" s="20">
        <f>MAX(SUMIFS($AY40:$BJ40,$AY$13:$BJ$13,"Факт2",$AY$4:$BJ$4,BL$4) - SUMIFS($AY40:$BJ40,$AY$13:$BJ$13,"План кор.",$AY$4:$BJ$4,BL$4),0)</f>
        <v>0</v>
      </c>
      <c r="BM40" s="20">
        <f t="shared" si="24"/>
        <v>0</v>
      </c>
    </row>
    <row r="41" spans="1:65" x14ac:dyDescent="0.2">
      <c r="A41" s="69">
        <v>43583</v>
      </c>
      <c r="B41" s="54">
        <v>0</v>
      </c>
      <c r="C41" s="54">
        <v>0</v>
      </c>
      <c r="D41" s="54">
        <v>11</v>
      </c>
      <c r="E41" s="54">
        <v>3.7719999999999998</v>
      </c>
      <c r="F41" s="54">
        <v>0</v>
      </c>
      <c r="G41" s="54">
        <v>0</v>
      </c>
      <c r="H41" s="54">
        <v>2.8330000000000002</v>
      </c>
      <c r="I41" s="78">
        <v>2.8330000000000002</v>
      </c>
      <c r="K41" s="82">
        <f t="shared" si="0"/>
        <v>13.833</v>
      </c>
      <c r="L41" s="20">
        <f t="shared" si="0"/>
        <v>6.6050000000000004</v>
      </c>
      <c r="M41" s="20">
        <f t="shared" si="0"/>
        <v>0</v>
      </c>
      <c r="N41" s="65">
        <f t="shared" si="0"/>
        <v>0</v>
      </c>
      <c r="P41" s="82">
        <f t="shared" si="1"/>
        <v>11</v>
      </c>
      <c r="Q41" s="20">
        <f t="shared" si="9"/>
        <v>11</v>
      </c>
      <c r="R41" s="20">
        <f t="shared" si="2"/>
        <v>3.7719999999999998</v>
      </c>
      <c r="S41" s="20">
        <f t="shared" si="10"/>
        <v>0</v>
      </c>
      <c r="T41" s="20">
        <f t="shared" si="3"/>
        <v>2.8330000000000002</v>
      </c>
      <c r="U41" s="20">
        <f t="shared" si="11"/>
        <v>3.1160000000000001</v>
      </c>
      <c r="V41" s="20">
        <f t="shared" si="4"/>
        <v>2.8330000000000002</v>
      </c>
      <c r="W41" s="65">
        <f t="shared" si="12"/>
        <v>0</v>
      </c>
      <c r="Y41" s="136">
        <f t="shared" si="5"/>
        <v>11</v>
      </c>
      <c r="Z41" s="20">
        <f t="shared" si="6"/>
        <v>11</v>
      </c>
      <c r="AA41" s="20">
        <f t="shared" si="13"/>
        <v>3.7719999999999998</v>
      </c>
      <c r="AB41" s="20">
        <f t="shared" si="7"/>
        <v>2.8330000000000002</v>
      </c>
      <c r="AC41" s="20">
        <f t="shared" si="14"/>
        <v>3.1160000000000001</v>
      </c>
      <c r="AD41" s="137">
        <f t="shared" si="8"/>
        <v>2.8330000000000002</v>
      </c>
      <c r="AF41" s="82">
        <f t="shared" si="15"/>
        <v>13.833</v>
      </c>
      <c r="AG41" s="20">
        <f t="shared" si="15"/>
        <v>14.116</v>
      </c>
      <c r="AH41" s="65">
        <f t="shared" si="15"/>
        <v>6.6050000000000004</v>
      </c>
      <c r="AJ41" s="149">
        <f t="shared" si="16"/>
        <v>13.833</v>
      </c>
      <c r="AK41" s="20">
        <f t="shared" si="16"/>
        <v>14.116</v>
      </c>
      <c r="AL41" s="150">
        <f t="shared" si="16"/>
        <v>6.6050000000000004</v>
      </c>
      <c r="AM41" s="20"/>
      <c r="AN41" t="str">
        <f t="shared" si="17"/>
        <v>2.3</v>
      </c>
      <c r="AO41" s="92" t="str">
        <f t="shared" si="18"/>
        <v>2.3</v>
      </c>
      <c r="AP41" s="20">
        <f t="shared" si="35"/>
        <v>3.7720000000000002</v>
      </c>
      <c r="AQ41" s="65">
        <f t="shared" si="36"/>
        <v>2.8330000000000002</v>
      </c>
      <c r="AS41" s="82">
        <f t="shared" si="25"/>
        <v>3.7720000000000002</v>
      </c>
      <c r="AT41" s="20">
        <f t="shared" si="26"/>
        <v>2.8330000000000002</v>
      </c>
      <c r="AU41" s="20">
        <f t="shared" si="27"/>
        <v>333.101</v>
      </c>
      <c r="AV41" s="65">
        <f t="shared" si="28"/>
        <v>85</v>
      </c>
      <c r="AX41" s="53">
        <v>43583</v>
      </c>
      <c r="AY41" s="54">
        <v>0</v>
      </c>
      <c r="AZ41" s="54">
        <f t="shared" si="19"/>
        <v>0</v>
      </c>
      <c r="BA41" s="54">
        <f>N41-BG41</f>
        <v>0</v>
      </c>
      <c r="BB41" s="54">
        <v>11</v>
      </c>
      <c r="BC41" s="54">
        <f t="shared" si="20"/>
        <v>11</v>
      </c>
      <c r="BD41" s="54">
        <f t="shared" si="21"/>
        <v>3.7720000000000002</v>
      </c>
      <c r="BE41" s="54">
        <v>0</v>
      </c>
      <c r="BF41" s="54">
        <v>0</v>
      </c>
      <c r="BG41" s="54">
        <v>0</v>
      </c>
      <c r="BH41" s="54">
        <v>2.8330000000000002</v>
      </c>
      <c r="BI41" s="54">
        <f t="shared" si="22"/>
        <v>3.1163000000000003</v>
      </c>
      <c r="BJ41" s="54">
        <f t="shared" si="23"/>
        <v>2.8330000000000002</v>
      </c>
      <c r="BL41" s="20">
        <f>MAX(SUMIFS($AY41:$BJ41,$AY$13:$BJ$13,"Факт2",$AY$4:$BJ$4,BL$4) - SUMIFS($AY41:$BJ41,$AY$13:$BJ$13,"План кор.",$AY$4:$BJ$4,BL$4),0)</f>
        <v>0</v>
      </c>
      <c r="BM41" s="20">
        <f t="shared" si="24"/>
        <v>0</v>
      </c>
    </row>
    <row r="42" spans="1:65" x14ac:dyDescent="0.2">
      <c r="A42" s="69">
        <v>43584</v>
      </c>
      <c r="B42" s="54">
        <v>0</v>
      </c>
      <c r="C42" s="54">
        <v>0</v>
      </c>
      <c r="D42" s="54">
        <v>11</v>
      </c>
      <c r="E42" s="54">
        <v>3.9449999999999998</v>
      </c>
      <c r="F42" s="54">
        <v>0</v>
      </c>
      <c r="G42" s="54">
        <v>0</v>
      </c>
      <c r="H42" s="54">
        <v>2.8330000000000002</v>
      </c>
      <c r="I42" s="78">
        <v>2.8330000000000002</v>
      </c>
      <c r="K42" s="82">
        <f t="shared" si="0"/>
        <v>13.833</v>
      </c>
      <c r="L42" s="20">
        <f t="shared" si="0"/>
        <v>6.7780000000000005</v>
      </c>
      <c r="M42" s="20">
        <f t="shared" si="0"/>
        <v>0</v>
      </c>
      <c r="N42" s="65">
        <f t="shared" si="0"/>
        <v>0</v>
      </c>
      <c r="P42" s="82">
        <f t="shared" si="1"/>
        <v>11</v>
      </c>
      <c r="Q42" s="20">
        <f t="shared" si="9"/>
        <v>11</v>
      </c>
      <c r="R42" s="20">
        <f t="shared" si="2"/>
        <v>3.9449999999999998</v>
      </c>
      <c r="S42" s="20">
        <f t="shared" si="10"/>
        <v>0</v>
      </c>
      <c r="T42" s="20">
        <f t="shared" si="3"/>
        <v>2.8330000000000002</v>
      </c>
      <c r="U42" s="20">
        <f t="shared" si="11"/>
        <v>3.1160000000000001</v>
      </c>
      <c r="V42" s="20">
        <f t="shared" si="4"/>
        <v>2.8330000000000002</v>
      </c>
      <c r="W42" s="65">
        <f t="shared" si="12"/>
        <v>0</v>
      </c>
      <c r="Y42" s="136">
        <f t="shared" si="5"/>
        <v>11</v>
      </c>
      <c r="Z42" s="20">
        <f t="shared" si="6"/>
        <v>11</v>
      </c>
      <c r="AA42" s="20">
        <f t="shared" si="13"/>
        <v>3.9449999999999998</v>
      </c>
      <c r="AB42" s="20">
        <f t="shared" si="7"/>
        <v>2.8330000000000002</v>
      </c>
      <c r="AC42" s="20">
        <f t="shared" si="14"/>
        <v>3.1160000000000001</v>
      </c>
      <c r="AD42" s="137">
        <f t="shared" si="8"/>
        <v>2.8330000000000002</v>
      </c>
      <c r="AF42" s="82">
        <f t="shared" si="15"/>
        <v>13.833</v>
      </c>
      <c r="AG42" s="20">
        <f t="shared" si="15"/>
        <v>14.116</v>
      </c>
      <c r="AH42" s="65">
        <f t="shared" si="15"/>
        <v>6.7780000000000005</v>
      </c>
      <c r="AJ42" s="149">
        <f t="shared" si="16"/>
        <v>13.833</v>
      </c>
      <c r="AK42" s="20">
        <f t="shared" si="16"/>
        <v>14.116</v>
      </c>
      <c r="AL42" s="150">
        <f t="shared" si="16"/>
        <v>6.7780000000000005</v>
      </c>
      <c r="AM42" s="20"/>
      <c r="AN42" t="str">
        <f t="shared" si="17"/>
        <v>2.3</v>
      </c>
      <c r="AO42" s="92" t="str">
        <f t="shared" si="18"/>
        <v>2.3</v>
      </c>
      <c r="AP42" s="20">
        <f t="shared" si="35"/>
        <v>3.9450000000000003</v>
      </c>
      <c r="AQ42" s="65">
        <f t="shared" si="36"/>
        <v>2.8330000000000002</v>
      </c>
      <c r="AS42" s="82">
        <f t="shared" si="25"/>
        <v>3.9450000000000003</v>
      </c>
      <c r="AT42" s="20">
        <f t="shared" si="26"/>
        <v>2.8330000000000002</v>
      </c>
      <c r="AU42" s="20">
        <f t="shared" si="27"/>
        <v>333.101</v>
      </c>
      <c r="AV42" s="65">
        <f t="shared" si="28"/>
        <v>85</v>
      </c>
      <c r="AX42" s="53">
        <v>43584</v>
      </c>
      <c r="AY42" s="54">
        <v>0</v>
      </c>
      <c r="AZ42" s="54">
        <f t="shared" si="19"/>
        <v>0</v>
      </c>
      <c r="BA42" s="54">
        <f>N42-BG42</f>
        <v>0</v>
      </c>
      <c r="BB42" s="54">
        <v>11</v>
      </c>
      <c r="BC42" s="54">
        <f t="shared" si="20"/>
        <v>11</v>
      </c>
      <c r="BD42" s="54">
        <f t="shared" si="21"/>
        <v>3.9450000000000003</v>
      </c>
      <c r="BE42" s="54">
        <v>0</v>
      </c>
      <c r="BF42" s="54">
        <v>0</v>
      </c>
      <c r="BG42" s="54">
        <v>0</v>
      </c>
      <c r="BH42" s="54">
        <v>2.8330000000000002</v>
      </c>
      <c r="BI42" s="54">
        <f t="shared" si="22"/>
        <v>3.1163000000000003</v>
      </c>
      <c r="BJ42" s="54">
        <f t="shared" si="23"/>
        <v>2.8330000000000002</v>
      </c>
      <c r="BL42" s="20">
        <f>MAX(SUMIFS($AY42:$BJ42,$AY$13:$BJ$13,"Факт2",$AY$4:$BJ$4,BL$4) - SUMIFS($AY42:$BJ42,$AY$13:$BJ$13,"План кор.",$AY$4:$BJ$4,BL$4),0)</f>
        <v>0</v>
      </c>
      <c r="BM42" s="20">
        <f t="shared" si="24"/>
        <v>0</v>
      </c>
    </row>
    <row r="43" spans="1:65" x14ac:dyDescent="0.2">
      <c r="A43" s="69">
        <v>43585</v>
      </c>
      <c r="B43" s="54">
        <v>0</v>
      </c>
      <c r="C43" s="54">
        <v>0</v>
      </c>
      <c r="D43" s="54">
        <v>11</v>
      </c>
      <c r="E43" s="54">
        <v>2.7120000000000002</v>
      </c>
      <c r="F43" s="54">
        <v>0</v>
      </c>
      <c r="G43" s="54">
        <v>0</v>
      </c>
      <c r="H43" s="54">
        <v>2.8330000000000002</v>
      </c>
      <c r="I43" s="78">
        <v>2.8330000000000002</v>
      </c>
      <c r="K43" s="82">
        <f t="shared" si="0"/>
        <v>13.833</v>
      </c>
      <c r="L43" s="20">
        <f t="shared" si="0"/>
        <v>5.5449999999999999</v>
      </c>
      <c r="M43" s="20">
        <f t="shared" si="0"/>
        <v>0</v>
      </c>
      <c r="N43" s="65">
        <f t="shared" si="0"/>
        <v>0</v>
      </c>
      <c r="P43" s="82">
        <f t="shared" si="1"/>
        <v>11</v>
      </c>
      <c r="Q43" s="20">
        <f t="shared" si="9"/>
        <v>11</v>
      </c>
      <c r="R43" s="20">
        <f t="shared" si="2"/>
        <v>2.7120000000000002</v>
      </c>
      <c r="S43" s="20">
        <f t="shared" si="10"/>
        <v>0</v>
      </c>
      <c r="T43" s="20">
        <f t="shared" si="3"/>
        <v>2.8330000000000002</v>
      </c>
      <c r="U43" s="20">
        <f t="shared" si="11"/>
        <v>3.1160000000000001</v>
      </c>
      <c r="V43" s="20">
        <f t="shared" si="4"/>
        <v>2.8330000000000002</v>
      </c>
      <c r="W43" s="65">
        <f t="shared" si="12"/>
        <v>0</v>
      </c>
      <c r="Y43" s="136">
        <f t="shared" si="5"/>
        <v>11</v>
      </c>
      <c r="Z43" s="20">
        <f t="shared" si="6"/>
        <v>11</v>
      </c>
      <c r="AA43" s="20">
        <f t="shared" si="13"/>
        <v>2.7120000000000002</v>
      </c>
      <c r="AB43" s="20">
        <f t="shared" si="7"/>
        <v>2.8330000000000002</v>
      </c>
      <c r="AC43" s="20">
        <f t="shared" si="14"/>
        <v>3.1160000000000001</v>
      </c>
      <c r="AD43" s="137">
        <f t="shared" si="8"/>
        <v>2.8330000000000002</v>
      </c>
      <c r="AF43" s="82">
        <f t="shared" si="15"/>
        <v>13.833</v>
      </c>
      <c r="AG43" s="20">
        <f t="shared" si="15"/>
        <v>14.116</v>
      </c>
      <c r="AH43" s="65">
        <f t="shared" si="15"/>
        <v>5.5449999999999999</v>
      </c>
      <c r="AJ43" s="149">
        <f t="shared" si="16"/>
        <v>13.833</v>
      </c>
      <c r="AK43" s="20">
        <f t="shared" si="16"/>
        <v>14.116</v>
      </c>
      <c r="AL43" s="150">
        <f t="shared" si="16"/>
        <v>5.5449999999999999</v>
      </c>
      <c r="AM43" s="20"/>
      <c r="AN43" t="str">
        <f t="shared" si="17"/>
        <v>2.3</v>
      </c>
      <c r="AO43" s="92" t="str">
        <f t="shared" si="18"/>
        <v>2.3</v>
      </c>
      <c r="AP43" s="20">
        <f t="shared" si="35"/>
        <v>2.7119999999999997</v>
      </c>
      <c r="AQ43" s="65">
        <f t="shared" si="36"/>
        <v>2.8330000000000002</v>
      </c>
      <c r="AS43" s="82">
        <f t="shared" si="25"/>
        <v>2.7119999999999997</v>
      </c>
      <c r="AT43" s="20">
        <f t="shared" si="26"/>
        <v>2.8330000000000002</v>
      </c>
      <c r="AU43" s="20">
        <f t="shared" si="27"/>
        <v>333.101</v>
      </c>
      <c r="AV43" s="65">
        <f t="shared" si="28"/>
        <v>85</v>
      </c>
      <c r="AX43" s="53">
        <v>43585</v>
      </c>
      <c r="AY43" s="54">
        <v>0</v>
      </c>
      <c r="AZ43" s="54">
        <f t="shared" si="19"/>
        <v>0</v>
      </c>
      <c r="BA43" s="54">
        <f>N43-BG43</f>
        <v>0</v>
      </c>
      <c r="BB43" s="54">
        <v>11</v>
      </c>
      <c r="BC43" s="54">
        <f t="shared" si="20"/>
        <v>11</v>
      </c>
      <c r="BD43" s="54">
        <f t="shared" si="21"/>
        <v>2.7119999999999997</v>
      </c>
      <c r="BE43" s="54">
        <v>0</v>
      </c>
      <c r="BF43" s="54">
        <v>0</v>
      </c>
      <c r="BG43" s="54">
        <v>0</v>
      </c>
      <c r="BH43" s="54">
        <v>2.8330000000000002</v>
      </c>
      <c r="BI43" s="54">
        <f t="shared" si="22"/>
        <v>3.1163000000000003</v>
      </c>
      <c r="BJ43" s="54">
        <f t="shared" si="23"/>
        <v>2.8330000000000002</v>
      </c>
      <c r="BL43" s="20">
        <f>MAX(SUMIFS($AY43:$BJ43,$AY$13:$BJ$13,"Факт2",$AY$4:$BJ$4,BL$4) - SUMIFS($AY43:$BJ43,$AY$13:$BJ$13,"План кор.",$AY$4:$BJ$4,BL$4),0)</f>
        <v>0</v>
      </c>
      <c r="BM43" s="20">
        <f t="shared" si="24"/>
        <v>0</v>
      </c>
    </row>
    <row r="44" spans="1:65" x14ac:dyDescent="0.2">
      <c r="A44" s="68"/>
      <c r="B44" s="55"/>
      <c r="C44" s="55"/>
      <c r="D44" s="55"/>
      <c r="E44" s="55"/>
      <c r="F44" s="55"/>
      <c r="G44" s="55"/>
      <c r="H44" s="55"/>
      <c r="I44" s="79"/>
      <c r="K44" s="82">
        <f t="shared" si="0"/>
        <v>0</v>
      </c>
      <c r="L44" s="20">
        <f t="shared" si="0"/>
        <v>0</v>
      </c>
      <c r="M44" s="20">
        <f t="shared" si="0"/>
        <v>0</v>
      </c>
      <c r="N44" s="65">
        <f t="shared" si="0"/>
        <v>0</v>
      </c>
      <c r="P44" s="82">
        <f t="shared" si="1"/>
        <v>0</v>
      </c>
      <c r="Q44" s="20">
        <f t="shared" si="9"/>
        <v>0</v>
      </c>
      <c r="R44" s="20">
        <f t="shared" si="2"/>
        <v>0</v>
      </c>
      <c r="S44" s="20">
        <f t="shared" si="10"/>
        <v>0</v>
      </c>
      <c r="T44" s="20">
        <f t="shared" si="3"/>
        <v>0</v>
      </c>
      <c r="U44" s="20">
        <f t="shared" si="11"/>
        <v>0</v>
      </c>
      <c r="V44" s="20">
        <f t="shared" si="4"/>
        <v>0</v>
      </c>
      <c r="W44" s="65">
        <f t="shared" si="12"/>
        <v>0</v>
      </c>
      <c r="Y44" s="136">
        <f t="shared" si="5"/>
        <v>0</v>
      </c>
      <c r="Z44" s="20">
        <f t="shared" si="6"/>
        <v>0</v>
      </c>
      <c r="AA44" s="20">
        <f t="shared" si="13"/>
        <v>0</v>
      </c>
      <c r="AB44" s="20">
        <f t="shared" si="7"/>
        <v>0</v>
      </c>
      <c r="AC44" s="20">
        <f t="shared" si="14"/>
        <v>0</v>
      </c>
      <c r="AD44" s="137">
        <f t="shared" si="8"/>
        <v>0</v>
      </c>
      <c r="AF44" s="82">
        <f t="shared" si="15"/>
        <v>0</v>
      </c>
      <c r="AG44" s="20">
        <f t="shared" si="15"/>
        <v>0</v>
      </c>
      <c r="AH44" s="65">
        <f t="shared" si="15"/>
        <v>0</v>
      </c>
      <c r="AJ44" s="149">
        <f t="shared" si="16"/>
        <v>0</v>
      </c>
      <c r="AK44" s="20">
        <f t="shared" si="16"/>
        <v>0</v>
      </c>
      <c r="AL44" s="150">
        <f t="shared" si="16"/>
        <v>0</v>
      </c>
      <c r="AM44" s="20"/>
      <c r="AO44" s="92"/>
      <c r="AP44" s="18"/>
      <c r="AQ44" s="59"/>
      <c r="AS44" s="58"/>
      <c r="AT44" s="18"/>
      <c r="AU44" s="18"/>
      <c r="AV44" s="59"/>
      <c r="AX44" s="48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L44" s="20">
        <f>MAX(SUMIFS($AY44:$BJ44,$AY$13:$BJ$13,"Факт2",$AY$4:$BJ$4,BL$4) - SUMIFS($AY44:$BJ44,$AY$13:$BJ$13,"План кор.",$AY$4:$BJ$4,BL$4),0)</f>
        <v>0</v>
      </c>
      <c r="BM44" s="20">
        <f t="shared" si="24"/>
        <v>0</v>
      </c>
    </row>
    <row r="45" spans="1:65" ht="12" thickBot="1" x14ac:dyDescent="0.25">
      <c r="A45" s="70"/>
      <c r="B45" s="71">
        <f>SUM(B14:B44)</f>
        <v>20.000000000000004</v>
      </c>
      <c r="C45" s="71">
        <f t="shared" ref="C45:I45" si="37">SUM(C14:C44)</f>
        <v>15.499000000000001</v>
      </c>
      <c r="D45" s="71">
        <f t="shared" si="37"/>
        <v>380</v>
      </c>
      <c r="E45" s="71">
        <f t="shared" si="37"/>
        <v>303.86399999999992</v>
      </c>
      <c r="F45" s="71">
        <f t="shared" si="37"/>
        <v>0</v>
      </c>
      <c r="G45" s="71">
        <f t="shared" si="37"/>
        <v>0</v>
      </c>
      <c r="H45" s="71">
        <f t="shared" si="37"/>
        <v>85</v>
      </c>
      <c r="I45" s="80">
        <f t="shared" si="37"/>
        <v>114.23700000000001</v>
      </c>
      <c r="K45" s="83">
        <f t="shared" si="0"/>
        <v>465</v>
      </c>
      <c r="L45" s="21">
        <f t="shared" si="0"/>
        <v>418.10099999999994</v>
      </c>
      <c r="M45" s="21">
        <f t="shared" si="0"/>
        <v>20.000000000000004</v>
      </c>
      <c r="N45" s="84">
        <f t="shared" si="0"/>
        <v>15.499000000000001</v>
      </c>
      <c r="P45" s="83">
        <f t="shared" si="1"/>
        <v>400</v>
      </c>
      <c r="Q45" s="20"/>
      <c r="R45" s="21">
        <f t="shared" si="2"/>
        <v>319.36299999999994</v>
      </c>
      <c r="S45" s="20"/>
      <c r="T45" s="21">
        <f t="shared" si="3"/>
        <v>85</v>
      </c>
      <c r="U45" s="20"/>
      <c r="V45" s="21">
        <f t="shared" si="4"/>
        <v>114.23700000000001</v>
      </c>
      <c r="W45" s="65"/>
      <c r="Y45" s="136">
        <f t="shared" ref="Y45" si="38">D45+(B45-C45)</f>
        <v>384.50099999999998</v>
      </c>
      <c r="Z45" s="20"/>
      <c r="AA45" s="20">
        <f t="shared" si="13"/>
        <v>303.86399999999992</v>
      </c>
      <c r="AB45" s="21">
        <f t="shared" si="7"/>
        <v>85</v>
      </c>
      <c r="AC45" s="20"/>
      <c r="AD45" s="138">
        <f t="shared" si="8"/>
        <v>114.23700000000001</v>
      </c>
      <c r="AF45" s="82">
        <f t="shared" si="15"/>
        <v>485</v>
      </c>
      <c r="AG45" s="20"/>
      <c r="AH45" s="65">
        <f t="shared" si="15"/>
        <v>433.59999999999997</v>
      </c>
      <c r="AJ45" s="149">
        <f t="shared" si="16"/>
        <v>469.50099999999998</v>
      </c>
      <c r="AK45" s="20"/>
      <c r="AL45" s="150">
        <f t="shared" si="16"/>
        <v>418.10099999999994</v>
      </c>
      <c r="AM45" s="20"/>
      <c r="AO45" s="58"/>
      <c r="AP45" s="18"/>
      <c r="AQ45" s="59"/>
      <c r="AS45" s="58"/>
      <c r="AT45" s="18"/>
      <c r="AU45" s="18"/>
      <c r="AV45" s="59"/>
      <c r="AX45" s="56"/>
      <c r="AY45" s="57">
        <f>SUM(AY14:AY44)</f>
        <v>20.000000000000004</v>
      </c>
      <c r="AZ45" s="57">
        <f t="shared" ref="AZ45:BJ45" si="39">SUM(AZ14:AZ44)</f>
        <v>20.000000000000004</v>
      </c>
      <c r="BA45" s="57">
        <f t="shared" si="39"/>
        <v>15.499000000000001</v>
      </c>
      <c r="BB45" s="57">
        <f t="shared" si="39"/>
        <v>380</v>
      </c>
      <c r="BC45" s="57">
        <f t="shared" si="39"/>
        <v>380</v>
      </c>
      <c r="BD45" s="57">
        <f t="shared" si="39"/>
        <v>333.10099999999989</v>
      </c>
      <c r="BE45" s="57">
        <f t="shared" si="39"/>
        <v>0</v>
      </c>
      <c r="BF45" s="57">
        <f t="shared" si="39"/>
        <v>0</v>
      </c>
      <c r="BG45" s="57">
        <f t="shared" si="39"/>
        <v>0</v>
      </c>
      <c r="BH45" s="57">
        <f t="shared" si="39"/>
        <v>85</v>
      </c>
      <c r="BI45" s="57">
        <f t="shared" si="39"/>
        <v>93.499999999999986</v>
      </c>
      <c r="BJ45" s="57">
        <f t="shared" si="39"/>
        <v>84.999999999999986</v>
      </c>
      <c r="BL45" s="21">
        <f t="shared" ref="BL45:BM45" si="40">SUM(BL14:BL44)</f>
        <v>1.7763568394002505E-15</v>
      </c>
      <c r="BM45" s="21">
        <f t="shared" si="40"/>
        <v>25.323</v>
      </c>
    </row>
    <row r="46" spans="1:65" ht="12" thickBot="1" x14ac:dyDescent="0.25">
      <c r="K46" s="85">
        <f>SUM(K14:K44)</f>
        <v>465.00000000000034</v>
      </c>
      <c r="L46" s="62">
        <f t="shared" ref="L46:N46" si="41">SUM(L14:L44)</f>
        <v>418.101</v>
      </c>
      <c r="M46" s="62">
        <f t="shared" si="41"/>
        <v>20.000000000000004</v>
      </c>
      <c r="N46" s="63">
        <f t="shared" si="41"/>
        <v>15.499000000000001</v>
      </c>
      <c r="P46" s="85">
        <f>SUM(P14:P44)</f>
        <v>400.00000000000006</v>
      </c>
      <c r="Q46" s="62"/>
      <c r="R46" s="62">
        <f t="shared" ref="R46:W46" si="42">SUM(R14:R44)</f>
        <v>319.36299999999989</v>
      </c>
      <c r="S46" s="62">
        <f t="shared" si="42"/>
        <v>0.13399999999999856</v>
      </c>
      <c r="T46" s="62">
        <f t="shared" si="42"/>
        <v>85</v>
      </c>
      <c r="U46" s="62"/>
      <c r="V46" s="62">
        <f t="shared" si="42"/>
        <v>114.23700000000001</v>
      </c>
      <c r="W46" s="63">
        <f t="shared" si="42"/>
        <v>26.123999999999999</v>
      </c>
      <c r="Y46" s="139">
        <f>SUM(Y14:Y44)</f>
        <v>384.50099999999998</v>
      </c>
      <c r="Z46" s="140"/>
      <c r="AA46" s="140">
        <f t="shared" ref="AA46:AB46" si="43">SUM(AA14:AA44)</f>
        <v>303.86399999999992</v>
      </c>
      <c r="AB46" s="140">
        <f t="shared" si="43"/>
        <v>85</v>
      </c>
      <c r="AC46" s="140"/>
      <c r="AD46" s="141">
        <f t="shared" ref="AD46" si="44">SUM(AD14:AD44)</f>
        <v>114.23700000000001</v>
      </c>
      <c r="AF46" s="85">
        <f>SUM(AF14:AF44)</f>
        <v>485.00000000000034</v>
      </c>
      <c r="AG46" s="62"/>
      <c r="AH46" s="63">
        <f t="shared" ref="AH46" si="45">SUM(AH14:AH44)</f>
        <v>433.60000000000014</v>
      </c>
      <c r="AJ46" s="151">
        <f>SUM(AJ14:AJ44)</f>
        <v>469.50100000000015</v>
      </c>
      <c r="AK46" s="152"/>
      <c r="AL46" s="153">
        <f t="shared" ref="AL46" si="46">SUM(AL14:AL44)</f>
        <v>418.101</v>
      </c>
      <c r="AM46" s="21"/>
      <c r="AO46" s="93"/>
      <c r="AP46" s="62">
        <f>SUM(AP14:AP44)</f>
        <v>304.66499999999991</v>
      </c>
      <c r="AQ46" s="63">
        <f>SUM(AQ14:AQ44)</f>
        <v>113.43599999999999</v>
      </c>
      <c r="AR46" s="12"/>
      <c r="AS46" s="85">
        <f t="shared" ref="AS46:AT46" si="47">SUM(AS14:AS44)</f>
        <v>333.10099999999989</v>
      </c>
      <c r="AT46" s="62">
        <f t="shared" si="47"/>
        <v>84.999999999999986</v>
      </c>
      <c r="AU46" s="95"/>
      <c r="AV46" s="96"/>
    </row>
    <row r="48" spans="1:65" ht="45" x14ac:dyDescent="0.2">
      <c r="BA48" s="124" t="s">
        <v>79</v>
      </c>
      <c r="BD48" s="124" t="s">
        <v>80</v>
      </c>
      <c r="BG48" s="124" t="s">
        <v>77</v>
      </c>
      <c r="BJ48" s="124" t="s">
        <v>78</v>
      </c>
    </row>
    <row r="50" spans="41:46" x14ac:dyDescent="0.2">
      <c r="AO50" s="97" t="s">
        <v>74</v>
      </c>
      <c r="AP50" s="97"/>
      <c r="AS50" s="97" t="s">
        <v>75</v>
      </c>
      <c r="AT50" s="97"/>
    </row>
    <row r="51" spans="41:46" x14ac:dyDescent="0.2">
      <c r="AO51" s="98" t="s">
        <v>57</v>
      </c>
      <c r="AP51" s="97" t="b">
        <f>AP46&gt;P46</f>
        <v>0</v>
      </c>
      <c r="AS51" s="98" t="s">
        <v>57</v>
      </c>
      <c r="AT51" s="97" t="b">
        <f>AS46&gt;P46</f>
        <v>0</v>
      </c>
    </row>
    <row r="52" spans="41:46" x14ac:dyDescent="0.2">
      <c r="AO52" s="97" t="s">
        <v>58</v>
      </c>
      <c r="AP52" s="97" t="b">
        <f>AND(AQ46&gt;T46,AP46&lt;P46)</f>
        <v>1</v>
      </c>
      <c r="AS52" s="97" t="s">
        <v>58</v>
      </c>
      <c r="AT52" s="97" t="b">
        <f>AND(AT46&gt;T46,AS46&lt;P46)</f>
        <v>0</v>
      </c>
    </row>
    <row r="53" spans="41:46" x14ac:dyDescent="0.2">
      <c r="AO53" s="97" t="s">
        <v>59</v>
      </c>
      <c r="AP53" s="97" t="b">
        <f>AND(AQ46&lt;T46,AP46&gt;0)</f>
        <v>0</v>
      </c>
      <c r="AS53" s="97" t="s">
        <v>59</v>
      </c>
      <c r="AT53" s="97" t="b">
        <f>AND(AT46&lt;T46,AS46&gt;0)</f>
        <v>0</v>
      </c>
    </row>
  </sheetData>
  <mergeCells count="20">
    <mergeCell ref="AY8:BD8"/>
    <mergeCell ref="BE8:BJ8"/>
    <mergeCell ref="AY9:BD9"/>
    <mergeCell ref="BE9:BJ9"/>
    <mergeCell ref="B11:E11"/>
    <mergeCell ref="F11:I11"/>
    <mergeCell ref="AY11:BD11"/>
    <mergeCell ref="BE11:BJ11"/>
    <mergeCell ref="B3:I3"/>
    <mergeCell ref="AY3:BI3"/>
    <mergeCell ref="AY6:BA6"/>
    <mergeCell ref="BB6:BD6"/>
    <mergeCell ref="BE6:BG6"/>
    <mergeCell ref="BH6:BJ6"/>
    <mergeCell ref="A1:I1"/>
    <mergeCell ref="K1:N1"/>
    <mergeCell ref="P1:W1"/>
    <mergeCell ref="AF1:AH1"/>
    <mergeCell ref="AO1:AQ1"/>
    <mergeCell ref="AS1:AV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04.2019</vt:lpstr>
      <vt:lpstr>Автотор-энерго v.6</vt:lpstr>
      <vt:lpstr>Автотор-энерго v.7</vt:lpstr>
      <vt:lpstr>Автотор-энерго v.8</vt:lpstr>
      <vt:lpstr>Автотор-энерго v.8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Васарис Артурас Броневич</dc:creator>
  <cp:lastModifiedBy>Arthur</cp:lastModifiedBy>
  <dcterms:created xsi:type="dcterms:W3CDTF">2019-06-23T14:39:43Z</dcterms:created>
  <dcterms:modified xsi:type="dcterms:W3CDTF">2019-07-13T23:02:10Z</dcterms:modified>
</cp:coreProperties>
</file>