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Рабочее Актив\Распределение формула\2019.07.17\"/>
    </mc:Choice>
  </mc:AlternateContent>
  <bookViews>
    <workbookView xWindow="0" yWindow="0" windowWidth="27840" windowHeight="12885"/>
  </bookViews>
  <sheets>
    <sheet name="Лист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0" i="1" l="1"/>
  <c r="AA50" i="1"/>
  <c r="X50" i="1"/>
  <c r="W50" i="1"/>
  <c r="AB49" i="1"/>
  <c r="AA49" i="1"/>
  <c r="AC49" i="1" s="1"/>
  <c r="X49" i="1"/>
  <c r="W49" i="1"/>
  <c r="AB48" i="1"/>
  <c r="AA48" i="1"/>
  <c r="X48" i="1"/>
  <c r="W48" i="1"/>
  <c r="AH47" i="1"/>
  <c r="AB47" i="1"/>
  <c r="AA47" i="1"/>
  <c r="X47" i="1"/>
  <c r="W47" i="1"/>
  <c r="AH46" i="1"/>
  <c r="AB46" i="1"/>
  <c r="AA46" i="1"/>
  <c r="X46" i="1"/>
  <c r="W46" i="1"/>
  <c r="AB45" i="1"/>
  <c r="AH45" i="1" s="1"/>
  <c r="AA45" i="1"/>
  <c r="X45" i="1"/>
  <c r="W45" i="1"/>
  <c r="AB44" i="1"/>
  <c r="AA44" i="1"/>
  <c r="X44" i="1"/>
  <c r="W44" i="1"/>
  <c r="AH43" i="1"/>
  <c r="AB43" i="1"/>
  <c r="AA43" i="1"/>
  <c r="AC43" i="1" s="1"/>
  <c r="X43" i="1"/>
  <c r="W43" i="1"/>
  <c r="AB42" i="1"/>
  <c r="AA42" i="1"/>
  <c r="AC42" i="1" s="1"/>
  <c r="X42" i="1"/>
  <c r="W42" i="1"/>
  <c r="AC41" i="1"/>
  <c r="AB41" i="1"/>
  <c r="AA41" i="1"/>
  <c r="X41" i="1"/>
  <c r="W41" i="1"/>
  <c r="AB40" i="1"/>
  <c r="AA40" i="1"/>
  <c r="X40" i="1"/>
  <c r="W40" i="1"/>
  <c r="AH39" i="1"/>
  <c r="AB39" i="1"/>
  <c r="AA39" i="1"/>
  <c r="AC39" i="1" s="1"/>
  <c r="X39" i="1"/>
  <c r="W39" i="1"/>
  <c r="AB38" i="1"/>
  <c r="AA38" i="1"/>
  <c r="AC38" i="1" s="1"/>
  <c r="X38" i="1"/>
  <c r="W38" i="1"/>
  <c r="AC37" i="1"/>
  <c r="AB37" i="1"/>
  <c r="AA37" i="1"/>
  <c r="X37" i="1"/>
  <c r="W37" i="1"/>
  <c r="AB36" i="1"/>
  <c r="AA36" i="1"/>
  <c r="X36" i="1"/>
  <c r="W36" i="1"/>
  <c r="AH35" i="1"/>
  <c r="AB35" i="1"/>
  <c r="AA35" i="1"/>
  <c r="AC35" i="1" s="1"/>
  <c r="X35" i="1"/>
  <c r="W35" i="1"/>
  <c r="AB34" i="1"/>
  <c r="AA34" i="1"/>
  <c r="AC34" i="1" s="1"/>
  <c r="X34" i="1"/>
  <c r="W34" i="1"/>
  <c r="AC33" i="1"/>
  <c r="AB33" i="1"/>
  <c r="AA33" i="1"/>
  <c r="X33" i="1"/>
  <c r="W33" i="1"/>
  <c r="AB32" i="1"/>
  <c r="AA32" i="1"/>
  <c r="X32" i="1"/>
  <c r="W32" i="1"/>
  <c r="AH31" i="1"/>
  <c r="AB31" i="1"/>
  <c r="AA31" i="1"/>
  <c r="AC31" i="1" s="1"/>
  <c r="X31" i="1"/>
  <c r="W31" i="1"/>
  <c r="AB30" i="1"/>
  <c r="AA30" i="1"/>
  <c r="AC30" i="1" s="1"/>
  <c r="X30" i="1"/>
  <c r="W30" i="1"/>
  <c r="AF30" i="1" s="1"/>
  <c r="AB29" i="1"/>
  <c r="AA29" i="1"/>
  <c r="AC29" i="1" s="1"/>
  <c r="X29" i="1"/>
  <c r="W29" i="1"/>
  <c r="AF29" i="1" s="1"/>
  <c r="AB28" i="1"/>
  <c r="AA28" i="1"/>
  <c r="AC28" i="1" s="1"/>
  <c r="X28" i="1"/>
  <c r="W28" i="1"/>
  <c r="AF28" i="1" s="1"/>
  <c r="AB27" i="1"/>
  <c r="AH27" i="1" s="1"/>
  <c r="AA27" i="1"/>
  <c r="AC27" i="1" s="1"/>
  <c r="X27" i="1"/>
  <c r="W27" i="1"/>
  <c r="AB26" i="1"/>
  <c r="AA26" i="1"/>
  <c r="AC26" i="1" s="1"/>
  <c r="X26" i="1"/>
  <c r="W26" i="1"/>
  <c r="AF26" i="1" s="1"/>
  <c r="AB25" i="1"/>
  <c r="AA25" i="1"/>
  <c r="AC25" i="1" s="1"/>
  <c r="X25" i="1"/>
  <c r="W25" i="1"/>
  <c r="AF25" i="1" s="1"/>
  <c r="AH24" i="1"/>
  <c r="AC24" i="1"/>
  <c r="AB24" i="1"/>
  <c r="AD24" i="1" s="1"/>
  <c r="AA24" i="1"/>
  <c r="X24" i="1"/>
  <c r="W24" i="1"/>
  <c r="AF24" i="1" s="1"/>
  <c r="AH23" i="1"/>
  <c r="AL23" i="1" s="1"/>
  <c r="AC23" i="1"/>
  <c r="AB23" i="1"/>
  <c r="AA23" i="1"/>
  <c r="X23" i="1"/>
  <c r="W23" i="1"/>
  <c r="AF23" i="1" s="1"/>
  <c r="AH22" i="1"/>
  <c r="AC22" i="1"/>
  <c r="AB22" i="1"/>
  <c r="AA22" i="1"/>
  <c r="X22" i="1"/>
  <c r="W22" i="1"/>
  <c r="AF22" i="1" s="1"/>
  <c r="AH21" i="1"/>
  <c r="AC21" i="1"/>
  <c r="AB21" i="1"/>
  <c r="AA21" i="1"/>
  <c r="Y21" i="1"/>
  <c r="X21" i="1"/>
  <c r="W21" i="1"/>
  <c r="AA18" i="1"/>
  <c r="AC40" i="1" s="1"/>
  <c r="W18" i="1"/>
  <c r="AG21" i="1" l="1"/>
  <c r="AJ21" i="1" s="1"/>
  <c r="AK21" i="1"/>
  <c r="AL21" i="1"/>
  <c r="AO21" i="1" s="1"/>
  <c r="AL45" i="1"/>
  <c r="AK45" i="1" s="1"/>
  <c r="AN45" i="1" s="1"/>
  <c r="Z21" i="1"/>
  <c r="AO23" i="1"/>
  <c r="AL27" i="1"/>
  <c r="AK27" i="1"/>
  <c r="AN27" i="1" s="1"/>
  <c r="Y23" i="1"/>
  <c r="AG23" i="1" s="1"/>
  <c r="Y24" i="1"/>
  <c r="AG24" i="1" s="1"/>
  <c r="Y22" i="1"/>
  <c r="Z22" i="1" s="1"/>
  <c r="Y27" i="1"/>
  <c r="AG27" i="1" s="1"/>
  <c r="AD28" i="1"/>
  <c r="AH28" i="1"/>
  <c r="AD29" i="1"/>
  <c r="AH29" i="1"/>
  <c r="AD30" i="1"/>
  <c r="AF33" i="1"/>
  <c r="Y33" i="1"/>
  <c r="AG33" i="1" s="1"/>
  <c r="AD34" i="1"/>
  <c r="AL35" i="1"/>
  <c r="AK35" i="1" s="1"/>
  <c r="AN35" i="1" s="1"/>
  <c r="AF37" i="1"/>
  <c r="Y37" i="1"/>
  <c r="AG37" i="1" s="1"/>
  <c r="AD38" i="1"/>
  <c r="AL39" i="1"/>
  <c r="AF41" i="1"/>
  <c r="Y41" i="1"/>
  <c r="AG41" i="1" s="1"/>
  <c r="AD42" i="1"/>
  <c r="AF45" i="1"/>
  <c r="Y45" i="1"/>
  <c r="AF47" i="1"/>
  <c r="Y47" i="1"/>
  <c r="AL47" i="1"/>
  <c r="AK47" i="1" s="1"/>
  <c r="AN47" i="1" s="1"/>
  <c r="AD21" i="1"/>
  <c r="AD22" i="1"/>
  <c r="AD23" i="1"/>
  <c r="AJ23" i="1"/>
  <c r="Z24" i="1"/>
  <c r="Z27" i="1"/>
  <c r="AD31" i="1"/>
  <c r="AH32" i="1"/>
  <c r="Z33" i="1"/>
  <c r="AF34" i="1"/>
  <c r="Y34" i="1"/>
  <c r="AG34" i="1" s="1"/>
  <c r="AD35" i="1"/>
  <c r="AH36" i="1"/>
  <c r="Z37" i="1"/>
  <c r="AF38" i="1"/>
  <c r="Y38" i="1"/>
  <c r="AG38" i="1" s="1"/>
  <c r="AO39" i="1"/>
  <c r="AD39" i="1"/>
  <c r="AK39" i="1"/>
  <c r="AN39" i="1" s="1"/>
  <c r="AH40" i="1"/>
  <c r="Z41" i="1"/>
  <c r="AF42" i="1"/>
  <c r="Y42" i="1"/>
  <c r="AG42" i="1" s="1"/>
  <c r="AD43" i="1"/>
  <c r="AF44" i="1"/>
  <c r="Y44" i="1"/>
  <c r="AC46" i="1"/>
  <c r="AF48" i="1"/>
  <c r="Y48" i="1"/>
  <c r="AH48" i="1"/>
  <c r="AD49" i="1"/>
  <c r="AC50" i="1"/>
  <c r="AO27" i="1"/>
  <c r="AD27" i="1"/>
  <c r="AF27" i="1"/>
  <c r="AJ27" i="1" s="1"/>
  <c r="Y28" i="1"/>
  <c r="AG28" i="1" s="1"/>
  <c r="Y29" i="1"/>
  <c r="AG29" i="1" s="1"/>
  <c r="Y30" i="1"/>
  <c r="AG30" i="1" s="1"/>
  <c r="AF31" i="1"/>
  <c r="Y31" i="1"/>
  <c r="AH33" i="1"/>
  <c r="Z34" i="1"/>
  <c r="AF35" i="1"/>
  <c r="Y35" i="1"/>
  <c r="AG35" i="1" s="1"/>
  <c r="AJ35" i="1" s="1"/>
  <c r="AH37" i="1"/>
  <c r="Z38" i="1"/>
  <c r="AF39" i="1"/>
  <c r="Y39" i="1"/>
  <c r="AG39" i="1" s="1"/>
  <c r="AJ39" i="1" s="1"/>
  <c r="AD40" i="1"/>
  <c r="AH41" i="1"/>
  <c r="AF43" i="1"/>
  <c r="AJ43" i="1" s="1"/>
  <c r="Y43" i="1"/>
  <c r="AG43" i="1" s="1"/>
  <c r="AH44" i="1"/>
  <c r="AC45" i="1"/>
  <c r="AO46" i="1"/>
  <c r="AD46" i="1"/>
  <c r="AC47" i="1"/>
  <c r="AD47" i="1" s="1"/>
  <c r="AF49" i="1"/>
  <c r="Y49" i="1"/>
  <c r="AG49" i="1" s="1"/>
  <c r="AH49" i="1"/>
  <c r="AD50" i="1"/>
  <c r="AH50" i="1"/>
  <c r="AJ24" i="1"/>
  <c r="AD25" i="1"/>
  <c r="AH25" i="1"/>
  <c r="AH51" i="1" s="1"/>
  <c r="AD26" i="1"/>
  <c r="AH26" i="1"/>
  <c r="W51" i="1"/>
  <c r="AA51" i="1"/>
  <c r="AF21" i="1"/>
  <c r="AF51" i="1" s="1"/>
  <c r="AK23" i="1"/>
  <c r="AN23" i="1" s="1"/>
  <c r="AL24" i="1"/>
  <c r="AK24" i="1" s="1"/>
  <c r="AN24" i="1" s="1"/>
  <c r="Y25" i="1"/>
  <c r="AG25" i="1" s="1"/>
  <c r="Y26" i="1"/>
  <c r="AG26" i="1" s="1"/>
  <c r="X51" i="1"/>
  <c r="AB51" i="1"/>
  <c r="AH30" i="1"/>
  <c r="Z31" i="1"/>
  <c r="AF32" i="1"/>
  <c r="Y32" i="1"/>
  <c r="AC32" i="1"/>
  <c r="AD32" i="1" s="1"/>
  <c r="AD33" i="1"/>
  <c r="AH34" i="1"/>
  <c r="Z35" i="1"/>
  <c r="AF36" i="1"/>
  <c r="Y36" i="1"/>
  <c r="AC36" i="1"/>
  <c r="AD36" i="1" s="1"/>
  <c r="AD37" i="1"/>
  <c r="AH38" i="1"/>
  <c r="Z39" i="1"/>
  <c r="AF40" i="1"/>
  <c r="Y40" i="1"/>
  <c r="AG40" i="1" s="1"/>
  <c r="AD41" i="1"/>
  <c r="AH42" i="1"/>
  <c r="Z43" i="1"/>
  <c r="AL43" i="1"/>
  <c r="AO43" i="1" s="1"/>
  <c r="AK43" i="1"/>
  <c r="AN43" i="1" s="1"/>
  <c r="AC44" i="1"/>
  <c r="AD44" i="1" s="1"/>
  <c r="AO45" i="1"/>
  <c r="AD45" i="1"/>
  <c r="AF46" i="1"/>
  <c r="Y46" i="1"/>
  <c r="AG46" i="1" s="1"/>
  <c r="AJ46" i="1" s="1"/>
  <c r="AL46" i="1"/>
  <c r="AK46" i="1"/>
  <c r="AN46" i="1" s="1"/>
  <c r="AO47" i="1"/>
  <c r="AC48" i="1"/>
  <c r="AD48" i="1" s="1"/>
  <c r="AF50" i="1"/>
  <c r="Y50" i="1"/>
  <c r="AG50" i="1" s="1"/>
  <c r="Z44" i="1"/>
  <c r="Z45" i="1"/>
  <c r="Z47" i="1"/>
  <c r="Z48" i="1"/>
  <c r="AG36" i="1" l="1"/>
  <c r="AG32" i="1"/>
  <c r="AO24" i="1"/>
  <c r="AJ26" i="1"/>
  <c r="AL26" i="1"/>
  <c r="AO26" i="1" s="1"/>
  <c r="Z42" i="1"/>
  <c r="AG31" i="1"/>
  <c r="AJ31" i="1" s="1"/>
  <c r="AK31" i="1"/>
  <c r="AG48" i="1"/>
  <c r="AO35" i="1"/>
  <c r="AJ32" i="1"/>
  <c r="AL32" i="1"/>
  <c r="AO32" i="1" s="1"/>
  <c r="AK32" i="1"/>
  <c r="AN32" i="1" s="1"/>
  <c r="Z30" i="1"/>
  <c r="Z26" i="1"/>
  <c r="AJ29" i="1"/>
  <c r="AL29" i="1"/>
  <c r="AO29" i="1" s="1"/>
  <c r="AK29" i="1"/>
  <c r="AN29" i="1" s="1"/>
  <c r="Z23" i="1"/>
  <c r="Z50" i="1"/>
  <c r="AJ34" i="1"/>
  <c r="AL34" i="1"/>
  <c r="AO34" i="1" s="1"/>
  <c r="Z49" i="1"/>
  <c r="AL44" i="1"/>
  <c r="AO44" i="1" s="1"/>
  <c r="AJ41" i="1"/>
  <c r="AL41" i="1"/>
  <c r="AO41" i="1" s="1"/>
  <c r="AK41" i="1"/>
  <c r="AN41" i="1" s="1"/>
  <c r="AJ33" i="1"/>
  <c r="AL33" i="1"/>
  <c r="AO33" i="1" s="1"/>
  <c r="AK33" i="1"/>
  <c r="AN33" i="1" s="1"/>
  <c r="AJ36" i="1"/>
  <c r="AL36" i="1"/>
  <c r="AO36" i="1" s="1"/>
  <c r="Z29" i="1"/>
  <c r="Z25" i="1"/>
  <c r="Z51" i="1" s="1"/>
  <c r="AG47" i="1"/>
  <c r="AJ47" i="1" s="1"/>
  <c r="Z32" i="1"/>
  <c r="Z46" i="1"/>
  <c r="AJ42" i="1"/>
  <c r="AL42" i="1"/>
  <c r="AO42" i="1" s="1"/>
  <c r="AK42" i="1"/>
  <c r="AN42" i="1" s="1"/>
  <c r="AJ49" i="1"/>
  <c r="AL49" i="1"/>
  <c r="AO49" i="1" s="1"/>
  <c r="AJ40" i="1"/>
  <c r="AL40" i="1"/>
  <c r="AO40" i="1" s="1"/>
  <c r="Z28" i="1"/>
  <c r="Z36" i="1"/>
  <c r="AN21" i="1"/>
  <c r="AJ38" i="1"/>
  <c r="AL38" i="1"/>
  <c r="AO38" i="1" s="1"/>
  <c r="AK38" i="1"/>
  <c r="AN38" i="1" s="1"/>
  <c r="AJ30" i="1"/>
  <c r="AL30" i="1"/>
  <c r="AO30" i="1" s="1"/>
  <c r="AK30" i="1"/>
  <c r="AN30" i="1" s="1"/>
  <c r="AJ25" i="1"/>
  <c r="AL25" i="1"/>
  <c r="AO25" i="1" s="1"/>
  <c r="AL50" i="1"/>
  <c r="AO50" i="1" s="1"/>
  <c r="AJ50" i="1"/>
  <c r="AK50" i="1"/>
  <c r="AN50" i="1" s="1"/>
  <c r="AJ37" i="1"/>
  <c r="AL37" i="1"/>
  <c r="AO37" i="1" s="1"/>
  <c r="AK37" i="1"/>
  <c r="AN37" i="1" s="1"/>
  <c r="AJ48" i="1"/>
  <c r="AL48" i="1"/>
  <c r="AO48" i="1" s="1"/>
  <c r="AK48" i="1"/>
  <c r="AN48" i="1" s="1"/>
  <c r="AG44" i="1"/>
  <c r="AJ44" i="1" s="1"/>
  <c r="AD51" i="1"/>
  <c r="AG45" i="1"/>
  <c r="AJ45" i="1" s="1"/>
  <c r="Z40" i="1"/>
  <c r="AJ28" i="1"/>
  <c r="AL28" i="1"/>
  <c r="AO28" i="1" s="1"/>
  <c r="AG22" i="1"/>
  <c r="AJ22" i="1" s="1"/>
  <c r="AK22" i="1"/>
  <c r="AK40" i="1" l="1"/>
  <c r="AN40" i="1" s="1"/>
  <c r="AK44" i="1"/>
  <c r="AN44" i="1" s="1"/>
  <c r="AK34" i="1"/>
  <c r="AN34" i="1" s="1"/>
  <c r="AK26" i="1"/>
  <c r="AN26" i="1" s="1"/>
  <c r="AN22" i="1"/>
  <c r="AL22" i="1"/>
  <c r="AG51" i="1"/>
  <c r="AK28" i="1"/>
  <c r="AN28" i="1" s="1"/>
  <c r="AK25" i="1"/>
  <c r="AN25" i="1" s="1"/>
  <c r="AK49" i="1"/>
  <c r="AN49" i="1" s="1"/>
  <c r="AK36" i="1"/>
  <c r="AN36" i="1" s="1"/>
  <c r="AN31" i="1"/>
  <c r="AL31" i="1"/>
  <c r="AO31" i="1" s="1"/>
  <c r="AK51" i="1" l="1"/>
  <c r="AO22" i="1"/>
  <c r="AL51" i="1"/>
</calcChain>
</file>

<file path=xl/sharedStrings.xml><?xml version="1.0" encoding="utf-8"?>
<sst xmlns="http://schemas.openxmlformats.org/spreadsheetml/2006/main" count="203" uniqueCount="80">
  <si>
    <t>ИСХОДНЫЕ ДАННЫЕ (после 1-го этапа распределения в 1С)</t>
  </si>
  <si>
    <t>ИСХОДНЫЕ: СУММА ПО ДОГОВОРАМ</t>
  </si>
  <si>
    <t>ИСХ.: СУММА ПО ПОТРЕБ.</t>
  </si>
  <si>
    <t>РАСПРЕДЕЛЕНИЕ 1</t>
  </si>
  <si>
    <t>GazType</t>
  </si>
  <si>
    <t>Природный</t>
  </si>
  <si>
    <t>GazOwner</t>
  </si>
  <si>
    <t>Межрегионгаз</t>
  </si>
  <si>
    <t>GazDistibutor</t>
  </si>
  <si>
    <t>GazCreator</t>
  </si>
  <si>
    <t>Публичное  акционерное общество «Газпром»</t>
  </si>
  <si>
    <t>ClientCategory</t>
  </si>
  <si>
    <t>Пром</t>
  </si>
  <si>
    <t>ClientCode</t>
  </si>
  <si>
    <t>Client</t>
  </si>
  <si>
    <t>ДОРИНДА</t>
  </si>
  <si>
    <t>Contract</t>
  </si>
  <si>
    <t>78-АТ-8119</t>
  </si>
  <si>
    <t>78-А-8119</t>
  </si>
  <si>
    <t>ContractGroup</t>
  </si>
  <si>
    <t>78-А-8119 и 78-АТ-8119</t>
  </si>
  <si>
    <t>Square</t>
  </si>
  <si>
    <t>Санкт-Петербург, Савушкина ул., д.119</t>
  </si>
  <si>
    <t>Санкт-Петербург, Заневский пр., д.65</t>
  </si>
  <si>
    <t>Санкт-Петербург, Выборгское шоссе, д.3</t>
  </si>
  <si>
    <t>Санкт-Петербург, Богатырский пр., д.13</t>
  </si>
  <si>
    <t>Санкт-Петербург, Выборгское шоссе, д.19</t>
  </si>
  <si>
    <t>SquareNumber</t>
  </si>
  <si>
    <t>78-1-8234</t>
  </si>
  <si>
    <t>78-1-8235</t>
  </si>
  <si>
    <t>78-1-8236</t>
  </si>
  <si>
    <t>78-1-8237</t>
  </si>
  <si>
    <t>78-1-8238</t>
  </si>
  <si>
    <t>OverLimitPriority</t>
  </si>
  <si>
    <t>UnderLimitPriority</t>
  </si>
  <si>
    <t>SquareGroup</t>
  </si>
  <si>
    <t>Common</t>
  </si>
  <si>
    <t>DeliveryName</t>
  </si>
  <si>
    <t>ООО "Межрегионгаз", К-5-Д5-62-0170/18, ПАО "Газпром", кроме населения, для СПб из ЛО, 121</t>
  </si>
  <si>
    <t>ООО "Межрегионгаз", К-5-Б5-62-0020/18, ПАО "Газпром", кроме населения, для СПб из ЛО, 111</t>
  </si>
  <si>
    <t>Разница между расчетом в 1C и Excel</t>
  </si>
  <si>
    <t>PlanRangeK</t>
  </si>
  <si>
    <t>GoodDistribution</t>
  </si>
  <si>
    <t>Нет</t>
  </si>
  <si>
    <t>DataType</t>
  </si>
  <si>
    <t>Plan</t>
  </si>
  <si>
    <t>Fact</t>
  </si>
  <si>
    <t>PlanRange</t>
  </si>
  <si>
    <t>OverLimit</t>
  </si>
  <si>
    <t>ALGO</t>
  </si>
  <si>
    <t>Day01</t>
  </si>
  <si>
    <t>Day02</t>
  </si>
  <si>
    <t>Day03</t>
  </si>
  <si>
    <t>Day04</t>
  </si>
  <si>
    <t>Day05</t>
  </si>
  <si>
    <t>Day06</t>
  </si>
  <si>
    <t>Day07</t>
  </si>
  <si>
    <t>Day08</t>
  </si>
  <si>
    <t>Day09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</si>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</sst>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4" x14ac:knownFonts="1">
    <font>
      <sz val="8"/>
      <name val="Arial"/>
      <family val="2"/>
    </font>
    <font>
      <sz val="8"/>
      <color indexed="59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/>
      <right/>
      <top style="thin">
        <color indexed="60"/>
      </top>
      <bottom style="thin">
        <color indexed="60"/>
      </bottom>
      <diagonal/>
    </border>
    <border>
      <left/>
      <right style="medium">
        <color indexed="64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medium">
        <color indexed="64"/>
      </right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 style="medium">
        <color indexed="64"/>
      </left>
      <right style="thin">
        <color indexed="60"/>
      </right>
      <top style="thin">
        <color indexed="60"/>
      </top>
      <bottom style="medium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medium">
        <color indexed="64"/>
      </bottom>
      <diagonal/>
    </border>
    <border>
      <left style="thin">
        <color indexed="60"/>
      </left>
      <right style="medium">
        <color indexed="64"/>
      </right>
      <top style="thin">
        <color indexed="6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3" borderId="6" xfId="0" applyNumberFormat="1" applyFont="1" applyFill="1" applyBorder="1" applyAlignment="1">
      <alignment horizontal="left" vertical="top"/>
    </xf>
    <xf numFmtId="0" fontId="2" fillId="3" borderId="7" xfId="0" applyNumberFormat="1" applyFont="1" applyFill="1" applyBorder="1" applyAlignment="1">
      <alignment horizontal="center" vertical="top"/>
    </xf>
    <xf numFmtId="0" fontId="2" fillId="3" borderId="8" xfId="0" applyNumberFormat="1" applyFont="1" applyFill="1" applyBorder="1" applyAlignment="1">
      <alignment horizontal="center" vertical="top"/>
    </xf>
    <xf numFmtId="0" fontId="2" fillId="3" borderId="9" xfId="0" applyNumberFormat="1" applyFont="1" applyFill="1" applyBorder="1" applyAlignment="1">
      <alignment horizontal="center" vertical="top"/>
    </xf>
    <xf numFmtId="0" fontId="2" fillId="3" borderId="10" xfId="0" applyNumberFormat="1" applyFont="1" applyFill="1" applyBorder="1" applyAlignment="1">
      <alignment horizontal="left" vertical="top"/>
    </xf>
    <xf numFmtId="0" fontId="2" fillId="3" borderId="11" xfId="0" applyNumberFormat="1" applyFont="1" applyFill="1" applyBorder="1" applyAlignment="1">
      <alignment horizontal="left" vertical="top"/>
    </xf>
    <xf numFmtId="3" fontId="2" fillId="3" borderId="10" xfId="0" applyNumberFormat="1" applyFont="1" applyFill="1" applyBorder="1" applyAlignment="1">
      <alignment horizontal="right" vertical="top"/>
    </xf>
    <xf numFmtId="3" fontId="2" fillId="3" borderId="11" xfId="0" applyNumberFormat="1" applyFont="1" applyFill="1" applyBorder="1" applyAlignment="1">
      <alignment horizontal="right" vertical="top"/>
    </xf>
    <xf numFmtId="0" fontId="2" fillId="3" borderId="6" xfId="0" applyNumberFormat="1" applyFont="1" applyFill="1" applyBorder="1" applyAlignment="1">
      <alignment horizontal="left" vertical="top"/>
    </xf>
    <xf numFmtId="0" fontId="2" fillId="3" borderId="7" xfId="0" applyNumberFormat="1" applyFont="1" applyFill="1" applyBorder="1" applyAlignment="1">
      <alignment horizontal="center" vertical="top" wrapText="1"/>
    </xf>
    <xf numFmtId="0" fontId="2" fillId="3" borderId="12" xfId="0" applyNumberFormat="1" applyFont="1" applyFill="1" applyBorder="1" applyAlignment="1">
      <alignment horizontal="center" vertical="top" wrapText="1"/>
    </xf>
    <xf numFmtId="0" fontId="2" fillId="3" borderId="9" xfId="0" applyNumberFormat="1" applyFont="1" applyFill="1" applyBorder="1" applyAlignment="1">
      <alignment horizontal="center" vertical="top" wrapText="1"/>
    </xf>
    <xf numFmtId="1" fontId="2" fillId="3" borderId="7" xfId="0" applyNumberFormat="1" applyFont="1" applyFill="1" applyBorder="1" applyAlignment="1">
      <alignment horizontal="center" vertical="top"/>
    </xf>
    <xf numFmtId="1" fontId="2" fillId="3" borderId="8" xfId="0" applyNumberFormat="1" applyFont="1" applyFill="1" applyBorder="1" applyAlignment="1">
      <alignment horizontal="center" vertical="top"/>
    </xf>
    <xf numFmtId="1" fontId="2" fillId="3" borderId="12" xfId="0" applyNumberFormat="1" applyFont="1" applyFill="1" applyBorder="1" applyAlignment="1">
      <alignment horizontal="center" vertical="top"/>
    </xf>
    <xf numFmtId="1" fontId="2" fillId="3" borderId="9" xfId="0" applyNumberFormat="1" applyFont="1" applyFill="1" applyBorder="1" applyAlignment="1">
      <alignment horizontal="center" vertical="top"/>
    </xf>
    <xf numFmtId="1" fontId="2" fillId="3" borderId="10" xfId="0" applyNumberFormat="1" applyFont="1" applyFill="1" applyBorder="1" applyAlignment="1">
      <alignment horizontal="right" vertical="top"/>
    </xf>
    <xf numFmtId="1" fontId="2" fillId="3" borderId="11" xfId="0" applyNumberFormat="1" applyFont="1" applyFill="1" applyBorder="1" applyAlignment="1">
      <alignment horizontal="right" vertical="top"/>
    </xf>
    <xf numFmtId="0" fontId="2" fillId="3" borderId="12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164" fontId="2" fillId="3" borderId="10" xfId="0" applyNumberFormat="1" applyFont="1" applyFill="1" applyBorder="1" applyAlignment="1">
      <alignment horizontal="right" vertical="top"/>
    </xf>
    <xf numFmtId="164" fontId="0" fillId="0" borderId="4" xfId="0" applyNumberFormat="1" applyBorder="1"/>
    <xf numFmtId="164" fontId="0" fillId="0" borderId="0" xfId="0" applyNumberFormat="1" applyBorder="1"/>
    <xf numFmtId="0" fontId="0" fillId="0" borderId="13" xfId="0" applyBorder="1" applyAlignment="1">
      <alignment horizontal="center" wrapText="1"/>
    </xf>
    <xf numFmtId="165" fontId="2" fillId="3" borderId="10" xfId="0" applyNumberFormat="1" applyFont="1" applyFill="1" applyBorder="1" applyAlignment="1">
      <alignment horizontal="right" vertical="top"/>
    </xf>
    <xf numFmtId="2" fontId="2" fillId="3" borderId="10" xfId="0" applyNumberFormat="1" applyFont="1" applyFill="1" applyBorder="1" applyAlignment="1">
      <alignment horizontal="right" vertical="top"/>
    </xf>
    <xf numFmtId="165" fontId="2" fillId="3" borderId="11" xfId="0" applyNumberFormat="1" applyFont="1" applyFill="1" applyBorder="1" applyAlignment="1">
      <alignment horizontal="right" vertical="top"/>
    </xf>
    <xf numFmtId="165" fontId="0" fillId="0" borderId="4" xfId="0" applyNumberFormat="1" applyBorder="1"/>
    <xf numFmtId="166" fontId="0" fillId="0" borderId="0" xfId="0" applyNumberFormat="1" applyBorder="1"/>
    <xf numFmtId="165" fontId="0" fillId="4" borderId="0" xfId="0" applyNumberFormat="1" applyFill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0" xfId="0" applyNumberFormat="1"/>
    <xf numFmtId="2" fontId="2" fillId="3" borderId="11" xfId="0" applyNumberFormat="1" applyFont="1" applyFill="1" applyBorder="1" applyAlignment="1">
      <alignment horizontal="right" vertical="top"/>
    </xf>
    <xf numFmtId="1" fontId="0" fillId="0" borderId="0" xfId="0" applyNumberFormat="1"/>
    <xf numFmtId="0" fontId="1" fillId="3" borderId="14" xfId="0" applyNumberFormat="1" applyFont="1" applyFill="1" applyBorder="1" applyAlignment="1">
      <alignment horizontal="left" vertical="top"/>
    </xf>
    <xf numFmtId="0" fontId="2" fillId="3" borderId="15" xfId="0" applyNumberFormat="1" applyFont="1" applyFill="1" applyBorder="1" applyAlignment="1">
      <alignment horizontal="left" vertical="top"/>
    </xf>
    <xf numFmtId="0" fontId="2" fillId="3" borderId="16" xfId="0" applyNumberFormat="1" applyFont="1" applyFill="1" applyBorder="1" applyAlignment="1">
      <alignment horizontal="left" vertical="top"/>
    </xf>
    <xf numFmtId="165" fontId="3" fillId="0" borderId="17" xfId="0" applyNumberFormat="1" applyFont="1" applyBorder="1"/>
    <xf numFmtId="165" fontId="3" fillId="0" borderId="18" xfId="0" applyNumberFormat="1" applyFont="1" applyBorder="1"/>
    <xf numFmtId="0" fontId="3" fillId="0" borderId="18" xfId="0" applyFont="1" applyBorder="1"/>
    <xf numFmtId="165" fontId="3" fillId="4" borderId="18" xfId="0" applyNumberFormat="1" applyFont="1" applyFill="1" applyBorder="1"/>
    <xf numFmtId="165" fontId="3" fillId="0" borderId="19" xfId="0" applyNumberFormat="1" applyFont="1" applyBorder="1"/>
    <xf numFmtId="0" fontId="3" fillId="0" borderId="19" xfId="0" applyFont="1" applyBorder="1"/>
    <xf numFmtId="0" fontId="0" fillId="0" borderId="17" xfId="0" applyBorder="1"/>
  </cellXfs>
  <cellStyles count="1">
    <cellStyle name="Обычный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</xdr:colOff>
      <xdr:row>13</xdr:row>
      <xdr:rowOff>19050</xdr:rowOff>
    </xdr:from>
    <xdr:to>
      <xdr:col>36</xdr:col>
      <xdr:colOff>352425</xdr:colOff>
      <xdr:row>13</xdr:row>
      <xdr:rowOff>247650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21450" y="1562100"/>
          <a:ext cx="3333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</xdr:col>
      <xdr:colOff>19050</xdr:colOff>
      <xdr:row>13</xdr:row>
      <xdr:rowOff>0</xdr:rowOff>
    </xdr:from>
    <xdr:to>
      <xdr:col>37</xdr:col>
      <xdr:colOff>323850</xdr:colOff>
      <xdr:row>13</xdr:row>
      <xdr:rowOff>228600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54850" y="15430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</xdr:col>
      <xdr:colOff>19050</xdr:colOff>
      <xdr:row>14</xdr:row>
      <xdr:rowOff>0</xdr:rowOff>
    </xdr:from>
    <xdr:to>
      <xdr:col>36</xdr:col>
      <xdr:colOff>323850</xdr:colOff>
      <xdr:row>14</xdr:row>
      <xdr:rowOff>228600</xdr:rowOff>
    </xdr:to>
    <xdr:pic>
      <xdr:nvPicPr>
        <xdr:cNvPr id="4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21450" y="18954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</xdr:col>
      <xdr:colOff>19050</xdr:colOff>
      <xdr:row>14</xdr:row>
      <xdr:rowOff>0</xdr:rowOff>
    </xdr:from>
    <xdr:to>
      <xdr:col>37</xdr:col>
      <xdr:colOff>352425</xdr:colOff>
      <xdr:row>14</xdr:row>
      <xdr:rowOff>219075</xdr:rowOff>
    </xdr:to>
    <xdr:pic>
      <xdr:nvPicPr>
        <xdr:cNvPr id="5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54850" y="1895475"/>
          <a:ext cx="3333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323850</xdr:colOff>
      <xdr:row>13</xdr:row>
      <xdr:rowOff>76200</xdr:rowOff>
    </xdr:from>
    <xdr:to>
      <xdr:col>5</xdr:col>
      <xdr:colOff>123825</xdr:colOff>
      <xdr:row>13</xdr:row>
      <xdr:rowOff>304800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619250"/>
          <a:ext cx="3333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304800</xdr:colOff>
      <xdr:row>14</xdr:row>
      <xdr:rowOff>66675</xdr:rowOff>
    </xdr:from>
    <xdr:to>
      <xdr:col>5</xdr:col>
      <xdr:colOff>76200</xdr:colOff>
      <xdr:row>14</xdr:row>
      <xdr:rowOff>295275</xdr:rowOff>
    </xdr:to>
    <xdr:pic>
      <xdr:nvPicPr>
        <xdr:cNvPr id="7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21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342900</xdr:colOff>
      <xdr:row>13</xdr:row>
      <xdr:rowOff>76200</xdr:rowOff>
    </xdr:from>
    <xdr:to>
      <xdr:col>15</xdr:col>
      <xdr:colOff>114300</xdr:colOff>
      <xdr:row>13</xdr:row>
      <xdr:rowOff>304800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6192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342900</xdr:colOff>
      <xdr:row>14</xdr:row>
      <xdr:rowOff>85725</xdr:rowOff>
    </xdr:from>
    <xdr:to>
      <xdr:col>15</xdr:col>
      <xdr:colOff>142875</xdr:colOff>
      <xdr:row>14</xdr:row>
      <xdr:rowOff>304800</xdr:rowOff>
    </xdr:to>
    <xdr:pic>
      <xdr:nvPicPr>
        <xdr:cNvPr id="9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981200"/>
          <a:ext cx="3333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266700</xdr:colOff>
      <xdr:row>53</xdr:row>
      <xdr:rowOff>47625</xdr:rowOff>
    </xdr:from>
    <xdr:to>
      <xdr:col>25</xdr:col>
      <xdr:colOff>276225</xdr:colOff>
      <xdr:row>60</xdr:row>
      <xdr:rowOff>28575</xdr:rowOff>
    </xdr:to>
    <xdr:sp macro="" textlink="">
      <xdr:nvSpPr>
        <xdr:cNvPr id="10" name="Овальная выноска 9"/>
        <xdr:cNvSpPr/>
      </xdr:nvSpPr>
      <xdr:spPr>
        <a:xfrm>
          <a:off x="8267700" y="7734300"/>
          <a:ext cx="5343525" cy="981075"/>
        </a:xfrm>
        <a:prstGeom prst="wedgeEllipseCallout">
          <a:avLst>
            <a:gd name="adj1" fmla="val 47617"/>
            <a:gd name="adj2" fmla="val -51899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Здесь не может быть перебора</a:t>
          </a:r>
          <a:r>
            <a:rPr lang="ru-RU" sz="1100" baseline="0"/>
            <a:t> после 1-го этапа. Согласно формуле 2.1 факт на </a:t>
          </a:r>
          <a:r>
            <a:rPr lang="en-US" sz="1100" baseline="0"/>
            <a:t>78-</a:t>
          </a:r>
          <a:r>
            <a:rPr lang="ru-RU" sz="1100" baseline="0"/>
            <a:t>АТ- равен плану с коридором. А все остальное выносится на договор 78-А-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abSelected="1" workbookViewId="0">
      <selection activeCell="A2" sqref="A2"/>
    </sheetView>
  </sheetViews>
  <sheetFormatPr defaultRowHeight="11.25" x14ac:dyDescent="0.2"/>
  <sheetData>
    <row r="1" spans="1:38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W1" s="1" t="s">
        <v>1</v>
      </c>
      <c r="X1" s="2"/>
      <c r="Y1" s="2"/>
      <c r="Z1" s="2"/>
      <c r="AA1" s="2"/>
      <c r="AB1" s="2"/>
      <c r="AC1" s="2"/>
      <c r="AD1" s="3"/>
      <c r="AF1" s="1" t="s">
        <v>2</v>
      </c>
      <c r="AG1" s="2"/>
      <c r="AH1" s="3"/>
      <c r="AJ1" s="1" t="s">
        <v>3</v>
      </c>
      <c r="AK1" s="2"/>
      <c r="AL1" s="3"/>
    </row>
    <row r="2" spans="1:38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W2" s="4"/>
      <c r="X2" s="5"/>
      <c r="Y2" s="5"/>
      <c r="Z2" s="5"/>
      <c r="AA2" s="5"/>
      <c r="AB2" s="5"/>
      <c r="AC2" s="5"/>
      <c r="AD2" s="6"/>
      <c r="AF2" s="4"/>
      <c r="AG2" s="5"/>
      <c r="AH2" s="6"/>
      <c r="AJ2" s="4"/>
      <c r="AK2" s="5"/>
      <c r="AL2" s="6"/>
    </row>
    <row r="3" spans="1:38" hidden="1" x14ac:dyDescent="0.2">
      <c r="A3" s="7" t="s">
        <v>4</v>
      </c>
      <c r="B3" s="8" t="s">
        <v>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W3" s="4"/>
      <c r="X3" s="5"/>
      <c r="Y3" s="5"/>
      <c r="Z3" s="5"/>
      <c r="AA3" s="5"/>
      <c r="AB3" s="5"/>
      <c r="AC3" s="5"/>
      <c r="AD3" s="6"/>
      <c r="AF3" s="4"/>
      <c r="AG3" s="5"/>
      <c r="AH3" s="6"/>
      <c r="AJ3" s="4"/>
      <c r="AK3" s="5"/>
      <c r="AL3" s="6"/>
    </row>
    <row r="4" spans="1:38" hidden="1" x14ac:dyDescent="0.2">
      <c r="A4" s="7" t="s">
        <v>6</v>
      </c>
      <c r="B4" s="8" t="s">
        <v>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W4" s="4"/>
      <c r="X4" s="5"/>
      <c r="Y4" s="5"/>
      <c r="Z4" s="5"/>
      <c r="AA4" s="5"/>
      <c r="AB4" s="5"/>
      <c r="AC4" s="5"/>
      <c r="AD4" s="6"/>
      <c r="AF4" s="4"/>
      <c r="AG4" s="5"/>
      <c r="AH4" s="6"/>
      <c r="AJ4" s="4"/>
      <c r="AK4" s="5"/>
      <c r="AL4" s="6"/>
    </row>
    <row r="5" spans="1:38" hidden="1" x14ac:dyDescent="0.2">
      <c r="A5" s="7" t="s">
        <v>8</v>
      </c>
      <c r="B5" s="8" t="s">
        <v>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W5" s="4"/>
      <c r="X5" s="5"/>
      <c r="Y5" s="5"/>
      <c r="Z5" s="5"/>
      <c r="AA5" s="5"/>
      <c r="AB5" s="5"/>
      <c r="AC5" s="5"/>
      <c r="AD5" s="6"/>
      <c r="AF5" s="4"/>
      <c r="AG5" s="5"/>
      <c r="AH5" s="6"/>
      <c r="AJ5" s="4"/>
      <c r="AK5" s="5"/>
      <c r="AL5" s="6"/>
    </row>
    <row r="6" spans="1:38" hidden="1" x14ac:dyDescent="0.2">
      <c r="A6" s="7" t="s">
        <v>9</v>
      </c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  <c r="W6" s="4"/>
      <c r="X6" s="5"/>
      <c r="Y6" s="5"/>
      <c r="Z6" s="5"/>
      <c r="AA6" s="5"/>
      <c r="AB6" s="5"/>
      <c r="AC6" s="5"/>
      <c r="AD6" s="6"/>
      <c r="AF6" s="4"/>
      <c r="AG6" s="5"/>
      <c r="AH6" s="6"/>
      <c r="AJ6" s="4"/>
      <c r="AK6" s="5"/>
      <c r="AL6" s="6"/>
    </row>
    <row r="7" spans="1:38" hidden="1" x14ac:dyDescent="0.2">
      <c r="A7" s="7" t="s">
        <v>11</v>
      </c>
      <c r="B7" s="11" t="s">
        <v>12</v>
      </c>
      <c r="C7" s="11" t="s">
        <v>12</v>
      </c>
      <c r="D7" s="11" t="s">
        <v>12</v>
      </c>
      <c r="E7" s="11" t="s">
        <v>12</v>
      </c>
      <c r="F7" s="11" t="s">
        <v>12</v>
      </c>
      <c r="G7" s="11" t="s">
        <v>12</v>
      </c>
      <c r="H7" s="11" t="s">
        <v>12</v>
      </c>
      <c r="I7" s="11" t="s">
        <v>12</v>
      </c>
      <c r="J7" s="11" t="s">
        <v>12</v>
      </c>
      <c r="K7" s="11" t="s">
        <v>12</v>
      </c>
      <c r="L7" s="11" t="s">
        <v>12</v>
      </c>
      <c r="M7" s="11" t="s">
        <v>12</v>
      </c>
      <c r="N7" s="11" t="s">
        <v>12</v>
      </c>
      <c r="O7" s="11" t="s">
        <v>12</v>
      </c>
      <c r="P7" s="11" t="s">
        <v>12</v>
      </c>
      <c r="Q7" s="11" t="s">
        <v>12</v>
      </c>
      <c r="R7" s="11" t="s">
        <v>12</v>
      </c>
      <c r="S7" s="11" t="s">
        <v>12</v>
      </c>
      <c r="T7" s="11" t="s">
        <v>12</v>
      </c>
      <c r="U7" s="12" t="s">
        <v>12</v>
      </c>
      <c r="W7" s="4"/>
      <c r="X7" s="5"/>
      <c r="Y7" s="5"/>
      <c r="Z7" s="5"/>
      <c r="AA7" s="5"/>
      <c r="AB7" s="5"/>
      <c r="AC7" s="5"/>
      <c r="AD7" s="6"/>
      <c r="AF7" s="4"/>
      <c r="AG7" s="5"/>
      <c r="AH7" s="6"/>
      <c r="AJ7" s="4"/>
      <c r="AK7" s="5"/>
      <c r="AL7" s="6"/>
    </row>
    <row r="8" spans="1:38" x14ac:dyDescent="0.2">
      <c r="A8" s="7" t="s">
        <v>13</v>
      </c>
      <c r="B8" s="13">
        <v>1702</v>
      </c>
      <c r="C8" s="13">
        <v>1702</v>
      </c>
      <c r="D8" s="13">
        <v>1702</v>
      </c>
      <c r="E8" s="13">
        <v>1702</v>
      </c>
      <c r="F8" s="13">
        <v>1702</v>
      </c>
      <c r="G8" s="13">
        <v>1702</v>
      </c>
      <c r="H8" s="13">
        <v>1702</v>
      </c>
      <c r="I8" s="13">
        <v>1702</v>
      </c>
      <c r="J8" s="13">
        <v>1702</v>
      </c>
      <c r="K8" s="13">
        <v>1702</v>
      </c>
      <c r="L8" s="13">
        <v>1702</v>
      </c>
      <c r="M8" s="13">
        <v>1702</v>
      </c>
      <c r="N8" s="13">
        <v>1702</v>
      </c>
      <c r="O8" s="13">
        <v>1702</v>
      </c>
      <c r="P8" s="13">
        <v>1702</v>
      </c>
      <c r="Q8" s="13">
        <v>1702</v>
      </c>
      <c r="R8" s="13">
        <v>1702</v>
      </c>
      <c r="S8" s="13">
        <v>1702</v>
      </c>
      <c r="T8" s="13">
        <v>1702</v>
      </c>
      <c r="U8" s="14">
        <v>1702</v>
      </c>
      <c r="W8" s="4"/>
      <c r="X8" s="5"/>
      <c r="Y8" s="5"/>
      <c r="Z8" s="5"/>
      <c r="AA8" s="5"/>
      <c r="AB8" s="5"/>
      <c r="AC8" s="5"/>
      <c r="AD8" s="6"/>
      <c r="AF8" s="4"/>
      <c r="AG8" s="5"/>
      <c r="AH8" s="6"/>
      <c r="AJ8" s="4"/>
      <c r="AK8" s="5"/>
      <c r="AL8" s="6"/>
    </row>
    <row r="9" spans="1:38" x14ac:dyDescent="0.2">
      <c r="A9" s="7" t="s">
        <v>14</v>
      </c>
      <c r="B9" s="8" t="s">
        <v>15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0"/>
      <c r="W9" s="4"/>
      <c r="X9" s="5"/>
      <c r="Y9" s="5"/>
      <c r="Z9" s="5"/>
      <c r="AA9" s="5"/>
      <c r="AB9" s="5"/>
      <c r="AC9" s="5"/>
      <c r="AD9" s="6"/>
      <c r="AF9" s="4"/>
      <c r="AG9" s="5"/>
      <c r="AH9" s="6"/>
      <c r="AJ9" s="4"/>
      <c r="AK9" s="5"/>
      <c r="AL9" s="6"/>
    </row>
    <row r="10" spans="1:38" x14ac:dyDescent="0.2">
      <c r="A10" s="7" t="s">
        <v>16</v>
      </c>
      <c r="B10" s="11" t="s">
        <v>17</v>
      </c>
      <c r="C10" s="11" t="s">
        <v>17</v>
      </c>
      <c r="D10" s="11" t="s">
        <v>17</v>
      </c>
      <c r="E10" s="11" t="s">
        <v>17</v>
      </c>
      <c r="F10" s="11" t="s">
        <v>17</v>
      </c>
      <c r="G10" s="11" t="s">
        <v>17</v>
      </c>
      <c r="H10" s="11" t="s">
        <v>17</v>
      </c>
      <c r="I10" s="11" t="s">
        <v>17</v>
      </c>
      <c r="J10" s="11" t="s">
        <v>17</v>
      </c>
      <c r="K10" s="11" t="s">
        <v>17</v>
      </c>
      <c r="L10" s="11" t="s">
        <v>18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18</v>
      </c>
      <c r="U10" s="12" t="s">
        <v>18</v>
      </c>
      <c r="W10" s="15" t="s">
        <v>17</v>
      </c>
      <c r="X10" s="11" t="s">
        <v>17</v>
      </c>
      <c r="Y10" s="5"/>
      <c r="Z10" s="5"/>
      <c r="AA10" s="11" t="s">
        <v>18</v>
      </c>
      <c r="AB10" s="11" t="s">
        <v>18</v>
      </c>
      <c r="AC10" s="5"/>
      <c r="AD10" s="6"/>
      <c r="AF10" s="4"/>
      <c r="AG10" s="5"/>
      <c r="AH10" s="6"/>
      <c r="AJ10" s="4"/>
      <c r="AK10" s="11" t="s">
        <v>17</v>
      </c>
      <c r="AL10" s="12" t="s">
        <v>18</v>
      </c>
    </row>
    <row r="11" spans="1:38" x14ac:dyDescent="0.2">
      <c r="A11" s="7" t="s">
        <v>19</v>
      </c>
      <c r="B11" s="8" t="s">
        <v>20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  <c r="W11" s="4"/>
      <c r="X11" s="5"/>
      <c r="Y11" s="5"/>
      <c r="Z11" s="5"/>
      <c r="AA11" s="5"/>
      <c r="AB11" s="5"/>
      <c r="AC11" s="5"/>
      <c r="AD11" s="6"/>
      <c r="AF11" s="4"/>
      <c r="AG11" s="5"/>
      <c r="AH11" s="6"/>
      <c r="AJ11" s="4"/>
      <c r="AK11" s="5"/>
      <c r="AL11" s="6"/>
    </row>
    <row r="12" spans="1:38" ht="42.75" customHeight="1" x14ac:dyDescent="0.2">
      <c r="A12" s="7" t="s">
        <v>21</v>
      </c>
      <c r="B12" s="16" t="s">
        <v>22</v>
      </c>
      <c r="C12" s="17"/>
      <c r="D12" s="16" t="s">
        <v>23</v>
      </c>
      <c r="E12" s="17"/>
      <c r="F12" s="16" t="s">
        <v>24</v>
      </c>
      <c r="G12" s="17"/>
      <c r="H12" s="16" t="s">
        <v>25</v>
      </c>
      <c r="I12" s="17"/>
      <c r="J12" s="16" t="s">
        <v>26</v>
      </c>
      <c r="K12" s="17"/>
      <c r="L12" s="16" t="s">
        <v>22</v>
      </c>
      <c r="M12" s="17"/>
      <c r="N12" s="16" t="s">
        <v>23</v>
      </c>
      <c r="O12" s="17"/>
      <c r="P12" s="16" t="s">
        <v>24</v>
      </c>
      <c r="Q12" s="17"/>
      <c r="R12" s="16" t="s">
        <v>25</v>
      </c>
      <c r="S12" s="17"/>
      <c r="T12" s="16" t="s">
        <v>26</v>
      </c>
      <c r="U12" s="18"/>
      <c r="W12" s="4"/>
      <c r="X12" s="5"/>
      <c r="Y12" s="5"/>
      <c r="Z12" s="5"/>
      <c r="AA12" s="5"/>
      <c r="AB12" s="5"/>
      <c r="AC12" s="5"/>
      <c r="AD12" s="6"/>
      <c r="AF12" s="4"/>
      <c r="AG12" s="5"/>
      <c r="AH12" s="6"/>
      <c r="AJ12" s="4"/>
      <c r="AK12" s="5"/>
      <c r="AL12" s="6"/>
    </row>
    <row r="13" spans="1:38" x14ac:dyDescent="0.2">
      <c r="A13" s="7" t="s">
        <v>27</v>
      </c>
      <c r="B13" s="11" t="s">
        <v>28</v>
      </c>
      <c r="C13" s="11" t="s">
        <v>28</v>
      </c>
      <c r="D13" s="11" t="s">
        <v>29</v>
      </c>
      <c r="E13" s="11" t="s">
        <v>29</v>
      </c>
      <c r="F13" s="11" t="s">
        <v>30</v>
      </c>
      <c r="G13" s="11" t="s">
        <v>30</v>
      </c>
      <c r="H13" s="11" t="s">
        <v>31</v>
      </c>
      <c r="I13" s="11" t="s">
        <v>31</v>
      </c>
      <c r="J13" s="11" t="s">
        <v>32</v>
      </c>
      <c r="K13" s="11" t="s">
        <v>32</v>
      </c>
      <c r="L13" s="11" t="s">
        <v>28</v>
      </c>
      <c r="M13" s="11" t="s">
        <v>28</v>
      </c>
      <c r="N13" s="11" t="s">
        <v>29</v>
      </c>
      <c r="O13" s="11" t="s">
        <v>29</v>
      </c>
      <c r="P13" s="11" t="s">
        <v>30</v>
      </c>
      <c r="Q13" s="11" t="s">
        <v>30</v>
      </c>
      <c r="R13" s="11" t="s">
        <v>31</v>
      </c>
      <c r="S13" s="11" t="s">
        <v>31</v>
      </c>
      <c r="T13" s="11" t="s">
        <v>32</v>
      </c>
      <c r="U13" s="12" t="s">
        <v>32</v>
      </c>
      <c r="W13" s="4"/>
      <c r="X13" s="5"/>
      <c r="Y13" s="5"/>
      <c r="Z13" s="5"/>
      <c r="AA13" s="5"/>
      <c r="AB13" s="5"/>
      <c r="AC13" s="5"/>
      <c r="AD13" s="6"/>
      <c r="AF13" s="4"/>
      <c r="AG13" s="5"/>
      <c r="AH13" s="6"/>
      <c r="AJ13" s="4"/>
      <c r="AK13" s="5"/>
      <c r="AL13" s="6"/>
    </row>
    <row r="14" spans="1:38" ht="27.75" customHeight="1" x14ac:dyDescent="0.2">
      <c r="A14" s="7" t="s">
        <v>33</v>
      </c>
      <c r="B14" s="19">
        <v>3</v>
      </c>
      <c r="C14" s="20"/>
      <c r="D14" s="20"/>
      <c r="E14" s="20"/>
      <c r="F14" s="20"/>
      <c r="G14" s="20"/>
      <c r="H14" s="20"/>
      <c r="I14" s="20"/>
      <c r="J14" s="20"/>
      <c r="K14" s="21"/>
      <c r="L14" s="19">
        <v>4</v>
      </c>
      <c r="M14" s="20"/>
      <c r="N14" s="20"/>
      <c r="O14" s="20"/>
      <c r="P14" s="20"/>
      <c r="Q14" s="20"/>
      <c r="R14" s="20"/>
      <c r="S14" s="20"/>
      <c r="T14" s="20"/>
      <c r="U14" s="22"/>
      <c r="W14" s="4"/>
      <c r="X14" s="5"/>
      <c r="Y14" s="5"/>
      <c r="Z14" s="5"/>
      <c r="AA14" s="5"/>
      <c r="AB14" s="5"/>
      <c r="AC14" s="5"/>
      <c r="AD14" s="6"/>
      <c r="AF14" s="4"/>
      <c r="AG14" s="5"/>
      <c r="AH14" s="6"/>
      <c r="AJ14" s="4"/>
      <c r="AK14" s="23">
        <v>3</v>
      </c>
      <c r="AL14" s="24">
        <v>4</v>
      </c>
    </row>
    <row r="15" spans="1:38" ht="27.75" customHeight="1" x14ac:dyDescent="0.2">
      <c r="A15" s="7" t="s">
        <v>34</v>
      </c>
      <c r="B15" s="19">
        <v>4</v>
      </c>
      <c r="C15" s="20"/>
      <c r="D15" s="20"/>
      <c r="E15" s="20"/>
      <c r="F15" s="20"/>
      <c r="G15" s="20"/>
      <c r="H15" s="20"/>
      <c r="I15" s="20"/>
      <c r="J15" s="20"/>
      <c r="K15" s="21"/>
      <c r="L15" s="19">
        <v>3</v>
      </c>
      <c r="M15" s="20"/>
      <c r="N15" s="20"/>
      <c r="O15" s="20"/>
      <c r="P15" s="20"/>
      <c r="Q15" s="20"/>
      <c r="R15" s="20"/>
      <c r="S15" s="20"/>
      <c r="T15" s="20"/>
      <c r="U15" s="22"/>
      <c r="W15" s="4"/>
      <c r="X15" s="5"/>
      <c r="Y15" s="5"/>
      <c r="Z15" s="5"/>
      <c r="AA15" s="5"/>
      <c r="AB15" s="5"/>
      <c r="AC15" s="5"/>
      <c r="AD15" s="6"/>
      <c r="AF15" s="4"/>
      <c r="AG15" s="5"/>
      <c r="AH15" s="6"/>
      <c r="AJ15" s="4"/>
      <c r="AK15" s="23">
        <v>4</v>
      </c>
      <c r="AL15" s="24">
        <v>3</v>
      </c>
    </row>
    <row r="16" spans="1:38" x14ac:dyDescent="0.2">
      <c r="A16" s="7" t="s">
        <v>35</v>
      </c>
      <c r="B16" s="11" t="s">
        <v>36</v>
      </c>
      <c r="C16" s="11" t="s">
        <v>36</v>
      </c>
      <c r="D16" s="11" t="s">
        <v>36</v>
      </c>
      <c r="E16" s="11" t="s">
        <v>36</v>
      </c>
      <c r="F16" s="11" t="s">
        <v>36</v>
      </c>
      <c r="G16" s="11" t="s">
        <v>36</v>
      </c>
      <c r="H16" s="11" t="s">
        <v>36</v>
      </c>
      <c r="I16" s="11" t="s">
        <v>36</v>
      </c>
      <c r="J16" s="11" t="s">
        <v>36</v>
      </c>
      <c r="K16" s="11" t="s">
        <v>36</v>
      </c>
      <c r="L16" s="11" t="s">
        <v>36</v>
      </c>
      <c r="M16" s="11" t="s">
        <v>36</v>
      </c>
      <c r="N16" s="11" t="s">
        <v>36</v>
      </c>
      <c r="O16" s="11" t="s">
        <v>36</v>
      </c>
      <c r="P16" s="11" t="s">
        <v>36</v>
      </c>
      <c r="Q16" s="11" t="s">
        <v>36</v>
      </c>
      <c r="R16" s="11" t="s">
        <v>36</v>
      </c>
      <c r="S16" s="11" t="s">
        <v>36</v>
      </c>
      <c r="T16" s="11" t="s">
        <v>36</v>
      </c>
      <c r="U16" s="12" t="s">
        <v>36</v>
      </c>
      <c r="W16" s="4"/>
      <c r="X16" s="5"/>
      <c r="Y16" s="5"/>
      <c r="Z16" s="5"/>
      <c r="AA16" s="5"/>
      <c r="AB16" s="5"/>
      <c r="AC16" s="5"/>
      <c r="AD16" s="6"/>
      <c r="AF16" s="4"/>
      <c r="AG16" s="5"/>
      <c r="AH16" s="6"/>
      <c r="AJ16" s="4"/>
      <c r="AK16" s="5"/>
      <c r="AL16" s="6"/>
    </row>
    <row r="17" spans="1:41" x14ac:dyDescent="0.2">
      <c r="A17" s="7" t="s">
        <v>37</v>
      </c>
      <c r="B17" s="8" t="s">
        <v>38</v>
      </c>
      <c r="C17" s="9"/>
      <c r="D17" s="9"/>
      <c r="E17" s="9"/>
      <c r="F17" s="9"/>
      <c r="G17" s="9"/>
      <c r="H17" s="9"/>
      <c r="I17" s="9"/>
      <c r="J17" s="9"/>
      <c r="K17" s="25"/>
      <c r="L17" s="8" t="s">
        <v>39</v>
      </c>
      <c r="M17" s="9"/>
      <c r="N17" s="9"/>
      <c r="O17" s="9"/>
      <c r="P17" s="9"/>
      <c r="Q17" s="9"/>
      <c r="R17" s="9"/>
      <c r="S17" s="9"/>
      <c r="T17" s="9"/>
      <c r="U17" s="10"/>
      <c r="W17" s="4"/>
      <c r="X17" s="5"/>
      <c r="Y17" s="5"/>
      <c r="Z17" s="5"/>
      <c r="AA17" s="5"/>
      <c r="AB17" s="5"/>
      <c r="AC17" s="5"/>
      <c r="AD17" s="6"/>
      <c r="AF17" s="4"/>
      <c r="AG17" s="5"/>
      <c r="AH17" s="6"/>
      <c r="AJ17" s="4"/>
      <c r="AK17" s="5"/>
      <c r="AL17" s="6"/>
      <c r="AN17" s="26" t="s">
        <v>40</v>
      </c>
      <c r="AO17" s="26"/>
    </row>
    <row r="18" spans="1:41" x14ac:dyDescent="0.2">
      <c r="A18" s="7" t="s">
        <v>41</v>
      </c>
      <c r="B18" s="27">
        <v>1.1000000000000001</v>
      </c>
      <c r="C18" s="11"/>
      <c r="D18" s="27">
        <v>1.1000000000000001</v>
      </c>
      <c r="E18" s="11"/>
      <c r="F18" s="27">
        <v>1.1000000000000001</v>
      </c>
      <c r="G18" s="11"/>
      <c r="H18" s="27">
        <v>1.1000000000000001</v>
      </c>
      <c r="I18" s="11"/>
      <c r="J18" s="27">
        <v>1.1000000000000001</v>
      </c>
      <c r="K18" s="11"/>
      <c r="L18" s="27">
        <v>1.1000000000000001</v>
      </c>
      <c r="M18" s="11"/>
      <c r="N18" s="27">
        <v>1.1000000000000001</v>
      </c>
      <c r="O18" s="11"/>
      <c r="P18" s="27">
        <v>1.1000000000000001</v>
      </c>
      <c r="Q18" s="11"/>
      <c r="R18" s="27">
        <v>1.1000000000000001</v>
      </c>
      <c r="S18" s="11"/>
      <c r="T18" s="27">
        <v>1.1000000000000001</v>
      </c>
      <c r="U18" s="12"/>
      <c r="W18" s="28">
        <f>MIN(B18:K18)</f>
        <v>1.1000000000000001</v>
      </c>
      <c r="X18" s="5"/>
      <c r="Y18" s="29"/>
      <c r="Z18" s="5"/>
      <c r="AA18" s="29">
        <f>MIN(L18:U18)</f>
        <v>1.1000000000000001</v>
      </c>
      <c r="AB18" s="5"/>
      <c r="AC18" s="5"/>
      <c r="AD18" s="6"/>
      <c r="AF18" s="4"/>
      <c r="AG18" s="5"/>
      <c r="AH18" s="6"/>
      <c r="AJ18" s="4"/>
      <c r="AK18" s="5"/>
      <c r="AL18" s="6"/>
      <c r="AN18" s="26"/>
      <c r="AO18" s="26"/>
    </row>
    <row r="19" spans="1:41" x14ac:dyDescent="0.2">
      <c r="A19" s="7" t="s">
        <v>42</v>
      </c>
      <c r="B19" s="11"/>
      <c r="C19" s="11" t="s">
        <v>43</v>
      </c>
      <c r="D19" s="11"/>
      <c r="E19" s="11" t="s">
        <v>43</v>
      </c>
      <c r="F19" s="11"/>
      <c r="G19" s="11" t="s">
        <v>43</v>
      </c>
      <c r="H19" s="11"/>
      <c r="I19" s="11" t="s">
        <v>43</v>
      </c>
      <c r="J19" s="11"/>
      <c r="K19" s="11" t="s">
        <v>43</v>
      </c>
      <c r="L19" s="11"/>
      <c r="M19" s="11" t="s">
        <v>43</v>
      </c>
      <c r="N19" s="11"/>
      <c r="O19" s="11" t="s">
        <v>43</v>
      </c>
      <c r="P19" s="11"/>
      <c r="Q19" s="11" t="s">
        <v>43</v>
      </c>
      <c r="R19" s="11"/>
      <c r="S19" s="11" t="s">
        <v>43</v>
      </c>
      <c r="T19" s="11"/>
      <c r="U19" s="12" t="s">
        <v>43</v>
      </c>
      <c r="W19" s="4"/>
      <c r="X19" s="5"/>
      <c r="Y19" s="5"/>
      <c r="Z19" s="5"/>
      <c r="AA19" s="5"/>
      <c r="AB19" s="5"/>
      <c r="AC19" s="5"/>
      <c r="AD19" s="6"/>
      <c r="AF19" s="4"/>
      <c r="AG19" s="5"/>
      <c r="AH19" s="6"/>
      <c r="AJ19" s="4"/>
      <c r="AK19" s="5"/>
      <c r="AL19" s="6"/>
      <c r="AN19" s="30"/>
      <c r="AO19" s="30"/>
    </row>
    <row r="20" spans="1:41" x14ac:dyDescent="0.2">
      <c r="A20" s="7" t="s">
        <v>44</v>
      </c>
      <c r="B20" s="11" t="s">
        <v>45</v>
      </c>
      <c r="C20" s="11" t="s">
        <v>46</v>
      </c>
      <c r="D20" s="11" t="s">
        <v>45</v>
      </c>
      <c r="E20" s="11" t="s">
        <v>46</v>
      </c>
      <c r="F20" s="11" t="s">
        <v>45</v>
      </c>
      <c r="G20" s="11" t="s">
        <v>46</v>
      </c>
      <c r="H20" s="11" t="s">
        <v>45</v>
      </c>
      <c r="I20" s="11" t="s">
        <v>46</v>
      </c>
      <c r="J20" s="11" t="s">
        <v>45</v>
      </c>
      <c r="K20" s="11" t="s">
        <v>46</v>
      </c>
      <c r="L20" s="11" t="s">
        <v>45</v>
      </c>
      <c r="M20" s="11" t="s">
        <v>46</v>
      </c>
      <c r="N20" s="11" t="s">
        <v>45</v>
      </c>
      <c r="O20" s="11" t="s">
        <v>46</v>
      </c>
      <c r="P20" s="11" t="s">
        <v>45</v>
      </c>
      <c r="Q20" s="11" t="s">
        <v>46</v>
      </c>
      <c r="R20" s="11" t="s">
        <v>45</v>
      </c>
      <c r="S20" s="11" t="s">
        <v>46</v>
      </c>
      <c r="T20" s="11" t="s">
        <v>45</v>
      </c>
      <c r="U20" s="12" t="s">
        <v>46</v>
      </c>
      <c r="W20" s="15" t="s">
        <v>45</v>
      </c>
      <c r="X20" s="11" t="s">
        <v>46</v>
      </c>
      <c r="Y20" s="11" t="s">
        <v>47</v>
      </c>
      <c r="Z20" s="11" t="s">
        <v>48</v>
      </c>
      <c r="AA20" s="11" t="s">
        <v>45</v>
      </c>
      <c r="AB20" s="11" t="s">
        <v>46</v>
      </c>
      <c r="AC20" s="11" t="s">
        <v>47</v>
      </c>
      <c r="AD20" s="12" t="s">
        <v>48</v>
      </c>
      <c r="AF20" s="15" t="s">
        <v>45</v>
      </c>
      <c r="AG20" s="11" t="s">
        <v>47</v>
      </c>
      <c r="AH20" s="12" t="s">
        <v>46</v>
      </c>
      <c r="AJ20" s="15" t="s">
        <v>49</v>
      </c>
      <c r="AK20" s="11" t="s">
        <v>46</v>
      </c>
      <c r="AL20" s="12" t="s">
        <v>46</v>
      </c>
      <c r="AN20" s="11" t="s">
        <v>17</v>
      </c>
      <c r="AO20" s="11" t="s">
        <v>18</v>
      </c>
    </row>
    <row r="21" spans="1:41" x14ac:dyDescent="0.2">
      <c r="A21" s="7" t="s">
        <v>50</v>
      </c>
      <c r="B21" s="31">
        <v>3.0670000000000002</v>
      </c>
      <c r="C21" s="31">
        <v>3.7919999999999998</v>
      </c>
      <c r="D21" s="31">
        <v>1.367</v>
      </c>
      <c r="E21" s="32">
        <v>1.32</v>
      </c>
      <c r="F21" s="31">
        <v>0.76700000000000002</v>
      </c>
      <c r="G21" s="31">
        <v>0.82599999999999996</v>
      </c>
      <c r="H21" s="27">
        <v>0.7</v>
      </c>
      <c r="I21" s="31">
        <v>0.75600000000000001</v>
      </c>
      <c r="J21" s="31">
        <v>0.96699999999999997</v>
      </c>
      <c r="K21" s="31">
        <v>0.86199999999999999</v>
      </c>
      <c r="L21" s="27">
        <v>1.3</v>
      </c>
      <c r="M21" s="31">
        <v>1.6040000000000001</v>
      </c>
      <c r="N21" s="31">
        <v>0.434</v>
      </c>
      <c r="O21" s="31">
        <v>0.55800000000000005</v>
      </c>
      <c r="P21" s="31">
        <v>0.26700000000000002</v>
      </c>
      <c r="Q21" s="31">
        <v>0.34899999999999998</v>
      </c>
      <c r="R21" s="31">
        <v>0.26700000000000002</v>
      </c>
      <c r="S21" s="32">
        <v>0.32</v>
      </c>
      <c r="T21" s="27">
        <v>0.4</v>
      </c>
      <c r="U21" s="33">
        <v>0.36499999999999999</v>
      </c>
      <c r="W21" s="34">
        <f>SUMIFS($B21:$U21,$B$20:$U$20,W$20,$B$10:$U$10,W$10)</f>
        <v>6.8680000000000003</v>
      </c>
      <c r="X21">
        <f>SUMIFS($B21:$U21,$B$20:$U$20,X$20,$B$10:$U$10,X$10)</f>
        <v>7.556</v>
      </c>
      <c r="Y21" s="35">
        <f>ROUND(W21*$W$18,3)</f>
        <v>7.5549999999999997</v>
      </c>
      <c r="Z21" s="36">
        <f>MAX(X21-Y21,0)</f>
        <v>1.000000000000334E-3</v>
      </c>
      <c r="AA21" s="37">
        <f>SUMIFS($B21:$U21,$B$20:$U$20,AA$20,$B$10:$U$10,AA$10)</f>
        <v>2.6679999999999997</v>
      </c>
      <c r="AB21" s="37">
        <f>SUMIFS($B21:$U21,$B$20:$U$20,AB$20,$B$10:$U$10,AB$10)</f>
        <v>3.1959999999999997</v>
      </c>
      <c r="AC21" s="35">
        <f>ROUND(AA21*$AA$18,3)</f>
        <v>2.9350000000000001</v>
      </c>
      <c r="AD21" s="38">
        <f>MAX(AB21-AC21,0)</f>
        <v>0.26099999999999968</v>
      </c>
      <c r="AF21" s="4">
        <f>SUMIFS($W21:$AD21,$W$20:$AD$20,AF$20)</f>
        <v>9.5359999999999996</v>
      </c>
      <c r="AG21" s="5">
        <f>SUMIFS($W21:$AD21,$W$20:$AD$20,AG$20)</f>
        <v>10.49</v>
      </c>
      <c r="AH21" s="6">
        <f>SUMIFS($W21:$AD21,$W$20:$AD$20,AH$20)</f>
        <v>10.751999999999999</v>
      </c>
      <c r="AJ21" s="4" t="str">
        <f t="shared" ref="AJ21:AJ50" si="0">IF(AH21&gt;AG21, "2.1", IF(AH21&gt;AF21, "2.2", "2.3"))</f>
        <v>2.1</v>
      </c>
      <c r="AK21" s="5">
        <f>Y21</f>
        <v>7.5549999999999997</v>
      </c>
      <c r="AL21" s="6">
        <f>AH21-AK21</f>
        <v>3.1969999999999992</v>
      </c>
      <c r="AN21">
        <f>X21-AK21</f>
        <v>1.000000000000334E-3</v>
      </c>
      <c r="AO21" s="39">
        <f>AB21-AL21</f>
        <v>-9.9999999999944578E-4</v>
      </c>
    </row>
    <row r="22" spans="1:41" x14ac:dyDescent="0.2">
      <c r="A22" s="7" t="s">
        <v>51</v>
      </c>
      <c r="B22" s="31">
        <v>3.0670000000000002</v>
      </c>
      <c r="C22" s="31">
        <v>3.8530000000000002</v>
      </c>
      <c r="D22" s="31">
        <v>1.367</v>
      </c>
      <c r="E22" s="31">
        <v>1.3160000000000001</v>
      </c>
      <c r="F22" s="31">
        <v>0.76700000000000002</v>
      </c>
      <c r="G22" s="32">
        <v>0.79</v>
      </c>
      <c r="H22" s="27">
        <v>0.7</v>
      </c>
      <c r="I22" s="31">
        <v>0.73599999999999999</v>
      </c>
      <c r="J22" s="31">
        <v>0.96699999999999997</v>
      </c>
      <c r="K22" s="31">
        <v>0.86099999999999999</v>
      </c>
      <c r="L22" s="27">
        <v>1.3</v>
      </c>
      <c r="M22" s="31">
        <v>1.5589999999999999</v>
      </c>
      <c r="N22" s="31">
        <v>0.433</v>
      </c>
      <c r="O22" s="31">
        <v>0.53200000000000003</v>
      </c>
      <c r="P22" s="31">
        <v>0.26700000000000002</v>
      </c>
      <c r="Q22" s="32">
        <v>0.32</v>
      </c>
      <c r="R22" s="31">
        <v>0.26700000000000002</v>
      </c>
      <c r="S22" s="31">
        <v>0.29799999999999999</v>
      </c>
      <c r="T22" s="27">
        <v>0.4</v>
      </c>
      <c r="U22" s="33">
        <v>0.34799999999999998</v>
      </c>
      <c r="W22" s="34">
        <f>SUMIFS($B22:$U22,$B$20:$U$20,W$20,$B$10:$U$10,W$10)</f>
        <v>6.8680000000000003</v>
      </c>
      <c r="X22">
        <f t="shared" ref="X22:X50" si="1">SUMIFS($B22:$U22,$B$20:$U$20,X$20,$B$10:$U$10,X$10)</f>
        <v>7.556</v>
      </c>
      <c r="Y22" s="35">
        <f t="shared" ref="Y22:Y50" si="2">ROUND(W22*$W$18,3)</f>
        <v>7.5549999999999997</v>
      </c>
      <c r="Z22" s="36">
        <f t="shared" ref="Z22:Z50" si="3">MAX(X22-Y22,0)</f>
        <v>1.000000000000334E-3</v>
      </c>
      <c r="AA22" s="37">
        <f>SUMIFS($B22:$U22,$B$20:$U$20,AA$20,$B$10:$U$10,AA$10)</f>
        <v>2.6669999999999998</v>
      </c>
      <c r="AB22" s="37">
        <f t="shared" ref="AB22:AB50" si="4">SUMIFS($B22:$U22,$B$20:$U$20,AB$20,$B$10:$U$10,AB$10)</f>
        <v>3.0569999999999999</v>
      </c>
      <c r="AC22" s="35">
        <f t="shared" ref="AC22:AC50" si="5">ROUND(AA22*$AA$18,3)</f>
        <v>2.9340000000000002</v>
      </c>
      <c r="AD22" s="38">
        <f t="shared" ref="AD22:AD50" si="6">MAX(AB22-AC22,0)</f>
        <v>0.12299999999999978</v>
      </c>
      <c r="AF22" s="4">
        <f>SUMIFS($W22:$AD22,$W$20:$AD$20,AF$20)</f>
        <v>9.5350000000000001</v>
      </c>
      <c r="AG22" s="5">
        <f>SUMIFS($W22:$AD22,$W$20:$AD$20,AG$20)</f>
        <v>10.489000000000001</v>
      </c>
      <c r="AH22" s="6">
        <f>SUMIFS($W22:$AD22,$W$20:$AD$20,AH$20)</f>
        <v>10.613</v>
      </c>
      <c r="AJ22" s="4" t="str">
        <f t="shared" si="0"/>
        <v>2.1</v>
      </c>
      <c r="AK22" s="5">
        <f>Y22</f>
        <v>7.5549999999999997</v>
      </c>
      <c r="AL22" s="6">
        <f>AH22-AK22</f>
        <v>3.0579999999999998</v>
      </c>
      <c r="AN22">
        <f t="shared" ref="AN22:AN50" si="7">X22-AK22</f>
        <v>1.000000000000334E-3</v>
      </c>
      <c r="AO22" s="39">
        <f t="shared" ref="AO22:AO50" si="8">AB22-AL22</f>
        <v>-9.9999999999988987E-4</v>
      </c>
    </row>
    <row r="23" spans="1:41" x14ac:dyDescent="0.2">
      <c r="A23" s="7" t="s">
        <v>52</v>
      </c>
      <c r="B23" s="31">
        <v>3.0670000000000002</v>
      </c>
      <c r="C23" s="31">
        <v>2.8860000000000001</v>
      </c>
      <c r="D23" s="31">
        <v>1.367</v>
      </c>
      <c r="E23" s="31">
        <v>1.0529999999999999</v>
      </c>
      <c r="F23" s="31">
        <v>0.76700000000000002</v>
      </c>
      <c r="G23" s="31">
        <v>0.61699999999999999</v>
      </c>
      <c r="H23" s="27">
        <v>0.7</v>
      </c>
      <c r="I23" s="31">
        <v>0.65600000000000003</v>
      </c>
      <c r="J23" s="31">
        <v>0.96699999999999997</v>
      </c>
      <c r="K23" s="31">
        <v>0.68500000000000005</v>
      </c>
      <c r="L23" s="27">
        <v>1.3</v>
      </c>
      <c r="M23" s="31">
        <v>1.306</v>
      </c>
      <c r="N23" s="31">
        <v>0.434</v>
      </c>
      <c r="O23" s="31">
        <v>0.47699999999999998</v>
      </c>
      <c r="P23" s="31">
        <v>0.26700000000000002</v>
      </c>
      <c r="Q23" s="31">
        <v>0.27900000000000003</v>
      </c>
      <c r="R23" s="31">
        <v>0.26700000000000002</v>
      </c>
      <c r="S23" s="31">
        <v>0.29699999999999999</v>
      </c>
      <c r="T23" s="27">
        <v>0.4</v>
      </c>
      <c r="U23" s="40">
        <v>0.31</v>
      </c>
      <c r="W23" s="34">
        <f>SUMIFS($B23:$U23,$B$20:$U$20,W$20,$B$10:$U$10,W$10)</f>
        <v>6.8680000000000003</v>
      </c>
      <c r="X23">
        <f t="shared" si="1"/>
        <v>5.8970000000000002</v>
      </c>
      <c r="Y23" s="35">
        <f t="shared" si="2"/>
        <v>7.5549999999999997</v>
      </c>
      <c r="Z23" s="37">
        <f t="shared" si="3"/>
        <v>0</v>
      </c>
      <c r="AA23" s="37">
        <f>SUMIFS($B23:$U23,$B$20:$U$20,AA$20,$B$10:$U$10,AA$10)</f>
        <v>2.6679999999999997</v>
      </c>
      <c r="AB23" s="37">
        <f t="shared" si="4"/>
        <v>2.669</v>
      </c>
      <c r="AC23" s="35">
        <f t="shared" si="5"/>
        <v>2.9350000000000001</v>
      </c>
      <c r="AD23" s="38">
        <f t="shared" si="6"/>
        <v>0</v>
      </c>
      <c r="AF23" s="4">
        <f>SUMIFS($W23:$AD23,$W$20:$AD$20,AF$20)</f>
        <v>9.5359999999999996</v>
      </c>
      <c r="AG23" s="5">
        <f>SUMIFS($W23:$AD23,$W$20:$AD$20,AG$20)</f>
        <v>10.49</v>
      </c>
      <c r="AH23" s="6">
        <f>SUMIFS($W23:$AD23,$W$20:$AD$20,AH$20)</f>
        <v>8.5660000000000007</v>
      </c>
      <c r="AJ23" s="4" t="str">
        <f t="shared" si="0"/>
        <v>2.3</v>
      </c>
      <c r="AK23" s="37">
        <f>AH23-AL23</f>
        <v>5.8980000000000015</v>
      </c>
      <c r="AL23" s="38">
        <f>MIN(AH23,AA23)</f>
        <v>2.6679999999999997</v>
      </c>
      <c r="AN23">
        <f t="shared" si="7"/>
        <v>-1.0000000000012221E-3</v>
      </c>
      <c r="AO23" s="39">
        <f t="shared" si="8"/>
        <v>1.000000000000334E-3</v>
      </c>
    </row>
    <row r="24" spans="1:41" x14ac:dyDescent="0.2">
      <c r="A24" s="7" t="s">
        <v>53</v>
      </c>
      <c r="B24" s="31">
        <v>3.0670000000000002</v>
      </c>
      <c r="C24" s="31">
        <v>2.4009999999999998</v>
      </c>
      <c r="D24" s="31">
        <v>1.367</v>
      </c>
      <c r="E24" s="31">
        <v>0.92600000000000005</v>
      </c>
      <c r="F24" s="31">
        <v>0.76700000000000002</v>
      </c>
      <c r="G24" s="31">
        <v>0.54500000000000004</v>
      </c>
      <c r="H24" s="27">
        <v>0.7</v>
      </c>
      <c r="I24" s="31">
        <v>0.57899999999999996</v>
      </c>
      <c r="J24" s="31">
        <v>0.96699999999999997</v>
      </c>
      <c r="K24" s="31">
        <v>0.61699999999999999</v>
      </c>
      <c r="L24" s="27">
        <v>1.3</v>
      </c>
      <c r="M24" s="31">
        <v>1.2629999999999999</v>
      </c>
      <c r="N24" s="31">
        <v>0.433</v>
      </c>
      <c r="O24" s="31">
        <v>0.48799999999999999</v>
      </c>
      <c r="P24" s="31">
        <v>0.26700000000000002</v>
      </c>
      <c r="Q24" s="31">
        <v>0.28699999999999998</v>
      </c>
      <c r="R24" s="31">
        <v>0.26700000000000002</v>
      </c>
      <c r="S24" s="31">
        <v>0.30499999999999999</v>
      </c>
      <c r="T24" s="27">
        <v>0.4</v>
      </c>
      <c r="U24" s="33">
        <v>0.32400000000000001</v>
      </c>
      <c r="W24" s="34">
        <f>SUMIFS($B24:$U24,$B$20:$U$20,W$20,$B$10:$U$10,W$10)</f>
        <v>6.8680000000000003</v>
      </c>
      <c r="X24">
        <f t="shared" si="1"/>
        <v>5.0679999999999996</v>
      </c>
      <c r="Y24" s="35">
        <f t="shared" si="2"/>
        <v>7.5549999999999997</v>
      </c>
      <c r="Z24" s="37">
        <f t="shared" si="3"/>
        <v>0</v>
      </c>
      <c r="AA24" s="37">
        <f>SUMIFS($B24:$U24,$B$20:$U$20,AA$20,$B$10:$U$10,AA$10)</f>
        <v>2.6669999999999998</v>
      </c>
      <c r="AB24" s="37">
        <f t="shared" si="4"/>
        <v>2.6669999999999998</v>
      </c>
      <c r="AC24" s="35">
        <f t="shared" si="5"/>
        <v>2.9340000000000002</v>
      </c>
      <c r="AD24" s="38">
        <f t="shared" si="6"/>
        <v>0</v>
      </c>
      <c r="AF24" s="4">
        <f>SUMIFS($W24:$AD24,$W$20:$AD$20,AF$20)</f>
        <v>9.5350000000000001</v>
      </c>
      <c r="AG24" s="5">
        <f>SUMIFS($W24:$AD24,$W$20:$AD$20,AG$20)</f>
        <v>10.489000000000001</v>
      </c>
      <c r="AH24" s="6">
        <f>SUMIFS($W24:$AD24,$W$20:$AD$20,AH$20)</f>
        <v>7.7349999999999994</v>
      </c>
      <c r="AJ24" s="4" t="str">
        <f t="shared" si="0"/>
        <v>2.3</v>
      </c>
      <c r="AK24" s="37">
        <f t="shared" ref="AK24:AK30" si="9">AH24-AL24</f>
        <v>5.0679999999999996</v>
      </c>
      <c r="AL24" s="38">
        <f t="shared" ref="AL24:AL27" si="10">MIN(AH24,AA24)</f>
        <v>2.6669999999999998</v>
      </c>
      <c r="AN24">
        <f t="shared" si="7"/>
        <v>0</v>
      </c>
      <c r="AO24" s="41">
        <f t="shared" si="8"/>
        <v>0</v>
      </c>
    </row>
    <row r="25" spans="1:41" x14ac:dyDescent="0.2">
      <c r="A25" s="7" t="s">
        <v>54</v>
      </c>
      <c r="B25" s="31">
        <v>3.0670000000000002</v>
      </c>
      <c r="C25" s="31">
        <v>2.085</v>
      </c>
      <c r="D25" s="31">
        <v>1.367</v>
      </c>
      <c r="E25" s="31">
        <v>0.85799999999999998</v>
      </c>
      <c r="F25" s="31">
        <v>0.76700000000000002</v>
      </c>
      <c r="G25" s="31">
        <v>0.50900000000000001</v>
      </c>
      <c r="H25" s="27">
        <v>0.7</v>
      </c>
      <c r="I25" s="31">
        <v>0.60199999999999998</v>
      </c>
      <c r="J25" s="31">
        <v>0.96699999999999997</v>
      </c>
      <c r="K25" s="31">
        <v>0.58699999999999997</v>
      </c>
      <c r="L25" s="27">
        <v>1.3</v>
      </c>
      <c r="M25" s="31">
        <v>1.1990000000000001</v>
      </c>
      <c r="N25" s="31">
        <v>0.434</v>
      </c>
      <c r="O25" s="31">
        <v>0.49399999999999999</v>
      </c>
      <c r="P25" s="31">
        <v>0.26700000000000002</v>
      </c>
      <c r="Q25" s="31">
        <v>0.29199999999999998</v>
      </c>
      <c r="R25" s="31">
        <v>0.26700000000000002</v>
      </c>
      <c r="S25" s="31">
        <v>0.34599999999999997</v>
      </c>
      <c r="T25" s="27">
        <v>0.4</v>
      </c>
      <c r="U25" s="33">
        <v>0.33700000000000002</v>
      </c>
      <c r="W25" s="34">
        <f>SUMIFS($B25:$U25,$B$20:$U$20,W$20,$B$10:$U$10,W$10)</f>
        <v>6.8680000000000003</v>
      </c>
      <c r="X25">
        <f t="shared" si="1"/>
        <v>4.641</v>
      </c>
      <c r="Y25" s="35">
        <f t="shared" si="2"/>
        <v>7.5549999999999997</v>
      </c>
      <c r="Z25" s="37">
        <f t="shared" si="3"/>
        <v>0</v>
      </c>
      <c r="AA25" s="37">
        <f>SUMIFS($B25:$U25,$B$20:$U$20,AA$20,$B$10:$U$10,AA$10)</f>
        <v>2.6679999999999997</v>
      </c>
      <c r="AB25" s="37">
        <f t="shared" si="4"/>
        <v>2.6680000000000001</v>
      </c>
      <c r="AC25" s="35">
        <f t="shared" si="5"/>
        <v>2.9350000000000001</v>
      </c>
      <c r="AD25" s="38">
        <f t="shared" si="6"/>
        <v>0</v>
      </c>
      <c r="AF25" s="4">
        <f>SUMIFS($W25:$AD25,$W$20:$AD$20,AF$20)</f>
        <v>9.5359999999999996</v>
      </c>
      <c r="AG25" s="5">
        <f>SUMIFS($W25:$AD25,$W$20:$AD$20,AG$20)</f>
        <v>10.49</v>
      </c>
      <c r="AH25" s="6">
        <f>SUMIFS($W25:$AD25,$W$20:$AD$20,AH$20)</f>
        <v>7.3090000000000002</v>
      </c>
      <c r="AJ25" s="4" t="str">
        <f t="shared" si="0"/>
        <v>2.3</v>
      </c>
      <c r="AK25" s="37">
        <f t="shared" si="9"/>
        <v>4.641</v>
      </c>
      <c r="AL25" s="38">
        <f t="shared" si="10"/>
        <v>2.6679999999999997</v>
      </c>
      <c r="AN25">
        <f t="shared" si="7"/>
        <v>0</v>
      </c>
      <c r="AO25" s="41">
        <f t="shared" si="8"/>
        <v>0</v>
      </c>
    </row>
    <row r="26" spans="1:41" x14ac:dyDescent="0.2">
      <c r="A26" s="7" t="s">
        <v>55</v>
      </c>
      <c r="B26" s="31">
        <v>3.0670000000000002</v>
      </c>
      <c r="C26" s="31">
        <v>2.5339999999999998</v>
      </c>
      <c r="D26" s="31">
        <v>1.367</v>
      </c>
      <c r="E26" s="31">
        <v>0.89300000000000002</v>
      </c>
      <c r="F26" s="31">
        <v>0.76700000000000002</v>
      </c>
      <c r="G26" s="32">
        <v>0.55000000000000004</v>
      </c>
      <c r="H26" s="27">
        <v>0.7</v>
      </c>
      <c r="I26" s="31">
        <v>0.64200000000000002</v>
      </c>
      <c r="J26" s="31">
        <v>0.96699999999999997</v>
      </c>
      <c r="K26" s="31">
        <v>0.66900000000000004</v>
      </c>
      <c r="L26" s="27">
        <v>1.3</v>
      </c>
      <c r="M26" s="31">
        <v>1.278</v>
      </c>
      <c r="N26" s="31">
        <v>0.433</v>
      </c>
      <c r="O26" s="32">
        <v>0.45</v>
      </c>
      <c r="P26" s="31">
        <v>0.26700000000000002</v>
      </c>
      <c r="Q26" s="31">
        <v>0.27800000000000002</v>
      </c>
      <c r="R26" s="31">
        <v>0.26700000000000002</v>
      </c>
      <c r="S26" s="31">
        <v>0.32400000000000001</v>
      </c>
      <c r="T26" s="27">
        <v>0.4</v>
      </c>
      <c r="U26" s="33">
        <v>0.33800000000000002</v>
      </c>
      <c r="W26" s="34">
        <f>SUMIFS($B26:$U26,$B$20:$U$20,W$20,$B$10:$U$10,W$10)</f>
        <v>6.8680000000000003</v>
      </c>
      <c r="X26">
        <f t="shared" si="1"/>
        <v>5.2880000000000003</v>
      </c>
      <c r="Y26" s="35">
        <f t="shared" si="2"/>
        <v>7.5549999999999997</v>
      </c>
      <c r="Z26" s="37">
        <f t="shared" si="3"/>
        <v>0</v>
      </c>
      <c r="AA26" s="37">
        <f>SUMIFS($B26:$U26,$B$20:$U$20,AA$20,$B$10:$U$10,AA$10)</f>
        <v>2.6669999999999998</v>
      </c>
      <c r="AB26" s="37">
        <f t="shared" si="4"/>
        <v>2.6680000000000001</v>
      </c>
      <c r="AC26" s="35">
        <f t="shared" si="5"/>
        <v>2.9340000000000002</v>
      </c>
      <c r="AD26" s="38">
        <f t="shared" si="6"/>
        <v>0</v>
      </c>
      <c r="AF26" s="4">
        <f>SUMIFS($W26:$AD26,$W$20:$AD$20,AF$20)</f>
        <v>9.5350000000000001</v>
      </c>
      <c r="AG26" s="5">
        <f>SUMIFS($W26:$AD26,$W$20:$AD$20,AG$20)</f>
        <v>10.489000000000001</v>
      </c>
      <c r="AH26" s="6">
        <f>SUMIFS($W26:$AD26,$W$20:$AD$20,AH$20)</f>
        <v>7.9560000000000004</v>
      </c>
      <c r="AJ26" s="4" t="str">
        <f t="shared" si="0"/>
        <v>2.3</v>
      </c>
      <c r="AK26" s="37">
        <f t="shared" si="9"/>
        <v>5.2890000000000006</v>
      </c>
      <c r="AL26" s="38">
        <f t="shared" si="10"/>
        <v>2.6669999999999998</v>
      </c>
      <c r="AN26">
        <f t="shared" si="7"/>
        <v>-1.000000000000334E-3</v>
      </c>
      <c r="AO26" s="39">
        <f t="shared" si="8"/>
        <v>1.000000000000334E-3</v>
      </c>
    </row>
    <row r="27" spans="1:41" x14ac:dyDescent="0.2">
      <c r="A27" s="7" t="s">
        <v>56</v>
      </c>
      <c r="B27" s="31">
        <v>3.0670000000000002</v>
      </c>
      <c r="C27" s="31">
        <v>2.359</v>
      </c>
      <c r="D27" s="31">
        <v>1.367</v>
      </c>
      <c r="E27" s="31">
        <v>0.89200000000000002</v>
      </c>
      <c r="F27" s="31">
        <v>0.76700000000000002</v>
      </c>
      <c r="G27" s="31">
        <v>0.53800000000000003</v>
      </c>
      <c r="H27" s="27">
        <v>0.7</v>
      </c>
      <c r="I27" s="31">
        <v>0.64300000000000002</v>
      </c>
      <c r="J27" s="31">
        <v>0.96699999999999997</v>
      </c>
      <c r="K27" s="31">
        <v>0.60899999999999999</v>
      </c>
      <c r="L27" s="27">
        <v>1.3</v>
      </c>
      <c r="M27" s="31">
        <v>1.2490000000000001</v>
      </c>
      <c r="N27" s="31">
        <v>0.434</v>
      </c>
      <c r="O27" s="31">
        <v>0.47199999999999998</v>
      </c>
      <c r="P27" s="31">
        <v>0.26700000000000002</v>
      </c>
      <c r="Q27" s="31">
        <v>0.28499999999999998</v>
      </c>
      <c r="R27" s="31">
        <v>0.26700000000000002</v>
      </c>
      <c r="S27" s="31">
        <v>0.34100000000000003</v>
      </c>
      <c r="T27" s="27">
        <v>0.4</v>
      </c>
      <c r="U27" s="33">
        <v>0.32200000000000001</v>
      </c>
      <c r="W27" s="34">
        <f>SUMIFS($B27:$U27,$B$20:$U$20,W$20,$B$10:$U$10,W$10)</f>
        <v>6.8680000000000003</v>
      </c>
      <c r="X27">
        <f t="shared" si="1"/>
        <v>5.0409999999999995</v>
      </c>
      <c r="Y27" s="35">
        <f t="shared" si="2"/>
        <v>7.5549999999999997</v>
      </c>
      <c r="Z27" s="37">
        <f t="shared" si="3"/>
        <v>0</v>
      </c>
      <c r="AA27" s="37">
        <f>SUMIFS($B27:$U27,$B$20:$U$20,AA$20,$B$10:$U$10,AA$10)</f>
        <v>2.6679999999999997</v>
      </c>
      <c r="AB27" s="37">
        <f t="shared" si="4"/>
        <v>2.6690000000000005</v>
      </c>
      <c r="AC27" s="35">
        <f t="shared" si="5"/>
        <v>2.9350000000000001</v>
      </c>
      <c r="AD27" s="38">
        <f t="shared" si="6"/>
        <v>0</v>
      </c>
      <c r="AF27" s="4">
        <f>SUMIFS($W27:$AD27,$W$20:$AD$20,AF$20)</f>
        <v>9.5359999999999996</v>
      </c>
      <c r="AG27" s="5">
        <f>SUMIFS($W27:$AD27,$W$20:$AD$20,AG$20)</f>
        <v>10.49</v>
      </c>
      <c r="AH27" s="6">
        <f>SUMIFS($W27:$AD27,$W$20:$AD$20,AH$20)</f>
        <v>7.71</v>
      </c>
      <c r="AJ27" s="4" t="str">
        <f t="shared" si="0"/>
        <v>2.3</v>
      </c>
      <c r="AK27" s="37">
        <f t="shared" si="9"/>
        <v>5.0419999999999998</v>
      </c>
      <c r="AL27" s="38">
        <f t="shared" si="10"/>
        <v>2.6679999999999997</v>
      </c>
      <c r="AN27">
        <f t="shared" si="7"/>
        <v>-1.000000000000334E-3</v>
      </c>
      <c r="AO27" s="39">
        <f t="shared" si="8"/>
        <v>1.000000000000778E-3</v>
      </c>
    </row>
    <row r="28" spans="1:41" x14ac:dyDescent="0.2">
      <c r="A28" s="7" t="s">
        <v>57</v>
      </c>
      <c r="B28" s="31">
        <v>3.0670000000000002</v>
      </c>
      <c r="C28" s="31">
        <v>3.0190000000000001</v>
      </c>
      <c r="D28" s="31">
        <v>1.367</v>
      </c>
      <c r="E28" s="31">
        <v>1.127</v>
      </c>
      <c r="F28" s="31">
        <v>0.76700000000000002</v>
      </c>
      <c r="G28" s="31">
        <v>0.67700000000000005</v>
      </c>
      <c r="H28" s="27">
        <v>0.7</v>
      </c>
      <c r="I28" s="31">
        <v>0.71499999999999997</v>
      </c>
      <c r="J28" s="31">
        <v>0.96699999999999997</v>
      </c>
      <c r="K28" s="32">
        <v>0.74</v>
      </c>
      <c r="L28" s="27">
        <v>1.3</v>
      </c>
      <c r="M28" s="31">
        <v>1.282</v>
      </c>
      <c r="N28" s="31">
        <v>0.433</v>
      </c>
      <c r="O28" s="31">
        <v>0.47899999999999998</v>
      </c>
      <c r="P28" s="31">
        <v>0.26700000000000002</v>
      </c>
      <c r="Q28" s="31">
        <v>0.28799999999999998</v>
      </c>
      <c r="R28" s="31">
        <v>0.26700000000000002</v>
      </c>
      <c r="S28" s="31">
        <v>0.30399999999999999</v>
      </c>
      <c r="T28" s="27">
        <v>0.4</v>
      </c>
      <c r="U28" s="33">
        <v>0.315</v>
      </c>
      <c r="W28" s="34">
        <f>SUMIFS($B28:$U28,$B$20:$U$20,W$20,$B$10:$U$10,W$10)</f>
        <v>6.8680000000000003</v>
      </c>
      <c r="X28">
        <f t="shared" si="1"/>
        <v>6.2780000000000005</v>
      </c>
      <c r="Y28" s="35">
        <f t="shared" si="2"/>
        <v>7.5549999999999997</v>
      </c>
      <c r="Z28" s="37">
        <f t="shared" si="3"/>
        <v>0</v>
      </c>
      <c r="AA28" s="37">
        <f>SUMIFS($B28:$U28,$B$20:$U$20,AA$20,$B$10:$U$10,AA$10)</f>
        <v>2.6669999999999998</v>
      </c>
      <c r="AB28" s="37">
        <f t="shared" si="4"/>
        <v>2.6679999999999997</v>
      </c>
      <c r="AC28" s="35">
        <f t="shared" si="5"/>
        <v>2.9340000000000002</v>
      </c>
      <c r="AD28" s="38">
        <f t="shared" si="6"/>
        <v>0</v>
      </c>
      <c r="AF28" s="4">
        <f>SUMIFS($W28:$AD28,$W$20:$AD$20,AF$20)</f>
        <v>9.5350000000000001</v>
      </c>
      <c r="AG28" s="5">
        <f>SUMIFS($W28:$AD28,$W$20:$AD$20,AG$20)</f>
        <v>10.489000000000001</v>
      </c>
      <c r="AH28" s="6">
        <f>SUMIFS($W28:$AD28,$W$20:$AD$20,AH$20)</f>
        <v>8.9459999999999997</v>
      </c>
      <c r="AJ28" s="4" t="str">
        <f t="shared" si="0"/>
        <v>2.3</v>
      </c>
      <c r="AK28" s="37">
        <f t="shared" si="9"/>
        <v>6.2789999999999999</v>
      </c>
      <c r="AL28" s="38">
        <f>MIN(AH28,AA28)</f>
        <v>2.6669999999999998</v>
      </c>
      <c r="AN28">
        <f t="shared" si="7"/>
        <v>-9.9999999999944578E-4</v>
      </c>
      <c r="AO28" s="39">
        <f t="shared" si="8"/>
        <v>9.9999999999988987E-4</v>
      </c>
    </row>
    <row r="29" spans="1:41" x14ac:dyDescent="0.2">
      <c r="A29" s="7" t="s">
        <v>58</v>
      </c>
      <c r="B29" s="31">
        <v>3.0670000000000002</v>
      </c>
      <c r="C29" s="31">
        <v>3.343</v>
      </c>
      <c r="D29" s="31">
        <v>1.367</v>
      </c>
      <c r="E29" s="31">
        <v>1.0649999999999999</v>
      </c>
      <c r="F29" s="31">
        <v>0.76700000000000002</v>
      </c>
      <c r="G29" s="31">
        <v>0.76800000000000002</v>
      </c>
      <c r="H29" s="27">
        <v>0.7</v>
      </c>
      <c r="I29" s="31">
        <v>0.73299999999999998</v>
      </c>
      <c r="J29" s="31">
        <v>0.96699999999999997</v>
      </c>
      <c r="K29" s="31">
        <v>0.84699999999999998</v>
      </c>
      <c r="L29" s="27">
        <v>1.3</v>
      </c>
      <c r="M29" s="31">
        <v>1.452</v>
      </c>
      <c r="N29" s="31">
        <v>0.434</v>
      </c>
      <c r="O29" s="31">
        <v>0.46300000000000002</v>
      </c>
      <c r="P29" s="31">
        <v>0.26700000000000002</v>
      </c>
      <c r="Q29" s="31">
        <v>0.33300000000000002</v>
      </c>
      <c r="R29" s="31">
        <v>0.26700000000000002</v>
      </c>
      <c r="S29" s="31">
        <v>0.31900000000000001</v>
      </c>
      <c r="T29" s="27">
        <v>0.4</v>
      </c>
      <c r="U29" s="33">
        <v>0.36799999999999999</v>
      </c>
      <c r="W29" s="34">
        <f>SUMIFS($B29:$U29,$B$20:$U$20,W$20,$B$10:$U$10,W$10)</f>
        <v>6.8680000000000003</v>
      </c>
      <c r="X29">
        <f t="shared" si="1"/>
        <v>6.7559999999999985</v>
      </c>
      <c r="Y29" s="35">
        <f t="shared" si="2"/>
        <v>7.5549999999999997</v>
      </c>
      <c r="Z29" s="37">
        <f t="shared" si="3"/>
        <v>0</v>
      </c>
      <c r="AA29" s="37">
        <f>SUMIFS($B29:$U29,$B$20:$U$20,AA$20,$B$10:$U$10,AA$10)</f>
        <v>2.6679999999999997</v>
      </c>
      <c r="AB29" s="37">
        <f t="shared" si="4"/>
        <v>2.9350000000000001</v>
      </c>
      <c r="AC29" s="35">
        <f t="shared" si="5"/>
        <v>2.9350000000000001</v>
      </c>
      <c r="AD29" s="38">
        <f t="shared" si="6"/>
        <v>0</v>
      </c>
      <c r="AF29" s="4">
        <f>SUMIFS($W29:$AD29,$W$20:$AD$20,AF$20)</f>
        <v>9.5359999999999996</v>
      </c>
      <c r="AG29" s="5">
        <f>SUMIFS($W29:$AD29,$W$20:$AD$20,AG$20)</f>
        <v>10.49</v>
      </c>
      <c r="AH29" s="6">
        <f>SUMIFS($W29:$AD29,$W$20:$AD$20,AH$20)</f>
        <v>9.6909999999999989</v>
      </c>
      <c r="AJ29" s="4" t="str">
        <f t="shared" si="0"/>
        <v>2.2</v>
      </c>
      <c r="AK29" s="37">
        <f t="shared" si="9"/>
        <v>6.7559999999999985</v>
      </c>
      <c r="AL29" s="38">
        <f>MIN(AH29,AC29)</f>
        <v>2.9350000000000001</v>
      </c>
      <c r="AN29">
        <f t="shared" si="7"/>
        <v>0</v>
      </c>
      <c r="AO29" s="41">
        <f t="shared" si="8"/>
        <v>0</v>
      </c>
    </row>
    <row r="30" spans="1:41" x14ac:dyDescent="0.2">
      <c r="A30" s="7" t="s">
        <v>59</v>
      </c>
      <c r="B30" s="31">
        <v>3.0670000000000002</v>
      </c>
      <c r="C30" s="31">
        <v>3.2469999999999999</v>
      </c>
      <c r="D30" s="31">
        <v>1.367</v>
      </c>
      <c r="E30" s="31">
        <v>1.0549999999999999</v>
      </c>
      <c r="F30" s="31">
        <v>0.76700000000000002</v>
      </c>
      <c r="G30" s="31">
        <v>0.86399999999999999</v>
      </c>
      <c r="H30" s="27">
        <v>0.7</v>
      </c>
      <c r="I30" s="31">
        <v>0.746</v>
      </c>
      <c r="J30" s="31">
        <v>0.96699999999999997</v>
      </c>
      <c r="K30" s="27">
        <v>0.9</v>
      </c>
      <c r="L30" s="27">
        <v>1.3</v>
      </c>
      <c r="M30" s="31">
        <v>1.3979999999999999</v>
      </c>
      <c r="N30" s="31">
        <v>0.433</v>
      </c>
      <c r="O30" s="31">
        <v>0.45400000000000001</v>
      </c>
      <c r="P30" s="31">
        <v>0.26700000000000002</v>
      </c>
      <c r="Q30" s="31">
        <v>0.372</v>
      </c>
      <c r="R30" s="31">
        <v>0.26700000000000002</v>
      </c>
      <c r="S30" s="31">
        <v>0.32200000000000001</v>
      </c>
      <c r="T30" s="27">
        <v>0.4</v>
      </c>
      <c r="U30" s="33">
        <v>0.38800000000000001</v>
      </c>
      <c r="W30" s="34">
        <f>SUMIFS($B30:$U30,$B$20:$U$20,W$20,$B$10:$U$10,W$10)</f>
        <v>6.8680000000000003</v>
      </c>
      <c r="X30">
        <f t="shared" si="1"/>
        <v>6.8119999999999994</v>
      </c>
      <c r="Y30" s="35">
        <f t="shared" si="2"/>
        <v>7.5549999999999997</v>
      </c>
      <c r="Z30" s="37">
        <f t="shared" si="3"/>
        <v>0</v>
      </c>
      <c r="AA30" s="37">
        <f>SUMIFS($B30:$U30,$B$20:$U$20,AA$20,$B$10:$U$10,AA$10)</f>
        <v>2.6669999999999998</v>
      </c>
      <c r="AB30" s="37">
        <f t="shared" si="4"/>
        <v>2.9339999999999997</v>
      </c>
      <c r="AC30" s="35">
        <f t="shared" si="5"/>
        <v>2.9340000000000002</v>
      </c>
      <c r="AD30" s="38">
        <f t="shared" si="6"/>
        <v>0</v>
      </c>
      <c r="AF30" s="4">
        <f>SUMIFS($W30:$AD30,$W$20:$AD$20,AF$20)</f>
        <v>9.5350000000000001</v>
      </c>
      <c r="AG30" s="5">
        <f>SUMIFS($W30:$AD30,$W$20:$AD$20,AG$20)</f>
        <v>10.489000000000001</v>
      </c>
      <c r="AH30" s="6">
        <f>SUMIFS($W30:$AD30,$W$20:$AD$20,AH$20)</f>
        <v>9.7459999999999987</v>
      </c>
      <c r="AJ30" s="4" t="str">
        <f t="shared" si="0"/>
        <v>2.2</v>
      </c>
      <c r="AK30" s="37">
        <f t="shared" si="9"/>
        <v>6.8119999999999985</v>
      </c>
      <c r="AL30" s="38">
        <f>MIN(AH30,AC30)</f>
        <v>2.9340000000000002</v>
      </c>
      <c r="AN30">
        <f t="shared" si="7"/>
        <v>0</v>
      </c>
      <c r="AO30" s="41">
        <f t="shared" si="8"/>
        <v>0</v>
      </c>
    </row>
    <row r="31" spans="1:41" x14ac:dyDescent="0.2">
      <c r="A31" s="7" t="s">
        <v>60</v>
      </c>
      <c r="B31" s="31">
        <v>3.0670000000000002</v>
      </c>
      <c r="C31" s="31">
        <v>3.6869999999999998</v>
      </c>
      <c r="D31" s="31">
        <v>1.367</v>
      </c>
      <c r="E31" s="31">
        <v>1.1659999999999999</v>
      </c>
      <c r="F31" s="31">
        <v>0.76700000000000002</v>
      </c>
      <c r="G31" s="31">
        <v>0.93600000000000005</v>
      </c>
      <c r="H31" s="27">
        <v>0.7</v>
      </c>
      <c r="I31" s="31">
        <v>0.80900000000000005</v>
      </c>
      <c r="J31" s="31">
        <v>0.96699999999999997</v>
      </c>
      <c r="K31" s="31">
        <v>0.95799999999999996</v>
      </c>
      <c r="L31" s="27">
        <v>1.3</v>
      </c>
      <c r="M31" s="31">
        <v>1.538</v>
      </c>
      <c r="N31" s="31">
        <v>0.434</v>
      </c>
      <c r="O31" s="31">
        <v>0.48599999999999999</v>
      </c>
      <c r="P31" s="31">
        <v>0.26700000000000002</v>
      </c>
      <c r="Q31" s="32">
        <v>0.39</v>
      </c>
      <c r="R31" s="31">
        <v>0.26700000000000002</v>
      </c>
      <c r="S31" s="31">
        <v>0.33700000000000002</v>
      </c>
      <c r="T31" s="27">
        <v>0.4</v>
      </c>
      <c r="U31" s="33">
        <v>0.39900000000000002</v>
      </c>
      <c r="W31" s="34">
        <f>SUMIFS($B31:$U31,$B$20:$U$20,W$20,$B$10:$U$10,W$10)</f>
        <v>6.8680000000000003</v>
      </c>
      <c r="X31">
        <f t="shared" si="1"/>
        <v>7.556</v>
      </c>
      <c r="Y31" s="35">
        <f t="shared" si="2"/>
        <v>7.5549999999999997</v>
      </c>
      <c r="Z31" s="36">
        <f t="shared" si="3"/>
        <v>1.000000000000334E-3</v>
      </c>
      <c r="AA31" s="37">
        <f>SUMIFS($B31:$U31,$B$20:$U$20,AA$20,$B$10:$U$10,AA$10)</f>
        <v>2.6679999999999997</v>
      </c>
      <c r="AB31" s="37">
        <f t="shared" si="4"/>
        <v>3.1500000000000004</v>
      </c>
      <c r="AC31" s="35">
        <f t="shared" si="5"/>
        <v>2.9350000000000001</v>
      </c>
      <c r="AD31" s="38">
        <f t="shared" si="6"/>
        <v>0.2150000000000003</v>
      </c>
      <c r="AF31" s="4">
        <f>SUMIFS($W31:$AD31,$W$20:$AD$20,AF$20)</f>
        <v>9.5359999999999996</v>
      </c>
      <c r="AG31" s="5">
        <f>SUMIFS($W31:$AD31,$W$20:$AD$20,AG$20)</f>
        <v>10.49</v>
      </c>
      <c r="AH31" s="6">
        <f>SUMIFS($W31:$AD31,$W$20:$AD$20,AH$20)</f>
        <v>10.706</v>
      </c>
      <c r="AJ31" s="4" t="str">
        <f t="shared" si="0"/>
        <v>2.1</v>
      </c>
      <c r="AK31" s="5">
        <f>Y31</f>
        <v>7.5549999999999997</v>
      </c>
      <c r="AL31" s="6">
        <f>AH31-AK31</f>
        <v>3.1509999999999998</v>
      </c>
      <c r="AN31">
        <f t="shared" si="7"/>
        <v>1.000000000000334E-3</v>
      </c>
      <c r="AO31" s="39">
        <f t="shared" si="8"/>
        <v>-9.9999999999944578E-4</v>
      </c>
    </row>
    <row r="32" spans="1:41" x14ac:dyDescent="0.2">
      <c r="A32" s="7" t="s">
        <v>61</v>
      </c>
      <c r="B32" s="31">
        <v>3.0659999999999998</v>
      </c>
      <c r="C32" s="31">
        <v>4.0439999999999996</v>
      </c>
      <c r="D32" s="31">
        <v>1.3660000000000001</v>
      </c>
      <c r="E32" s="31">
        <v>1.026</v>
      </c>
      <c r="F32" s="31">
        <v>0.76600000000000001</v>
      </c>
      <c r="G32" s="31">
        <v>0.80500000000000005</v>
      </c>
      <c r="H32" s="27">
        <v>0.7</v>
      </c>
      <c r="I32" s="31">
        <v>0.752</v>
      </c>
      <c r="J32" s="31">
        <v>0.96599999999999997</v>
      </c>
      <c r="K32" s="31">
        <v>0.86599999999999999</v>
      </c>
      <c r="L32" s="27">
        <v>1.3</v>
      </c>
      <c r="M32" s="31">
        <v>1.5820000000000001</v>
      </c>
      <c r="N32" s="31">
        <v>0.433</v>
      </c>
      <c r="O32" s="31">
        <v>0.40100000000000002</v>
      </c>
      <c r="P32" s="31">
        <v>0.26600000000000001</v>
      </c>
      <c r="Q32" s="31">
        <v>0.315</v>
      </c>
      <c r="R32" s="31">
        <v>0.26600000000000001</v>
      </c>
      <c r="S32" s="31">
        <v>0.29399999999999998</v>
      </c>
      <c r="T32" s="27">
        <v>0.4</v>
      </c>
      <c r="U32" s="33">
        <v>0.33900000000000002</v>
      </c>
      <c r="W32" s="34">
        <f>SUMIFS($B32:$U32,$B$20:$U$20,W$20,$B$10:$U$10,W$10)</f>
        <v>6.8640000000000008</v>
      </c>
      <c r="X32">
        <f t="shared" si="1"/>
        <v>7.4929999999999986</v>
      </c>
      <c r="Y32" s="35">
        <f t="shared" si="2"/>
        <v>7.55</v>
      </c>
      <c r="Z32" s="37">
        <f t="shared" si="3"/>
        <v>0</v>
      </c>
      <c r="AA32" s="37">
        <f>SUMIFS($B32:$U32,$B$20:$U$20,AA$20,$B$10:$U$10,AA$10)</f>
        <v>2.665</v>
      </c>
      <c r="AB32" s="37">
        <f t="shared" si="4"/>
        <v>2.931</v>
      </c>
      <c r="AC32" s="35">
        <f t="shared" si="5"/>
        <v>2.9319999999999999</v>
      </c>
      <c r="AD32" s="38">
        <f t="shared" si="6"/>
        <v>0</v>
      </c>
      <c r="AF32" s="4">
        <f>SUMIFS($W32:$AD32,$W$20:$AD$20,AF$20)</f>
        <v>9.5289999999999999</v>
      </c>
      <c r="AG32" s="5">
        <f>SUMIFS($W32:$AD32,$W$20:$AD$20,AG$20)</f>
        <v>10.481999999999999</v>
      </c>
      <c r="AH32" s="6">
        <f>SUMIFS($W32:$AD32,$W$20:$AD$20,AH$20)</f>
        <v>10.423999999999999</v>
      </c>
      <c r="AJ32" s="4" t="str">
        <f t="shared" si="0"/>
        <v>2.2</v>
      </c>
      <c r="AK32" s="37">
        <f t="shared" ref="AK32:AK50" si="11">AH32-AL32</f>
        <v>7.4919999999999991</v>
      </c>
      <c r="AL32" s="38">
        <f>MIN(AH32,AC32)</f>
        <v>2.9319999999999999</v>
      </c>
      <c r="AN32">
        <f t="shared" si="7"/>
        <v>9.9999999999944578E-4</v>
      </c>
      <c r="AO32" s="39">
        <f t="shared" si="8"/>
        <v>-9.9999999999988987E-4</v>
      </c>
    </row>
    <row r="33" spans="1:41" x14ac:dyDescent="0.2">
      <c r="A33" s="7" t="s">
        <v>62</v>
      </c>
      <c r="B33" s="31">
        <v>3.0670000000000002</v>
      </c>
      <c r="C33" s="31">
        <v>3.8239999999999998</v>
      </c>
      <c r="D33" s="31">
        <v>1.367</v>
      </c>
      <c r="E33" s="31">
        <v>1.177</v>
      </c>
      <c r="F33" s="31">
        <v>0.76700000000000002</v>
      </c>
      <c r="G33" s="31">
        <v>0.79600000000000004</v>
      </c>
      <c r="H33" s="27">
        <v>0.7</v>
      </c>
      <c r="I33" s="31">
        <v>0.748</v>
      </c>
      <c r="J33" s="31">
        <v>0.96699999999999997</v>
      </c>
      <c r="K33" s="31">
        <v>0.84199999999999997</v>
      </c>
      <c r="L33" s="27">
        <v>1.3</v>
      </c>
      <c r="M33" s="32">
        <v>1.52</v>
      </c>
      <c r="N33" s="31">
        <v>0.434</v>
      </c>
      <c r="O33" s="31">
        <v>0.46800000000000003</v>
      </c>
      <c r="P33" s="31">
        <v>0.26700000000000002</v>
      </c>
      <c r="Q33" s="31">
        <v>0.316</v>
      </c>
      <c r="R33" s="31">
        <v>0.26700000000000002</v>
      </c>
      <c r="S33" s="31">
        <v>0.29699999999999999</v>
      </c>
      <c r="T33" s="27">
        <v>0.4</v>
      </c>
      <c r="U33" s="33">
        <v>0.33400000000000002</v>
      </c>
      <c r="W33" s="34">
        <f>SUMIFS($B33:$U33,$B$20:$U$20,W$20,$B$10:$U$10,W$10)</f>
        <v>6.8680000000000003</v>
      </c>
      <c r="X33">
        <f t="shared" si="1"/>
        <v>7.3869999999999996</v>
      </c>
      <c r="Y33" s="35">
        <f t="shared" si="2"/>
        <v>7.5549999999999997</v>
      </c>
      <c r="Z33" s="37">
        <f t="shared" si="3"/>
        <v>0</v>
      </c>
      <c r="AA33" s="37">
        <f>SUMIFS($B33:$U33,$B$20:$U$20,AA$20,$B$10:$U$10,AA$10)</f>
        <v>2.6679999999999997</v>
      </c>
      <c r="AB33" s="37">
        <f t="shared" si="4"/>
        <v>2.9350000000000001</v>
      </c>
      <c r="AC33" s="35">
        <f t="shared" si="5"/>
        <v>2.9350000000000001</v>
      </c>
      <c r="AD33" s="38">
        <f t="shared" si="6"/>
        <v>0</v>
      </c>
      <c r="AF33" s="4">
        <f>SUMIFS($W33:$AD33,$W$20:$AD$20,AF$20)</f>
        <v>9.5359999999999996</v>
      </c>
      <c r="AG33" s="5">
        <f>SUMIFS($W33:$AD33,$W$20:$AD$20,AG$20)</f>
        <v>10.49</v>
      </c>
      <c r="AH33" s="6">
        <f>SUMIFS($W33:$AD33,$W$20:$AD$20,AH$20)</f>
        <v>10.321999999999999</v>
      </c>
      <c r="AJ33" s="4" t="str">
        <f t="shared" si="0"/>
        <v>2.2</v>
      </c>
      <c r="AK33" s="37">
        <f t="shared" si="11"/>
        <v>7.3869999999999987</v>
      </c>
      <c r="AL33" s="38">
        <f t="shared" ref="AL33:AL34" si="12">MIN(AH33,AC33)</f>
        <v>2.9350000000000001</v>
      </c>
      <c r="AN33">
        <f t="shared" si="7"/>
        <v>0</v>
      </c>
      <c r="AO33" s="41">
        <f t="shared" si="8"/>
        <v>0</v>
      </c>
    </row>
    <row r="34" spans="1:41" x14ac:dyDescent="0.2">
      <c r="A34" s="7" t="s">
        <v>63</v>
      </c>
      <c r="B34" s="31">
        <v>3.0659999999999998</v>
      </c>
      <c r="C34" s="31">
        <v>3.4119999999999999</v>
      </c>
      <c r="D34" s="31">
        <v>1.3660000000000001</v>
      </c>
      <c r="E34" s="31">
        <v>1.0860000000000001</v>
      </c>
      <c r="F34" s="31">
        <v>0.76600000000000001</v>
      </c>
      <c r="G34" s="31">
        <v>0.71699999999999997</v>
      </c>
      <c r="H34" s="27">
        <v>0.7</v>
      </c>
      <c r="I34" s="31">
        <v>0.70799999999999996</v>
      </c>
      <c r="J34" s="31">
        <v>0.96599999999999997</v>
      </c>
      <c r="K34" s="31">
        <v>0.745</v>
      </c>
      <c r="L34" s="27">
        <v>1.3</v>
      </c>
      <c r="M34" s="31">
        <v>1.5009999999999999</v>
      </c>
      <c r="N34" s="31">
        <v>0.433</v>
      </c>
      <c r="O34" s="31">
        <v>0.47699999999999998</v>
      </c>
      <c r="P34" s="31">
        <v>0.26600000000000001</v>
      </c>
      <c r="Q34" s="31">
        <v>0.315</v>
      </c>
      <c r="R34" s="31">
        <v>0.26600000000000001</v>
      </c>
      <c r="S34" s="31">
        <v>0.312</v>
      </c>
      <c r="T34" s="27">
        <v>0.4</v>
      </c>
      <c r="U34" s="33">
        <v>0.32700000000000001</v>
      </c>
      <c r="W34" s="34">
        <f>SUMIFS($B34:$U34,$B$20:$U$20,W$20,$B$10:$U$10,W$10)</f>
        <v>6.8640000000000008</v>
      </c>
      <c r="X34">
        <f t="shared" si="1"/>
        <v>6.6680000000000001</v>
      </c>
      <c r="Y34" s="35">
        <f t="shared" si="2"/>
        <v>7.55</v>
      </c>
      <c r="Z34" s="37">
        <f t="shared" si="3"/>
        <v>0</v>
      </c>
      <c r="AA34" s="37">
        <f>SUMIFS($B34:$U34,$B$20:$U$20,AA$20,$B$10:$U$10,AA$10)</f>
        <v>2.665</v>
      </c>
      <c r="AB34" s="37">
        <f t="shared" si="4"/>
        <v>2.9319999999999995</v>
      </c>
      <c r="AC34" s="35">
        <f t="shared" si="5"/>
        <v>2.9319999999999999</v>
      </c>
      <c r="AD34" s="38">
        <f t="shared" si="6"/>
        <v>0</v>
      </c>
      <c r="AF34" s="4">
        <f>SUMIFS($W34:$AD34,$W$20:$AD$20,AF$20)</f>
        <v>9.5289999999999999</v>
      </c>
      <c r="AG34" s="5">
        <f>SUMIFS($W34:$AD34,$W$20:$AD$20,AG$20)</f>
        <v>10.481999999999999</v>
      </c>
      <c r="AH34" s="6">
        <f>SUMIFS($W34:$AD34,$W$20:$AD$20,AH$20)</f>
        <v>9.6</v>
      </c>
      <c r="AJ34" s="4" t="str">
        <f t="shared" si="0"/>
        <v>2.2</v>
      </c>
      <c r="AK34" s="37">
        <f t="shared" si="11"/>
        <v>6.6679999999999993</v>
      </c>
      <c r="AL34" s="38">
        <f t="shared" si="12"/>
        <v>2.9319999999999999</v>
      </c>
      <c r="AN34">
        <f t="shared" si="7"/>
        <v>0</v>
      </c>
      <c r="AO34" s="41">
        <f t="shared" si="8"/>
        <v>0</v>
      </c>
    </row>
    <row r="35" spans="1:41" x14ac:dyDescent="0.2">
      <c r="A35" s="7" t="s">
        <v>64</v>
      </c>
      <c r="B35" s="31">
        <v>3.0670000000000002</v>
      </c>
      <c r="C35" s="31">
        <v>2.8969999999999998</v>
      </c>
      <c r="D35" s="31">
        <v>1.367</v>
      </c>
      <c r="E35" s="31">
        <v>0.91900000000000004</v>
      </c>
      <c r="F35" s="31">
        <v>0.76700000000000002</v>
      </c>
      <c r="G35" s="31">
        <v>0.64900000000000002</v>
      </c>
      <c r="H35" s="27">
        <v>0.7</v>
      </c>
      <c r="I35" s="31">
        <v>0.64800000000000002</v>
      </c>
      <c r="J35" s="31">
        <v>0.96699999999999997</v>
      </c>
      <c r="K35" s="31">
        <v>0.66400000000000003</v>
      </c>
      <c r="L35" s="27">
        <v>1.3</v>
      </c>
      <c r="M35" s="31">
        <v>1.3380000000000001</v>
      </c>
      <c r="N35" s="31">
        <v>0.434</v>
      </c>
      <c r="O35" s="31">
        <v>0.42499999999999999</v>
      </c>
      <c r="P35" s="31">
        <v>0.26700000000000002</v>
      </c>
      <c r="Q35" s="27">
        <v>0.3</v>
      </c>
      <c r="R35" s="31">
        <v>0.26700000000000002</v>
      </c>
      <c r="S35" s="31">
        <v>0.29899999999999999</v>
      </c>
      <c r="T35" s="27">
        <v>0.4</v>
      </c>
      <c r="U35" s="33">
        <v>0.30599999999999999</v>
      </c>
      <c r="W35" s="34">
        <f>SUMIFS($B35:$U35,$B$20:$U$20,W$20,$B$10:$U$10,W$10)</f>
        <v>6.8680000000000003</v>
      </c>
      <c r="X35">
        <f t="shared" si="1"/>
        <v>5.7769999999999992</v>
      </c>
      <c r="Y35" s="35">
        <f t="shared" si="2"/>
        <v>7.5549999999999997</v>
      </c>
      <c r="Z35" s="37">
        <f t="shared" si="3"/>
        <v>0</v>
      </c>
      <c r="AA35" s="37">
        <f>SUMIFS($B35:$U35,$B$20:$U$20,AA$20,$B$10:$U$10,AA$10)</f>
        <v>2.6679999999999997</v>
      </c>
      <c r="AB35" s="37">
        <f t="shared" si="4"/>
        <v>2.6680000000000001</v>
      </c>
      <c r="AC35" s="35">
        <f t="shared" si="5"/>
        <v>2.9350000000000001</v>
      </c>
      <c r="AD35" s="38">
        <f t="shared" si="6"/>
        <v>0</v>
      </c>
      <c r="AF35" s="4">
        <f>SUMIFS($W35:$AD35,$W$20:$AD$20,AF$20)</f>
        <v>9.5359999999999996</v>
      </c>
      <c r="AG35" s="5">
        <f>SUMIFS($W35:$AD35,$W$20:$AD$20,AG$20)</f>
        <v>10.49</v>
      </c>
      <c r="AH35" s="6">
        <f>SUMIFS($W35:$AD35,$W$20:$AD$20,AH$20)</f>
        <v>8.4450000000000003</v>
      </c>
      <c r="AJ35" s="4" t="str">
        <f t="shared" si="0"/>
        <v>2.3</v>
      </c>
      <c r="AK35" s="37">
        <f t="shared" si="11"/>
        <v>5.777000000000001</v>
      </c>
      <c r="AL35" s="38">
        <f>MIN(AH35,AA35)</f>
        <v>2.6679999999999997</v>
      </c>
      <c r="AN35">
        <f t="shared" si="7"/>
        <v>0</v>
      </c>
      <c r="AO35" s="41">
        <f t="shared" si="8"/>
        <v>0</v>
      </c>
    </row>
    <row r="36" spans="1:41" x14ac:dyDescent="0.2">
      <c r="A36" s="7" t="s">
        <v>65</v>
      </c>
      <c r="B36" s="31">
        <v>3.0659999999999998</v>
      </c>
      <c r="C36" s="31">
        <v>2.597</v>
      </c>
      <c r="D36" s="31">
        <v>1.3660000000000001</v>
      </c>
      <c r="E36" s="31">
        <v>0.874</v>
      </c>
      <c r="F36" s="31">
        <v>0.76600000000000001</v>
      </c>
      <c r="G36" s="31">
        <v>0.58699999999999997</v>
      </c>
      <c r="H36" s="27">
        <v>0.7</v>
      </c>
      <c r="I36" s="31">
        <v>0.623</v>
      </c>
      <c r="J36" s="31">
        <v>0.96599999999999997</v>
      </c>
      <c r="K36" s="31">
        <v>0.63300000000000001</v>
      </c>
      <c r="L36" s="27">
        <v>1.3</v>
      </c>
      <c r="M36" s="31">
        <v>1.3029999999999999</v>
      </c>
      <c r="N36" s="31">
        <v>0.433</v>
      </c>
      <c r="O36" s="31">
        <v>0.439</v>
      </c>
      <c r="P36" s="31">
        <v>0.26600000000000001</v>
      </c>
      <c r="Q36" s="31">
        <v>0.29399999999999998</v>
      </c>
      <c r="R36" s="31">
        <v>0.26600000000000001</v>
      </c>
      <c r="S36" s="31">
        <v>0.312</v>
      </c>
      <c r="T36" s="27">
        <v>0.4</v>
      </c>
      <c r="U36" s="33">
        <v>0.317</v>
      </c>
      <c r="W36" s="34">
        <f>SUMIFS($B36:$U36,$B$20:$U$20,W$20,$B$10:$U$10,W$10)</f>
        <v>6.8640000000000008</v>
      </c>
      <c r="X36">
        <f t="shared" si="1"/>
        <v>5.3140000000000001</v>
      </c>
      <c r="Y36" s="35">
        <f t="shared" si="2"/>
        <v>7.55</v>
      </c>
      <c r="Z36" s="37">
        <f t="shared" si="3"/>
        <v>0</v>
      </c>
      <c r="AA36" s="37">
        <f>SUMIFS($B36:$U36,$B$20:$U$20,AA$20,$B$10:$U$10,AA$10)</f>
        <v>2.665</v>
      </c>
      <c r="AB36" s="37">
        <f t="shared" si="4"/>
        <v>2.665</v>
      </c>
      <c r="AC36" s="35">
        <f t="shared" si="5"/>
        <v>2.9319999999999999</v>
      </c>
      <c r="AD36" s="38">
        <f t="shared" si="6"/>
        <v>0</v>
      </c>
      <c r="AF36" s="4">
        <f>SUMIFS($W36:$AD36,$W$20:$AD$20,AF$20)</f>
        <v>9.5289999999999999</v>
      </c>
      <c r="AG36" s="5">
        <f>SUMIFS($W36:$AD36,$W$20:$AD$20,AG$20)</f>
        <v>10.481999999999999</v>
      </c>
      <c r="AH36" s="6">
        <f>SUMIFS($W36:$AD36,$W$20:$AD$20,AH$20)</f>
        <v>7.9790000000000001</v>
      </c>
      <c r="AJ36" s="4" t="str">
        <f t="shared" si="0"/>
        <v>2.3</v>
      </c>
      <c r="AK36" s="37">
        <f t="shared" si="11"/>
        <v>5.3140000000000001</v>
      </c>
      <c r="AL36" s="38">
        <f t="shared" ref="AL36:AL50" si="13">MIN(AH36,AA36)</f>
        <v>2.665</v>
      </c>
      <c r="AN36">
        <f t="shared" si="7"/>
        <v>0</v>
      </c>
      <c r="AO36" s="41">
        <f t="shared" si="8"/>
        <v>0</v>
      </c>
    </row>
    <row r="37" spans="1:41" x14ac:dyDescent="0.2">
      <c r="A37" s="7" t="s">
        <v>66</v>
      </c>
      <c r="B37" s="31">
        <v>3.0670000000000002</v>
      </c>
      <c r="C37" s="31">
        <v>2.4159999999999999</v>
      </c>
      <c r="D37" s="31">
        <v>1.367</v>
      </c>
      <c r="E37" s="31">
        <v>0.80900000000000005</v>
      </c>
      <c r="F37" s="31">
        <v>0.76700000000000002</v>
      </c>
      <c r="G37" s="31">
        <v>0.53500000000000003</v>
      </c>
      <c r="H37" s="27">
        <v>0.7</v>
      </c>
      <c r="I37" s="31">
        <v>0.57799999999999996</v>
      </c>
      <c r="J37" s="31">
        <v>0.96699999999999997</v>
      </c>
      <c r="K37" s="31">
        <v>0.58599999999999997</v>
      </c>
      <c r="L37" s="27">
        <v>1.3</v>
      </c>
      <c r="M37" s="31">
        <v>1.3089999999999999</v>
      </c>
      <c r="N37" s="31">
        <v>0.434</v>
      </c>
      <c r="O37" s="31">
        <v>0.439</v>
      </c>
      <c r="P37" s="31">
        <v>0.26700000000000002</v>
      </c>
      <c r="Q37" s="32">
        <v>0.28999999999999998</v>
      </c>
      <c r="R37" s="31">
        <v>0.26700000000000002</v>
      </c>
      <c r="S37" s="31">
        <v>0.313</v>
      </c>
      <c r="T37" s="27">
        <v>0.4</v>
      </c>
      <c r="U37" s="33">
        <v>0.318</v>
      </c>
      <c r="W37" s="34">
        <f>SUMIFS($B37:$U37,$B$20:$U$20,W$20,$B$10:$U$10,W$10)</f>
        <v>6.8680000000000003</v>
      </c>
      <c r="X37">
        <f t="shared" si="1"/>
        <v>4.9240000000000004</v>
      </c>
      <c r="Y37" s="35">
        <f t="shared" si="2"/>
        <v>7.5549999999999997</v>
      </c>
      <c r="Z37" s="37">
        <f t="shared" si="3"/>
        <v>0</v>
      </c>
      <c r="AA37" s="37">
        <f>SUMIFS($B37:$U37,$B$20:$U$20,AA$20,$B$10:$U$10,AA$10)</f>
        <v>2.6679999999999997</v>
      </c>
      <c r="AB37" s="37">
        <f t="shared" si="4"/>
        <v>2.669</v>
      </c>
      <c r="AC37" s="35">
        <f t="shared" si="5"/>
        <v>2.9350000000000001</v>
      </c>
      <c r="AD37" s="38">
        <f t="shared" si="6"/>
        <v>0</v>
      </c>
      <c r="AF37" s="4">
        <f>SUMIFS($W37:$AD37,$W$20:$AD$20,AF$20)</f>
        <v>9.5359999999999996</v>
      </c>
      <c r="AG37" s="5">
        <f>SUMIFS($W37:$AD37,$W$20:$AD$20,AG$20)</f>
        <v>10.49</v>
      </c>
      <c r="AH37" s="6">
        <f>SUMIFS($W37:$AD37,$W$20:$AD$20,AH$20)</f>
        <v>7.593</v>
      </c>
      <c r="AJ37" s="4" t="str">
        <f t="shared" si="0"/>
        <v>2.3</v>
      </c>
      <c r="AK37" s="37">
        <f t="shared" si="11"/>
        <v>4.9250000000000007</v>
      </c>
      <c r="AL37" s="38">
        <f t="shared" si="13"/>
        <v>2.6679999999999997</v>
      </c>
      <c r="AN37">
        <f t="shared" si="7"/>
        <v>-1.000000000000334E-3</v>
      </c>
      <c r="AO37" s="39">
        <f t="shared" si="8"/>
        <v>1.000000000000334E-3</v>
      </c>
    </row>
    <row r="38" spans="1:41" x14ac:dyDescent="0.2">
      <c r="A38" s="7" t="s">
        <v>67</v>
      </c>
      <c r="B38" s="31">
        <v>3.0659999999999998</v>
      </c>
      <c r="C38" s="31">
        <v>2.3839999999999999</v>
      </c>
      <c r="D38" s="31">
        <v>1.3660000000000001</v>
      </c>
      <c r="E38" s="31">
        <v>0.754</v>
      </c>
      <c r="F38" s="31">
        <v>0.76600000000000001</v>
      </c>
      <c r="G38" s="31">
        <v>0.51200000000000001</v>
      </c>
      <c r="H38" s="27">
        <v>0.7</v>
      </c>
      <c r="I38" s="31">
        <v>0.55900000000000005</v>
      </c>
      <c r="J38" s="31">
        <v>0.96599999999999997</v>
      </c>
      <c r="K38" s="31">
        <v>0.56299999999999994</v>
      </c>
      <c r="L38" s="27">
        <v>1.3</v>
      </c>
      <c r="M38" s="31">
        <v>1.331</v>
      </c>
      <c r="N38" s="31">
        <v>0.433</v>
      </c>
      <c r="O38" s="31">
        <v>0.42099999999999999</v>
      </c>
      <c r="P38" s="31">
        <v>0.26600000000000001</v>
      </c>
      <c r="Q38" s="31">
        <v>0.28599999999999998</v>
      </c>
      <c r="R38" s="31">
        <v>0.26600000000000001</v>
      </c>
      <c r="S38" s="31">
        <v>0.312</v>
      </c>
      <c r="T38" s="27">
        <v>0.4</v>
      </c>
      <c r="U38" s="33">
        <v>0.314</v>
      </c>
      <c r="W38" s="34">
        <f>SUMIFS($B38:$U38,$B$20:$U$20,W$20,$B$10:$U$10,W$10)</f>
        <v>6.8640000000000008</v>
      </c>
      <c r="X38">
        <f t="shared" si="1"/>
        <v>4.7719999999999994</v>
      </c>
      <c r="Y38" s="35">
        <f t="shared" si="2"/>
        <v>7.55</v>
      </c>
      <c r="Z38" s="37">
        <f t="shared" si="3"/>
        <v>0</v>
      </c>
      <c r="AA38" s="37">
        <f>SUMIFS($B38:$U38,$B$20:$U$20,AA$20,$B$10:$U$10,AA$10)</f>
        <v>2.665</v>
      </c>
      <c r="AB38" s="37">
        <f t="shared" si="4"/>
        <v>2.6639999999999997</v>
      </c>
      <c r="AC38" s="35">
        <f t="shared" si="5"/>
        <v>2.9319999999999999</v>
      </c>
      <c r="AD38" s="38">
        <f t="shared" si="6"/>
        <v>0</v>
      </c>
      <c r="AF38" s="4">
        <f>SUMIFS($W38:$AD38,$W$20:$AD$20,AF$20)</f>
        <v>9.5289999999999999</v>
      </c>
      <c r="AG38" s="5">
        <f>SUMIFS($W38:$AD38,$W$20:$AD$20,AG$20)</f>
        <v>10.481999999999999</v>
      </c>
      <c r="AH38" s="6">
        <f>SUMIFS($W38:$AD38,$W$20:$AD$20,AH$20)</f>
        <v>7.4359999999999991</v>
      </c>
      <c r="AJ38" s="4" t="str">
        <f t="shared" si="0"/>
        <v>2.3</v>
      </c>
      <c r="AK38" s="37">
        <f t="shared" si="11"/>
        <v>4.770999999999999</v>
      </c>
      <c r="AL38" s="38">
        <f t="shared" si="13"/>
        <v>2.665</v>
      </c>
      <c r="AN38">
        <f t="shared" si="7"/>
        <v>1.000000000000334E-3</v>
      </c>
      <c r="AO38" s="39">
        <f t="shared" si="8"/>
        <v>-1.000000000000334E-3</v>
      </c>
    </row>
    <row r="39" spans="1:41" x14ac:dyDescent="0.2">
      <c r="A39" s="7" t="s">
        <v>68</v>
      </c>
      <c r="B39" s="31">
        <v>3.0670000000000002</v>
      </c>
      <c r="C39" s="31">
        <v>2.258</v>
      </c>
      <c r="D39" s="31">
        <v>1.367</v>
      </c>
      <c r="E39" s="31">
        <v>0.70399999999999996</v>
      </c>
      <c r="F39" s="31">
        <v>0.76700000000000002</v>
      </c>
      <c r="G39" s="32">
        <v>0.48</v>
      </c>
      <c r="H39" s="27">
        <v>0.7</v>
      </c>
      <c r="I39" s="31">
        <v>0.504</v>
      </c>
      <c r="J39" s="31">
        <v>0.96699999999999997</v>
      </c>
      <c r="K39" s="31">
        <v>0.52200000000000002</v>
      </c>
      <c r="L39" s="27">
        <v>1.3</v>
      </c>
      <c r="M39" s="31">
        <v>1.3480000000000001</v>
      </c>
      <c r="N39" s="31">
        <v>0.434</v>
      </c>
      <c r="O39" s="32">
        <v>0.42</v>
      </c>
      <c r="P39" s="31">
        <v>0.26700000000000002</v>
      </c>
      <c r="Q39" s="31">
        <v>0.28699999999999998</v>
      </c>
      <c r="R39" s="31">
        <v>0.26700000000000002</v>
      </c>
      <c r="S39" s="31">
        <v>0.30099999999999999</v>
      </c>
      <c r="T39" s="27">
        <v>0.4</v>
      </c>
      <c r="U39" s="33">
        <v>0.311</v>
      </c>
      <c r="W39" s="34">
        <f>SUMIFS($B39:$U39,$B$20:$U$20,W$20,$B$10:$U$10,W$10)</f>
        <v>6.8680000000000003</v>
      </c>
      <c r="X39">
        <f t="shared" si="1"/>
        <v>4.468</v>
      </c>
      <c r="Y39" s="35">
        <f t="shared" si="2"/>
        <v>7.5549999999999997</v>
      </c>
      <c r="Z39" s="37">
        <f t="shared" si="3"/>
        <v>0</v>
      </c>
      <c r="AA39" s="37">
        <f>SUMIFS($B39:$U39,$B$20:$U$20,AA$20,$B$10:$U$10,AA$10)</f>
        <v>2.6679999999999997</v>
      </c>
      <c r="AB39" s="37">
        <f t="shared" si="4"/>
        <v>2.6670000000000003</v>
      </c>
      <c r="AC39" s="35">
        <f t="shared" si="5"/>
        <v>2.9350000000000001</v>
      </c>
      <c r="AD39" s="38">
        <f t="shared" si="6"/>
        <v>0</v>
      </c>
      <c r="AF39" s="4">
        <f>SUMIFS($W39:$AD39,$W$20:$AD$20,AF$20)</f>
        <v>9.5359999999999996</v>
      </c>
      <c r="AG39" s="5">
        <f>SUMIFS($W39:$AD39,$W$20:$AD$20,AG$20)</f>
        <v>10.49</v>
      </c>
      <c r="AH39" s="6">
        <f>SUMIFS($W39:$AD39,$W$20:$AD$20,AH$20)</f>
        <v>7.1349999999999998</v>
      </c>
      <c r="AJ39" s="4" t="str">
        <f t="shared" si="0"/>
        <v>2.3</v>
      </c>
      <c r="AK39" s="37">
        <f t="shared" si="11"/>
        <v>4.4670000000000005</v>
      </c>
      <c r="AL39" s="38">
        <f t="shared" si="13"/>
        <v>2.6679999999999997</v>
      </c>
      <c r="AN39">
        <f t="shared" si="7"/>
        <v>9.9999999999944578E-4</v>
      </c>
      <c r="AO39" s="39">
        <f t="shared" si="8"/>
        <v>-9.9999999999944578E-4</v>
      </c>
    </row>
    <row r="40" spans="1:41" x14ac:dyDescent="0.2">
      <c r="A40" s="7" t="s">
        <v>69</v>
      </c>
      <c r="B40" s="31">
        <v>3.0659999999999998</v>
      </c>
      <c r="C40" s="27">
        <v>2.9</v>
      </c>
      <c r="D40" s="31">
        <v>1.3660000000000001</v>
      </c>
      <c r="E40" s="31">
        <v>0.97299999999999998</v>
      </c>
      <c r="F40" s="31">
        <v>0.76600000000000001</v>
      </c>
      <c r="G40" s="31">
        <v>0.63900000000000001</v>
      </c>
      <c r="H40" s="27">
        <v>0.7</v>
      </c>
      <c r="I40" s="31">
        <v>0.57699999999999996</v>
      </c>
      <c r="J40" s="31">
        <v>0.96599999999999997</v>
      </c>
      <c r="K40" s="31">
        <v>0.68100000000000005</v>
      </c>
      <c r="L40" s="27">
        <v>1.3</v>
      </c>
      <c r="M40" s="32">
        <v>1.34</v>
      </c>
      <c r="N40" s="31">
        <v>0.433</v>
      </c>
      <c r="O40" s="31">
        <v>0.44900000000000001</v>
      </c>
      <c r="P40" s="31">
        <v>0.26600000000000001</v>
      </c>
      <c r="Q40" s="31">
        <v>0.29499999999999998</v>
      </c>
      <c r="R40" s="31">
        <v>0.26600000000000001</v>
      </c>
      <c r="S40" s="31">
        <v>0.26700000000000002</v>
      </c>
      <c r="T40" s="27">
        <v>0.4</v>
      </c>
      <c r="U40" s="33">
        <v>0.314</v>
      </c>
      <c r="W40" s="34">
        <f>SUMIFS($B40:$U40,$B$20:$U$20,W$20,$B$10:$U$10,W$10)</f>
        <v>6.8640000000000008</v>
      </c>
      <c r="X40">
        <f t="shared" si="1"/>
        <v>5.77</v>
      </c>
      <c r="Y40" s="35">
        <f t="shared" si="2"/>
        <v>7.55</v>
      </c>
      <c r="Z40" s="37">
        <f t="shared" si="3"/>
        <v>0</v>
      </c>
      <c r="AA40" s="37">
        <f>SUMIFS($B40:$U40,$B$20:$U$20,AA$20,$B$10:$U$10,AA$10)</f>
        <v>2.665</v>
      </c>
      <c r="AB40" s="37">
        <f t="shared" si="4"/>
        <v>2.665</v>
      </c>
      <c r="AC40" s="35">
        <f t="shared" si="5"/>
        <v>2.9319999999999999</v>
      </c>
      <c r="AD40" s="38">
        <f t="shared" si="6"/>
        <v>0</v>
      </c>
      <c r="AF40" s="4">
        <f>SUMIFS($W40:$AD40,$W$20:$AD$20,AF$20)</f>
        <v>9.5289999999999999</v>
      </c>
      <c r="AG40" s="5">
        <f>SUMIFS($W40:$AD40,$W$20:$AD$20,AG$20)</f>
        <v>10.481999999999999</v>
      </c>
      <c r="AH40" s="6">
        <f>SUMIFS($W40:$AD40,$W$20:$AD$20,AH$20)</f>
        <v>8.4349999999999987</v>
      </c>
      <c r="AJ40" s="4" t="str">
        <f t="shared" si="0"/>
        <v>2.3</v>
      </c>
      <c r="AK40" s="37">
        <f t="shared" si="11"/>
        <v>5.7699999999999987</v>
      </c>
      <c r="AL40" s="38">
        <f t="shared" si="13"/>
        <v>2.665</v>
      </c>
      <c r="AN40">
        <f t="shared" si="7"/>
        <v>0</v>
      </c>
      <c r="AO40" s="41">
        <f t="shared" si="8"/>
        <v>0</v>
      </c>
    </row>
    <row r="41" spans="1:41" x14ac:dyDescent="0.2">
      <c r="A41" s="7" t="s">
        <v>70</v>
      </c>
      <c r="B41" s="31">
        <v>3.0670000000000002</v>
      </c>
      <c r="C41" s="31">
        <v>2.0019999999999998</v>
      </c>
      <c r="D41" s="31">
        <v>1.367</v>
      </c>
      <c r="E41" s="32">
        <v>0.67</v>
      </c>
      <c r="F41" s="31">
        <v>0.76700000000000002</v>
      </c>
      <c r="G41" s="31">
        <v>0.46100000000000002</v>
      </c>
      <c r="H41" s="27">
        <v>0.7</v>
      </c>
      <c r="I41" s="31">
        <v>0.47899999999999998</v>
      </c>
      <c r="J41" s="31">
        <v>0.96699999999999997</v>
      </c>
      <c r="K41" s="31">
        <v>0.52100000000000002</v>
      </c>
      <c r="L41" s="27">
        <v>1.3</v>
      </c>
      <c r="M41" s="31">
        <v>1.292</v>
      </c>
      <c r="N41" s="31">
        <v>0.433</v>
      </c>
      <c r="O41" s="31">
        <v>0.433</v>
      </c>
      <c r="P41" s="31">
        <v>0.26700000000000002</v>
      </c>
      <c r="Q41" s="31">
        <v>0.29799999999999999</v>
      </c>
      <c r="R41" s="31">
        <v>0.26700000000000002</v>
      </c>
      <c r="S41" s="31">
        <v>0.309</v>
      </c>
      <c r="T41" s="27">
        <v>0.4</v>
      </c>
      <c r="U41" s="33">
        <v>0.33600000000000002</v>
      </c>
      <c r="W41" s="34">
        <f>SUMIFS($B41:$U41,$B$20:$U$20,W$20,$B$10:$U$10,W$10)</f>
        <v>6.8680000000000003</v>
      </c>
      <c r="X41">
        <f t="shared" si="1"/>
        <v>4.133</v>
      </c>
      <c r="Y41" s="35">
        <f t="shared" si="2"/>
        <v>7.5549999999999997</v>
      </c>
      <c r="Z41" s="37">
        <f t="shared" si="3"/>
        <v>0</v>
      </c>
      <c r="AA41" s="37">
        <f>SUMIFS($B41:$U41,$B$20:$U$20,AA$20,$B$10:$U$10,AA$10)</f>
        <v>2.6669999999999998</v>
      </c>
      <c r="AB41" s="37">
        <f t="shared" si="4"/>
        <v>2.6680000000000001</v>
      </c>
      <c r="AC41" s="35">
        <f t="shared" si="5"/>
        <v>2.9340000000000002</v>
      </c>
      <c r="AD41" s="38">
        <f t="shared" si="6"/>
        <v>0</v>
      </c>
      <c r="AF41" s="4">
        <f>SUMIFS($W41:$AD41,$W$20:$AD$20,AF$20)</f>
        <v>9.5350000000000001</v>
      </c>
      <c r="AG41" s="5">
        <f>SUMIFS($W41:$AD41,$W$20:$AD$20,AG$20)</f>
        <v>10.489000000000001</v>
      </c>
      <c r="AH41" s="6">
        <f>SUMIFS($W41:$AD41,$W$20:$AD$20,AH$20)</f>
        <v>6.8010000000000002</v>
      </c>
      <c r="AJ41" s="4" t="str">
        <f t="shared" si="0"/>
        <v>2.3</v>
      </c>
      <c r="AK41" s="37">
        <f t="shared" si="11"/>
        <v>4.1340000000000003</v>
      </c>
      <c r="AL41" s="38">
        <f t="shared" si="13"/>
        <v>2.6669999999999998</v>
      </c>
      <c r="AN41">
        <f t="shared" si="7"/>
        <v>-1.000000000000334E-3</v>
      </c>
      <c r="AO41" s="39">
        <f t="shared" si="8"/>
        <v>1.000000000000334E-3</v>
      </c>
    </row>
    <row r="42" spans="1:41" x14ac:dyDescent="0.2">
      <c r="A42" s="7" t="s">
        <v>71</v>
      </c>
      <c r="B42" s="31">
        <v>3.0659999999999998</v>
      </c>
      <c r="C42" s="31">
        <v>1.591</v>
      </c>
      <c r="D42" s="31">
        <v>1.3660000000000001</v>
      </c>
      <c r="E42" s="31">
        <v>0.52200000000000002</v>
      </c>
      <c r="F42" s="31">
        <v>0.76600000000000001</v>
      </c>
      <c r="G42" s="31">
        <v>0.35199999999999998</v>
      </c>
      <c r="H42" s="27">
        <v>0.7</v>
      </c>
      <c r="I42" s="31">
        <v>0.39800000000000002</v>
      </c>
      <c r="J42" s="31">
        <v>0.96599999999999997</v>
      </c>
      <c r="K42" s="31">
        <v>0.40699999999999997</v>
      </c>
      <c r="L42" s="27">
        <v>1.3</v>
      </c>
      <c r="M42" s="31">
        <v>1.2969999999999999</v>
      </c>
      <c r="N42" s="31">
        <v>0.433</v>
      </c>
      <c r="O42" s="31">
        <v>0.42499999999999999</v>
      </c>
      <c r="P42" s="31">
        <v>0.26600000000000001</v>
      </c>
      <c r="Q42" s="31">
        <v>0.28599999999999998</v>
      </c>
      <c r="R42" s="31">
        <v>0.26600000000000001</v>
      </c>
      <c r="S42" s="31">
        <v>0.32500000000000001</v>
      </c>
      <c r="T42" s="27">
        <v>0.4</v>
      </c>
      <c r="U42" s="33">
        <v>0.33200000000000002</v>
      </c>
      <c r="W42" s="34">
        <f>SUMIFS($B42:$U42,$B$20:$U$20,W$20,$B$10:$U$10,W$10)</f>
        <v>6.8640000000000008</v>
      </c>
      <c r="X42">
        <f t="shared" si="1"/>
        <v>3.27</v>
      </c>
      <c r="Y42" s="35">
        <f t="shared" si="2"/>
        <v>7.55</v>
      </c>
      <c r="Z42" s="37">
        <f t="shared" si="3"/>
        <v>0</v>
      </c>
      <c r="AA42" s="37">
        <f>SUMIFS($B42:$U42,$B$20:$U$20,AA$20,$B$10:$U$10,AA$10)</f>
        <v>2.665</v>
      </c>
      <c r="AB42" s="37">
        <f t="shared" si="4"/>
        <v>2.665</v>
      </c>
      <c r="AC42" s="35">
        <f t="shared" si="5"/>
        <v>2.9319999999999999</v>
      </c>
      <c r="AD42" s="38">
        <f t="shared" si="6"/>
        <v>0</v>
      </c>
      <c r="AF42" s="4">
        <f>SUMIFS($W42:$AD42,$W$20:$AD$20,AF$20)</f>
        <v>9.5289999999999999</v>
      </c>
      <c r="AG42" s="5">
        <f>SUMIFS($W42:$AD42,$W$20:$AD$20,AG$20)</f>
        <v>10.481999999999999</v>
      </c>
      <c r="AH42" s="6">
        <f>SUMIFS($W42:$AD42,$W$20:$AD$20,AH$20)</f>
        <v>5.9350000000000005</v>
      </c>
      <c r="AJ42" s="4" t="str">
        <f t="shared" si="0"/>
        <v>2.3</v>
      </c>
      <c r="AK42" s="37">
        <f t="shared" si="11"/>
        <v>3.2700000000000005</v>
      </c>
      <c r="AL42" s="38">
        <f t="shared" si="13"/>
        <v>2.665</v>
      </c>
      <c r="AN42">
        <f t="shared" si="7"/>
        <v>0</v>
      </c>
      <c r="AO42" s="41">
        <f t="shared" si="8"/>
        <v>0</v>
      </c>
    </row>
    <row r="43" spans="1:41" x14ac:dyDescent="0.2">
      <c r="A43" s="7" t="s">
        <v>72</v>
      </c>
      <c r="B43" s="31">
        <v>3.0670000000000002</v>
      </c>
      <c r="C43" s="31">
        <v>1.6319999999999999</v>
      </c>
      <c r="D43" s="31">
        <v>1.367</v>
      </c>
      <c r="E43" s="31">
        <v>0.48499999999999999</v>
      </c>
      <c r="F43" s="31">
        <v>0.76700000000000002</v>
      </c>
      <c r="G43" s="31">
        <v>0.35199999999999998</v>
      </c>
      <c r="H43" s="27">
        <v>0.7</v>
      </c>
      <c r="I43" s="32">
        <v>0.39</v>
      </c>
      <c r="J43" s="31">
        <v>0.96699999999999997</v>
      </c>
      <c r="K43" s="31">
        <v>0.39700000000000002</v>
      </c>
      <c r="L43" s="27">
        <v>1.3</v>
      </c>
      <c r="M43" s="31">
        <v>1.3360000000000001</v>
      </c>
      <c r="N43" s="31">
        <v>0.433</v>
      </c>
      <c r="O43" s="31">
        <v>0.39800000000000002</v>
      </c>
      <c r="P43" s="31">
        <v>0.26700000000000002</v>
      </c>
      <c r="Q43" s="31">
        <v>0.28899999999999998</v>
      </c>
      <c r="R43" s="31">
        <v>0.26700000000000002</v>
      </c>
      <c r="S43" s="32">
        <v>0.32</v>
      </c>
      <c r="T43" s="27">
        <v>0.4</v>
      </c>
      <c r="U43" s="33">
        <v>0.32500000000000001</v>
      </c>
      <c r="W43" s="34">
        <f>SUMIFS($B43:$U43,$B$20:$U$20,W$20,$B$10:$U$10,W$10)</f>
        <v>6.8680000000000003</v>
      </c>
      <c r="X43">
        <f t="shared" si="1"/>
        <v>3.2560000000000002</v>
      </c>
      <c r="Y43" s="35">
        <f t="shared" si="2"/>
        <v>7.5549999999999997</v>
      </c>
      <c r="Z43" s="37">
        <f t="shared" si="3"/>
        <v>0</v>
      </c>
      <c r="AA43" s="37">
        <f>SUMIFS($B43:$U43,$B$20:$U$20,AA$20,$B$10:$U$10,AA$10)</f>
        <v>2.6669999999999998</v>
      </c>
      <c r="AB43" s="37">
        <f t="shared" si="4"/>
        <v>2.6680000000000001</v>
      </c>
      <c r="AC43" s="35">
        <f t="shared" si="5"/>
        <v>2.9340000000000002</v>
      </c>
      <c r="AD43" s="38">
        <f t="shared" si="6"/>
        <v>0</v>
      </c>
      <c r="AF43" s="4">
        <f>SUMIFS($W43:$AD43,$W$20:$AD$20,AF$20)</f>
        <v>9.5350000000000001</v>
      </c>
      <c r="AG43" s="5">
        <f>SUMIFS($W43:$AD43,$W$20:$AD$20,AG$20)</f>
        <v>10.489000000000001</v>
      </c>
      <c r="AH43" s="6">
        <f>SUMIFS($W43:$AD43,$W$20:$AD$20,AH$20)</f>
        <v>5.9240000000000004</v>
      </c>
      <c r="AJ43" s="4" t="str">
        <f t="shared" si="0"/>
        <v>2.3</v>
      </c>
      <c r="AK43" s="37">
        <f t="shared" si="11"/>
        <v>3.2570000000000006</v>
      </c>
      <c r="AL43" s="38">
        <f t="shared" si="13"/>
        <v>2.6669999999999998</v>
      </c>
      <c r="AN43">
        <f t="shared" si="7"/>
        <v>-1.000000000000334E-3</v>
      </c>
      <c r="AO43" s="39">
        <f t="shared" si="8"/>
        <v>1.000000000000334E-3</v>
      </c>
    </row>
    <row r="44" spans="1:41" x14ac:dyDescent="0.2">
      <c r="A44" s="7" t="s">
        <v>73</v>
      </c>
      <c r="B44" s="31">
        <v>3.0659999999999998</v>
      </c>
      <c r="C44" s="31">
        <v>1.105</v>
      </c>
      <c r="D44" s="31">
        <v>1.3660000000000001</v>
      </c>
      <c r="E44" s="31">
        <v>0.38100000000000001</v>
      </c>
      <c r="F44" s="31">
        <v>0.76600000000000001</v>
      </c>
      <c r="G44" s="31">
        <v>0.28599999999999998</v>
      </c>
      <c r="H44" s="27">
        <v>0.7</v>
      </c>
      <c r="I44" s="31">
        <v>0.26400000000000001</v>
      </c>
      <c r="J44" s="31">
        <v>0.96599999999999997</v>
      </c>
      <c r="K44" s="31">
        <v>0.27500000000000002</v>
      </c>
      <c r="L44" s="27">
        <v>1.3</v>
      </c>
      <c r="M44" s="31">
        <v>1.2749999999999999</v>
      </c>
      <c r="N44" s="31">
        <v>0.433</v>
      </c>
      <c r="O44" s="31">
        <v>0.439</v>
      </c>
      <c r="P44" s="31">
        <v>0.26600000000000001</v>
      </c>
      <c r="Q44" s="31">
        <v>0.32900000000000001</v>
      </c>
      <c r="R44" s="31">
        <v>0.26600000000000001</v>
      </c>
      <c r="S44" s="31">
        <v>0.30499999999999999</v>
      </c>
      <c r="T44" s="27">
        <v>0.4</v>
      </c>
      <c r="U44" s="33">
        <v>0.317</v>
      </c>
      <c r="W44" s="34">
        <f>SUMIFS($B44:$U44,$B$20:$U$20,W$20,$B$10:$U$10,W$10)</f>
        <v>6.8640000000000008</v>
      </c>
      <c r="X44">
        <f t="shared" si="1"/>
        <v>2.3109999999999999</v>
      </c>
      <c r="Y44" s="35">
        <f t="shared" si="2"/>
        <v>7.55</v>
      </c>
      <c r="Z44" s="37">
        <f t="shared" si="3"/>
        <v>0</v>
      </c>
      <c r="AA44" s="37">
        <f>SUMIFS($B44:$U44,$B$20:$U$20,AA$20,$B$10:$U$10,AA$10)</f>
        <v>2.665</v>
      </c>
      <c r="AB44" s="37">
        <f t="shared" si="4"/>
        <v>2.6650000000000005</v>
      </c>
      <c r="AC44" s="35">
        <f t="shared" si="5"/>
        <v>2.9319999999999999</v>
      </c>
      <c r="AD44" s="38">
        <f t="shared" si="6"/>
        <v>0</v>
      </c>
      <c r="AF44" s="4">
        <f>SUMIFS($W44:$AD44,$W$20:$AD$20,AF$20)</f>
        <v>9.5289999999999999</v>
      </c>
      <c r="AG44" s="5">
        <f>SUMIFS($W44:$AD44,$W$20:$AD$20,AG$20)</f>
        <v>10.481999999999999</v>
      </c>
      <c r="AH44" s="6">
        <f>SUMIFS($W44:$AD44,$W$20:$AD$20,AH$20)</f>
        <v>4.9760000000000009</v>
      </c>
      <c r="AJ44" s="4" t="str">
        <f t="shared" si="0"/>
        <v>2.3</v>
      </c>
      <c r="AK44" s="37">
        <f t="shared" si="11"/>
        <v>2.3110000000000008</v>
      </c>
      <c r="AL44" s="38">
        <f t="shared" si="13"/>
        <v>2.665</v>
      </c>
      <c r="AN44">
        <f t="shared" si="7"/>
        <v>0</v>
      </c>
      <c r="AO44" s="41">
        <f t="shared" si="8"/>
        <v>0</v>
      </c>
    </row>
    <row r="45" spans="1:41" x14ac:dyDescent="0.2">
      <c r="A45" s="7" t="s">
        <v>74</v>
      </c>
      <c r="B45" s="31">
        <v>3.0670000000000002</v>
      </c>
      <c r="C45" s="31">
        <v>0.95699999999999996</v>
      </c>
      <c r="D45" s="31">
        <v>1.367</v>
      </c>
      <c r="E45" s="31">
        <v>0.33900000000000002</v>
      </c>
      <c r="F45" s="31">
        <v>0.76700000000000002</v>
      </c>
      <c r="G45" s="31">
        <v>0.224</v>
      </c>
      <c r="H45" s="27">
        <v>0.7</v>
      </c>
      <c r="I45" s="31">
        <v>0.24399999999999999</v>
      </c>
      <c r="J45" s="31">
        <v>0.96699999999999997</v>
      </c>
      <c r="K45" s="31">
        <v>0.26900000000000002</v>
      </c>
      <c r="L45" s="27">
        <v>1.3</v>
      </c>
      <c r="M45" s="31">
        <v>1.256</v>
      </c>
      <c r="N45" s="31">
        <v>0.433</v>
      </c>
      <c r="O45" s="31">
        <v>0.44400000000000001</v>
      </c>
      <c r="P45" s="31">
        <v>0.26700000000000002</v>
      </c>
      <c r="Q45" s="31">
        <v>0.29399999999999998</v>
      </c>
      <c r="R45" s="31">
        <v>0.26700000000000002</v>
      </c>
      <c r="S45" s="32">
        <v>0.32</v>
      </c>
      <c r="T45" s="27">
        <v>0.4</v>
      </c>
      <c r="U45" s="33">
        <v>0.35199999999999998</v>
      </c>
      <c r="W45" s="34">
        <f>SUMIFS($B45:$U45,$B$20:$U$20,W$20,$B$10:$U$10,W$10)</f>
        <v>6.8680000000000003</v>
      </c>
      <c r="X45">
        <f t="shared" si="1"/>
        <v>2.0329999999999999</v>
      </c>
      <c r="Y45" s="35">
        <f t="shared" si="2"/>
        <v>7.5549999999999997</v>
      </c>
      <c r="Z45" s="37">
        <f t="shared" si="3"/>
        <v>0</v>
      </c>
      <c r="AA45" s="37">
        <f>SUMIFS($B45:$U45,$B$20:$U$20,AA$20,$B$10:$U$10,AA$10)</f>
        <v>2.6669999999999998</v>
      </c>
      <c r="AB45" s="37">
        <f t="shared" si="4"/>
        <v>2.6659999999999999</v>
      </c>
      <c r="AC45" s="35">
        <f t="shared" si="5"/>
        <v>2.9340000000000002</v>
      </c>
      <c r="AD45" s="38">
        <f t="shared" si="6"/>
        <v>0</v>
      </c>
      <c r="AF45" s="4">
        <f>SUMIFS($W45:$AD45,$W$20:$AD$20,AF$20)</f>
        <v>9.5350000000000001</v>
      </c>
      <c r="AG45" s="5">
        <f>SUMIFS($W45:$AD45,$W$20:$AD$20,AG$20)</f>
        <v>10.489000000000001</v>
      </c>
      <c r="AH45" s="6">
        <f>SUMIFS($W45:$AD45,$W$20:$AD$20,AH$20)</f>
        <v>4.6989999999999998</v>
      </c>
      <c r="AJ45" s="4" t="str">
        <f t="shared" si="0"/>
        <v>2.3</v>
      </c>
      <c r="AK45" s="37">
        <f t="shared" si="11"/>
        <v>2.032</v>
      </c>
      <c r="AL45" s="38">
        <f t="shared" si="13"/>
        <v>2.6669999999999998</v>
      </c>
      <c r="AN45">
        <f t="shared" si="7"/>
        <v>9.9999999999988987E-4</v>
      </c>
      <c r="AO45" s="39">
        <f t="shared" si="8"/>
        <v>-9.9999999999988987E-4</v>
      </c>
    </row>
    <row r="46" spans="1:41" x14ac:dyDescent="0.2">
      <c r="A46" s="7" t="s">
        <v>75</v>
      </c>
      <c r="B46" s="31">
        <v>3.0659999999999998</v>
      </c>
      <c r="C46" s="31">
        <v>0.84199999999999997</v>
      </c>
      <c r="D46" s="31">
        <v>1.3660000000000001</v>
      </c>
      <c r="E46" s="31">
        <v>0.316</v>
      </c>
      <c r="F46" s="31">
        <v>0.76600000000000001</v>
      </c>
      <c r="G46" s="31">
        <v>0.16700000000000001</v>
      </c>
      <c r="H46" s="27">
        <v>0.7</v>
      </c>
      <c r="I46" s="32">
        <v>0.19</v>
      </c>
      <c r="J46" s="31">
        <v>0.96599999999999997</v>
      </c>
      <c r="K46" s="31">
        <v>0.182</v>
      </c>
      <c r="L46" s="27">
        <v>1.3</v>
      </c>
      <c r="M46" s="31">
        <v>1.3220000000000001</v>
      </c>
      <c r="N46" s="31">
        <v>0.433</v>
      </c>
      <c r="O46" s="31">
        <v>0.497</v>
      </c>
      <c r="P46" s="31">
        <v>0.26600000000000001</v>
      </c>
      <c r="Q46" s="31">
        <v>0.26300000000000001</v>
      </c>
      <c r="R46" s="31">
        <v>0.26600000000000001</v>
      </c>
      <c r="S46" s="31">
        <v>0.29899999999999999</v>
      </c>
      <c r="T46" s="27">
        <v>0.4</v>
      </c>
      <c r="U46" s="33">
        <v>0.28499999999999998</v>
      </c>
      <c r="W46" s="34">
        <f>SUMIFS($B46:$U46,$B$20:$U$20,W$20,$B$10:$U$10,W$10)</f>
        <v>6.8640000000000008</v>
      </c>
      <c r="X46">
        <f t="shared" si="1"/>
        <v>1.6969999999999998</v>
      </c>
      <c r="Y46" s="35">
        <f t="shared" si="2"/>
        <v>7.55</v>
      </c>
      <c r="Z46" s="37">
        <f t="shared" si="3"/>
        <v>0</v>
      </c>
      <c r="AA46" s="37">
        <f>SUMIFS($B46:$U46,$B$20:$U$20,AA$20,$B$10:$U$10,AA$10)</f>
        <v>2.665</v>
      </c>
      <c r="AB46" s="37">
        <f t="shared" si="4"/>
        <v>2.6659999999999999</v>
      </c>
      <c r="AC46" s="35">
        <f t="shared" si="5"/>
        <v>2.9319999999999999</v>
      </c>
      <c r="AD46" s="38">
        <f t="shared" si="6"/>
        <v>0</v>
      </c>
      <c r="AF46" s="4">
        <f>SUMIFS($W46:$AD46,$W$20:$AD$20,AF$20)</f>
        <v>9.5289999999999999</v>
      </c>
      <c r="AG46" s="5">
        <f>SUMIFS($W46:$AD46,$W$20:$AD$20,AG$20)</f>
        <v>10.481999999999999</v>
      </c>
      <c r="AH46" s="6">
        <f>SUMIFS($W46:$AD46,$W$20:$AD$20,AH$20)</f>
        <v>4.3629999999999995</v>
      </c>
      <c r="AJ46" s="4" t="str">
        <f t="shared" si="0"/>
        <v>2.3</v>
      </c>
      <c r="AK46" s="37">
        <f t="shared" si="11"/>
        <v>1.6979999999999995</v>
      </c>
      <c r="AL46" s="38">
        <f t="shared" si="13"/>
        <v>2.665</v>
      </c>
      <c r="AN46">
        <f t="shared" si="7"/>
        <v>-9.9999999999966782E-4</v>
      </c>
      <c r="AO46" s="39">
        <f t="shared" si="8"/>
        <v>9.9999999999988987E-4</v>
      </c>
    </row>
    <row r="47" spans="1:41" x14ac:dyDescent="0.2">
      <c r="A47" s="7" t="s">
        <v>76</v>
      </c>
      <c r="B47" s="31">
        <v>3.0670000000000002</v>
      </c>
      <c r="C47" s="31">
        <v>1.554</v>
      </c>
      <c r="D47" s="31">
        <v>1.367</v>
      </c>
      <c r="E47" s="31">
        <v>0.53500000000000003</v>
      </c>
      <c r="F47" s="31">
        <v>0.76700000000000002</v>
      </c>
      <c r="G47" s="31">
        <v>0.308</v>
      </c>
      <c r="H47" s="27">
        <v>0.7</v>
      </c>
      <c r="I47" s="31">
        <v>0.27200000000000002</v>
      </c>
      <c r="J47" s="31">
        <v>0.96699999999999997</v>
      </c>
      <c r="K47" s="31">
        <v>0.33800000000000002</v>
      </c>
      <c r="L47" s="27">
        <v>1.3</v>
      </c>
      <c r="M47" s="31">
        <v>1.3779999999999999</v>
      </c>
      <c r="N47" s="31">
        <v>0.433</v>
      </c>
      <c r="O47" s="31">
        <v>0.47499999999999998</v>
      </c>
      <c r="P47" s="31">
        <v>0.26700000000000002</v>
      </c>
      <c r="Q47" s="31">
        <v>0.27300000000000002</v>
      </c>
      <c r="R47" s="31">
        <v>0.26700000000000002</v>
      </c>
      <c r="S47" s="31">
        <v>0.24099999999999999</v>
      </c>
      <c r="T47" s="27">
        <v>0.4</v>
      </c>
      <c r="U47" s="33">
        <v>0.29899999999999999</v>
      </c>
      <c r="W47" s="34">
        <f>SUMIFS($B47:$U47,$B$20:$U$20,W$20,$B$10:$U$10,W$10)</f>
        <v>6.8680000000000003</v>
      </c>
      <c r="X47">
        <f t="shared" si="1"/>
        <v>3.0069999999999997</v>
      </c>
      <c r="Y47" s="35">
        <f t="shared" si="2"/>
        <v>7.5549999999999997</v>
      </c>
      <c r="Z47" s="37">
        <f t="shared" si="3"/>
        <v>0</v>
      </c>
      <c r="AA47" s="37">
        <f>SUMIFS($B47:$U47,$B$20:$U$20,AA$20,$B$10:$U$10,AA$10)</f>
        <v>2.6669999999999998</v>
      </c>
      <c r="AB47" s="37">
        <f t="shared" si="4"/>
        <v>2.6659999999999999</v>
      </c>
      <c r="AC47" s="35">
        <f t="shared" si="5"/>
        <v>2.9340000000000002</v>
      </c>
      <c r="AD47" s="38">
        <f t="shared" si="6"/>
        <v>0</v>
      </c>
      <c r="AF47" s="4">
        <f>SUMIFS($W47:$AD47,$W$20:$AD$20,AF$20)</f>
        <v>9.5350000000000001</v>
      </c>
      <c r="AG47" s="5">
        <f>SUMIFS($W47:$AD47,$W$20:$AD$20,AG$20)</f>
        <v>10.489000000000001</v>
      </c>
      <c r="AH47" s="6">
        <f>SUMIFS($W47:$AD47,$W$20:$AD$20,AH$20)</f>
        <v>5.673</v>
      </c>
      <c r="AJ47" s="4" t="str">
        <f t="shared" si="0"/>
        <v>2.3</v>
      </c>
      <c r="AK47" s="37">
        <f t="shared" si="11"/>
        <v>3.0060000000000002</v>
      </c>
      <c r="AL47" s="38">
        <f t="shared" si="13"/>
        <v>2.6669999999999998</v>
      </c>
      <c r="AN47">
        <f t="shared" si="7"/>
        <v>9.9999999999944578E-4</v>
      </c>
      <c r="AO47" s="39">
        <f t="shared" si="8"/>
        <v>-9.9999999999988987E-4</v>
      </c>
    </row>
    <row r="48" spans="1:41" x14ac:dyDescent="0.2">
      <c r="A48" s="7" t="s">
        <v>77</v>
      </c>
      <c r="B48" s="31">
        <v>3.0659999999999998</v>
      </c>
      <c r="C48" s="31">
        <v>2.2290000000000001</v>
      </c>
      <c r="D48" s="31">
        <v>1.3660000000000001</v>
      </c>
      <c r="E48" s="31">
        <v>0.85399999999999998</v>
      </c>
      <c r="F48" s="31">
        <v>0.76600000000000001</v>
      </c>
      <c r="G48" s="31">
        <v>0.51100000000000001</v>
      </c>
      <c r="H48" s="27">
        <v>0.7</v>
      </c>
      <c r="I48" s="31">
        <v>0.374</v>
      </c>
      <c r="J48" s="31">
        <v>0.96599999999999997</v>
      </c>
      <c r="K48" s="31">
        <v>0.54100000000000004</v>
      </c>
      <c r="L48" s="27">
        <v>1.3</v>
      </c>
      <c r="M48" s="31">
        <v>1.3169999999999999</v>
      </c>
      <c r="N48" s="31">
        <v>0.433</v>
      </c>
      <c r="O48" s="31">
        <v>0.505</v>
      </c>
      <c r="P48" s="31">
        <v>0.26600000000000001</v>
      </c>
      <c r="Q48" s="31">
        <v>0.30199999999999999</v>
      </c>
      <c r="R48" s="31">
        <v>0.26600000000000001</v>
      </c>
      <c r="S48" s="31">
        <v>0.221</v>
      </c>
      <c r="T48" s="27">
        <v>0.4</v>
      </c>
      <c r="U48" s="40">
        <v>0.32</v>
      </c>
      <c r="W48" s="34">
        <f>SUMIFS($B48:$U48,$B$20:$U$20,W$20,$B$10:$U$10,W$10)</f>
        <v>6.8640000000000008</v>
      </c>
      <c r="X48">
        <f t="shared" si="1"/>
        <v>4.5090000000000003</v>
      </c>
      <c r="Y48" s="35">
        <f t="shared" si="2"/>
        <v>7.55</v>
      </c>
      <c r="Z48" s="37">
        <f t="shared" si="3"/>
        <v>0</v>
      </c>
      <c r="AA48" s="37">
        <f>SUMIFS($B48:$U48,$B$20:$U$20,AA$20,$B$10:$U$10,AA$10)</f>
        <v>2.665</v>
      </c>
      <c r="AB48" s="37">
        <f t="shared" si="4"/>
        <v>2.665</v>
      </c>
      <c r="AC48" s="35">
        <f t="shared" si="5"/>
        <v>2.9319999999999999</v>
      </c>
      <c r="AD48" s="38">
        <f t="shared" si="6"/>
        <v>0</v>
      </c>
      <c r="AF48" s="4">
        <f>SUMIFS($W48:$AD48,$W$20:$AD$20,AF$20)</f>
        <v>9.5289999999999999</v>
      </c>
      <c r="AG48" s="5">
        <f>SUMIFS($W48:$AD48,$W$20:$AD$20,AG$20)</f>
        <v>10.481999999999999</v>
      </c>
      <c r="AH48" s="6">
        <f>SUMIFS($W48:$AD48,$W$20:$AD$20,AH$20)</f>
        <v>7.1740000000000004</v>
      </c>
      <c r="AJ48" s="4" t="str">
        <f t="shared" si="0"/>
        <v>2.3</v>
      </c>
      <c r="AK48" s="37">
        <f t="shared" si="11"/>
        <v>4.5090000000000003</v>
      </c>
      <c r="AL48" s="38">
        <f t="shared" si="13"/>
        <v>2.665</v>
      </c>
      <c r="AN48">
        <f t="shared" si="7"/>
        <v>0</v>
      </c>
      <c r="AO48" s="41">
        <f t="shared" si="8"/>
        <v>0</v>
      </c>
    </row>
    <row r="49" spans="1:41" x14ac:dyDescent="0.2">
      <c r="A49" s="7" t="s">
        <v>78</v>
      </c>
      <c r="B49" s="31">
        <v>3.0670000000000002</v>
      </c>
      <c r="C49" s="31">
        <v>1.7170000000000001</v>
      </c>
      <c r="D49" s="31">
        <v>1.367</v>
      </c>
      <c r="E49" s="31">
        <v>0.72799999999999998</v>
      </c>
      <c r="F49" s="31">
        <v>0.76700000000000002</v>
      </c>
      <c r="G49" s="31">
        <v>0.46100000000000002</v>
      </c>
      <c r="H49" s="27">
        <v>0.7</v>
      </c>
      <c r="I49" s="31">
        <v>0.34100000000000003</v>
      </c>
      <c r="J49" s="31">
        <v>0.96699999999999997</v>
      </c>
      <c r="K49" s="31">
        <v>0.51200000000000001</v>
      </c>
      <c r="L49" s="27">
        <v>1.3</v>
      </c>
      <c r="M49" s="31">
        <v>1.218</v>
      </c>
      <c r="N49" s="31">
        <v>0.433</v>
      </c>
      <c r="O49" s="31">
        <v>0.51600000000000001</v>
      </c>
      <c r="P49" s="31">
        <v>0.26700000000000002</v>
      </c>
      <c r="Q49" s="31">
        <v>0.32700000000000001</v>
      </c>
      <c r="R49" s="31">
        <v>0.26700000000000002</v>
      </c>
      <c r="S49" s="31">
        <v>0.24199999999999999</v>
      </c>
      <c r="T49" s="27">
        <v>0.4</v>
      </c>
      <c r="U49" s="33">
        <v>0.36399999999999999</v>
      </c>
      <c r="W49" s="34">
        <f>SUMIFS($B49:$U49,$B$20:$U$20,W$20,$B$10:$U$10,W$10)</f>
        <v>6.8680000000000003</v>
      </c>
      <c r="X49">
        <f t="shared" si="1"/>
        <v>3.7590000000000003</v>
      </c>
      <c r="Y49" s="35">
        <f t="shared" si="2"/>
        <v>7.5549999999999997</v>
      </c>
      <c r="Z49" s="37">
        <f t="shared" si="3"/>
        <v>0</v>
      </c>
      <c r="AA49" s="37">
        <f>SUMIFS($B49:$U49,$B$20:$U$20,AA$20,$B$10:$U$10,AA$10)</f>
        <v>2.6669999999999998</v>
      </c>
      <c r="AB49" s="37">
        <f t="shared" si="4"/>
        <v>2.6669999999999998</v>
      </c>
      <c r="AC49" s="35">
        <f t="shared" si="5"/>
        <v>2.9340000000000002</v>
      </c>
      <c r="AD49" s="38">
        <f t="shared" si="6"/>
        <v>0</v>
      </c>
      <c r="AF49" s="4">
        <f>SUMIFS($W49:$AD49,$W$20:$AD$20,AF$20)</f>
        <v>9.5350000000000001</v>
      </c>
      <c r="AG49" s="5">
        <f>SUMIFS($W49:$AD49,$W$20:$AD$20,AG$20)</f>
        <v>10.489000000000001</v>
      </c>
      <c r="AH49" s="6">
        <f>SUMIFS($W49:$AD49,$W$20:$AD$20,AH$20)</f>
        <v>6.4260000000000002</v>
      </c>
      <c r="AJ49" s="4" t="str">
        <f t="shared" si="0"/>
        <v>2.3</v>
      </c>
      <c r="AK49" s="37">
        <f t="shared" si="11"/>
        <v>3.7590000000000003</v>
      </c>
      <c r="AL49" s="38">
        <f t="shared" si="13"/>
        <v>2.6669999999999998</v>
      </c>
      <c r="AN49">
        <f t="shared" si="7"/>
        <v>0</v>
      </c>
      <c r="AO49" s="41">
        <f t="shared" si="8"/>
        <v>0</v>
      </c>
    </row>
    <row r="50" spans="1:41" x14ac:dyDescent="0.2">
      <c r="A50" s="7" t="s">
        <v>79</v>
      </c>
      <c r="B50" s="31">
        <v>3.0659999999999998</v>
      </c>
      <c r="C50" s="31">
        <v>0.94099999999999995</v>
      </c>
      <c r="D50" s="31">
        <v>1.3660000000000001</v>
      </c>
      <c r="E50" s="31">
        <v>0.45300000000000001</v>
      </c>
      <c r="F50" s="31">
        <v>0.76600000000000001</v>
      </c>
      <c r="G50" s="31">
        <v>0.29699999999999999</v>
      </c>
      <c r="H50" s="27">
        <v>0.7</v>
      </c>
      <c r="I50" s="31">
        <v>0.245</v>
      </c>
      <c r="J50" s="31">
        <v>0.96599999999999997</v>
      </c>
      <c r="K50" s="31">
        <v>0.317</v>
      </c>
      <c r="L50" s="27">
        <v>1.3</v>
      </c>
      <c r="M50" s="31">
        <v>1.1140000000000001</v>
      </c>
      <c r="N50" s="31">
        <v>0.433</v>
      </c>
      <c r="O50" s="31">
        <v>0.53600000000000003</v>
      </c>
      <c r="P50" s="31">
        <v>0.26600000000000001</v>
      </c>
      <c r="Q50" s="31">
        <v>0.35099999999999998</v>
      </c>
      <c r="R50" s="31">
        <v>0.26600000000000001</v>
      </c>
      <c r="S50" s="31">
        <v>0.28899999999999998</v>
      </c>
      <c r="T50" s="27">
        <v>0.4</v>
      </c>
      <c r="U50" s="33">
        <v>0.375</v>
      </c>
      <c r="W50" s="34">
        <f>SUMIFS($B50:$U50,$B$20:$U$20,W$20,$B$10:$U$10,W$10)</f>
        <v>6.8640000000000008</v>
      </c>
      <c r="X50">
        <f t="shared" si="1"/>
        <v>2.2530000000000001</v>
      </c>
      <c r="Y50" s="35">
        <f t="shared" si="2"/>
        <v>7.55</v>
      </c>
      <c r="Z50" s="37">
        <f t="shared" si="3"/>
        <v>0</v>
      </c>
      <c r="AA50" s="37">
        <f>SUMIFS($B50:$U50,$B$20:$U$20,AA$20,$B$10:$U$10,AA$10)</f>
        <v>2.665</v>
      </c>
      <c r="AB50" s="37">
        <f t="shared" si="4"/>
        <v>2.6650000000000005</v>
      </c>
      <c r="AC50" s="35">
        <f t="shared" si="5"/>
        <v>2.9319999999999999</v>
      </c>
      <c r="AD50" s="38">
        <f t="shared" si="6"/>
        <v>0</v>
      </c>
      <c r="AF50" s="4">
        <f>SUMIFS($W50:$AD50,$W$20:$AD$20,AF$20)</f>
        <v>9.5289999999999999</v>
      </c>
      <c r="AG50" s="5">
        <f>SUMIFS($W50:$AD50,$W$20:$AD$20,AG$20)</f>
        <v>10.481999999999999</v>
      </c>
      <c r="AH50" s="6">
        <f>SUMIFS($W50:$AD50,$W$20:$AD$20,AH$20)</f>
        <v>4.918000000000001</v>
      </c>
      <c r="AJ50" s="4" t="str">
        <f t="shared" si="0"/>
        <v>2.3</v>
      </c>
      <c r="AK50" s="37">
        <f t="shared" si="11"/>
        <v>2.253000000000001</v>
      </c>
      <c r="AL50" s="38">
        <f t="shared" si="13"/>
        <v>2.665</v>
      </c>
      <c r="AN50">
        <f t="shared" si="7"/>
        <v>0</v>
      </c>
      <c r="AO50" s="41">
        <f t="shared" si="8"/>
        <v>0</v>
      </c>
    </row>
    <row r="51" spans="1:41" ht="12" thickBot="1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4"/>
      <c r="W51" s="45">
        <f>SUM(W21:W50)</f>
        <v>206</v>
      </c>
      <c r="X51" s="46">
        <f>SUM(X21:X50)</f>
        <v>151.25</v>
      </c>
      <c r="Y51" s="47"/>
      <c r="Z51" s="48">
        <f>SUM(Z21:Z50)</f>
        <v>3.0000000000010019E-3</v>
      </c>
      <c r="AA51" s="46">
        <f>SUM(AA21:AA50)</f>
        <v>80.000000000000014</v>
      </c>
      <c r="AB51" s="46">
        <f>SUM(AB21:AB50)</f>
        <v>82.738000000000014</v>
      </c>
      <c r="AC51" s="47"/>
      <c r="AD51" s="49">
        <f>SUM(AD21:AD50)</f>
        <v>0.59899999999999975</v>
      </c>
      <c r="AF51" s="45">
        <f>SUM(AF21:AF50)</f>
        <v>286</v>
      </c>
      <c r="AG51" s="47">
        <f t="shared" ref="AG51:AH51" si="14">SUM(AG21:AG50)</f>
        <v>314.61</v>
      </c>
      <c r="AH51" s="50">
        <f t="shared" si="14"/>
        <v>233.988</v>
      </c>
      <c r="AJ51" s="51"/>
      <c r="AK51" s="46">
        <f>SUM(AK21:AK50)</f>
        <v>151.25000000000003</v>
      </c>
      <c r="AL51" s="49">
        <f>SUM(AL21:AL50)</f>
        <v>82.738000000000028</v>
      </c>
    </row>
  </sheetData>
  <mergeCells count="27">
    <mergeCell ref="B15:K15"/>
    <mergeCell ref="L15:U15"/>
    <mergeCell ref="B17:K17"/>
    <mergeCell ref="L17:U17"/>
    <mergeCell ref="AN17:AO19"/>
    <mergeCell ref="N12:O12"/>
    <mergeCell ref="P12:Q12"/>
    <mergeCell ref="R12:S12"/>
    <mergeCell ref="T12:U12"/>
    <mergeCell ref="B14:K14"/>
    <mergeCell ref="L14:U14"/>
    <mergeCell ref="B5:U5"/>
    <mergeCell ref="B6:U6"/>
    <mergeCell ref="B9:U9"/>
    <mergeCell ref="B11:U11"/>
    <mergeCell ref="B12:C12"/>
    <mergeCell ref="D12:E12"/>
    <mergeCell ref="F12:G12"/>
    <mergeCell ref="H12:I12"/>
    <mergeCell ref="J12:K12"/>
    <mergeCell ref="L12:M12"/>
    <mergeCell ref="A1:U1"/>
    <mergeCell ref="W1:AD1"/>
    <mergeCell ref="AF1:AH1"/>
    <mergeCell ref="AJ1:AL1"/>
    <mergeCell ref="B3:U3"/>
    <mergeCell ref="B4:U4"/>
  </mergeCells>
  <conditionalFormatting sqref="AJ21:AJ50">
    <cfRule type="cellIs" dxfId="2" priority="1" stopIfTrue="1" operator="equal">
      <formula>$AJ$23</formula>
    </cfRule>
    <cfRule type="cellIs" dxfId="1" priority="2" operator="equal">
      <formula>$AJ$29</formula>
    </cfRule>
    <cfRule type="cellIs" dxfId="0" priority="3" operator="equal">
      <formula>$AJ$21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Васарис Артурас Броневич</dc:creator>
  <cp:lastModifiedBy>Васарис Артурас Броневич</cp:lastModifiedBy>
  <dcterms:created xsi:type="dcterms:W3CDTF">2019-07-18T10:53:27Z</dcterms:created>
  <dcterms:modified xsi:type="dcterms:W3CDTF">2019-07-18T10:54:06Z</dcterms:modified>
</cp:coreProperties>
</file>