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rthur\source\repos\avasaris\GasDistribution\GasDist\Examples\"/>
    </mc:Choice>
  </mc:AlternateContent>
  <xr:revisionPtr revIDLastSave="0" documentId="13_ncr:1_{BD4F4664-6C2C-4C76-B585-4A3FD47CA8DF}" xr6:coauthVersionLast="36" xr6:coauthVersionMax="36" xr10:uidLastSave="{00000000-0000-0000-0000-000000000000}"/>
  <bookViews>
    <workbookView xWindow="0" yWindow="0" windowWidth="27870" windowHeight="12885" activeTab="2" xr2:uid="{00000000-000D-0000-FFFF-FFFF00000000}"/>
  </bookViews>
  <sheets>
    <sheet name="src" sheetId="4" r:id="rId1"/>
    <sheet name="ручное Любимков" sheetId="2" r:id="rId2"/>
    <sheet name="ручное Васарис" sheetId="3" r:id="rId3"/>
    <sheet name="ручное Гудимов" sheetId="5" r:id="rId4"/>
    <sheet name="ручное Гудимов (2)" sheetId="6" r:id="rId5"/>
  </sheets>
  <definedNames>
    <definedName name="_xlnm._FilterDatabase" localSheetId="0" hidden="1">src!$A$1:$BR$21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12" i="3" l="1"/>
  <c r="AZ20" i="2"/>
  <c r="AI8" i="6" l="1"/>
  <c r="AH8" i="6"/>
  <c r="AA36" i="6"/>
  <c r="AF36" i="6" s="1"/>
  <c r="AA35" i="6"/>
  <c r="AF35" i="6" s="1"/>
  <c r="L40" i="6"/>
  <c r="L41" i="6"/>
  <c r="L42" i="6"/>
  <c r="I40" i="6"/>
  <c r="I41" i="6"/>
  <c r="I42" i="6"/>
  <c r="F40" i="6"/>
  <c r="F41" i="6"/>
  <c r="F42" i="6"/>
  <c r="C40" i="6"/>
  <c r="C41" i="6"/>
  <c r="C42" i="6"/>
  <c r="T5" i="6"/>
  <c r="S5" i="6"/>
  <c r="R5" i="6"/>
  <c r="AA5" i="6" s="1"/>
  <c r="Q5" i="6"/>
  <c r="Q39" i="6" s="1"/>
  <c r="P5" i="6"/>
  <c r="P41" i="6" s="1"/>
  <c r="O5" i="6"/>
  <c r="W5" i="6" s="1"/>
  <c r="M5" i="6"/>
  <c r="L5" i="6"/>
  <c r="K5" i="6"/>
  <c r="J5" i="6"/>
  <c r="I5" i="6"/>
  <c r="H5" i="6"/>
  <c r="K4" i="6"/>
  <c r="H4" i="6"/>
  <c r="AA8" i="6"/>
  <c r="AF8" i="6" s="1"/>
  <c r="Z8" i="6"/>
  <c r="X8" i="6"/>
  <c r="AC8" i="6" s="1"/>
  <c r="W8" i="6"/>
  <c r="AE8" i="6" s="1"/>
  <c r="L39" i="6"/>
  <c r="I39" i="6"/>
  <c r="F39" i="6"/>
  <c r="C39" i="6"/>
  <c r="Y4" i="6"/>
  <c r="AF4" i="6" s="1"/>
  <c r="AI4" i="6" s="1"/>
  <c r="V4" i="6"/>
  <c r="AC4" i="6" s="1"/>
  <c r="AH4" i="6" s="1"/>
  <c r="R4" i="6"/>
  <c r="O4" i="6"/>
  <c r="M43" i="6"/>
  <c r="K43" i="6"/>
  <c r="J43" i="6"/>
  <c r="H43" i="6"/>
  <c r="G43" i="6"/>
  <c r="E43" i="6"/>
  <c r="D43" i="6"/>
  <c r="B43" i="6"/>
  <c r="L38" i="6"/>
  <c r="I38" i="6"/>
  <c r="F38" i="6"/>
  <c r="C38" i="6"/>
  <c r="L37" i="6"/>
  <c r="I37" i="6"/>
  <c r="F37" i="6"/>
  <c r="C37" i="6"/>
  <c r="L36" i="6"/>
  <c r="I36" i="6"/>
  <c r="X36" i="6" s="1"/>
  <c r="AC36" i="6" s="1"/>
  <c r="F36" i="6"/>
  <c r="C36" i="6"/>
  <c r="L35" i="6"/>
  <c r="I35" i="6"/>
  <c r="X35" i="6" s="1"/>
  <c r="AC35" i="6" s="1"/>
  <c r="F35" i="6"/>
  <c r="C35" i="6"/>
  <c r="L34" i="6"/>
  <c r="AA34" i="6" s="1"/>
  <c r="AF34" i="6" s="1"/>
  <c r="I34" i="6"/>
  <c r="F34" i="6"/>
  <c r="C34" i="6"/>
  <c r="L33" i="6"/>
  <c r="I33" i="6"/>
  <c r="F33" i="6"/>
  <c r="C33" i="6"/>
  <c r="P33" i="6" s="1"/>
  <c r="L32" i="6"/>
  <c r="I32" i="6"/>
  <c r="F32" i="6"/>
  <c r="C32" i="6"/>
  <c r="L31" i="6"/>
  <c r="I31" i="6"/>
  <c r="F31" i="6"/>
  <c r="C31" i="6"/>
  <c r="L30" i="6"/>
  <c r="I30" i="6"/>
  <c r="F30" i="6"/>
  <c r="C30" i="6"/>
  <c r="O29" i="6"/>
  <c r="L29" i="6"/>
  <c r="I29" i="6"/>
  <c r="F29" i="6"/>
  <c r="C29" i="6"/>
  <c r="L28" i="6"/>
  <c r="I28" i="6"/>
  <c r="F28" i="6"/>
  <c r="C28" i="6"/>
  <c r="O27" i="6"/>
  <c r="L27" i="6"/>
  <c r="I27" i="6"/>
  <c r="F27" i="6"/>
  <c r="C27" i="6"/>
  <c r="L26" i="6"/>
  <c r="I26" i="6"/>
  <c r="F26" i="6"/>
  <c r="C26" i="6"/>
  <c r="O25" i="6"/>
  <c r="L25" i="6"/>
  <c r="I25" i="6"/>
  <c r="F25" i="6"/>
  <c r="C25" i="6"/>
  <c r="L24" i="6"/>
  <c r="I24" i="6"/>
  <c r="F24" i="6"/>
  <c r="C24" i="6"/>
  <c r="L23" i="6"/>
  <c r="I23" i="6"/>
  <c r="F23" i="6"/>
  <c r="C23" i="6"/>
  <c r="L22" i="6"/>
  <c r="I22" i="6"/>
  <c r="F22" i="6"/>
  <c r="C22" i="6"/>
  <c r="L21" i="6"/>
  <c r="I21" i="6"/>
  <c r="X21" i="6" s="1"/>
  <c r="AC21" i="6" s="1"/>
  <c r="F21" i="6"/>
  <c r="C21" i="6"/>
  <c r="L20" i="6"/>
  <c r="I20" i="6"/>
  <c r="F20" i="6"/>
  <c r="C20" i="6"/>
  <c r="L19" i="6"/>
  <c r="I19" i="6"/>
  <c r="F19" i="6"/>
  <c r="C19" i="6"/>
  <c r="L18" i="6"/>
  <c r="I18" i="6"/>
  <c r="F18" i="6"/>
  <c r="C18" i="6"/>
  <c r="L17" i="6"/>
  <c r="I17" i="6"/>
  <c r="F17" i="6"/>
  <c r="C17" i="6"/>
  <c r="L16" i="6"/>
  <c r="I16" i="6"/>
  <c r="F16" i="6"/>
  <c r="C16" i="6"/>
  <c r="L15" i="6"/>
  <c r="I15" i="6"/>
  <c r="F15" i="6"/>
  <c r="C15" i="6"/>
  <c r="L14" i="6"/>
  <c r="I14" i="6"/>
  <c r="F14" i="6"/>
  <c r="C14" i="6"/>
  <c r="O13" i="6"/>
  <c r="L13" i="6"/>
  <c r="I13" i="6"/>
  <c r="F13" i="6"/>
  <c r="C13" i="6"/>
  <c r="L12" i="6"/>
  <c r="I12" i="6"/>
  <c r="F12" i="6"/>
  <c r="C12" i="6"/>
  <c r="O42" i="6" l="1"/>
  <c r="O17" i="6"/>
  <c r="O23" i="6"/>
  <c r="R12" i="6"/>
  <c r="O19" i="6"/>
  <c r="O35" i="6"/>
  <c r="O15" i="6"/>
  <c r="O31" i="6"/>
  <c r="O33" i="6"/>
  <c r="O21" i="6"/>
  <c r="O37" i="6"/>
  <c r="R42" i="6"/>
  <c r="P27" i="6"/>
  <c r="R41" i="6"/>
  <c r="R13" i="6"/>
  <c r="R15" i="6"/>
  <c r="R17" i="6"/>
  <c r="R19" i="6"/>
  <c r="R21" i="6"/>
  <c r="R23" i="6"/>
  <c r="R25" i="6"/>
  <c r="R27" i="6"/>
  <c r="R29" i="6"/>
  <c r="R31" i="6"/>
  <c r="R33" i="6"/>
  <c r="R35" i="6"/>
  <c r="R37" i="6"/>
  <c r="R40" i="6"/>
  <c r="P42" i="6"/>
  <c r="P40" i="6"/>
  <c r="O12" i="6"/>
  <c r="O14" i="6"/>
  <c r="O43" i="6" s="1"/>
  <c r="O16" i="6"/>
  <c r="O18" i="6"/>
  <c r="O20" i="6"/>
  <c r="O22" i="6"/>
  <c r="O24" i="6"/>
  <c r="O26" i="6"/>
  <c r="O28" i="6"/>
  <c r="P30" i="6"/>
  <c r="V30" i="6" s="1"/>
  <c r="O30" i="6"/>
  <c r="O32" i="6"/>
  <c r="O34" i="6"/>
  <c r="O36" i="6"/>
  <c r="P38" i="6"/>
  <c r="O38" i="6"/>
  <c r="R39" i="6"/>
  <c r="R14" i="6"/>
  <c r="R16" i="6"/>
  <c r="R18" i="6"/>
  <c r="R20" i="6"/>
  <c r="R22" i="6"/>
  <c r="R24" i="6"/>
  <c r="R26" i="6"/>
  <c r="R28" i="6"/>
  <c r="R30" i="6"/>
  <c r="R32" i="6"/>
  <c r="R34" i="6"/>
  <c r="R36" i="6"/>
  <c r="R38" i="6"/>
  <c r="T40" i="6"/>
  <c r="Z40" i="6" s="1"/>
  <c r="S42" i="6"/>
  <c r="X5" i="6"/>
  <c r="S41" i="6"/>
  <c r="Q12" i="6"/>
  <c r="W12" i="6" s="1"/>
  <c r="Q13" i="6"/>
  <c r="Q14" i="6"/>
  <c r="W14" i="6" s="1"/>
  <c r="Q15" i="6"/>
  <c r="W15" i="6" s="1"/>
  <c r="X15" i="6" s="1"/>
  <c r="Q16" i="6"/>
  <c r="Q17" i="6"/>
  <c r="W17" i="6" s="1"/>
  <c r="X17" i="6" s="1"/>
  <c r="Q18" i="6"/>
  <c r="W18" i="6" s="1"/>
  <c r="Q19" i="6"/>
  <c r="W19" i="6" s="1"/>
  <c r="X19" i="6" s="1"/>
  <c r="Q20" i="6"/>
  <c r="W20" i="6" s="1"/>
  <c r="Q21" i="6"/>
  <c r="W21" i="6" s="1"/>
  <c r="Q22" i="6"/>
  <c r="W22" i="6" s="1"/>
  <c r="Q23" i="6"/>
  <c r="W23" i="6" s="1"/>
  <c r="Q24" i="6"/>
  <c r="W24" i="6" s="1"/>
  <c r="Q25" i="6"/>
  <c r="W25" i="6" s="1"/>
  <c r="X25" i="6" s="1"/>
  <c r="Q26" i="6"/>
  <c r="W26" i="6" s="1"/>
  <c r="Q27" i="6"/>
  <c r="W27" i="6" s="1"/>
  <c r="X27" i="6" s="1"/>
  <c r="Q28" i="6"/>
  <c r="W28" i="6" s="1"/>
  <c r="Q29" i="6"/>
  <c r="W29" i="6" s="1"/>
  <c r="Q30" i="6"/>
  <c r="Q31" i="6"/>
  <c r="Q32" i="6"/>
  <c r="W32" i="6" s="1"/>
  <c r="Q33" i="6"/>
  <c r="W33" i="6" s="1"/>
  <c r="Q34" i="6"/>
  <c r="Q35" i="6"/>
  <c r="W35" i="6" s="1"/>
  <c r="AH35" i="6" s="1"/>
  <c r="Q36" i="6"/>
  <c r="W36" i="6" s="1"/>
  <c r="AH36" i="6" s="1"/>
  <c r="Q37" i="6"/>
  <c r="W37" i="6" s="1"/>
  <c r="X37" i="6" s="1"/>
  <c r="Q38" i="6"/>
  <c r="O41" i="6"/>
  <c r="T42" i="6"/>
  <c r="Z42" i="6" s="1"/>
  <c r="AA42" i="6" s="1"/>
  <c r="Y5" i="6"/>
  <c r="P39" i="6"/>
  <c r="O40" i="6"/>
  <c r="V40" i="6" s="1"/>
  <c r="Q41" i="6"/>
  <c r="T41" i="6"/>
  <c r="Z41" i="6" s="1"/>
  <c r="Q42" i="6"/>
  <c r="V5" i="6"/>
  <c r="Z5" i="6"/>
  <c r="AD8" i="6"/>
  <c r="T12" i="6"/>
  <c r="Z12" i="6" s="1"/>
  <c r="T13" i="6"/>
  <c r="Z13" i="6" s="1"/>
  <c r="T14" i="6"/>
  <c r="Z14" i="6" s="1"/>
  <c r="T15" i="6"/>
  <c r="Z15" i="6" s="1"/>
  <c r="T16" i="6"/>
  <c r="T17" i="6"/>
  <c r="Z17" i="6" s="1"/>
  <c r="T18" i="6"/>
  <c r="Z18" i="6" s="1"/>
  <c r="T19" i="6"/>
  <c r="Z19" i="6" s="1"/>
  <c r="AA19" i="6" s="1"/>
  <c r="T20" i="6"/>
  <c r="Z20" i="6" s="1"/>
  <c r="AA20" i="6" s="1"/>
  <c r="T21" i="6"/>
  <c r="Z21" i="6" s="1"/>
  <c r="T22" i="6"/>
  <c r="Z22" i="6" s="1"/>
  <c r="T23" i="6"/>
  <c r="Z23" i="6" s="1"/>
  <c r="AA23" i="6" s="1"/>
  <c r="T24" i="6"/>
  <c r="T25" i="6"/>
  <c r="Z25" i="6" s="1"/>
  <c r="T26" i="6"/>
  <c r="Z26" i="6" s="1"/>
  <c r="T27" i="6"/>
  <c r="Z27" i="6" s="1"/>
  <c r="AA27" i="6" s="1"/>
  <c r="T28" i="6"/>
  <c r="Z28" i="6" s="1"/>
  <c r="AA28" i="6" s="1"/>
  <c r="T29" i="6"/>
  <c r="Z29" i="6" s="1"/>
  <c r="AA29" i="6" s="1"/>
  <c r="T30" i="6"/>
  <c r="Z30" i="6" s="1"/>
  <c r="T31" i="6"/>
  <c r="Z31" i="6" s="1"/>
  <c r="AA31" i="6" s="1"/>
  <c r="T32" i="6"/>
  <c r="Z32" i="6" s="1"/>
  <c r="AA32" i="6" s="1"/>
  <c r="T33" i="6"/>
  <c r="Z33" i="6" s="1"/>
  <c r="AA33" i="6" s="1"/>
  <c r="T34" i="6"/>
  <c r="Z34" i="6" s="1"/>
  <c r="AI34" i="6" s="1"/>
  <c r="T35" i="6"/>
  <c r="Z35" i="6" s="1"/>
  <c r="AI35" i="6" s="1"/>
  <c r="T36" i="6"/>
  <c r="Z36" i="6" s="1"/>
  <c r="AI36" i="6" s="1"/>
  <c r="T37" i="6"/>
  <c r="Z37" i="6" s="1"/>
  <c r="T38" i="6"/>
  <c r="Z38" i="6" s="1"/>
  <c r="AA38" i="6" s="1"/>
  <c r="O39" i="6"/>
  <c r="V39" i="6" s="1"/>
  <c r="Q40" i="6"/>
  <c r="W40" i="6" s="1"/>
  <c r="X40" i="6" s="1"/>
  <c r="AH21" i="6"/>
  <c r="AA12" i="6"/>
  <c r="AA25" i="6"/>
  <c r="AA40" i="6"/>
  <c r="Z24" i="6"/>
  <c r="AA24" i="6" s="1"/>
  <c r="AA41" i="6"/>
  <c r="AA22" i="6"/>
  <c r="AA17" i="6"/>
  <c r="I43" i="6"/>
  <c r="S26" i="6"/>
  <c r="S27" i="6"/>
  <c r="S30" i="6"/>
  <c r="S34" i="6"/>
  <c r="S37" i="6"/>
  <c r="S39" i="6"/>
  <c r="T39" i="6"/>
  <c r="S40" i="6"/>
  <c r="V42" i="6"/>
  <c r="W42" i="6"/>
  <c r="X42" i="6" s="1"/>
  <c r="W39" i="6"/>
  <c r="X39" i="6" s="1"/>
  <c r="S14" i="6"/>
  <c r="S16" i="6"/>
  <c r="Y16" i="6" s="1"/>
  <c r="P16" i="6"/>
  <c r="S33" i="6"/>
  <c r="Y33" i="6" s="1"/>
  <c r="P25" i="6"/>
  <c r="V25" i="6" s="1"/>
  <c r="P35" i="6"/>
  <c r="P20" i="6"/>
  <c r="V20" i="6" s="1"/>
  <c r="S38" i="6"/>
  <c r="P19" i="6"/>
  <c r="P34" i="6"/>
  <c r="V34" i="6" s="1"/>
  <c r="P15" i="6"/>
  <c r="S15" i="6"/>
  <c r="P18" i="6"/>
  <c r="P22" i="6"/>
  <c r="V22" i="6" s="1"/>
  <c r="P24" i="6"/>
  <c r="P29" i="6"/>
  <c r="V29" i="6" s="1"/>
  <c r="P31" i="6"/>
  <c r="P37" i="6"/>
  <c r="P12" i="6"/>
  <c r="V12" i="6" s="1"/>
  <c r="P32" i="6"/>
  <c r="P13" i="6"/>
  <c r="P17" i="6"/>
  <c r="S22" i="6"/>
  <c r="Y22" i="6" s="1"/>
  <c r="S24" i="6"/>
  <c r="Y24" i="6" s="1"/>
  <c r="S35" i="6"/>
  <c r="P21" i="6"/>
  <c r="S21" i="6"/>
  <c r="X23" i="6"/>
  <c r="S25" i="6"/>
  <c r="Y25" i="6" s="1"/>
  <c r="P28" i="6"/>
  <c r="S29" i="6"/>
  <c r="S31" i="6"/>
  <c r="L43" i="6"/>
  <c r="P14" i="6"/>
  <c r="V14" i="6" s="1"/>
  <c r="P26" i="6"/>
  <c r="S13" i="6"/>
  <c r="F43" i="6"/>
  <c r="W16" i="6"/>
  <c r="X16" i="6" s="1"/>
  <c r="S17" i="6"/>
  <c r="Y17" i="6" s="1"/>
  <c r="S19" i="6"/>
  <c r="S20" i="6"/>
  <c r="P23" i="6"/>
  <c r="S23" i="6"/>
  <c r="Y23" i="6" s="1"/>
  <c r="S36" i="6"/>
  <c r="Y36" i="6" s="1"/>
  <c r="C43" i="6"/>
  <c r="W13" i="6"/>
  <c r="X13" i="6" s="1"/>
  <c r="X14" i="6"/>
  <c r="Z16" i="6"/>
  <c r="AA16" i="6" s="1"/>
  <c r="S18" i="6"/>
  <c r="X18" i="6"/>
  <c r="S12" i="6"/>
  <c r="X12" i="6"/>
  <c r="X22" i="6"/>
  <c r="X26" i="6"/>
  <c r="S28" i="6"/>
  <c r="Y28" i="6" s="1"/>
  <c r="S32" i="6"/>
  <c r="W31" i="6"/>
  <c r="X31" i="6" s="1"/>
  <c r="P36" i="6"/>
  <c r="X32" i="6"/>
  <c r="V38" i="6"/>
  <c r="W30" i="6"/>
  <c r="X30" i="6" s="1"/>
  <c r="W34" i="6"/>
  <c r="X34" i="6" s="1"/>
  <c r="W38" i="6"/>
  <c r="X38" i="6" s="1"/>
  <c r="V31" i="6" l="1"/>
  <c r="V19" i="6"/>
  <c r="Y37" i="6"/>
  <c r="V27" i="6"/>
  <c r="Y31" i="6"/>
  <c r="Y30" i="6"/>
  <c r="AA21" i="6"/>
  <c r="V35" i="6"/>
  <c r="Y13" i="6"/>
  <c r="Y15" i="6"/>
  <c r="Y21" i="6"/>
  <c r="AA13" i="6"/>
  <c r="V41" i="6"/>
  <c r="R43" i="6"/>
  <c r="Y41" i="6"/>
  <c r="AA15" i="6"/>
  <c r="V21" i="6"/>
  <c r="V37" i="6"/>
  <c r="Y27" i="6"/>
  <c r="V33" i="6"/>
  <c r="X29" i="6"/>
  <c r="Y19" i="6"/>
  <c r="Y35" i="6"/>
  <c r="V13" i="6"/>
  <c r="V18" i="6"/>
  <c r="X33" i="6"/>
  <c r="V28" i="6"/>
  <c r="V16" i="6"/>
  <c r="W41" i="6"/>
  <c r="X41" i="6" s="1"/>
  <c r="Y42" i="6"/>
  <c r="AA26" i="6"/>
  <c r="X20" i="6"/>
  <c r="Q43" i="6"/>
  <c r="X24" i="6"/>
  <c r="Y26" i="6"/>
  <c r="AA14" i="6"/>
  <c r="AA30" i="6"/>
  <c r="X28" i="6"/>
  <c r="V36" i="6"/>
  <c r="V32" i="6"/>
  <c r="Y14" i="6"/>
  <c r="Y34" i="6"/>
  <c r="AA18" i="6"/>
  <c r="AA37" i="6"/>
  <c r="Z39" i="6"/>
  <c r="AA39" i="6" s="1"/>
  <c r="Y39" i="6"/>
  <c r="T43" i="6"/>
  <c r="Y40" i="6"/>
  <c r="Y38" i="6"/>
  <c r="V17" i="6"/>
  <c r="Y20" i="6"/>
  <c r="V15" i="6"/>
  <c r="Y32" i="6"/>
  <c r="V23" i="6"/>
  <c r="V26" i="6"/>
  <c r="V24" i="6"/>
  <c r="Y29" i="6"/>
  <c r="Y12" i="6"/>
  <c r="Y18" i="6"/>
  <c r="P43" i="6"/>
  <c r="S43" i="6"/>
  <c r="W43" i="6"/>
  <c r="X43" i="6" l="1"/>
  <c r="Z43" i="6"/>
  <c r="AA43" i="6"/>
  <c r="W52" i="6" s="1"/>
  <c r="AC12" i="6" l="1"/>
  <c r="AH12" i="6" s="1"/>
  <c r="W50" i="6"/>
  <c r="W51" i="6"/>
  <c r="AD12" i="6" l="1"/>
  <c r="AE12" i="6"/>
  <c r="AC13" i="6"/>
  <c r="AH13" i="6" s="1"/>
  <c r="AE13" i="6" l="1"/>
  <c r="AD13" i="6"/>
  <c r="AC14" i="6" l="1"/>
  <c r="AH14" i="6" s="1"/>
  <c r="AE14" i="6" l="1"/>
  <c r="AD14" i="6"/>
  <c r="AC15" i="6"/>
  <c r="AH15" i="6" l="1"/>
  <c r="AD15" i="6"/>
  <c r="AE15" i="6"/>
  <c r="AC16" i="6" l="1"/>
  <c r="AH16" i="6" s="1"/>
  <c r="AD16" i="6" l="1"/>
  <c r="AE16" i="6"/>
  <c r="AC17" i="6" l="1"/>
  <c r="AD17" i="6" l="1"/>
  <c r="AH17" i="6"/>
  <c r="AE17" i="6"/>
  <c r="AC18" i="6" l="1"/>
  <c r="AE18" i="6" s="1"/>
  <c r="AD18" i="6" l="1"/>
  <c r="AH18" i="6"/>
  <c r="AC19" i="6" l="1"/>
  <c r="AH19" i="6" l="1"/>
  <c r="AE19" i="6"/>
  <c r="AD19" i="6"/>
  <c r="AC20" i="6" l="1"/>
  <c r="AE20" i="6" s="1"/>
  <c r="AE21" i="6" s="1"/>
  <c r="AD20" i="6" l="1"/>
  <c r="AD21" i="6" s="1"/>
  <c r="AH20" i="6"/>
  <c r="AC22" i="6" l="1"/>
  <c r="AH22" i="6" l="1"/>
  <c r="AE22" i="6"/>
  <c r="AD22" i="6"/>
  <c r="AC23" i="6" s="1"/>
  <c r="AD23" i="6" l="1"/>
  <c r="AH23" i="6"/>
  <c r="AE23" i="6"/>
  <c r="AC24" i="6" l="1"/>
  <c r="AE24" i="6" l="1"/>
  <c r="AH24" i="6"/>
  <c r="AD24" i="6"/>
  <c r="AC25" i="6" l="1"/>
  <c r="AH25" i="6" s="1"/>
  <c r="AE25" i="6" l="1"/>
  <c r="AD25" i="6"/>
  <c r="AC26" i="6" s="1"/>
  <c r="AH26" i="6" s="1"/>
  <c r="AD26" i="6" l="1"/>
  <c r="AE26" i="6"/>
  <c r="AC27" i="6" l="1"/>
  <c r="AH27" i="6" l="1"/>
  <c r="AD27" i="6"/>
  <c r="AE27" i="6"/>
  <c r="AC28" i="6" l="1"/>
  <c r="AH28" i="6" s="1"/>
  <c r="AD28" i="6" l="1"/>
  <c r="AE28" i="6"/>
  <c r="AC29" i="6" l="1"/>
  <c r="AH29" i="6" l="1"/>
  <c r="AD29" i="6"/>
  <c r="AE29" i="6"/>
  <c r="AC30" i="6" l="1"/>
  <c r="AH30" i="6" s="1"/>
  <c r="AD30" i="6" l="1"/>
  <c r="AE30" i="6"/>
  <c r="AC31" i="6" l="1"/>
  <c r="AH31" i="6" l="1"/>
  <c r="AD31" i="6"/>
  <c r="AE31" i="6"/>
  <c r="AC32" i="6" l="1"/>
  <c r="AD32" i="6" s="1"/>
  <c r="AE32" i="6" l="1"/>
  <c r="AC33" i="6" s="1"/>
  <c r="AH32" i="6"/>
  <c r="AE33" i="6" l="1"/>
  <c r="AH33" i="6"/>
  <c r="AD33" i="6"/>
  <c r="AC34" i="6" l="1"/>
  <c r="AH34" i="6" s="1"/>
  <c r="AE34" i="6" l="1"/>
  <c r="AE35" i="6" s="1"/>
  <c r="AE36" i="6" s="1"/>
  <c r="AD34" i="6"/>
  <c r="AD35" i="6" s="1"/>
  <c r="AD36" i="6" s="1"/>
  <c r="AC37" i="6" s="1"/>
  <c r="AH37" i="6" l="1"/>
  <c r="AD37" i="6"/>
  <c r="AE37" i="6"/>
  <c r="AC38" i="6"/>
  <c r="AH38" i="6" s="1"/>
  <c r="AE38" i="6" l="1"/>
  <c r="AD38" i="6"/>
  <c r="AC39" i="6" l="1"/>
  <c r="AH39" i="6" s="1"/>
  <c r="AE39" i="6" l="1"/>
  <c r="AD39" i="6"/>
  <c r="AC40" i="6" l="1"/>
  <c r="AD40" i="6" s="1"/>
  <c r="AE40" i="6" l="1"/>
  <c r="AC41" i="6" s="1"/>
  <c r="AH40" i="6"/>
  <c r="AH41" i="6" l="1"/>
  <c r="AD41" i="6"/>
  <c r="AE41" i="6"/>
  <c r="AC42" i="6" l="1"/>
  <c r="AH42" i="6" l="1"/>
  <c r="AH43" i="6" s="1"/>
  <c r="AC43" i="6"/>
  <c r="AD42" i="6"/>
  <c r="AE42" i="6"/>
  <c r="AF20" i="6" l="1"/>
  <c r="AI20" i="6" s="1"/>
  <c r="AF37" i="6"/>
  <c r="AI37" i="6" s="1"/>
  <c r="AF12" i="6"/>
  <c r="AF16" i="6"/>
  <c r="AI16" i="6" s="1"/>
  <c r="AF25" i="6"/>
  <c r="AI25" i="6" s="1"/>
  <c r="AF26" i="6"/>
  <c r="AI26" i="6" s="1"/>
  <c r="AF42" i="6"/>
  <c r="AI42" i="6" s="1"/>
  <c r="AF31" i="6"/>
  <c r="AI31" i="6" s="1"/>
  <c r="AF15" i="6"/>
  <c r="AI15" i="6" s="1"/>
  <c r="AF13" i="6"/>
  <c r="AI13" i="6" s="1"/>
  <c r="AF33" i="6"/>
  <c r="AI33" i="6" s="1"/>
  <c r="AF19" i="6"/>
  <c r="AI19" i="6" s="1"/>
  <c r="AF21" i="6"/>
  <c r="AI21" i="6" s="1"/>
  <c r="AF41" i="6"/>
  <c r="AI41" i="6" s="1"/>
  <c r="AF23" i="6"/>
  <c r="AI23" i="6" s="1"/>
  <c r="AF17" i="6"/>
  <c r="AI17" i="6" s="1"/>
  <c r="AF30" i="6"/>
  <c r="AI30" i="6" s="1"/>
  <c r="AF22" i="6"/>
  <c r="AI22" i="6" s="1"/>
  <c r="AF18" i="6"/>
  <c r="AI18" i="6" s="1"/>
  <c r="AF29" i="6"/>
  <c r="AI29" i="6" s="1"/>
  <c r="AF27" i="6"/>
  <c r="AI27" i="6" s="1"/>
  <c r="AF28" i="6"/>
  <c r="AI28" i="6" s="1"/>
  <c r="AF38" i="6"/>
  <c r="AI38" i="6" s="1"/>
  <c r="AF24" i="6"/>
  <c r="AI24" i="6" s="1"/>
  <c r="AF14" i="6"/>
  <c r="AI14" i="6" s="1"/>
  <c r="AF32" i="6"/>
  <c r="AI32" i="6" s="1"/>
  <c r="AF39" i="6"/>
  <c r="AI39" i="6" s="1"/>
  <c r="AF40" i="6"/>
  <c r="AI40" i="6" s="1"/>
  <c r="AI12" i="6" l="1"/>
  <c r="AI43" i="6" s="1"/>
  <c r="AF43" i="6"/>
  <c r="AG50" i="6" s="1"/>
  <c r="AG51" i="6" l="1"/>
  <c r="AG52" i="6"/>
  <c r="BH29" i="5" l="1"/>
  <c r="BH20" i="5"/>
  <c r="BE28" i="5"/>
  <c r="BE18" i="5"/>
  <c r="BF18" i="5" s="1"/>
  <c r="AQ31" i="5"/>
  <c r="AH29" i="5"/>
  <c r="D40" i="5"/>
  <c r="E40" i="5"/>
  <c r="G40" i="5"/>
  <c r="H40" i="5"/>
  <c r="J40" i="5"/>
  <c r="K40" i="5"/>
  <c r="M40" i="5"/>
  <c r="N40" i="5"/>
  <c r="P40" i="5"/>
  <c r="Q40" i="5"/>
  <c r="S40" i="5"/>
  <c r="T40" i="5"/>
  <c r="V40" i="5"/>
  <c r="W40" i="5"/>
  <c r="Y40" i="5"/>
  <c r="Z40" i="5"/>
  <c r="AB40" i="5"/>
  <c r="AC40" i="5"/>
  <c r="AE40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O13" i="5"/>
  <c r="AT13" i="5" s="1"/>
  <c r="O14" i="5"/>
  <c r="AT14" i="5" s="1"/>
  <c r="O15" i="5"/>
  <c r="O16" i="5"/>
  <c r="O17" i="5"/>
  <c r="AT17" i="5" s="1"/>
  <c r="O18" i="5"/>
  <c r="AT18" i="5" s="1"/>
  <c r="O19" i="5"/>
  <c r="AT19" i="5" s="1"/>
  <c r="O20" i="5"/>
  <c r="O21" i="5"/>
  <c r="AT21" i="5" s="1"/>
  <c r="O22" i="5"/>
  <c r="AT22" i="5" s="1"/>
  <c r="O23" i="5"/>
  <c r="O24" i="5"/>
  <c r="O25" i="5"/>
  <c r="AT25" i="5" s="1"/>
  <c r="O26" i="5"/>
  <c r="AT26" i="5" s="1"/>
  <c r="O27" i="5"/>
  <c r="AT27" i="5" s="1"/>
  <c r="O28" i="5"/>
  <c r="O29" i="5"/>
  <c r="AT29" i="5" s="1"/>
  <c r="O30" i="5"/>
  <c r="AT30" i="5" s="1"/>
  <c r="O31" i="5"/>
  <c r="O32" i="5"/>
  <c r="O33" i="5"/>
  <c r="AT33" i="5" s="1"/>
  <c r="O34" i="5"/>
  <c r="AT34" i="5" s="1"/>
  <c r="O35" i="5"/>
  <c r="AT35" i="5" s="1"/>
  <c r="O36" i="5"/>
  <c r="O37" i="5"/>
  <c r="AT37" i="5" s="1"/>
  <c r="O38" i="5"/>
  <c r="AT38" i="5" s="1"/>
  <c r="O39" i="5"/>
  <c r="L13" i="5"/>
  <c r="L14" i="5"/>
  <c r="AQ14" i="5" s="1"/>
  <c r="L15" i="5"/>
  <c r="AQ15" i="5" s="1"/>
  <c r="L16" i="5"/>
  <c r="AQ16" i="5" s="1"/>
  <c r="L17" i="5"/>
  <c r="L18" i="5"/>
  <c r="AQ18" i="5" s="1"/>
  <c r="L19" i="5"/>
  <c r="AQ19" i="5" s="1"/>
  <c r="L20" i="5"/>
  <c r="L21" i="5"/>
  <c r="L22" i="5"/>
  <c r="AQ22" i="5" s="1"/>
  <c r="L23" i="5"/>
  <c r="AQ23" i="5" s="1"/>
  <c r="L24" i="5"/>
  <c r="AQ24" i="5" s="1"/>
  <c r="L25" i="5"/>
  <c r="L26" i="5"/>
  <c r="AQ26" i="5" s="1"/>
  <c r="L27" i="5"/>
  <c r="AQ27" i="5" s="1"/>
  <c r="L28" i="5"/>
  <c r="L29" i="5"/>
  <c r="L30" i="5"/>
  <c r="AQ30" i="5" s="1"/>
  <c r="L31" i="5"/>
  <c r="L32" i="5"/>
  <c r="AQ32" i="5" s="1"/>
  <c r="L33" i="5"/>
  <c r="L34" i="5"/>
  <c r="AQ34" i="5" s="1"/>
  <c r="L35" i="5"/>
  <c r="AQ35" i="5" s="1"/>
  <c r="L36" i="5"/>
  <c r="L37" i="5"/>
  <c r="L38" i="5"/>
  <c r="AQ38" i="5" s="1"/>
  <c r="L39" i="5"/>
  <c r="AQ39" i="5" s="1"/>
  <c r="I13" i="5"/>
  <c r="AN13" i="5" s="1"/>
  <c r="I14" i="5"/>
  <c r="BH14" i="5" s="1"/>
  <c r="I15" i="5"/>
  <c r="AN15" i="5" s="1"/>
  <c r="I16" i="5"/>
  <c r="AN16" i="5" s="1"/>
  <c r="I17" i="5"/>
  <c r="I18" i="5"/>
  <c r="BH18" i="5" s="1"/>
  <c r="I19" i="5"/>
  <c r="AN19" i="5" s="1"/>
  <c r="I20" i="5"/>
  <c r="AN20" i="5" s="1"/>
  <c r="I21" i="5"/>
  <c r="AN21" i="5" s="1"/>
  <c r="I22" i="5"/>
  <c r="I23" i="5"/>
  <c r="AN23" i="5" s="1"/>
  <c r="I24" i="5"/>
  <c r="AN24" i="5" s="1"/>
  <c r="I25" i="5"/>
  <c r="I26" i="5"/>
  <c r="BH26" i="5" s="1"/>
  <c r="I27" i="5"/>
  <c r="AN27" i="5" s="1"/>
  <c r="I28" i="5"/>
  <c r="AN28" i="5" s="1"/>
  <c r="I29" i="5"/>
  <c r="AN29" i="5" s="1"/>
  <c r="I30" i="5"/>
  <c r="BH30" i="5" s="1"/>
  <c r="I31" i="5"/>
  <c r="AN31" i="5" s="1"/>
  <c r="I32" i="5"/>
  <c r="AN32" i="5" s="1"/>
  <c r="I33" i="5"/>
  <c r="I34" i="5"/>
  <c r="BH34" i="5" s="1"/>
  <c r="I35" i="5"/>
  <c r="AN35" i="5" s="1"/>
  <c r="I36" i="5"/>
  <c r="AN36" i="5" s="1"/>
  <c r="I37" i="5"/>
  <c r="AN37" i="5" s="1"/>
  <c r="I38" i="5"/>
  <c r="I39" i="5"/>
  <c r="AN39" i="5" s="1"/>
  <c r="AD12" i="5"/>
  <c r="AA12" i="5"/>
  <c r="X12" i="5"/>
  <c r="X40" i="5" s="1"/>
  <c r="U12" i="5"/>
  <c r="R12" i="5"/>
  <c r="O12" i="5"/>
  <c r="L12" i="5"/>
  <c r="I12" i="5"/>
  <c r="BH12" i="5" s="1"/>
  <c r="F15" i="5"/>
  <c r="AK15" i="5" s="1"/>
  <c r="F16" i="5"/>
  <c r="AK16" i="5" s="1"/>
  <c r="F17" i="5"/>
  <c r="AK17" i="5" s="1"/>
  <c r="F18" i="5"/>
  <c r="AK18" i="5" s="1"/>
  <c r="F19" i="5"/>
  <c r="AK19" i="5" s="1"/>
  <c r="F20" i="5"/>
  <c r="AK20" i="5" s="1"/>
  <c r="F21" i="5"/>
  <c r="AK21" i="5" s="1"/>
  <c r="F22" i="5"/>
  <c r="F23" i="5"/>
  <c r="F24" i="5"/>
  <c r="AK24" i="5" s="1"/>
  <c r="F25" i="5"/>
  <c r="AK25" i="5" s="1"/>
  <c r="F26" i="5"/>
  <c r="AK26" i="5" s="1"/>
  <c r="F27" i="5"/>
  <c r="AK27" i="5" s="1"/>
  <c r="F28" i="5"/>
  <c r="AK28" i="5" s="1"/>
  <c r="F29" i="5"/>
  <c r="AK29" i="5" s="1"/>
  <c r="F30" i="5"/>
  <c r="F31" i="5"/>
  <c r="AK31" i="5" s="1"/>
  <c r="F32" i="5"/>
  <c r="AK32" i="5" s="1"/>
  <c r="F33" i="5"/>
  <c r="BE33" i="5" s="1"/>
  <c r="F34" i="5"/>
  <c r="AK34" i="5" s="1"/>
  <c r="F35" i="5"/>
  <c r="AK35" i="5" s="1"/>
  <c r="F36" i="5"/>
  <c r="AK36" i="5" s="1"/>
  <c r="F37" i="5"/>
  <c r="AK37" i="5" s="1"/>
  <c r="F38" i="5"/>
  <c r="F39" i="5"/>
  <c r="AK39" i="5" s="1"/>
  <c r="F13" i="5"/>
  <c r="AK13" i="5" s="1"/>
  <c r="F14" i="5"/>
  <c r="AK14" i="5" s="1"/>
  <c r="F12" i="5"/>
  <c r="AK12" i="5" s="1"/>
  <c r="C13" i="5"/>
  <c r="AH13" i="5" s="1"/>
  <c r="C14" i="5"/>
  <c r="AH14" i="5" s="1"/>
  <c r="C15" i="5"/>
  <c r="AH15" i="5" s="1"/>
  <c r="C16" i="5"/>
  <c r="AH16" i="5" s="1"/>
  <c r="C17" i="5"/>
  <c r="AH17" i="5" s="1"/>
  <c r="BA17" i="5" s="1"/>
  <c r="C18" i="5"/>
  <c r="AH18" i="5" s="1"/>
  <c r="C19" i="5"/>
  <c r="AH19" i="5" s="1"/>
  <c r="C20" i="5"/>
  <c r="AH20" i="5" s="1"/>
  <c r="C21" i="5"/>
  <c r="AH21" i="5" s="1"/>
  <c r="C22" i="5"/>
  <c r="AH22" i="5" s="1"/>
  <c r="C23" i="5"/>
  <c r="AH23" i="5" s="1"/>
  <c r="C24" i="5"/>
  <c r="AH24" i="5" s="1"/>
  <c r="C25" i="5"/>
  <c r="AH25" i="5" s="1"/>
  <c r="C26" i="5"/>
  <c r="AH26" i="5" s="1"/>
  <c r="C27" i="5"/>
  <c r="AH27" i="5" s="1"/>
  <c r="C28" i="5"/>
  <c r="AH28" i="5" s="1"/>
  <c r="C29" i="5"/>
  <c r="C30" i="5"/>
  <c r="AH30" i="5" s="1"/>
  <c r="C31" i="5"/>
  <c r="AH31" i="5" s="1"/>
  <c r="C32" i="5"/>
  <c r="AH32" i="5" s="1"/>
  <c r="C33" i="5"/>
  <c r="AH33" i="5" s="1"/>
  <c r="BA33" i="5" s="1"/>
  <c r="C34" i="5"/>
  <c r="AH34" i="5" s="1"/>
  <c r="C35" i="5"/>
  <c r="AH35" i="5" s="1"/>
  <c r="C36" i="5"/>
  <c r="AH36" i="5" s="1"/>
  <c r="C37" i="5"/>
  <c r="AH37" i="5" s="1"/>
  <c r="C38" i="5"/>
  <c r="AH38" i="5" s="1"/>
  <c r="C39" i="5"/>
  <c r="AH39" i="5" s="1"/>
  <c r="C12" i="5"/>
  <c r="AH12" i="5" s="1"/>
  <c r="AU13" i="5"/>
  <c r="AU14" i="5"/>
  <c r="BN14" i="5" s="1"/>
  <c r="BO14" i="5" s="1"/>
  <c r="AU15" i="5"/>
  <c r="AU16" i="5"/>
  <c r="AU17" i="5"/>
  <c r="AU18" i="5"/>
  <c r="AU19" i="5"/>
  <c r="AU20" i="5"/>
  <c r="AU21" i="5"/>
  <c r="AU22" i="5"/>
  <c r="BN22" i="5" s="1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R13" i="5"/>
  <c r="AR14" i="5"/>
  <c r="AR15" i="5"/>
  <c r="AR16" i="5"/>
  <c r="AR17" i="5"/>
  <c r="AR18" i="5"/>
  <c r="BJ18" i="5" s="1"/>
  <c r="AR19" i="5"/>
  <c r="AR20" i="5"/>
  <c r="AR21" i="5"/>
  <c r="AR22" i="5"/>
  <c r="AR23" i="5"/>
  <c r="AR24" i="5"/>
  <c r="AR25" i="5"/>
  <c r="AR26" i="5"/>
  <c r="BJ26" i="5" s="1"/>
  <c r="AR27" i="5"/>
  <c r="AR28" i="5"/>
  <c r="AR29" i="5"/>
  <c r="AR30" i="5"/>
  <c r="AR31" i="5"/>
  <c r="AR32" i="5"/>
  <c r="AR33" i="5"/>
  <c r="AR34" i="5"/>
  <c r="BJ34" i="5" s="1"/>
  <c r="AR35" i="5"/>
  <c r="AR36" i="5"/>
  <c r="AR37" i="5"/>
  <c r="AR38" i="5"/>
  <c r="AR39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O13" i="5"/>
  <c r="BG13" i="5" s="1"/>
  <c r="AO14" i="5"/>
  <c r="AO15" i="5"/>
  <c r="AO16" i="5"/>
  <c r="BG16" i="5" s="1"/>
  <c r="AO17" i="5"/>
  <c r="AO18" i="5"/>
  <c r="BI18" i="5" s="1"/>
  <c r="AO19" i="5"/>
  <c r="AO20" i="5"/>
  <c r="BG20" i="5" s="1"/>
  <c r="AO21" i="5"/>
  <c r="BG21" i="5" s="1"/>
  <c r="AO22" i="5"/>
  <c r="AO23" i="5"/>
  <c r="AO24" i="5"/>
  <c r="BG24" i="5" s="1"/>
  <c r="AO25" i="5"/>
  <c r="AO26" i="5"/>
  <c r="BI26" i="5" s="1"/>
  <c r="AO27" i="5"/>
  <c r="AO28" i="5"/>
  <c r="BG28" i="5" s="1"/>
  <c r="AO29" i="5"/>
  <c r="BG29" i="5" s="1"/>
  <c r="AO30" i="5"/>
  <c r="AO31" i="5"/>
  <c r="AO32" i="5"/>
  <c r="BG32" i="5" s="1"/>
  <c r="AO33" i="5"/>
  <c r="AO34" i="5"/>
  <c r="BI34" i="5" s="1"/>
  <c r="AO35" i="5"/>
  <c r="AO36" i="5"/>
  <c r="AO37" i="5"/>
  <c r="AO38" i="5"/>
  <c r="AO39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L13" i="5"/>
  <c r="AL14" i="5"/>
  <c r="AL15" i="5"/>
  <c r="AL16" i="5"/>
  <c r="AL17" i="5"/>
  <c r="AL18" i="5"/>
  <c r="BD18" i="5" s="1"/>
  <c r="AL19" i="5"/>
  <c r="AL20" i="5"/>
  <c r="BE20" i="5" s="1"/>
  <c r="AL21" i="5"/>
  <c r="AL22" i="5"/>
  <c r="AL23" i="5"/>
  <c r="AL24" i="5"/>
  <c r="BD24" i="5" s="1"/>
  <c r="AL25" i="5"/>
  <c r="AL26" i="5"/>
  <c r="AL27" i="5"/>
  <c r="AL28" i="5"/>
  <c r="BF28" i="5" s="1"/>
  <c r="AL29" i="5"/>
  <c r="AL30" i="5"/>
  <c r="AL31" i="5"/>
  <c r="AL32" i="5"/>
  <c r="AL33" i="5"/>
  <c r="BF33" i="5" s="1"/>
  <c r="AL34" i="5"/>
  <c r="AL35" i="5"/>
  <c r="AL36" i="5"/>
  <c r="AL37" i="5"/>
  <c r="AL38" i="5"/>
  <c r="AL39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I13" i="5"/>
  <c r="AI14" i="5"/>
  <c r="AI15" i="5"/>
  <c r="AI16" i="5"/>
  <c r="AI17" i="5"/>
  <c r="BB17" i="5" s="1"/>
  <c r="AI18" i="5"/>
  <c r="AI19" i="5"/>
  <c r="AI20" i="5"/>
  <c r="AI21" i="5"/>
  <c r="AI22" i="5"/>
  <c r="AI23" i="5"/>
  <c r="AI24" i="5"/>
  <c r="BB24" i="5" s="1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M12" i="5"/>
  <c r="AO12" i="5"/>
  <c r="BI12" i="5" s="1"/>
  <c r="AP12" i="5"/>
  <c r="AR12" i="5"/>
  <c r="AS12" i="5"/>
  <c r="AU12" i="5"/>
  <c r="AJ12" i="5"/>
  <c r="AL12" i="5"/>
  <c r="AG12" i="5"/>
  <c r="AI12" i="5"/>
  <c r="BB12" i="5" s="1"/>
  <c r="B40" i="5"/>
  <c r="BI30" i="5" l="1"/>
  <c r="BI14" i="5"/>
  <c r="BF30" i="5"/>
  <c r="BF34" i="5"/>
  <c r="AN33" i="5"/>
  <c r="AN25" i="5"/>
  <c r="AN17" i="5"/>
  <c r="AQ36" i="5"/>
  <c r="AQ28" i="5"/>
  <c r="AQ20" i="5"/>
  <c r="AT39" i="5"/>
  <c r="BM39" i="5" s="1"/>
  <c r="AT31" i="5"/>
  <c r="AY31" i="5" s="1"/>
  <c r="AT23" i="5"/>
  <c r="AT15" i="5"/>
  <c r="BE19" i="5"/>
  <c r="BF19" i="5" s="1"/>
  <c r="BH21" i="5"/>
  <c r="AP40" i="5"/>
  <c r="BA29" i="5"/>
  <c r="BD35" i="5"/>
  <c r="BG33" i="5"/>
  <c r="BG25" i="5"/>
  <c r="AD40" i="5"/>
  <c r="BE24" i="5"/>
  <c r="BF24" i="5"/>
  <c r="BH23" i="5"/>
  <c r="BI23" i="5" s="1"/>
  <c r="BH31" i="5"/>
  <c r="BI31" i="5" s="1"/>
  <c r="BI16" i="5"/>
  <c r="AK38" i="5"/>
  <c r="AK30" i="5"/>
  <c r="BD30" i="5" s="1"/>
  <c r="AK22" i="5"/>
  <c r="AN12" i="5"/>
  <c r="BG17" i="5"/>
  <c r="BE29" i="5"/>
  <c r="BF29" i="5" s="1"/>
  <c r="BH13" i="5"/>
  <c r="BI13" i="5" s="1"/>
  <c r="BH24" i="5"/>
  <c r="BI24" i="5" s="1"/>
  <c r="BH32" i="5"/>
  <c r="BI32" i="5" s="1"/>
  <c r="BI29" i="5"/>
  <c r="AQ12" i="5"/>
  <c r="BJ12" i="5" s="1"/>
  <c r="BE35" i="5"/>
  <c r="BE30" i="5"/>
  <c r="BH25" i="5"/>
  <c r="BI25" i="5" s="1"/>
  <c r="BH33" i="5"/>
  <c r="BI28" i="5"/>
  <c r="BH15" i="5"/>
  <c r="BI15" i="5" s="1"/>
  <c r="BJ36" i="5"/>
  <c r="AT12" i="5"/>
  <c r="AY12" i="5" s="1"/>
  <c r="BE32" i="5"/>
  <c r="BF32" i="5" s="1"/>
  <c r="BH16" i="5"/>
  <c r="BI20" i="5"/>
  <c r="BA25" i="5"/>
  <c r="BD19" i="5"/>
  <c r="R40" i="5"/>
  <c r="AK33" i="5"/>
  <c r="BE12" i="5"/>
  <c r="BF12" i="5" s="1"/>
  <c r="BH17" i="5"/>
  <c r="BI17" i="5" s="1"/>
  <c r="BH27" i="5"/>
  <c r="BI27" i="5" s="1"/>
  <c r="BH35" i="5"/>
  <c r="BI35" i="5" s="1"/>
  <c r="BI21" i="5"/>
  <c r="BH37" i="5"/>
  <c r="BI37" i="5" s="1"/>
  <c r="U40" i="5"/>
  <c r="AK23" i="5"/>
  <c r="AK40" i="5" s="1"/>
  <c r="AA40" i="5"/>
  <c r="BE34" i="5"/>
  <c r="BH28" i="5"/>
  <c r="BI33" i="5"/>
  <c r="AH40" i="5"/>
  <c r="AY39" i="5"/>
  <c r="AY35" i="5"/>
  <c r="AY27" i="5"/>
  <c r="AY19" i="5"/>
  <c r="AY15" i="5"/>
  <c r="BG12" i="5"/>
  <c r="AO40" i="5"/>
  <c r="BB32" i="5"/>
  <c r="BC32" i="5" s="1"/>
  <c r="BA32" i="5"/>
  <c r="BC20" i="5"/>
  <c r="BB20" i="5"/>
  <c r="BA20" i="5"/>
  <c r="BD34" i="5"/>
  <c r="BJ14" i="5"/>
  <c r="BK14" i="5"/>
  <c r="BL14" i="5" s="1"/>
  <c r="BN32" i="5"/>
  <c r="BO32" i="5" s="1"/>
  <c r="BN16" i="5"/>
  <c r="BO16" i="5" s="1"/>
  <c r="BH36" i="5"/>
  <c r="BI36" i="5" s="1"/>
  <c r="BG36" i="5"/>
  <c r="BJ38" i="5"/>
  <c r="BK38" i="5"/>
  <c r="BL38" i="5" s="1"/>
  <c r="BN24" i="5"/>
  <c r="BO24" i="5" s="1"/>
  <c r="O40" i="5"/>
  <c r="C40" i="5"/>
  <c r="BB27" i="5"/>
  <c r="BC27" i="5" s="1"/>
  <c r="BA27" i="5"/>
  <c r="BB23" i="5"/>
  <c r="BC23" i="5" s="1"/>
  <c r="BA23" i="5"/>
  <c r="BC19" i="5"/>
  <c r="BB19" i="5"/>
  <c r="BA19" i="5"/>
  <c r="BB15" i="5"/>
  <c r="BC15" i="5" s="1"/>
  <c r="BA15" i="5"/>
  <c r="BE37" i="5"/>
  <c r="BD37" i="5"/>
  <c r="BF37" i="5"/>
  <c r="BD33" i="5"/>
  <c r="BD29" i="5"/>
  <c r="BD25" i="5"/>
  <c r="BE25" i="5"/>
  <c r="BF25" i="5" s="1"/>
  <c r="BE21" i="5"/>
  <c r="BF21" i="5" s="1"/>
  <c r="BD21" i="5"/>
  <c r="BD17" i="5"/>
  <c r="BE17" i="5"/>
  <c r="BF17" i="5" s="1"/>
  <c r="BE13" i="5"/>
  <c r="BF13" i="5" s="1"/>
  <c r="BD13" i="5"/>
  <c r="BG39" i="5"/>
  <c r="BI39" i="5"/>
  <c r="BH39" i="5"/>
  <c r="BG35" i="5"/>
  <c r="BG31" i="5"/>
  <c r="BG27" i="5"/>
  <c r="BG23" i="5"/>
  <c r="BG19" i="5"/>
  <c r="BH19" i="5"/>
  <c r="BG15" i="5"/>
  <c r="BK37" i="5"/>
  <c r="BL37" i="5" s="1"/>
  <c r="BK33" i="5"/>
  <c r="BL33" i="5" s="1"/>
  <c r="BK29" i="5"/>
  <c r="BL29" i="5" s="1"/>
  <c r="BL25" i="5"/>
  <c r="BK25" i="5"/>
  <c r="BK21" i="5"/>
  <c r="BL21" i="5" s="1"/>
  <c r="BL17" i="5"/>
  <c r="BK17" i="5"/>
  <c r="BK13" i="5"/>
  <c r="BL13" i="5" s="1"/>
  <c r="BN39" i="5"/>
  <c r="BO39" i="5" s="1"/>
  <c r="BN35" i="5"/>
  <c r="BO35" i="5" s="1"/>
  <c r="BM35" i="5"/>
  <c r="BO31" i="5"/>
  <c r="BN31" i="5"/>
  <c r="BO27" i="5"/>
  <c r="BN27" i="5"/>
  <c r="BM27" i="5"/>
  <c r="BN23" i="5"/>
  <c r="BO23" i="5" s="1"/>
  <c r="BN19" i="5"/>
  <c r="BO19" i="5" s="1"/>
  <c r="BM19" i="5"/>
  <c r="BO15" i="5"/>
  <c r="BN15" i="5"/>
  <c r="AN38" i="5"/>
  <c r="AY38" i="5" s="1"/>
  <c r="AN34" i="5"/>
  <c r="AY34" i="5" s="1"/>
  <c r="AN30" i="5"/>
  <c r="AY30" i="5" s="1"/>
  <c r="AN26" i="5"/>
  <c r="AY26" i="5" s="1"/>
  <c r="AN22" i="5"/>
  <c r="AY22" i="5" s="1"/>
  <c r="AN18" i="5"/>
  <c r="AY18" i="5" s="1"/>
  <c r="AN14" i="5"/>
  <c r="AY14" i="5" s="1"/>
  <c r="AQ37" i="5"/>
  <c r="AY37" i="5" s="1"/>
  <c r="AQ33" i="5"/>
  <c r="BJ33" i="5" s="1"/>
  <c r="AQ29" i="5"/>
  <c r="BJ29" i="5" s="1"/>
  <c r="AQ25" i="5"/>
  <c r="BJ25" i="5" s="1"/>
  <c r="AQ21" i="5"/>
  <c r="AY21" i="5" s="1"/>
  <c r="AQ17" i="5"/>
  <c r="BJ17" i="5" s="1"/>
  <c r="AQ13" i="5"/>
  <c r="BJ13" i="5" s="1"/>
  <c r="AT36" i="5"/>
  <c r="AY36" i="5" s="1"/>
  <c r="AT32" i="5"/>
  <c r="BM32" i="5" s="1"/>
  <c r="AT28" i="5"/>
  <c r="AY28" i="5" s="1"/>
  <c r="AT24" i="5"/>
  <c r="AY24" i="5" s="1"/>
  <c r="AT20" i="5"/>
  <c r="AY20" i="5" s="1"/>
  <c r="AT16" i="5"/>
  <c r="F40" i="5"/>
  <c r="BK18" i="5"/>
  <c r="BL18" i="5" s="1"/>
  <c r="BC12" i="5"/>
  <c r="AI40" i="5"/>
  <c r="BA12" i="5"/>
  <c r="BB28" i="5"/>
  <c r="BC28" i="5" s="1"/>
  <c r="BA28" i="5"/>
  <c r="BC16" i="5"/>
  <c r="BB16" i="5"/>
  <c r="BA16" i="5"/>
  <c r="BE26" i="5"/>
  <c r="BF26" i="5" s="1"/>
  <c r="BD26" i="5"/>
  <c r="BD14" i="5"/>
  <c r="BE14" i="5"/>
  <c r="BF14" i="5" s="1"/>
  <c r="BJ30" i="5"/>
  <c r="BK30" i="5"/>
  <c r="BL30" i="5" s="1"/>
  <c r="BM36" i="5"/>
  <c r="BN36" i="5"/>
  <c r="BO36" i="5" s="1"/>
  <c r="BM20" i="5"/>
  <c r="BO20" i="5"/>
  <c r="BN20" i="5"/>
  <c r="AM40" i="5"/>
  <c r="BC35" i="5"/>
  <c r="BB35" i="5"/>
  <c r="BA35" i="5"/>
  <c r="BD12" i="5"/>
  <c r="BA38" i="5"/>
  <c r="BB38" i="5"/>
  <c r="BA34" i="5"/>
  <c r="BB30" i="5"/>
  <c r="BC30" i="5" s="1"/>
  <c r="BA30" i="5"/>
  <c r="BA26" i="5"/>
  <c r="BB26" i="5"/>
  <c r="BC26" i="5" s="1"/>
  <c r="BA22" i="5"/>
  <c r="BB22" i="5"/>
  <c r="BC22" i="5" s="1"/>
  <c r="BB18" i="5"/>
  <c r="BC18" i="5" s="1"/>
  <c r="BA18" i="5"/>
  <c r="BB14" i="5"/>
  <c r="BC14" i="5" s="1"/>
  <c r="BA14" i="5"/>
  <c r="BE36" i="5"/>
  <c r="BF36" i="5" s="1"/>
  <c r="BD36" i="5"/>
  <c r="BD32" i="5"/>
  <c r="BD28" i="5"/>
  <c r="BF20" i="5"/>
  <c r="BD20" i="5"/>
  <c r="BD16" i="5"/>
  <c r="BE16" i="5"/>
  <c r="BF16" i="5" s="1"/>
  <c r="BG34" i="5"/>
  <c r="BG30" i="5"/>
  <c r="BG26" i="5"/>
  <c r="BH22" i="5"/>
  <c r="BI22" i="5" s="1"/>
  <c r="BG18" i="5"/>
  <c r="BG14" i="5"/>
  <c r="BK36" i="5"/>
  <c r="BL36" i="5" s="1"/>
  <c r="BK32" i="5"/>
  <c r="BL32" i="5" s="1"/>
  <c r="BJ32" i="5"/>
  <c r="BL28" i="5"/>
  <c r="BK28" i="5"/>
  <c r="BK24" i="5"/>
  <c r="BL24" i="5" s="1"/>
  <c r="BJ24" i="5"/>
  <c r="BK20" i="5"/>
  <c r="BL20" i="5" s="1"/>
  <c r="BK16" i="5"/>
  <c r="BL16" i="5" s="1"/>
  <c r="BJ16" i="5"/>
  <c r="BM38" i="5"/>
  <c r="BM34" i="5"/>
  <c r="BN34" i="5"/>
  <c r="BO34" i="5" s="1"/>
  <c r="BM30" i="5"/>
  <c r="BM26" i="5"/>
  <c r="BO26" i="5"/>
  <c r="BN26" i="5"/>
  <c r="BM22" i="5"/>
  <c r="BM18" i="5"/>
  <c r="BN18" i="5"/>
  <c r="BO18" i="5" s="1"/>
  <c r="BM14" i="5"/>
  <c r="I40" i="5"/>
  <c r="AL40" i="5"/>
  <c r="BB34" i="5"/>
  <c r="BC34" i="5" s="1"/>
  <c r="BC38" i="5"/>
  <c r="BJ28" i="5"/>
  <c r="BM23" i="5"/>
  <c r="BH38" i="5"/>
  <c r="BI38" i="5" s="1"/>
  <c r="BN38" i="5"/>
  <c r="BO38" i="5" s="1"/>
  <c r="BN12" i="5"/>
  <c r="AU40" i="5"/>
  <c r="BM12" i="5"/>
  <c r="BB36" i="5"/>
  <c r="BC36" i="5" s="1"/>
  <c r="BA36" i="5"/>
  <c r="BC24" i="5"/>
  <c r="BA24" i="5"/>
  <c r="BE38" i="5"/>
  <c r="BD38" i="5"/>
  <c r="BF38" i="5"/>
  <c r="BE22" i="5"/>
  <c r="BF22" i="5" s="1"/>
  <c r="BD22" i="5"/>
  <c r="BJ22" i="5"/>
  <c r="BK22" i="5"/>
  <c r="BL22" i="5" s="1"/>
  <c r="BO28" i="5"/>
  <c r="BN28" i="5"/>
  <c r="BK26" i="5"/>
  <c r="BL26" i="5" s="1"/>
  <c r="AS40" i="5"/>
  <c r="BC39" i="5"/>
  <c r="BB39" i="5"/>
  <c r="BA39" i="5"/>
  <c r="BB31" i="5"/>
  <c r="BC31" i="5" s="1"/>
  <c r="BA31" i="5"/>
  <c r="BK12" i="5"/>
  <c r="BL12" i="5" s="1"/>
  <c r="AR40" i="5"/>
  <c r="AJ40" i="5"/>
  <c r="BB37" i="5"/>
  <c r="BC37" i="5" s="1"/>
  <c r="BB33" i="5"/>
  <c r="BC33" i="5" s="1"/>
  <c r="BB25" i="5"/>
  <c r="BC25" i="5" s="1"/>
  <c r="BB21" i="5"/>
  <c r="BC21" i="5"/>
  <c r="BC17" i="5"/>
  <c r="BA13" i="5"/>
  <c r="BB13" i="5"/>
  <c r="BC13" i="5" s="1"/>
  <c r="BE39" i="5"/>
  <c r="BF39" i="5" s="1"/>
  <c r="BD39" i="5"/>
  <c r="BF35" i="5"/>
  <c r="BD31" i="5"/>
  <c r="BE31" i="5"/>
  <c r="BF31" i="5" s="1"/>
  <c r="BE27" i="5"/>
  <c r="BF27" i="5" s="1"/>
  <c r="BE23" i="5"/>
  <c r="BF23" i="5" s="1"/>
  <c r="BD23" i="5"/>
  <c r="BE15" i="5"/>
  <c r="BF15" i="5" s="1"/>
  <c r="BD15" i="5"/>
  <c r="BG37" i="5"/>
  <c r="BK39" i="5"/>
  <c r="BL39" i="5" s="1"/>
  <c r="BJ39" i="5"/>
  <c r="BK35" i="5"/>
  <c r="BL35" i="5" s="1"/>
  <c r="BJ35" i="5"/>
  <c r="BK31" i="5"/>
  <c r="BL31" i="5" s="1"/>
  <c r="BJ31" i="5"/>
  <c r="BL27" i="5"/>
  <c r="BK27" i="5"/>
  <c r="BJ27" i="5"/>
  <c r="BK23" i="5"/>
  <c r="BL23" i="5" s="1"/>
  <c r="BJ23" i="5"/>
  <c r="BL19" i="5"/>
  <c r="BK19" i="5"/>
  <c r="BJ19" i="5"/>
  <c r="BK15" i="5"/>
  <c r="BL15" i="5" s="1"/>
  <c r="BJ15" i="5"/>
  <c r="BM37" i="5"/>
  <c r="BN37" i="5"/>
  <c r="BO37" i="5" s="1"/>
  <c r="BM33" i="5"/>
  <c r="BO33" i="5"/>
  <c r="BN33" i="5"/>
  <c r="BM29" i="5"/>
  <c r="BN29" i="5"/>
  <c r="BO29" i="5" s="1"/>
  <c r="BM25" i="5"/>
  <c r="BO25" i="5"/>
  <c r="BN25" i="5"/>
  <c r="BM21" i="5"/>
  <c r="BN21" i="5"/>
  <c r="BO21" i="5" s="1"/>
  <c r="BM17" i="5"/>
  <c r="BO17" i="5"/>
  <c r="BN17" i="5"/>
  <c r="BM13" i="5"/>
  <c r="BN13" i="5"/>
  <c r="BO13" i="5" s="1"/>
  <c r="L40" i="5"/>
  <c r="BA37" i="5"/>
  <c r="BA21" i="5"/>
  <c r="BB29" i="5"/>
  <c r="BC29" i="5" s="1"/>
  <c r="BD27" i="5"/>
  <c r="BJ20" i="5"/>
  <c r="BM15" i="5"/>
  <c r="BK34" i="5"/>
  <c r="BL34" i="5" s="1"/>
  <c r="BN30" i="5"/>
  <c r="BO30" i="5" s="1"/>
  <c r="BO22" i="5"/>
  <c r="AW12" i="5"/>
  <c r="AX36" i="5"/>
  <c r="AX28" i="5"/>
  <c r="AW39" i="5"/>
  <c r="AW35" i="5"/>
  <c r="AW31" i="5"/>
  <c r="AX37" i="5"/>
  <c r="AX33" i="5"/>
  <c r="AX29" i="5"/>
  <c r="AW36" i="5"/>
  <c r="AW32" i="5"/>
  <c r="AW28" i="5"/>
  <c r="AW24" i="5"/>
  <c r="AW20" i="5"/>
  <c r="AW16" i="5"/>
  <c r="AX39" i="5"/>
  <c r="AX35" i="5"/>
  <c r="AX31" i="5"/>
  <c r="AX27" i="5"/>
  <c r="AX23" i="5"/>
  <c r="AX19" i="5"/>
  <c r="AX15" i="5"/>
  <c r="AW26" i="5"/>
  <c r="AW22" i="5"/>
  <c r="AW18" i="5"/>
  <c r="AW14" i="5"/>
  <c r="AX32" i="5"/>
  <c r="AW38" i="5"/>
  <c r="AW34" i="5"/>
  <c r="AW30" i="5"/>
  <c r="AX38" i="5"/>
  <c r="AX34" i="5"/>
  <c r="AX30" i="5"/>
  <c r="AW37" i="5"/>
  <c r="AW33" i="5"/>
  <c r="AW29" i="5"/>
  <c r="AG40" i="5"/>
  <c r="AX26" i="5"/>
  <c r="AX22" i="5"/>
  <c r="AX18" i="5"/>
  <c r="AX14" i="5"/>
  <c r="AW25" i="5"/>
  <c r="AW21" i="5"/>
  <c r="AW17" i="5"/>
  <c r="AW13" i="5"/>
  <c r="AX24" i="5"/>
  <c r="AX20" i="5"/>
  <c r="AX16" i="5"/>
  <c r="AX25" i="5"/>
  <c r="AX21" i="5"/>
  <c r="AX17" i="5"/>
  <c r="AX13" i="5"/>
  <c r="AW27" i="5"/>
  <c r="AW23" i="5"/>
  <c r="AW19" i="5"/>
  <c r="AW15" i="5"/>
  <c r="AX12" i="5"/>
  <c r="BD40" i="3"/>
  <c r="BB40" i="3"/>
  <c r="AZ40" i="3"/>
  <c r="AX40" i="3"/>
  <c r="AV40" i="3"/>
  <c r="AT40" i="3"/>
  <c r="AR40" i="3"/>
  <c r="AP40" i="3"/>
  <c r="AN40" i="3"/>
  <c r="AL40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12" i="3"/>
  <c r="X13" i="3"/>
  <c r="X14" i="3"/>
  <c r="X15" i="3"/>
  <c r="X16" i="3"/>
  <c r="X17" i="3"/>
  <c r="AC17" i="3" s="1"/>
  <c r="X18" i="3"/>
  <c r="X19" i="3"/>
  <c r="X20" i="3"/>
  <c r="X21" i="3"/>
  <c r="X22" i="3"/>
  <c r="X23" i="3"/>
  <c r="X24" i="3"/>
  <c r="X25" i="3"/>
  <c r="AC25" i="3" s="1"/>
  <c r="X26" i="3"/>
  <c r="X27" i="3"/>
  <c r="X28" i="3"/>
  <c r="X29" i="3"/>
  <c r="X30" i="3"/>
  <c r="X31" i="3"/>
  <c r="X32" i="3"/>
  <c r="X33" i="3"/>
  <c r="AC33" i="3" s="1"/>
  <c r="X34" i="3"/>
  <c r="X35" i="3"/>
  <c r="X36" i="3"/>
  <c r="X37" i="3"/>
  <c r="X38" i="3"/>
  <c r="X39" i="3"/>
  <c r="X12" i="3"/>
  <c r="W13" i="3"/>
  <c r="AC13" i="3" s="1"/>
  <c r="W14" i="3"/>
  <c r="AC14" i="3" s="1"/>
  <c r="W15" i="3"/>
  <c r="AC15" i="3" s="1"/>
  <c r="W16" i="3"/>
  <c r="AC16" i="3" s="1"/>
  <c r="W17" i="3"/>
  <c r="W18" i="3"/>
  <c r="AC18" i="3" s="1"/>
  <c r="W19" i="3"/>
  <c r="AC19" i="3" s="1"/>
  <c r="W20" i="3"/>
  <c r="AC20" i="3" s="1"/>
  <c r="W21" i="3"/>
  <c r="AC21" i="3" s="1"/>
  <c r="W22" i="3"/>
  <c r="AC22" i="3" s="1"/>
  <c r="W23" i="3"/>
  <c r="AC23" i="3" s="1"/>
  <c r="W24" i="3"/>
  <c r="AC24" i="3" s="1"/>
  <c r="W25" i="3"/>
  <c r="W26" i="3"/>
  <c r="AC26" i="3" s="1"/>
  <c r="W27" i="3"/>
  <c r="AC27" i="3" s="1"/>
  <c r="W28" i="3"/>
  <c r="AC28" i="3" s="1"/>
  <c r="W29" i="3"/>
  <c r="AC29" i="3" s="1"/>
  <c r="W30" i="3"/>
  <c r="AC30" i="3" s="1"/>
  <c r="W31" i="3"/>
  <c r="AC31" i="3" s="1"/>
  <c r="W32" i="3"/>
  <c r="AC32" i="3" s="1"/>
  <c r="W33" i="3"/>
  <c r="W34" i="3"/>
  <c r="AC34" i="3" s="1"/>
  <c r="W35" i="3"/>
  <c r="AC35" i="3" s="1"/>
  <c r="W36" i="3"/>
  <c r="AC36" i="3" s="1"/>
  <c r="W37" i="3"/>
  <c r="AC37" i="3" s="1"/>
  <c r="W38" i="3"/>
  <c r="AC38" i="3" s="1"/>
  <c r="W39" i="3"/>
  <c r="AC39" i="3" s="1"/>
  <c r="W12" i="3"/>
  <c r="AC12" i="3" s="1"/>
  <c r="X16" i="2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B40" i="3"/>
  <c r="AH35" i="3" l="1"/>
  <c r="AI35" i="3" s="1"/>
  <c r="AG35" i="3"/>
  <c r="AH27" i="3"/>
  <c r="AI27" i="3" s="1"/>
  <c r="AG27" i="3"/>
  <c r="AG19" i="3"/>
  <c r="AH19" i="3"/>
  <c r="AI19" i="3" s="1"/>
  <c r="AG34" i="3"/>
  <c r="AH34" i="3"/>
  <c r="AG26" i="3"/>
  <c r="AH26" i="3"/>
  <c r="AI18" i="3"/>
  <c r="AG18" i="3"/>
  <c r="AH18" i="3"/>
  <c r="AG12" i="3"/>
  <c r="AC40" i="3"/>
  <c r="AH12" i="3"/>
  <c r="AG32" i="3"/>
  <c r="AH32" i="3"/>
  <c r="AI32" i="3" s="1"/>
  <c r="AG24" i="3"/>
  <c r="AH24" i="3"/>
  <c r="AG16" i="3"/>
  <c r="AH16" i="3"/>
  <c r="AI31" i="3"/>
  <c r="AG31" i="3"/>
  <c r="AH31" i="3"/>
  <c r="AG39" i="3"/>
  <c r="AH39" i="3"/>
  <c r="AH38" i="3"/>
  <c r="AI38" i="3" s="1"/>
  <c r="AG38" i="3"/>
  <c r="AG30" i="3"/>
  <c r="AH30" i="3"/>
  <c r="AI30" i="3" s="1"/>
  <c r="AH22" i="3"/>
  <c r="AI22" i="3" s="1"/>
  <c r="AG22" i="3"/>
  <c r="AH14" i="3"/>
  <c r="AI14" i="3"/>
  <c r="AG14" i="3"/>
  <c r="AG15" i="3"/>
  <c r="AH15" i="3"/>
  <c r="AH37" i="3"/>
  <c r="AI37" i="3"/>
  <c r="AG37" i="3"/>
  <c r="AH21" i="3"/>
  <c r="AG21" i="3"/>
  <c r="AH13" i="3"/>
  <c r="AI13" i="3"/>
  <c r="AG13" i="3"/>
  <c r="AG33" i="3"/>
  <c r="AH33" i="3"/>
  <c r="AI33" i="3" s="1"/>
  <c r="AI25" i="3"/>
  <c r="AG25" i="3"/>
  <c r="AH25" i="3"/>
  <c r="AG17" i="3"/>
  <c r="AH17" i="3"/>
  <c r="AG23" i="3"/>
  <c r="AH23" i="3"/>
  <c r="AI23" i="3" s="1"/>
  <c r="AH29" i="3"/>
  <c r="AI29" i="3" s="1"/>
  <c r="AG29" i="3"/>
  <c r="AH36" i="3"/>
  <c r="AI36" i="3"/>
  <c r="AG36" i="3"/>
  <c r="AH28" i="3"/>
  <c r="AG28" i="3"/>
  <c r="AH20" i="3"/>
  <c r="AI20" i="3"/>
  <c r="AG20" i="3"/>
  <c r="X40" i="3"/>
  <c r="AD40" i="3"/>
  <c r="BM31" i="5"/>
  <c r="BB40" i="5"/>
  <c r="BG22" i="5"/>
  <c r="AY17" i="5"/>
  <c r="Z40" i="3"/>
  <c r="AY33" i="5"/>
  <c r="BM28" i="5"/>
  <c r="Y40" i="3"/>
  <c r="AA40" i="3"/>
  <c r="AE40" i="3"/>
  <c r="AT40" i="5"/>
  <c r="AY23" i="5"/>
  <c r="W40" i="3"/>
  <c r="BG38" i="5"/>
  <c r="BF40" i="5"/>
  <c r="BL40" i="5"/>
  <c r="BN40" i="5"/>
  <c r="BC40" i="5"/>
  <c r="BJ21" i="5"/>
  <c r="BJ37" i="5"/>
  <c r="BM16" i="5"/>
  <c r="AY25" i="5"/>
  <c r="AY13" i="5"/>
  <c r="AY40" i="5" s="1"/>
  <c r="AY16" i="5"/>
  <c r="BO12" i="5"/>
  <c r="BO40" i="5" s="1"/>
  <c r="BM24" i="5"/>
  <c r="AN40" i="5"/>
  <c r="AY29" i="5"/>
  <c r="AQ40" i="5"/>
  <c r="BH40" i="5"/>
  <c r="BE40" i="5"/>
  <c r="AY32" i="5"/>
  <c r="BK40" i="5"/>
  <c r="BI19" i="5"/>
  <c r="BI40" i="5" s="1"/>
  <c r="AX40" i="5"/>
  <c r="AW40" i="5"/>
  <c r="BE29" i="3" l="1"/>
  <c r="BA29" i="3"/>
  <c r="AW29" i="3"/>
  <c r="BC29" i="3"/>
  <c r="AY29" i="3"/>
  <c r="AY23" i="3"/>
  <c r="BE23" i="3"/>
  <c r="BA23" i="3"/>
  <c r="AW23" i="3"/>
  <c r="BC23" i="3"/>
  <c r="BE22" i="3"/>
  <c r="BA22" i="3"/>
  <c r="AW22" i="3"/>
  <c r="BC22" i="3"/>
  <c r="AY22" i="3"/>
  <c r="BA27" i="3"/>
  <c r="AW27" i="3"/>
  <c r="BC27" i="3"/>
  <c r="AY27" i="3"/>
  <c r="BE27" i="3"/>
  <c r="BC19" i="3"/>
  <c r="AY19" i="3"/>
  <c r="BE19" i="3"/>
  <c r="BA19" i="3"/>
  <c r="AW19" i="3"/>
  <c r="BE38" i="3"/>
  <c r="BA38" i="3"/>
  <c r="AW38" i="3"/>
  <c r="BC38" i="3"/>
  <c r="AY38" i="3"/>
  <c r="BC32" i="3"/>
  <c r="AY32" i="3"/>
  <c r="BE32" i="3"/>
  <c r="BA32" i="3"/>
  <c r="AW32" i="3"/>
  <c r="BC33" i="3"/>
  <c r="AY33" i="3"/>
  <c r="BE33" i="3"/>
  <c r="BA33" i="3"/>
  <c r="AW33" i="3"/>
  <c r="BE30" i="3"/>
  <c r="BA30" i="3"/>
  <c r="AW30" i="3"/>
  <c r="BC30" i="3"/>
  <c r="AY30" i="3"/>
  <c r="BE35" i="3"/>
  <c r="BC35" i="3"/>
  <c r="AY35" i="3"/>
  <c r="BA35" i="3"/>
  <c r="AW35" i="3"/>
  <c r="AS14" i="3"/>
  <c r="AO14" i="3"/>
  <c r="AU14" i="3"/>
  <c r="AQ14" i="3"/>
  <c r="AM14" i="3"/>
  <c r="AU16" i="3"/>
  <c r="AQ16" i="3"/>
  <c r="AM16" i="3"/>
  <c r="AS16" i="3"/>
  <c r="AO16" i="3"/>
  <c r="AU26" i="3"/>
  <c r="AQ26" i="3"/>
  <c r="AM26" i="3"/>
  <c r="AS26" i="3"/>
  <c r="AO26" i="3"/>
  <c r="BE36" i="3"/>
  <c r="BA36" i="3"/>
  <c r="AW36" i="3"/>
  <c r="BC36" i="3"/>
  <c r="AY36" i="3"/>
  <c r="AU17" i="3"/>
  <c r="AQ17" i="3"/>
  <c r="AM17" i="3"/>
  <c r="AS17" i="3"/>
  <c r="AO17" i="3"/>
  <c r="BE37" i="3"/>
  <c r="BA37" i="3"/>
  <c r="AW37" i="3"/>
  <c r="BC37" i="3"/>
  <c r="AY37" i="3"/>
  <c r="AS38" i="3"/>
  <c r="AO38" i="3"/>
  <c r="AU38" i="3"/>
  <c r="AQ38" i="3"/>
  <c r="AM38" i="3"/>
  <c r="AU12" i="3"/>
  <c r="AQ12" i="3"/>
  <c r="AS12" i="3"/>
  <c r="AO12" i="3"/>
  <c r="AH40" i="3"/>
  <c r="AU33" i="3"/>
  <c r="AQ33" i="3"/>
  <c r="AM33" i="3"/>
  <c r="AS33" i="3"/>
  <c r="AO33" i="3"/>
  <c r="BC31" i="3"/>
  <c r="BE31" i="3"/>
  <c r="BA31" i="3"/>
  <c r="AW31" i="3"/>
  <c r="AY31" i="3"/>
  <c r="AS36" i="3"/>
  <c r="AO36" i="3"/>
  <c r="AU36" i="3"/>
  <c r="AQ36" i="3"/>
  <c r="AM36" i="3"/>
  <c r="AS37" i="3"/>
  <c r="AO37" i="3"/>
  <c r="AU37" i="3"/>
  <c r="AQ37" i="3"/>
  <c r="AM37" i="3"/>
  <c r="AU39" i="3"/>
  <c r="AM39" i="3"/>
  <c r="AS39" i="3"/>
  <c r="AO39" i="3"/>
  <c r="AQ39" i="3"/>
  <c r="AI16" i="3"/>
  <c r="AI26" i="3"/>
  <c r="BE20" i="3"/>
  <c r="BA20" i="3"/>
  <c r="AW20" i="3"/>
  <c r="BC20" i="3"/>
  <c r="AY20" i="3"/>
  <c r="AI17" i="3"/>
  <c r="BE13" i="3"/>
  <c r="BA13" i="3"/>
  <c r="AW13" i="3"/>
  <c r="BC13" i="3"/>
  <c r="AY13" i="3"/>
  <c r="AU15" i="3"/>
  <c r="AQ15" i="3"/>
  <c r="AS15" i="3"/>
  <c r="AO15" i="3"/>
  <c r="AM15" i="3"/>
  <c r="AS22" i="3"/>
  <c r="AO22" i="3"/>
  <c r="AU22" i="3"/>
  <c r="AQ22" i="3"/>
  <c r="AM22" i="3"/>
  <c r="AU24" i="3"/>
  <c r="AQ24" i="3"/>
  <c r="AM24" i="3"/>
  <c r="AS24" i="3"/>
  <c r="AO24" i="3"/>
  <c r="AU34" i="3"/>
  <c r="AQ34" i="3"/>
  <c r="AM34" i="3"/>
  <c r="AS34" i="3"/>
  <c r="AO34" i="3"/>
  <c r="AS27" i="3"/>
  <c r="AO27" i="3"/>
  <c r="AU27" i="3"/>
  <c r="AQ27" i="3"/>
  <c r="AM27" i="3"/>
  <c r="AS28" i="3"/>
  <c r="AO28" i="3"/>
  <c r="AU28" i="3"/>
  <c r="AQ28" i="3"/>
  <c r="AM28" i="3"/>
  <c r="BC18" i="3"/>
  <c r="AY18" i="3"/>
  <c r="BE18" i="3"/>
  <c r="BA18" i="3"/>
  <c r="AW18" i="3"/>
  <c r="AS20" i="3"/>
  <c r="AO20" i="3"/>
  <c r="AU20" i="3"/>
  <c r="AQ20" i="3"/>
  <c r="AM20" i="3"/>
  <c r="AU25" i="3"/>
  <c r="AQ25" i="3"/>
  <c r="AM25" i="3"/>
  <c r="AS25" i="3"/>
  <c r="AO25" i="3"/>
  <c r="AS13" i="3"/>
  <c r="AO13" i="3"/>
  <c r="AU13" i="3"/>
  <c r="AQ13" i="3"/>
  <c r="AM13" i="3"/>
  <c r="AI39" i="3"/>
  <c r="AI12" i="3"/>
  <c r="AS29" i="3"/>
  <c r="AO29" i="3"/>
  <c r="AU29" i="3"/>
  <c r="AQ29" i="3"/>
  <c r="AM29" i="3"/>
  <c r="AI15" i="3"/>
  <c r="AS30" i="3"/>
  <c r="AO30" i="3"/>
  <c r="AU30" i="3"/>
  <c r="AQ30" i="3"/>
  <c r="AM30" i="3"/>
  <c r="AQ31" i="3"/>
  <c r="AS31" i="3"/>
  <c r="AO31" i="3"/>
  <c r="AU31" i="3"/>
  <c r="AM31" i="3"/>
  <c r="AI24" i="3"/>
  <c r="AU18" i="3"/>
  <c r="AQ18" i="3"/>
  <c r="AM18" i="3"/>
  <c r="AS18" i="3"/>
  <c r="AO18" i="3"/>
  <c r="AI34" i="3"/>
  <c r="AS21" i="3"/>
  <c r="AO21" i="3"/>
  <c r="AU21" i="3"/>
  <c r="AQ21" i="3"/>
  <c r="AM21" i="3"/>
  <c r="BE14" i="3"/>
  <c r="BA14" i="3"/>
  <c r="AW14" i="3"/>
  <c r="BC14" i="3"/>
  <c r="AY14" i="3"/>
  <c r="AI28" i="3"/>
  <c r="AM23" i="3"/>
  <c r="AS23" i="3"/>
  <c r="AO23" i="3"/>
  <c r="AU23" i="3"/>
  <c r="AQ23" i="3"/>
  <c r="BC25" i="3"/>
  <c r="AY25" i="3"/>
  <c r="BE25" i="3"/>
  <c r="BA25" i="3"/>
  <c r="AW25" i="3"/>
  <c r="AI21" i="3"/>
  <c r="AU32" i="3"/>
  <c r="AQ32" i="3"/>
  <c r="AM32" i="3"/>
  <c r="AS32" i="3"/>
  <c r="AO32" i="3"/>
  <c r="AU19" i="3"/>
  <c r="AQ19" i="3"/>
  <c r="AM19" i="3"/>
  <c r="AS19" i="3"/>
  <c r="AO19" i="3"/>
  <c r="AU35" i="3"/>
  <c r="AQ35" i="3"/>
  <c r="AM35" i="3"/>
  <c r="AS35" i="3"/>
  <c r="AO35" i="3"/>
  <c r="BA44" i="2"/>
  <c r="AS44" i="2"/>
  <c r="AM44" i="2"/>
  <c r="AJ32" i="2"/>
  <c r="AT32" i="2" s="1"/>
  <c r="AU44" i="2"/>
  <c r="AW44" i="2"/>
  <c r="AY44" i="2"/>
  <c r="AK44" i="2"/>
  <c r="AO44" i="2"/>
  <c r="AQ44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16" i="2"/>
  <c r="AB17" i="2"/>
  <c r="AL17" i="2" s="1"/>
  <c r="AV17" i="2" s="1"/>
  <c r="AB18" i="2"/>
  <c r="AH18" i="2" s="1"/>
  <c r="AR18" i="2" s="1"/>
  <c r="AB19" i="2"/>
  <c r="AN19" i="2" s="1"/>
  <c r="AX19" i="2" s="1"/>
  <c r="AB20" i="2"/>
  <c r="AJ20" i="2" s="1"/>
  <c r="AT20" i="2" s="1"/>
  <c r="AB21" i="2"/>
  <c r="AB22" i="2"/>
  <c r="AN22" i="2" s="1"/>
  <c r="AX22" i="2" s="1"/>
  <c r="AB23" i="2"/>
  <c r="AN23" i="2" s="1"/>
  <c r="AX23" i="2" s="1"/>
  <c r="AB24" i="2"/>
  <c r="AN24" i="2" s="1"/>
  <c r="AX24" i="2" s="1"/>
  <c r="AB25" i="2"/>
  <c r="AB26" i="2"/>
  <c r="AH26" i="2" s="1"/>
  <c r="AR26" i="2" s="1"/>
  <c r="AB27" i="2"/>
  <c r="AN27" i="2" s="1"/>
  <c r="AX27" i="2" s="1"/>
  <c r="AB28" i="2"/>
  <c r="AN28" i="2" s="1"/>
  <c r="AX28" i="2" s="1"/>
  <c r="AB29" i="2"/>
  <c r="AL29" i="2" s="1"/>
  <c r="AV29" i="2" s="1"/>
  <c r="AB30" i="2"/>
  <c r="AN30" i="2" s="1"/>
  <c r="AX30" i="2" s="1"/>
  <c r="AB31" i="2"/>
  <c r="AN31" i="2" s="1"/>
  <c r="AX31" i="2" s="1"/>
  <c r="AB32" i="2"/>
  <c r="AN32" i="2" s="1"/>
  <c r="AX32" i="2" s="1"/>
  <c r="AB33" i="2"/>
  <c r="AL33" i="2" s="1"/>
  <c r="AV33" i="2" s="1"/>
  <c r="AB34" i="2"/>
  <c r="AH34" i="2" s="1"/>
  <c r="AR34" i="2" s="1"/>
  <c r="AB35" i="2"/>
  <c r="AN35" i="2" s="1"/>
  <c r="AX35" i="2" s="1"/>
  <c r="AB36" i="2"/>
  <c r="AN36" i="2" s="1"/>
  <c r="AX36" i="2" s="1"/>
  <c r="AB37" i="2"/>
  <c r="AB38" i="2"/>
  <c r="AB39" i="2"/>
  <c r="AN39" i="2" s="1"/>
  <c r="AX39" i="2" s="1"/>
  <c r="AB40" i="2"/>
  <c r="AN40" i="2" s="1"/>
  <c r="AX40" i="2" s="1"/>
  <c r="AB41" i="2"/>
  <c r="AL41" i="2" s="1"/>
  <c r="AV41" i="2" s="1"/>
  <c r="AB42" i="2"/>
  <c r="AH42" i="2" s="1"/>
  <c r="AR42" i="2" s="1"/>
  <c r="AB43" i="2"/>
  <c r="AN43" i="2" s="1"/>
  <c r="AX43" i="2" s="1"/>
  <c r="AB16" i="2"/>
  <c r="AN16" i="2" s="1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16" i="2"/>
  <c r="X17" i="2"/>
  <c r="AC17" i="2" s="1"/>
  <c r="X18" i="2"/>
  <c r="AC18" i="2" s="1"/>
  <c r="X19" i="2"/>
  <c r="AC19" i="2" s="1"/>
  <c r="X20" i="2"/>
  <c r="AC20" i="2" s="1"/>
  <c r="X21" i="2"/>
  <c r="AC21" i="2" s="1"/>
  <c r="X22" i="2"/>
  <c r="AC22" i="2" s="1"/>
  <c r="X23" i="2"/>
  <c r="AC23" i="2" s="1"/>
  <c r="X24" i="2"/>
  <c r="AC24" i="2" s="1"/>
  <c r="X25" i="2"/>
  <c r="AC25" i="2" s="1"/>
  <c r="X26" i="2"/>
  <c r="AC26" i="2" s="1"/>
  <c r="X27" i="2"/>
  <c r="AC27" i="2" s="1"/>
  <c r="X28" i="2"/>
  <c r="AC28" i="2" s="1"/>
  <c r="X29" i="2"/>
  <c r="AC29" i="2" s="1"/>
  <c r="X30" i="2"/>
  <c r="AC30" i="2" s="1"/>
  <c r="X31" i="2"/>
  <c r="AC31" i="2" s="1"/>
  <c r="X32" i="2"/>
  <c r="AC32" i="2" s="1"/>
  <c r="X33" i="2"/>
  <c r="AC33" i="2" s="1"/>
  <c r="X34" i="2"/>
  <c r="AC34" i="2" s="1"/>
  <c r="X35" i="2"/>
  <c r="AC35" i="2" s="1"/>
  <c r="X36" i="2"/>
  <c r="AC36" i="2" s="1"/>
  <c r="X37" i="2"/>
  <c r="AC37" i="2" s="1"/>
  <c r="X38" i="2"/>
  <c r="AC38" i="2" s="1"/>
  <c r="X39" i="2"/>
  <c r="AC39" i="2" s="1"/>
  <c r="X40" i="2"/>
  <c r="AC40" i="2" s="1"/>
  <c r="X41" i="2"/>
  <c r="AC41" i="2" s="1"/>
  <c r="X42" i="2"/>
  <c r="AC42" i="2" s="1"/>
  <c r="X43" i="2"/>
  <c r="AC43" i="2" s="1"/>
  <c r="AC16" i="2"/>
  <c r="N44" i="2"/>
  <c r="O44" i="2"/>
  <c r="P44" i="2"/>
  <c r="Q44" i="2"/>
  <c r="R44" i="2"/>
  <c r="S44" i="2"/>
  <c r="T44" i="2"/>
  <c r="U44" i="2"/>
  <c r="V44" i="2"/>
  <c r="D44" i="2"/>
  <c r="E44" i="2"/>
  <c r="C44" i="2"/>
  <c r="F44" i="2"/>
  <c r="G44" i="2"/>
  <c r="H44" i="2"/>
  <c r="I44" i="2"/>
  <c r="J44" i="2"/>
  <c r="B44" i="2"/>
  <c r="AJ28" i="2" l="1"/>
  <c r="AT28" i="2" s="1"/>
  <c r="BE28" i="3"/>
  <c r="BA28" i="3"/>
  <c r="AW28" i="3"/>
  <c r="BC28" i="3"/>
  <c r="AY28" i="3"/>
  <c r="AJ24" i="2"/>
  <c r="AT24" i="2" s="1"/>
  <c r="AN26" i="2"/>
  <c r="AX26" i="2" s="1"/>
  <c r="BC24" i="3"/>
  <c r="AY24" i="3"/>
  <c r="BE24" i="3"/>
  <c r="BA24" i="3"/>
  <c r="AW24" i="3"/>
  <c r="BC26" i="3"/>
  <c r="AY26" i="3"/>
  <c r="BE26" i="3"/>
  <c r="BA26" i="3"/>
  <c r="AW26" i="3"/>
  <c r="AQ40" i="3"/>
  <c r="AN34" i="2"/>
  <c r="AX34" i="2" s="1"/>
  <c r="AP19" i="2"/>
  <c r="AZ19" i="2" s="1"/>
  <c r="BC12" i="3"/>
  <c r="BC40" i="3" s="1"/>
  <c r="AY12" i="3"/>
  <c r="BE12" i="3"/>
  <c r="BE40" i="3" s="1"/>
  <c r="BA12" i="3"/>
  <c r="AW12" i="3"/>
  <c r="BC16" i="3"/>
  <c r="AY16" i="3"/>
  <c r="BE16" i="3"/>
  <c r="BA16" i="3"/>
  <c r="BA40" i="3" s="1"/>
  <c r="AW16" i="3"/>
  <c r="AH38" i="2"/>
  <c r="AR38" i="2" s="1"/>
  <c r="AH30" i="2"/>
  <c r="AR30" i="2" s="1"/>
  <c r="AH22" i="2"/>
  <c r="AR22" i="2" s="1"/>
  <c r="AJ16" i="2"/>
  <c r="AT16" i="2" s="1"/>
  <c r="AN18" i="2"/>
  <c r="AX18" i="2" s="1"/>
  <c r="BC34" i="3"/>
  <c r="AY34" i="3"/>
  <c r="BE34" i="3"/>
  <c r="BA34" i="3"/>
  <c r="AW34" i="3"/>
  <c r="BE39" i="3"/>
  <c r="BA39" i="3"/>
  <c r="AW39" i="3"/>
  <c r="AY39" i="3"/>
  <c r="BC39" i="3"/>
  <c r="BC17" i="3"/>
  <c r="AY17" i="3"/>
  <c r="BE17" i="3"/>
  <c r="BA17" i="3"/>
  <c r="AW17" i="3"/>
  <c r="AO40" i="3"/>
  <c r="BE15" i="3"/>
  <c r="BA15" i="3"/>
  <c r="AW15" i="3"/>
  <c r="BC15" i="3"/>
  <c r="AY15" i="3"/>
  <c r="AM40" i="3"/>
  <c r="AI40" i="3"/>
  <c r="AL47" i="3" s="1"/>
  <c r="AL46" i="3"/>
  <c r="AL48" i="3"/>
  <c r="AN20" i="2"/>
  <c r="AX20" i="2" s="1"/>
  <c r="AJ40" i="2"/>
  <c r="AT40" i="2" s="1"/>
  <c r="AN42" i="2"/>
  <c r="AX42" i="2" s="1"/>
  <c r="BE21" i="3"/>
  <c r="BA21" i="3"/>
  <c r="AW21" i="3"/>
  <c r="BC21" i="3"/>
  <c r="AY21" i="3"/>
  <c r="AU40" i="3"/>
  <c r="AJ36" i="2"/>
  <c r="AT36" i="2" s="1"/>
  <c r="AN38" i="2"/>
  <c r="AX38" i="2" s="1"/>
  <c r="AS40" i="3"/>
  <c r="AP41" i="2"/>
  <c r="AZ41" i="2" s="1"/>
  <c r="AJ37" i="2"/>
  <c r="AT37" i="2" s="1"/>
  <c r="AH37" i="2"/>
  <c r="AR37" i="2" s="1"/>
  <c r="AN37" i="2"/>
  <c r="AX37" i="2" s="1"/>
  <c r="AJ29" i="2"/>
  <c r="AT29" i="2" s="1"/>
  <c r="AP29" i="2"/>
  <c r="AZ29" i="2" s="1"/>
  <c r="AH29" i="2"/>
  <c r="AR29" i="2" s="1"/>
  <c r="AN29" i="2"/>
  <c r="AX29" i="2" s="1"/>
  <c r="AJ25" i="2"/>
  <c r="AT25" i="2" s="1"/>
  <c r="AH25" i="2"/>
  <c r="AR25" i="2" s="1"/>
  <c r="AP25" i="2"/>
  <c r="AZ25" i="2" s="1"/>
  <c r="AN25" i="2"/>
  <c r="AX25" i="2" s="1"/>
  <c r="AJ17" i="2"/>
  <c r="AT17" i="2" s="1"/>
  <c r="AP17" i="2"/>
  <c r="AZ17" i="2" s="1"/>
  <c r="AH17" i="2"/>
  <c r="AR17" i="2" s="1"/>
  <c r="AN17" i="2"/>
  <c r="AX17" i="2" s="1"/>
  <c r="AL25" i="2"/>
  <c r="AV25" i="2" s="1"/>
  <c r="AP37" i="2"/>
  <c r="AZ37" i="2" s="1"/>
  <c r="AJ41" i="2"/>
  <c r="AT41" i="2" s="1"/>
  <c r="AH41" i="2"/>
  <c r="AR41" i="2" s="1"/>
  <c r="AN41" i="2"/>
  <c r="AX41" i="2" s="1"/>
  <c r="AJ33" i="2"/>
  <c r="AT33" i="2" s="1"/>
  <c r="AH33" i="2"/>
  <c r="AR33" i="2" s="1"/>
  <c r="AN33" i="2"/>
  <c r="AX33" i="2" s="1"/>
  <c r="AJ21" i="2"/>
  <c r="AT21" i="2" s="1"/>
  <c r="AP21" i="2"/>
  <c r="AZ21" i="2" s="1"/>
  <c r="AH21" i="2"/>
  <c r="AR21" i="2" s="1"/>
  <c r="AN21" i="2"/>
  <c r="AX21" i="2" s="1"/>
  <c r="AX16" i="2"/>
  <c r="L44" i="2"/>
  <c r="AL37" i="2"/>
  <c r="AV37" i="2" s="1"/>
  <c r="AL21" i="2"/>
  <c r="AV21" i="2" s="1"/>
  <c r="AP33" i="2"/>
  <c r="AZ33" i="2" s="1"/>
  <c r="AL16" i="2"/>
  <c r="AV16" i="2" s="1"/>
  <c r="AL40" i="2"/>
  <c r="AV40" i="2" s="1"/>
  <c r="AL36" i="2"/>
  <c r="AV36" i="2" s="1"/>
  <c r="AL32" i="2"/>
  <c r="AV32" i="2" s="1"/>
  <c r="AL28" i="2"/>
  <c r="AV28" i="2" s="1"/>
  <c r="AL24" i="2"/>
  <c r="AV24" i="2" s="1"/>
  <c r="AL20" i="2"/>
  <c r="AV20" i="2" s="1"/>
  <c r="AP16" i="2"/>
  <c r="AP40" i="2"/>
  <c r="AZ40" i="2" s="1"/>
  <c r="AP36" i="2"/>
  <c r="AZ36" i="2" s="1"/>
  <c r="AP32" i="2"/>
  <c r="AZ32" i="2" s="1"/>
  <c r="AP28" i="2"/>
  <c r="AZ28" i="2" s="1"/>
  <c r="AP24" i="2"/>
  <c r="AZ24" i="2" s="1"/>
  <c r="AP20" i="2"/>
  <c r="AH16" i="2"/>
  <c r="AR16" i="2" s="1"/>
  <c r="AH40" i="2"/>
  <c r="AR40" i="2" s="1"/>
  <c r="AH36" i="2"/>
  <c r="AR36" i="2" s="1"/>
  <c r="AH32" i="2"/>
  <c r="AR32" i="2" s="1"/>
  <c r="AH28" i="2"/>
  <c r="AR28" i="2" s="1"/>
  <c r="AH24" i="2"/>
  <c r="AR24" i="2" s="1"/>
  <c r="AH20" i="2"/>
  <c r="AR20" i="2" s="1"/>
  <c r="AJ43" i="2"/>
  <c r="AT43" i="2" s="1"/>
  <c r="AJ39" i="2"/>
  <c r="AT39" i="2" s="1"/>
  <c r="AJ35" i="2"/>
  <c r="AT35" i="2" s="1"/>
  <c r="AJ31" i="2"/>
  <c r="AT31" i="2" s="1"/>
  <c r="AJ27" i="2"/>
  <c r="AT27" i="2" s="1"/>
  <c r="AJ23" i="2"/>
  <c r="AT23" i="2" s="1"/>
  <c r="AJ19" i="2"/>
  <c r="AT19" i="2" s="1"/>
  <c r="AL43" i="2"/>
  <c r="AV43" i="2" s="1"/>
  <c r="AL39" i="2"/>
  <c r="AV39" i="2" s="1"/>
  <c r="AL35" i="2"/>
  <c r="AV35" i="2" s="1"/>
  <c r="AL31" i="2"/>
  <c r="AV31" i="2" s="1"/>
  <c r="AL27" i="2"/>
  <c r="AV27" i="2" s="1"/>
  <c r="AL23" i="2"/>
  <c r="AV23" i="2" s="1"/>
  <c r="AL19" i="2"/>
  <c r="AP43" i="2"/>
  <c r="AZ43" i="2" s="1"/>
  <c r="AP39" i="2"/>
  <c r="AZ39" i="2" s="1"/>
  <c r="AP35" i="2"/>
  <c r="AZ35" i="2" s="1"/>
  <c r="AP31" i="2"/>
  <c r="AZ31" i="2" s="1"/>
  <c r="AP27" i="2"/>
  <c r="AZ27" i="2" s="1"/>
  <c r="AP23" i="2"/>
  <c r="AZ23" i="2" s="1"/>
  <c r="AP18" i="2"/>
  <c r="AZ18" i="2" s="1"/>
  <c r="AH43" i="2"/>
  <c r="AR43" i="2" s="1"/>
  <c r="AH39" i="2"/>
  <c r="AR39" i="2" s="1"/>
  <c r="AH35" i="2"/>
  <c r="AR35" i="2" s="1"/>
  <c r="AH31" i="2"/>
  <c r="AR31" i="2" s="1"/>
  <c r="AH27" i="2"/>
  <c r="AR27" i="2" s="1"/>
  <c r="AH23" i="2"/>
  <c r="AR23" i="2" s="1"/>
  <c r="AH19" i="2"/>
  <c r="AR19" i="2" s="1"/>
  <c r="AJ42" i="2"/>
  <c r="AT42" i="2" s="1"/>
  <c r="AJ38" i="2"/>
  <c r="AT38" i="2" s="1"/>
  <c r="AJ34" i="2"/>
  <c r="AT34" i="2" s="1"/>
  <c r="AJ30" i="2"/>
  <c r="AT30" i="2" s="1"/>
  <c r="AJ26" i="2"/>
  <c r="AT26" i="2" s="1"/>
  <c r="AJ22" i="2"/>
  <c r="AT22" i="2" s="1"/>
  <c r="AJ18" i="2"/>
  <c r="AT18" i="2" s="1"/>
  <c r="AL42" i="2"/>
  <c r="AV42" i="2" s="1"/>
  <c r="AL38" i="2"/>
  <c r="AV38" i="2" s="1"/>
  <c r="AL34" i="2"/>
  <c r="AV34" i="2" s="1"/>
  <c r="AL30" i="2"/>
  <c r="AV30" i="2" s="1"/>
  <c r="AL26" i="2"/>
  <c r="AV26" i="2" s="1"/>
  <c r="AL22" i="2"/>
  <c r="AV22" i="2" s="1"/>
  <c r="AL18" i="2"/>
  <c r="AV18" i="2" s="1"/>
  <c r="AP42" i="2"/>
  <c r="AZ42" i="2" s="1"/>
  <c r="AP38" i="2"/>
  <c r="AZ38" i="2" s="1"/>
  <c r="AP34" i="2"/>
  <c r="AZ34" i="2" s="1"/>
  <c r="AP30" i="2"/>
  <c r="AZ30" i="2" s="1"/>
  <c r="AP26" i="2"/>
  <c r="AZ26" i="2" s="1"/>
  <c r="AP22" i="2"/>
  <c r="AZ22" i="2" s="1"/>
  <c r="AI44" i="2"/>
  <c r="K44" i="2"/>
  <c r="M44" i="2"/>
  <c r="AY40" i="3" l="1"/>
  <c r="AR44" i="2"/>
  <c r="AW40" i="3"/>
  <c r="AJ44" i="2"/>
  <c r="AT44" i="2"/>
  <c r="AP44" i="2"/>
  <c r="AZ16" i="2"/>
  <c r="AZ44" i="2" s="1"/>
  <c r="AN44" i="2"/>
  <c r="AL44" i="2"/>
  <c r="AV19" i="2"/>
  <c r="AV44" i="2" s="1"/>
  <c r="AX44" i="2"/>
  <c r="AA43" i="2"/>
  <c r="AA37" i="2"/>
  <c r="AA33" i="2"/>
  <c r="AA21" i="2"/>
  <c r="AA36" i="2"/>
  <c r="AA32" i="2"/>
  <c r="AA28" i="2"/>
  <c r="AA20" i="2"/>
  <c r="Y44" i="2"/>
  <c r="AA38" i="2"/>
  <c r="AA34" i="2"/>
  <c r="AA30" i="2"/>
  <c r="AA16" i="2"/>
  <c r="AA39" i="2"/>
  <c r="AA35" i="2"/>
  <c r="AA31" i="2"/>
  <c r="AA27" i="2"/>
  <c r="AA23" i="2"/>
  <c r="AA19" i="2"/>
  <c r="AA42" i="2"/>
  <c r="AA26" i="2"/>
  <c r="AA22" i="2"/>
  <c r="AA18" i="2"/>
  <c r="AA41" i="2"/>
  <c r="AA29" i="2"/>
  <c r="AA25" i="2"/>
  <c r="AA17" i="2"/>
  <c r="X44" i="2"/>
  <c r="AA40" i="2"/>
  <c r="AA24" i="2"/>
  <c r="AB44" i="2" l="1"/>
  <c r="AC44" i="2" l="1"/>
  <c r="AF10" i="2" l="1"/>
  <c r="AF9" i="2"/>
  <c r="AF11" i="2"/>
  <c r="AH44" i="2" l="1"/>
</calcChain>
</file>

<file path=xl/sharedStrings.xml><?xml version="1.0" encoding="utf-8"?>
<sst xmlns="http://schemas.openxmlformats.org/spreadsheetml/2006/main" count="892" uniqueCount="97">
  <si>
    <t>Потребитель</t>
  </si>
  <si>
    <t>Договор</t>
  </si>
  <si>
    <t>ГруппаДоговоров</t>
  </si>
  <si>
    <t>ПриоритетПоНедобору</t>
  </si>
  <si>
    <t>ПриоритетПоПеребору</t>
  </si>
  <si>
    <t>Площадка</t>
  </si>
  <si>
    <t>ПлощадкаКод</t>
  </si>
  <si>
    <t>ПлощадкаНомерПлощадки</t>
  </si>
  <si>
    <t>ГруппаПлощадок</t>
  </si>
  <si>
    <t>ДиспетчерскиеГрафики</t>
  </si>
  <si>
    <t>Коридор</t>
  </si>
  <si>
    <t>47-А-6664</t>
  </si>
  <si>
    <t>Общая</t>
  </si>
  <si>
    <t>47-АТ-6664</t>
  </si>
  <si>
    <t>ИСХОДНЫЕ ДАННЫЕ</t>
  </si>
  <si>
    <t>План</t>
  </si>
  <si>
    <t>Факт</t>
  </si>
  <si>
    <t>Алгоритм первичного распределения</t>
  </si>
  <si>
    <t xml:space="preserve"> </t>
  </si>
  <si>
    <t>ПЕРВИЧНОЕ РАСПРЕДЕЛЕНИЕ</t>
  </si>
  <si>
    <t>Алгоритм вторичного распределения</t>
  </si>
  <si>
    <t>3.1.</t>
  </si>
  <si>
    <t>3.2.</t>
  </si>
  <si>
    <t>3.3.</t>
  </si>
  <si>
    <t>ВТОРИЧНОЕ РАСПРЕДЕЛЕНИЕ</t>
  </si>
  <si>
    <t>служебное</t>
  </si>
  <si>
    <t>Расчет в Excel</t>
  </si>
  <si>
    <t>Рачет в 1С</t>
  </si>
  <si>
    <t>47-Т-7425</t>
  </si>
  <si>
    <t>47-Т-7425ДС</t>
  </si>
  <si>
    <t>47-Т-7425 и 47-Т-7425ДС</t>
  </si>
  <si>
    <t>Ленинградская область, г. Луга, Красноармейская ул. д.32 (промплощадка №1)</t>
  </si>
  <si>
    <t>Ленинградская область, г. Луга, Комсомольский пр. д.1 (промплощадка №2)</t>
  </si>
  <si>
    <t>Ленинградская область, г. Луга, Кирова пр. д.2</t>
  </si>
  <si>
    <t>Ленинградская область, г. Луга, Володарского пр., д.34 (пристроенное здание магазина)</t>
  </si>
  <si>
    <t>Ленинградская область, г. Луга,   ст. Луга-2 (складской комплекс)</t>
  </si>
  <si>
    <t>47-2-16238</t>
  </si>
  <si>
    <t>47-2-16812</t>
  </si>
  <si>
    <t>47-2-11853</t>
  </si>
  <si>
    <t>47-2-23603</t>
  </si>
  <si>
    <t>47-2-24060</t>
  </si>
  <si>
    <t>Сумма фактов по площадкам</t>
  </si>
  <si>
    <t>Сумма планов по договорам с коридором</t>
  </si>
  <si>
    <t>Сумма планов по 47-Т-7425ДС</t>
  </si>
  <si>
    <t>Лужский абразивный завод</t>
  </si>
  <si>
    <t>Группа</t>
  </si>
  <si>
    <t>Поставка</t>
  </si>
  <si>
    <t>Б-Г-БН/16 ЭТП через РГК для ЛО</t>
  </si>
  <si>
    <t>ООО "Межрегионгаз", К-5-Д5-62-0170/18, ПАО "Газпром", кроме населения, для ЛО из СПб, 121</t>
  </si>
  <si>
    <t>Вид</t>
  </si>
  <si>
    <t>День01</t>
  </si>
  <si>
    <t>День02</t>
  </si>
  <si>
    <t>День03</t>
  </si>
  <si>
    <t>День04</t>
  </si>
  <si>
    <t>День05</t>
  </si>
  <si>
    <t>День06</t>
  </si>
  <si>
    <t>День07</t>
  </si>
  <si>
    <t>День08</t>
  </si>
  <si>
    <t>День09</t>
  </si>
  <si>
    <t>День10</t>
  </si>
  <si>
    <t>День11</t>
  </si>
  <si>
    <t>День12</t>
  </si>
  <si>
    <t>День13</t>
  </si>
  <si>
    <t>День14</t>
  </si>
  <si>
    <t>День15</t>
  </si>
  <si>
    <t>День16</t>
  </si>
  <si>
    <t>День17</t>
  </si>
  <si>
    <t>День18</t>
  </si>
  <si>
    <t>День19</t>
  </si>
  <si>
    <t>День20</t>
  </si>
  <si>
    <t>День21</t>
  </si>
  <si>
    <t>День22</t>
  </si>
  <si>
    <t>День23</t>
  </si>
  <si>
    <t>День24</t>
  </si>
  <si>
    <t>День25</t>
  </si>
  <si>
    <t>День26</t>
  </si>
  <si>
    <t>День27</t>
  </si>
  <si>
    <t>День28</t>
  </si>
  <si>
    <t>ВидДанных</t>
  </si>
  <si>
    <t>НомерПлощадки</t>
  </si>
  <si>
    <t>План с кор.</t>
  </si>
  <si>
    <t>СУММАРНО</t>
  </si>
  <si>
    <t>СУММАРНО ПО ПЛОЩАДКАМ</t>
  </si>
  <si>
    <t>СУММАРНО ВСЕ</t>
  </si>
  <si>
    <t>ПланМ</t>
  </si>
  <si>
    <t>Алгоритм1</t>
  </si>
  <si>
    <t>Автотор-энерго</t>
  </si>
  <si>
    <t>39-А-0119</t>
  </si>
  <si>
    <t>39-АТ-0119</t>
  </si>
  <si>
    <t>г. Калининград, Магнитогорская ул., д.4</t>
  </si>
  <si>
    <t>г. Калининград, Большая Окружная 4-я ул., д.1 А, котельная</t>
  </si>
  <si>
    <t>День29</t>
  </si>
  <si>
    <t>День30</t>
  </si>
  <si>
    <t>День31</t>
  </si>
  <si>
    <t>Вторичное распределение</t>
  </si>
  <si>
    <t>Заход на вторую итерацию?</t>
  </si>
  <si>
    <t>Заход на первую итерацию?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</si>
</sst>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color indexed="59"/>
      <name val="Arial"/>
      <family val="2"/>
    </font>
    <font>
      <sz val="8"/>
      <color indexed="8"/>
      <name val="Arial"/>
      <family val="2"/>
    </font>
    <font>
      <sz val="8"/>
      <color theme="1"/>
      <name val="Calibri"/>
      <family val="2"/>
      <charset val="204"/>
      <scheme val="minor"/>
    </font>
    <font>
      <sz val="8"/>
      <color indexed="59"/>
      <name val="Calibri"/>
      <family val="2"/>
      <charset val="204"/>
      <scheme val="minor"/>
    </font>
    <font>
      <sz val="8"/>
      <color indexed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/>
      <right/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>
      <left/>
      <right/>
      <top style="thin">
        <color indexed="60"/>
      </top>
      <bottom style="thin">
        <color indexed="64"/>
      </bottom>
      <diagonal/>
    </border>
    <border>
      <left/>
      <right style="thin">
        <color indexed="64"/>
      </right>
      <top style="thin">
        <color indexed="60"/>
      </top>
      <bottom style="thin">
        <color indexed="60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4" fillId="0" borderId="0" xfId="0" applyFont="1" applyAlignment="1">
      <alignment horizontal="center" wrapText="1"/>
    </xf>
    <xf numFmtId="0" fontId="4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5" fillId="2" borderId="1" xfId="1" applyNumberFormat="1" applyFont="1" applyFill="1" applyBorder="1" applyAlignment="1">
      <alignment horizontal="left" vertical="top"/>
    </xf>
    <xf numFmtId="0" fontId="6" fillId="2" borderId="1" xfId="1" applyNumberFormat="1" applyFont="1" applyFill="1" applyBorder="1" applyAlignment="1">
      <alignment horizontal="left" vertical="top"/>
    </xf>
    <xf numFmtId="1" fontId="6" fillId="2" borderId="1" xfId="1" applyNumberFormat="1" applyFont="1" applyFill="1" applyBorder="1" applyAlignment="1">
      <alignment horizontal="right" vertical="top"/>
    </xf>
    <xf numFmtId="0" fontId="5" fillId="2" borderId="1" xfId="1" applyNumberFormat="1" applyFont="1" applyFill="1" applyBorder="1" applyAlignment="1">
      <alignment horizontal="left" vertical="top" wrapText="1"/>
    </xf>
    <xf numFmtId="3" fontId="6" fillId="2" borderId="1" xfId="1" applyNumberFormat="1" applyFont="1" applyFill="1" applyBorder="1" applyAlignment="1">
      <alignment horizontal="right" vertical="top"/>
    </xf>
    <xf numFmtId="164" fontId="6" fillId="2" borderId="1" xfId="1" applyNumberFormat="1" applyFont="1" applyFill="1" applyBorder="1" applyAlignment="1">
      <alignment horizontal="right" vertical="top"/>
    </xf>
    <xf numFmtId="14" fontId="5" fillId="2" borderId="1" xfId="1" applyNumberFormat="1" applyFont="1" applyFill="1" applyBorder="1" applyAlignment="1">
      <alignment horizontal="left" vertical="top"/>
    </xf>
    <xf numFmtId="165" fontId="6" fillId="2" borderId="1" xfId="1" applyNumberFormat="1" applyFont="1" applyFill="1" applyBorder="1" applyAlignment="1">
      <alignment horizontal="right" vertical="top"/>
    </xf>
    <xf numFmtId="0" fontId="4" fillId="0" borderId="1" xfId="0" applyFont="1" applyBorder="1"/>
    <xf numFmtId="0" fontId="4" fillId="0" borderId="0" xfId="0" applyFont="1" applyAlignment="1"/>
    <xf numFmtId="0" fontId="4" fillId="4" borderId="0" xfId="0" applyFont="1" applyFill="1"/>
    <xf numFmtId="0" fontId="4" fillId="4" borderId="0" xfId="0" applyFont="1" applyFill="1" applyAlignment="1">
      <alignment horizontal="right" wrapText="1"/>
    </xf>
    <xf numFmtId="0" fontId="4" fillId="4" borderId="0" xfId="0" applyFont="1" applyFill="1" applyAlignment="1">
      <alignment horizontal="right"/>
    </xf>
    <xf numFmtId="0" fontId="7" fillId="0" borderId="0" xfId="0" applyFont="1"/>
    <xf numFmtId="165" fontId="7" fillId="0" borderId="0" xfId="0" applyNumberFormat="1" applyFont="1"/>
    <xf numFmtId="165" fontId="3" fillId="2" borderId="1" xfId="2" applyNumberFormat="1" applyFont="1" applyFill="1" applyBorder="1" applyAlignment="1">
      <alignment horizontal="right" vertical="top"/>
    </xf>
    <xf numFmtId="0" fontId="6" fillId="2" borderId="1" xfId="1" applyNumberFormat="1" applyFont="1" applyFill="1" applyBorder="1" applyAlignment="1">
      <alignment horizontal="center" vertical="top"/>
    </xf>
    <xf numFmtId="0" fontId="5" fillId="2" borderId="2" xfId="1" applyNumberFormat="1" applyFont="1" applyFill="1" applyBorder="1" applyAlignment="1">
      <alignment horizontal="left" vertical="top" wrapText="1"/>
    </xf>
    <xf numFmtId="1" fontId="6" fillId="2" borderId="4" xfId="1" applyNumberFormat="1" applyFont="1" applyFill="1" applyBorder="1" applyAlignment="1">
      <alignment horizontal="right" vertical="top"/>
    </xf>
    <xf numFmtId="0" fontId="4" fillId="0" borderId="4" xfId="0" applyFont="1" applyBorder="1"/>
    <xf numFmtId="3" fontId="6" fillId="2" borderId="5" xfId="1" applyNumberFormat="1" applyFont="1" applyFill="1" applyBorder="1" applyAlignment="1">
      <alignment horizontal="right" vertical="top"/>
    </xf>
    <xf numFmtId="0" fontId="6" fillId="2" borderId="3" xfId="1" applyNumberFormat="1" applyFont="1" applyFill="1" applyBorder="1" applyAlignment="1">
      <alignment horizontal="center" vertical="top" wrapText="1"/>
    </xf>
    <xf numFmtId="165" fontId="3" fillId="2" borderId="3" xfId="2" applyNumberFormat="1" applyFont="1" applyFill="1" applyBorder="1" applyAlignment="1">
      <alignment horizontal="right" vertical="top"/>
    </xf>
    <xf numFmtId="0" fontId="6" fillId="2" borderId="5" xfId="1" applyNumberFormat="1" applyFont="1" applyFill="1" applyBorder="1" applyAlignment="1">
      <alignment horizontal="left" vertical="top"/>
    </xf>
    <xf numFmtId="164" fontId="6" fillId="2" borderId="1" xfId="1" applyNumberFormat="1" applyFont="1" applyFill="1" applyBorder="1" applyAlignment="1">
      <alignment horizontal="right" vertical="top" wrapText="1"/>
    </xf>
    <xf numFmtId="165" fontId="4" fillId="0" borderId="3" xfId="0" applyNumberFormat="1" applyFont="1" applyBorder="1"/>
    <xf numFmtId="165" fontId="4" fillId="0" borderId="0" xfId="0" applyNumberFormat="1" applyFont="1" applyFill="1"/>
    <xf numFmtId="0" fontId="2" fillId="2" borderId="1" xfId="3" applyNumberFormat="1" applyFont="1" applyFill="1" applyBorder="1" applyAlignment="1">
      <alignment horizontal="left" vertical="top"/>
    </xf>
    <xf numFmtId="0" fontId="3" fillId="2" borderId="1" xfId="3" applyNumberFormat="1" applyFont="1" applyFill="1" applyBorder="1" applyAlignment="1">
      <alignment horizontal="left" vertical="top"/>
    </xf>
    <xf numFmtId="165" fontId="3" fillId="2" borderId="1" xfId="3" applyNumberFormat="1" applyFont="1" applyFill="1" applyBorder="1" applyAlignment="1">
      <alignment horizontal="right" vertical="top"/>
    </xf>
    <xf numFmtId="1" fontId="3" fillId="2" borderId="1" xfId="3" applyNumberFormat="1" applyFont="1" applyFill="1" applyBorder="1" applyAlignment="1">
      <alignment horizontal="right" vertical="top"/>
    </xf>
    <xf numFmtId="2" fontId="3" fillId="2" borderId="1" xfId="3" applyNumberFormat="1" applyFont="1" applyFill="1" applyBorder="1" applyAlignment="1">
      <alignment horizontal="right" vertical="top"/>
    </xf>
    <xf numFmtId="164" fontId="3" fillId="2" borderId="1" xfId="3" applyNumberFormat="1" applyFont="1" applyFill="1" applyBorder="1" applyAlignment="1">
      <alignment horizontal="right" vertical="top"/>
    </xf>
    <xf numFmtId="0" fontId="5" fillId="2" borderId="1" xfId="3" applyNumberFormat="1" applyFont="1" applyFill="1" applyBorder="1" applyAlignment="1">
      <alignment horizontal="left" vertical="top" wrapText="1"/>
    </xf>
    <xf numFmtId="0" fontId="6" fillId="2" borderId="1" xfId="3" applyNumberFormat="1" applyFont="1" applyFill="1" applyBorder="1" applyAlignment="1">
      <alignment horizontal="left" vertical="top"/>
    </xf>
    <xf numFmtId="1" fontId="6" fillId="2" borderId="1" xfId="3" applyNumberFormat="1" applyFont="1" applyFill="1" applyBorder="1" applyAlignment="1">
      <alignment horizontal="right" vertical="top"/>
    </xf>
    <xf numFmtId="164" fontId="6" fillId="2" borderId="1" xfId="3" applyNumberFormat="1" applyFont="1" applyFill="1" applyBorder="1" applyAlignment="1">
      <alignment horizontal="right" vertical="top"/>
    </xf>
    <xf numFmtId="0" fontId="6" fillId="2" borderId="2" xfId="3" applyNumberFormat="1" applyFont="1" applyFill="1" applyBorder="1" applyAlignment="1">
      <alignment horizontal="left" vertical="top"/>
    </xf>
    <xf numFmtId="0" fontId="5" fillId="2" borderId="1" xfId="3" applyNumberFormat="1" applyFont="1" applyFill="1" applyBorder="1" applyAlignment="1">
      <alignment horizontal="left" vertical="top"/>
    </xf>
    <xf numFmtId="165" fontId="6" fillId="2" borderId="1" xfId="3" applyNumberFormat="1" applyFont="1" applyFill="1" applyBorder="1" applyAlignment="1">
      <alignment horizontal="right" vertical="top"/>
    </xf>
    <xf numFmtId="2" fontId="6" fillId="2" borderId="1" xfId="3" applyNumberFormat="1" applyFont="1" applyFill="1" applyBorder="1" applyAlignment="1">
      <alignment horizontal="right" vertical="top"/>
    </xf>
    <xf numFmtId="0" fontId="6" fillId="2" borderId="2" xfId="3" applyNumberFormat="1" applyFont="1" applyFill="1" applyBorder="1" applyAlignment="1">
      <alignment horizontal="center" vertical="top" wrapText="1"/>
    </xf>
    <xf numFmtId="0" fontId="6" fillId="2" borderId="1" xfId="3" applyNumberFormat="1" applyFont="1" applyFill="1" applyBorder="1" applyAlignment="1">
      <alignment horizontal="center" vertical="top" wrapText="1"/>
    </xf>
    <xf numFmtId="0" fontId="6" fillId="2" borderId="2" xfId="3" applyNumberFormat="1" applyFont="1" applyFill="1" applyBorder="1" applyAlignment="1">
      <alignment vertical="top" wrapText="1"/>
    </xf>
    <xf numFmtId="0" fontId="6" fillId="2" borderId="6" xfId="3" applyNumberFormat="1" applyFont="1" applyFill="1" applyBorder="1" applyAlignment="1">
      <alignment vertical="top" wrapText="1"/>
    </xf>
    <xf numFmtId="0" fontId="6" fillId="2" borderId="7" xfId="3" applyNumberFormat="1" applyFont="1" applyFill="1" applyBorder="1" applyAlignment="1">
      <alignment vertical="top" wrapText="1"/>
    </xf>
    <xf numFmtId="0" fontId="4" fillId="0" borderId="8" xfId="0" applyFont="1" applyBorder="1"/>
    <xf numFmtId="0" fontId="4" fillId="0" borderId="0" xfId="0" applyFont="1" applyAlignment="1">
      <alignment horizontal="center"/>
    </xf>
    <xf numFmtId="0" fontId="4" fillId="5" borderId="0" xfId="0" applyFont="1" applyFill="1"/>
    <xf numFmtId="0" fontId="4" fillId="5" borderId="0" xfId="0" quotePrefix="1" applyFont="1" applyFill="1"/>
    <xf numFmtId="14" fontId="4" fillId="5" borderId="0" xfId="0" quotePrefix="1" applyNumberFormat="1" applyFont="1" applyFill="1"/>
    <xf numFmtId="0" fontId="4" fillId="0" borderId="12" xfId="0" applyFont="1" applyBorder="1" applyAlignment="1">
      <alignment vertical="center"/>
    </xf>
    <xf numFmtId="165" fontId="3" fillId="2" borderId="1" xfId="4" applyNumberFormat="1" applyFont="1" applyFill="1" applyBorder="1" applyAlignment="1">
      <alignment horizontal="right" vertical="top"/>
    </xf>
    <xf numFmtId="0" fontId="6" fillId="2" borderId="13" xfId="3" applyNumberFormat="1" applyFont="1" applyFill="1" applyBorder="1" applyAlignment="1">
      <alignment vertical="top" wrapText="1"/>
    </xf>
    <xf numFmtId="0" fontId="6" fillId="2" borderId="14" xfId="3" applyNumberFormat="1" applyFont="1" applyFill="1" applyBorder="1" applyAlignment="1">
      <alignment vertical="top" wrapText="1"/>
    </xf>
    <xf numFmtId="16" fontId="4" fillId="4" borderId="0" xfId="0" quotePrefix="1" applyNumberFormat="1" applyFont="1" applyFill="1"/>
    <xf numFmtId="0" fontId="4" fillId="4" borderId="0" xfId="0" quotePrefix="1" applyFont="1" applyFill="1"/>
    <xf numFmtId="0" fontId="4" fillId="0" borderId="0" xfId="0" applyFont="1" applyAlignment="1">
      <alignment wrapText="1"/>
    </xf>
    <xf numFmtId="0" fontId="4" fillId="6" borderId="0" xfId="0" applyFont="1" applyFill="1"/>
    <xf numFmtId="0" fontId="6" fillId="2" borderId="3" xfId="1" applyNumberFormat="1" applyFont="1" applyFill="1" applyBorder="1" applyAlignment="1">
      <alignment horizontal="center" vertical="top" wrapText="1"/>
    </xf>
    <xf numFmtId="0" fontId="6" fillId="2" borderId="1" xfId="1" applyNumberFormat="1" applyFont="1" applyFill="1" applyBorder="1" applyAlignment="1">
      <alignment horizontal="center" vertical="top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6" fillId="2" borderId="2" xfId="3" applyNumberFormat="1" applyFont="1" applyFill="1" applyBorder="1" applyAlignment="1">
      <alignment horizontal="center" vertical="top" wrapText="1"/>
    </xf>
    <xf numFmtId="0" fontId="6" fillId="2" borderId="7" xfId="3" applyNumberFormat="1" applyFont="1" applyFill="1" applyBorder="1" applyAlignment="1">
      <alignment horizontal="center" vertical="top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2" borderId="2" xfId="3" applyNumberFormat="1" applyFont="1" applyFill="1" applyBorder="1" applyAlignment="1">
      <alignment horizontal="center" vertical="top"/>
    </xf>
    <xf numFmtId="0" fontId="6" fillId="2" borderId="6" xfId="3" applyNumberFormat="1" applyFont="1" applyFill="1" applyBorder="1" applyAlignment="1">
      <alignment horizontal="center" vertical="top"/>
    </xf>
    <xf numFmtId="0" fontId="6" fillId="2" borderId="7" xfId="3" applyNumberFormat="1" applyFont="1" applyFill="1" applyBorder="1" applyAlignment="1">
      <alignment horizontal="center" vertical="top"/>
    </xf>
    <xf numFmtId="1" fontId="6" fillId="2" borderId="2" xfId="3" applyNumberFormat="1" applyFont="1" applyFill="1" applyBorder="1" applyAlignment="1">
      <alignment horizontal="center" vertical="top"/>
    </xf>
    <xf numFmtId="1" fontId="6" fillId="2" borderId="6" xfId="3" applyNumberFormat="1" applyFont="1" applyFill="1" applyBorder="1" applyAlignment="1">
      <alignment horizontal="center" vertical="top"/>
    </xf>
    <xf numFmtId="1" fontId="6" fillId="2" borderId="7" xfId="3" applyNumberFormat="1" applyFont="1" applyFill="1" applyBorder="1" applyAlignment="1">
      <alignment horizontal="center" vertical="top"/>
    </xf>
    <xf numFmtId="0" fontId="4" fillId="5" borderId="0" xfId="0" applyFont="1" applyFill="1" applyAlignment="1">
      <alignment horizontal="center" vertical="center" wrapText="1"/>
    </xf>
    <xf numFmtId="0" fontId="6" fillId="2" borderId="6" xfId="3" applyNumberFormat="1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2" borderId="14" xfId="3" applyNumberFormat="1" applyFont="1" applyFill="1" applyBorder="1" applyAlignment="1">
      <alignment horizontal="center" vertical="top"/>
    </xf>
    <xf numFmtId="0" fontId="4" fillId="0" borderId="0" xfId="0" applyFont="1" applyAlignment="1">
      <alignment horizontal="center"/>
    </xf>
    <xf numFmtId="1" fontId="6" fillId="2" borderId="14" xfId="3" applyNumberFormat="1" applyFont="1" applyFill="1" applyBorder="1" applyAlignment="1">
      <alignment horizontal="center" vertical="top"/>
    </xf>
    <xf numFmtId="14" fontId="5" fillId="2" borderId="1" xfId="3" applyNumberFormat="1" applyFont="1" applyFill="1" applyBorder="1" applyAlignment="1">
      <alignment horizontal="left" vertical="top"/>
    </xf>
  </cellXfs>
  <cellStyles count="5">
    <cellStyle name="Обычный" xfId="0" builtinId="0"/>
    <cellStyle name="Обычный_src" xfId="3" xr:uid="{00000000-0005-0000-0000-000001000000}"/>
    <cellStyle name="Обычный_Автотор" xfId="4" xr:uid="{00000000-0005-0000-0000-000002000000}"/>
    <cellStyle name="Обычный_Лист1" xfId="1" xr:uid="{00000000-0005-0000-0000-000003000000}"/>
    <cellStyle name="Обычный_Ручное распределение" xfId="2" xr:uid="{00000000-0005-0000-0000-000004000000}"/>
  </cellStyles>
  <dxfs count="0"/>
  <tableStyles count="0" defaultTableStyle="TableStyleMedium2" defaultPivotStyle="PivotStyleLight16"/>
  <colors>
    <mruColors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6</xdr:row>
      <xdr:rowOff>19050</xdr:rowOff>
    </xdr:from>
    <xdr:to>
      <xdr:col>10</xdr:col>
      <xdr:colOff>457200</xdr:colOff>
      <xdr:row>6</xdr:row>
      <xdr:rowOff>247650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125730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133350</xdr:colOff>
      <xdr:row>5</xdr:row>
      <xdr:rowOff>38100</xdr:rowOff>
    </xdr:from>
    <xdr:to>
      <xdr:col>10</xdr:col>
      <xdr:colOff>466725</xdr:colOff>
      <xdr:row>5</xdr:row>
      <xdr:rowOff>257175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990600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133350</xdr:colOff>
      <xdr:row>5</xdr:row>
      <xdr:rowOff>28575</xdr:rowOff>
    </xdr:from>
    <xdr:to>
      <xdr:col>28</xdr:col>
      <xdr:colOff>438150</xdr:colOff>
      <xdr:row>5</xdr:row>
      <xdr:rowOff>257175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74295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142875</xdr:colOff>
      <xdr:row>6</xdr:row>
      <xdr:rowOff>28575</xdr:rowOff>
    </xdr:from>
    <xdr:to>
      <xdr:col>28</xdr:col>
      <xdr:colOff>476250</xdr:colOff>
      <xdr:row>6</xdr:row>
      <xdr:rowOff>257175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1028700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152400</xdr:colOff>
      <xdr:row>6</xdr:row>
      <xdr:rowOff>19050</xdr:rowOff>
    </xdr:from>
    <xdr:to>
      <xdr:col>27</xdr:col>
      <xdr:colOff>457200</xdr:colOff>
      <xdr:row>6</xdr:row>
      <xdr:rowOff>247650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10191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5</xdr:row>
      <xdr:rowOff>38100</xdr:rowOff>
    </xdr:from>
    <xdr:to>
      <xdr:col>27</xdr:col>
      <xdr:colOff>466725</xdr:colOff>
      <xdr:row>5</xdr:row>
      <xdr:rowOff>257175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752475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133350</xdr:colOff>
      <xdr:row>5</xdr:row>
      <xdr:rowOff>28575</xdr:rowOff>
    </xdr:from>
    <xdr:to>
      <xdr:col>43</xdr:col>
      <xdr:colOff>438150</xdr:colOff>
      <xdr:row>5</xdr:row>
      <xdr:rowOff>257175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74295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142875</xdr:colOff>
      <xdr:row>6</xdr:row>
      <xdr:rowOff>28575</xdr:rowOff>
    </xdr:from>
    <xdr:to>
      <xdr:col>43</xdr:col>
      <xdr:colOff>476250</xdr:colOff>
      <xdr:row>6</xdr:row>
      <xdr:rowOff>257175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1028700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152400</xdr:colOff>
      <xdr:row>6</xdr:row>
      <xdr:rowOff>19050</xdr:rowOff>
    </xdr:from>
    <xdr:to>
      <xdr:col>33</xdr:col>
      <xdr:colOff>457200</xdr:colOff>
      <xdr:row>6</xdr:row>
      <xdr:rowOff>247650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10191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133350</xdr:colOff>
      <xdr:row>5</xdr:row>
      <xdr:rowOff>38100</xdr:rowOff>
    </xdr:from>
    <xdr:to>
      <xdr:col>33</xdr:col>
      <xdr:colOff>466725</xdr:colOff>
      <xdr:row>5</xdr:row>
      <xdr:rowOff>257175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752475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57150</xdr:colOff>
      <xdr:row>11</xdr:row>
      <xdr:rowOff>180976</xdr:rowOff>
    </xdr:from>
    <xdr:to>
      <xdr:col>53</xdr:col>
      <xdr:colOff>608189</xdr:colOff>
      <xdr:row>11</xdr:row>
      <xdr:rowOff>390526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2562226"/>
          <a:ext cx="551039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19051</xdr:colOff>
      <xdr:row>11</xdr:row>
      <xdr:rowOff>171450</xdr:rowOff>
    </xdr:from>
    <xdr:to>
      <xdr:col>54</xdr:col>
      <xdr:colOff>591473</xdr:colOff>
      <xdr:row>11</xdr:row>
      <xdr:rowOff>390525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7701" y="2552700"/>
          <a:ext cx="572422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126996</xdr:colOff>
      <xdr:row>6</xdr:row>
      <xdr:rowOff>42323</xdr:rowOff>
    </xdr:from>
    <xdr:to>
      <xdr:col>33</xdr:col>
      <xdr:colOff>460371</xdr:colOff>
      <xdr:row>6</xdr:row>
      <xdr:rowOff>261398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496" y="2402406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105830</xdr:colOff>
      <xdr:row>5</xdr:row>
      <xdr:rowOff>31749</xdr:rowOff>
    </xdr:from>
    <xdr:to>
      <xdr:col>33</xdr:col>
      <xdr:colOff>439205</xdr:colOff>
      <xdr:row>5</xdr:row>
      <xdr:rowOff>260349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86330" y="2106082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95247</xdr:colOff>
      <xdr:row>5</xdr:row>
      <xdr:rowOff>31749</xdr:rowOff>
    </xdr:from>
    <xdr:to>
      <xdr:col>34</xdr:col>
      <xdr:colOff>400047</xdr:colOff>
      <xdr:row>5</xdr:row>
      <xdr:rowOff>260349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89580" y="2106082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105830</xdr:colOff>
      <xdr:row>6</xdr:row>
      <xdr:rowOff>42332</xdr:rowOff>
    </xdr:from>
    <xdr:to>
      <xdr:col>34</xdr:col>
      <xdr:colOff>410630</xdr:colOff>
      <xdr:row>6</xdr:row>
      <xdr:rowOff>270932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00163" y="240241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497417</xdr:colOff>
      <xdr:row>45</xdr:row>
      <xdr:rowOff>74083</xdr:rowOff>
    </xdr:from>
    <xdr:to>
      <xdr:col>35</xdr:col>
      <xdr:colOff>518583</xdr:colOff>
      <xdr:row>49</xdr:row>
      <xdr:rowOff>74083</xdr:rowOff>
    </xdr:to>
    <xdr:sp macro="" textlink="">
      <xdr:nvSpPr>
        <xdr:cNvPr id="7" name="Овальная выноск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8594917" y="8202083"/>
          <a:ext cx="4931833" cy="592667"/>
        </a:xfrm>
        <a:prstGeom prst="wedgeEllipseCallout">
          <a:avLst>
            <a:gd name="adj1" fmla="val 51914"/>
            <a:gd name="adj2" fmla="val -5604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Вторичного</a:t>
          </a:r>
          <a:r>
            <a:rPr lang="ru-RU" sz="1100" baseline="0"/>
            <a:t> распределения не потребовалось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529163</xdr:colOff>
      <xdr:row>6</xdr:row>
      <xdr:rowOff>84656</xdr:rowOff>
    </xdr:from>
    <xdr:to>
      <xdr:col>13</xdr:col>
      <xdr:colOff>174621</xdr:colOff>
      <xdr:row>6</xdr:row>
      <xdr:rowOff>303731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46" y="2730489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539747</xdr:colOff>
      <xdr:row>5</xdr:row>
      <xdr:rowOff>74083</xdr:rowOff>
    </xdr:from>
    <xdr:to>
      <xdr:col>13</xdr:col>
      <xdr:colOff>185205</xdr:colOff>
      <xdr:row>5</xdr:row>
      <xdr:rowOff>302683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1330" y="2286000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275164</xdr:colOff>
      <xdr:row>5</xdr:row>
      <xdr:rowOff>52915</xdr:rowOff>
    </xdr:from>
    <xdr:to>
      <xdr:col>27</xdr:col>
      <xdr:colOff>579964</xdr:colOff>
      <xdr:row>5</xdr:row>
      <xdr:rowOff>281515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5914" y="2264832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275163</xdr:colOff>
      <xdr:row>6</xdr:row>
      <xdr:rowOff>74082</xdr:rowOff>
    </xdr:from>
    <xdr:to>
      <xdr:col>27</xdr:col>
      <xdr:colOff>579963</xdr:colOff>
      <xdr:row>6</xdr:row>
      <xdr:rowOff>302682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5913" y="271991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137584</xdr:colOff>
      <xdr:row>5</xdr:row>
      <xdr:rowOff>74083</xdr:rowOff>
    </xdr:from>
    <xdr:to>
      <xdr:col>53</xdr:col>
      <xdr:colOff>470959</xdr:colOff>
      <xdr:row>5</xdr:row>
      <xdr:rowOff>302683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35584" y="2148416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148166</xdr:colOff>
      <xdr:row>6</xdr:row>
      <xdr:rowOff>42333</xdr:rowOff>
    </xdr:from>
    <xdr:to>
      <xdr:col>53</xdr:col>
      <xdr:colOff>481541</xdr:colOff>
      <xdr:row>6</xdr:row>
      <xdr:rowOff>242358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46166" y="2550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105834</xdr:colOff>
      <xdr:row>5</xdr:row>
      <xdr:rowOff>84667</xdr:rowOff>
    </xdr:from>
    <xdr:to>
      <xdr:col>54</xdr:col>
      <xdr:colOff>410634</xdr:colOff>
      <xdr:row>5</xdr:row>
      <xdr:rowOff>313267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17667" y="215900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105834</xdr:colOff>
      <xdr:row>6</xdr:row>
      <xdr:rowOff>42334</xdr:rowOff>
    </xdr:from>
    <xdr:to>
      <xdr:col>54</xdr:col>
      <xdr:colOff>410634</xdr:colOff>
      <xdr:row>6</xdr:row>
      <xdr:rowOff>251884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17667" y="2550584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359834</xdr:colOff>
      <xdr:row>5</xdr:row>
      <xdr:rowOff>52917</xdr:rowOff>
    </xdr:from>
    <xdr:to>
      <xdr:col>11</xdr:col>
      <xdr:colOff>5293</xdr:colOff>
      <xdr:row>5</xdr:row>
      <xdr:rowOff>281517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7251" y="2127250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349249</xdr:colOff>
      <xdr:row>6</xdr:row>
      <xdr:rowOff>84667</xdr:rowOff>
    </xdr:from>
    <xdr:to>
      <xdr:col>4</xdr:col>
      <xdr:colOff>682624</xdr:colOff>
      <xdr:row>6</xdr:row>
      <xdr:rowOff>284692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9166" y="2540000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338667</xdr:colOff>
      <xdr:row>5</xdr:row>
      <xdr:rowOff>42334</xdr:rowOff>
    </xdr:from>
    <xdr:to>
      <xdr:col>4</xdr:col>
      <xdr:colOff>643467</xdr:colOff>
      <xdr:row>5</xdr:row>
      <xdr:rowOff>270934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8584" y="21166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338667</xdr:colOff>
      <xdr:row>6</xdr:row>
      <xdr:rowOff>63501</xdr:rowOff>
    </xdr:from>
    <xdr:to>
      <xdr:col>10</xdr:col>
      <xdr:colOff>643467</xdr:colOff>
      <xdr:row>6</xdr:row>
      <xdr:rowOff>273051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6084" y="2518834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116417</xdr:colOff>
      <xdr:row>5</xdr:row>
      <xdr:rowOff>95250</xdr:rowOff>
    </xdr:from>
    <xdr:to>
      <xdr:col>22</xdr:col>
      <xdr:colOff>421217</xdr:colOff>
      <xdr:row>5</xdr:row>
      <xdr:rowOff>323850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07417" y="2169583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127000</xdr:colOff>
      <xdr:row>6</xdr:row>
      <xdr:rowOff>95250</xdr:rowOff>
    </xdr:from>
    <xdr:to>
      <xdr:col>22</xdr:col>
      <xdr:colOff>460375</xdr:colOff>
      <xdr:row>6</xdr:row>
      <xdr:rowOff>295275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8000" y="2550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127000</xdr:colOff>
      <xdr:row>5</xdr:row>
      <xdr:rowOff>95250</xdr:rowOff>
    </xdr:from>
    <xdr:to>
      <xdr:col>23</xdr:col>
      <xdr:colOff>460375</xdr:colOff>
      <xdr:row>5</xdr:row>
      <xdr:rowOff>323850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1833" y="216958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137584</xdr:colOff>
      <xdr:row>6</xdr:row>
      <xdr:rowOff>84667</xdr:rowOff>
    </xdr:from>
    <xdr:to>
      <xdr:col>23</xdr:col>
      <xdr:colOff>442384</xdr:colOff>
      <xdr:row>6</xdr:row>
      <xdr:rowOff>294217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42417" y="2540000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1"/>
  <sheetViews>
    <sheetView workbookViewId="0">
      <selection activeCell="R10" sqref="R10"/>
    </sheetView>
  </sheetViews>
  <sheetFormatPr defaultRowHeight="15" x14ac:dyDescent="0.25"/>
  <sheetData>
    <row r="1" spans="1:38" x14ac:dyDescent="0.25">
      <c r="A1" s="32" t="s">
        <v>0</v>
      </c>
      <c r="B1" s="32" t="s">
        <v>1</v>
      </c>
      <c r="C1" s="32" t="s">
        <v>2</v>
      </c>
      <c r="D1" s="32" t="s">
        <v>5</v>
      </c>
      <c r="E1" s="32" t="s">
        <v>4</v>
      </c>
      <c r="F1" s="32" t="s">
        <v>3</v>
      </c>
      <c r="G1" s="32" t="s">
        <v>45</v>
      </c>
      <c r="H1" s="32" t="s">
        <v>46</v>
      </c>
      <c r="I1" s="32" t="s">
        <v>10</v>
      </c>
      <c r="J1" s="32" t="s">
        <v>49</v>
      </c>
      <c r="K1" s="32" t="s">
        <v>50</v>
      </c>
      <c r="L1" s="32" t="s">
        <v>51</v>
      </c>
      <c r="M1" s="32" t="s">
        <v>52</v>
      </c>
      <c r="N1" s="32" t="s">
        <v>53</v>
      </c>
      <c r="O1" s="32" t="s">
        <v>54</v>
      </c>
      <c r="P1" s="32" t="s">
        <v>55</v>
      </c>
      <c r="Q1" s="32" t="s">
        <v>56</v>
      </c>
      <c r="R1" s="32" t="s">
        <v>57</v>
      </c>
      <c r="S1" s="32" t="s">
        <v>58</v>
      </c>
      <c r="T1" s="32" t="s">
        <v>59</v>
      </c>
      <c r="U1" s="32" t="s">
        <v>60</v>
      </c>
      <c r="V1" s="32" t="s">
        <v>61</v>
      </c>
      <c r="W1" s="32" t="s">
        <v>62</v>
      </c>
      <c r="X1" s="32" t="s">
        <v>63</v>
      </c>
      <c r="Y1" s="32" t="s">
        <v>64</v>
      </c>
      <c r="Z1" s="32" t="s">
        <v>65</v>
      </c>
      <c r="AA1" s="32" t="s">
        <v>66</v>
      </c>
      <c r="AB1" s="32" t="s">
        <v>67</v>
      </c>
      <c r="AC1" s="32" t="s">
        <v>68</v>
      </c>
      <c r="AD1" s="32" t="s">
        <v>69</v>
      </c>
      <c r="AE1" s="32" t="s">
        <v>70</v>
      </c>
      <c r="AF1" s="32" t="s">
        <v>71</v>
      </c>
      <c r="AG1" s="32" t="s">
        <v>72</v>
      </c>
      <c r="AH1" s="32" t="s">
        <v>73</v>
      </c>
      <c r="AI1" s="32" t="s">
        <v>74</v>
      </c>
      <c r="AJ1" s="32" t="s">
        <v>75</v>
      </c>
      <c r="AK1" s="32" t="s">
        <v>76</v>
      </c>
      <c r="AL1" s="32" t="s">
        <v>77</v>
      </c>
    </row>
    <row r="2" spans="1:38" x14ac:dyDescent="0.25">
      <c r="A2" s="33" t="s">
        <v>44</v>
      </c>
      <c r="B2" s="33" t="s">
        <v>29</v>
      </c>
      <c r="C2" s="33" t="s">
        <v>30</v>
      </c>
      <c r="D2" s="33" t="s">
        <v>31</v>
      </c>
      <c r="E2" s="35">
        <v>1</v>
      </c>
      <c r="F2" s="35">
        <v>1</v>
      </c>
      <c r="G2" s="33" t="s">
        <v>12</v>
      </c>
      <c r="H2" s="33" t="s">
        <v>47</v>
      </c>
      <c r="I2" s="35">
        <v>1</v>
      </c>
      <c r="J2" s="33" t="s">
        <v>15</v>
      </c>
      <c r="K2" s="34">
        <v>13.877000000000001</v>
      </c>
      <c r="L2" s="34">
        <v>11.877000000000001</v>
      </c>
      <c r="M2" s="34">
        <v>12.694000000000001</v>
      </c>
      <c r="N2" s="36">
        <v>10.75</v>
      </c>
      <c r="O2" s="34">
        <v>11.566000000000001</v>
      </c>
      <c r="P2" s="34">
        <v>12.801</v>
      </c>
      <c r="Q2" s="34">
        <v>14.286</v>
      </c>
      <c r="R2" s="34">
        <v>12.967000000000001</v>
      </c>
      <c r="S2" s="34">
        <v>12.805</v>
      </c>
      <c r="T2" s="34">
        <v>11.733000000000001</v>
      </c>
      <c r="U2" s="34">
        <v>10.084</v>
      </c>
      <c r="V2" s="34">
        <v>11.746</v>
      </c>
      <c r="W2" s="34">
        <v>13.151999999999999</v>
      </c>
      <c r="X2" s="34">
        <v>12.568</v>
      </c>
      <c r="Y2" s="36">
        <v>11.63</v>
      </c>
      <c r="Z2" s="34">
        <v>12.670999999999999</v>
      </c>
      <c r="AA2" s="36">
        <v>12.96</v>
      </c>
      <c r="AB2" s="36">
        <v>13.37</v>
      </c>
      <c r="AC2" s="34">
        <v>14.286</v>
      </c>
      <c r="AD2" s="34">
        <v>12.457000000000001</v>
      </c>
      <c r="AE2" s="34">
        <v>14.286</v>
      </c>
      <c r="AF2" s="34">
        <v>14.285</v>
      </c>
      <c r="AG2" s="34">
        <v>12.872999999999999</v>
      </c>
      <c r="AH2" s="34">
        <v>10.452</v>
      </c>
      <c r="AI2" s="34">
        <v>12.391999999999999</v>
      </c>
      <c r="AJ2" s="34">
        <v>12.083</v>
      </c>
      <c r="AK2" s="34">
        <v>10.832000000000001</v>
      </c>
      <c r="AL2" s="34">
        <v>10.692</v>
      </c>
    </row>
    <row r="3" spans="1:38" x14ac:dyDescent="0.25">
      <c r="A3" s="33" t="s">
        <v>44</v>
      </c>
      <c r="B3" s="33" t="s">
        <v>29</v>
      </c>
      <c r="C3" s="33" t="s">
        <v>30</v>
      </c>
      <c r="D3" s="33" t="s">
        <v>31</v>
      </c>
      <c r="E3" s="35">
        <v>1</v>
      </c>
      <c r="F3" s="35">
        <v>1</v>
      </c>
      <c r="G3" s="33" t="s">
        <v>12</v>
      </c>
      <c r="H3" s="33" t="s">
        <v>47</v>
      </c>
      <c r="I3" s="35">
        <v>1</v>
      </c>
      <c r="J3" s="33" t="s">
        <v>16</v>
      </c>
      <c r="K3" s="34">
        <v>13.877000000000001</v>
      </c>
      <c r="L3" s="34">
        <v>11.877000000000001</v>
      </c>
      <c r="M3" s="34">
        <v>12.694000000000001</v>
      </c>
      <c r="N3" s="36">
        <v>10.75</v>
      </c>
      <c r="O3" s="34">
        <v>11.566000000000001</v>
      </c>
      <c r="P3" s="34">
        <v>12.801</v>
      </c>
      <c r="Q3" s="34">
        <v>14.286</v>
      </c>
      <c r="R3" s="34">
        <v>12.967000000000001</v>
      </c>
      <c r="S3" s="34">
        <v>12.805</v>
      </c>
      <c r="T3" s="34">
        <v>11.733000000000001</v>
      </c>
      <c r="U3" s="34">
        <v>10.084</v>
      </c>
      <c r="V3" s="34">
        <v>11.746</v>
      </c>
      <c r="W3" s="34">
        <v>13.151999999999999</v>
      </c>
      <c r="X3" s="34">
        <v>12.568</v>
      </c>
      <c r="Y3" s="36">
        <v>11.63</v>
      </c>
      <c r="Z3" s="34">
        <v>12.670999999999999</v>
      </c>
      <c r="AA3" s="36">
        <v>12.96</v>
      </c>
      <c r="AB3" s="36">
        <v>13.37</v>
      </c>
      <c r="AC3" s="34">
        <v>14.286</v>
      </c>
      <c r="AD3" s="34">
        <v>12.457000000000001</v>
      </c>
      <c r="AE3" s="34">
        <v>14.286</v>
      </c>
      <c r="AF3" s="34">
        <v>14.285</v>
      </c>
      <c r="AG3" s="34">
        <v>12.872999999999999</v>
      </c>
      <c r="AH3" s="34">
        <v>10.452</v>
      </c>
      <c r="AI3" s="34">
        <v>12.391999999999999</v>
      </c>
      <c r="AJ3" s="34">
        <v>12.083</v>
      </c>
      <c r="AK3" s="34">
        <v>10.832000000000001</v>
      </c>
      <c r="AL3" s="34">
        <v>10.692</v>
      </c>
    </row>
    <row r="4" spans="1:38" x14ac:dyDescent="0.25">
      <c r="A4" s="33" t="s">
        <v>44</v>
      </c>
      <c r="B4" s="33" t="s">
        <v>29</v>
      </c>
      <c r="C4" s="33" t="s">
        <v>30</v>
      </c>
      <c r="D4" s="33" t="s">
        <v>32</v>
      </c>
      <c r="E4" s="35">
        <v>1</v>
      </c>
      <c r="F4" s="35">
        <v>1</v>
      </c>
      <c r="G4" s="33" t="s">
        <v>12</v>
      </c>
      <c r="H4" s="33" t="s">
        <v>47</v>
      </c>
      <c r="I4" s="35">
        <v>1</v>
      </c>
      <c r="J4" s="33" t="s">
        <v>15</v>
      </c>
      <c r="K4" s="34">
        <v>0.40899999999999997</v>
      </c>
      <c r="L4" s="34">
        <v>2.4089999999999998</v>
      </c>
      <c r="M4" s="34">
        <v>1.5920000000000001</v>
      </c>
      <c r="N4" s="34">
        <v>3.121</v>
      </c>
      <c r="O4" s="36">
        <v>2.72</v>
      </c>
      <c r="P4" s="34">
        <v>1.4850000000000001</v>
      </c>
      <c r="Q4" s="35">
        <v>0</v>
      </c>
      <c r="R4" s="34">
        <v>1.319</v>
      </c>
      <c r="S4" s="34">
        <v>1.4810000000000001</v>
      </c>
      <c r="T4" s="34">
        <v>2.5529999999999999</v>
      </c>
      <c r="U4" s="34">
        <v>2.7029999999999998</v>
      </c>
      <c r="V4" s="36">
        <v>2.54</v>
      </c>
      <c r="W4" s="34">
        <v>1.1339999999999999</v>
      </c>
      <c r="X4" s="34">
        <v>1.7170000000000001</v>
      </c>
      <c r="Y4" s="34">
        <v>2.6560000000000001</v>
      </c>
      <c r="Z4" s="34">
        <v>1.6140000000000001</v>
      </c>
      <c r="AA4" s="34">
        <v>1.3260000000000001</v>
      </c>
      <c r="AB4" s="34">
        <v>0.91500000000000004</v>
      </c>
      <c r="AC4" s="35">
        <v>0</v>
      </c>
      <c r="AD4" s="34">
        <v>1.8280000000000001</v>
      </c>
      <c r="AE4" s="35">
        <v>0</v>
      </c>
      <c r="AF4" s="35">
        <v>0</v>
      </c>
      <c r="AG4" s="34">
        <v>1.413</v>
      </c>
      <c r="AH4" s="34">
        <v>2.4910000000000001</v>
      </c>
      <c r="AI4" s="34">
        <v>1.8939999999999999</v>
      </c>
      <c r="AJ4" s="34">
        <v>2.202</v>
      </c>
      <c r="AK4" s="34">
        <v>2.4769999999999999</v>
      </c>
      <c r="AL4" s="36">
        <v>2.57</v>
      </c>
    </row>
    <row r="5" spans="1:38" x14ac:dyDescent="0.25">
      <c r="A5" s="33" t="s">
        <v>44</v>
      </c>
      <c r="B5" s="33" t="s">
        <v>29</v>
      </c>
      <c r="C5" s="33" t="s">
        <v>30</v>
      </c>
      <c r="D5" s="33" t="s">
        <v>32</v>
      </c>
      <c r="E5" s="35">
        <v>1</v>
      </c>
      <c r="F5" s="35">
        <v>1</v>
      </c>
      <c r="G5" s="33" t="s">
        <v>12</v>
      </c>
      <c r="H5" s="33" t="s">
        <v>47</v>
      </c>
      <c r="I5" s="35">
        <v>1</v>
      </c>
      <c r="J5" s="33" t="s">
        <v>16</v>
      </c>
      <c r="K5" s="34">
        <v>0.40899999999999997</v>
      </c>
      <c r="L5" s="34">
        <v>2.4089999999999998</v>
      </c>
      <c r="M5" s="34">
        <v>1.5920000000000001</v>
      </c>
      <c r="N5" s="34">
        <v>3.121</v>
      </c>
      <c r="O5" s="36">
        <v>2.72</v>
      </c>
      <c r="P5" s="34">
        <v>1.4850000000000001</v>
      </c>
      <c r="Q5" s="35">
        <v>0</v>
      </c>
      <c r="R5" s="34">
        <v>1.319</v>
      </c>
      <c r="S5" s="34">
        <v>1.4810000000000001</v>
      </c>
      <c r="T5" s="34">
        <v>2.5529999999999999</v>
      </c>
      <c r="U5" s="34">
        <v>2.7029999999999998</v>
      </c>
      <c r="V5" s="36">
        <v>2.54</v>
      </c>
      <c r="W5" s="34">
        <v>1.1339999999999999</v>
      </c>
      <c r="X5" s="34">
        <v>1.7170000000000001</v>
      </c>
      <c r="Y5" s="34">
        <v>2.6560000000000001</v>
      </c>
      <c r="Z5" s="34">
        <v>1.6140000000000001</v>
      </c>
      <c r="AA5" s="34">
        <v>1.3260000000000001</v>
      </c>
      <c r="AB5" s="34">
        <v>0.91500000000000004</v>
      </c>
      <c r="AC5" s="35">
        <v>0</v>
      </c>
      <c r="AD5" s="34">
        <v>1.8280000000000001</v>
      </c>
      <c r="AE5" s="35">
        <v>0</v>
      </c>
      <c r="AF5" s="35">
        <v>0</v>
      </c>
      <c r="AG5" s="34">
        <v>1.413</v>
      </c>
      <c r="AH5" s="34">
        <v>2.4910000000000001</v>
      </c>
      <c r="AI5" s="34">
        <v>1.8939999999999999</v>
      </c>
      <c r="AJ5" s="34">
        <v>2.202</v>
      </c>
      <c r="AK5" s="34">
        <v>2.4769999999999999</v>
      </c>
      <c r="AL5" s="36">
        <v>2.57</v>
      </c>
    </row>
    <row r="6" spans="1:38" x14ac:dyDescent="0.25">
      <c r="A6" s="33" t="s">
        <v>44</v>
      </c>
      <c r="B6" s="33" t="s">
        <v>29</v>
      </c>
      <c r="C6" s="33" t="s">
        <v>30</v>
      </c>
      <c r="D6" s="33" t="s">
        <v>33</v>
      </c>
      <c r="E6" s="35">
        <v>1</v>
      </c>
      <c r="F6" s="35">
        <v>1</v>
      </c>
      <c r="G6" s="33" t="s">
        <v>12</v>
      </c>
      <c r="H6" s="33" t="s">
        <v>47</v>
      </c>
      <c r="I6" s="35">
        <v>1</v>
      </c>
      <c r="J6" s="33" t="s">
        <v>15</v>
      </c>
      <c r="K6" s="35">
        <v>0</v>
      </c>
      <c r="L6" s="35">
        <v>0</v>
      </c>
      <c r="M6" s="35">
        <v>0</v>
      </c>
      <c r="N6" s="34">
        <v>0.41499999999999998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4">
        <v>1.4990000000000001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4">
        <v>1.3420000000000001</v>
      </c>
      <c r="AI6" s="35">
        <v>0</v>
      </c>
      <c r="AJ6" s="35">
        <v>0</v>
      </c>
      <c r="AK6" s="34">
        <v>0.97699999999999998</v>
      </c>
      <c r="AL6" s="34">
        <v>1.0229999999999999</v>
      </c>
    </row>
    <row r="7" spans="1:38" x14ac:dyDescent="0.25">
      <c r="A7" s="33" t="s">
        <v>44</v>
      </c>
      <c r="B7" s="33" t="s">
        <v>29</v>
      </c>
      <c r="C7" s="33" t="s">
        <v>30</v>
      </c>
      <c r="D7" s="33" t="s">
        <v>33</v>
      </c>
      <c r="E7" s="35">
        <v>1</v>
      </c>
      <c r="F7" s="35">
        <v>1</v>
      </c>
      <c r="G7" s="33" t="s">
        <v>12</v>
      </c>
      <c r="H7" s="33" t="s">
        <v>47</v>
      </c>
      <c r="I7" s="35">
        <v>1</v>
      </c>
      <c r="J7" s="33" t="s">
        <v>16</v>
      </c>
      <c r="K7" s="35">
        <v>0</v>
      </c>
      <c r="L7" s="35">
        <v>0</v>
      </c>
      <c r="M7" s="35">
        <v>0</v>
      </c>
      <c r="N7" s="34">
        <v>0.41499999999999998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4">
        <v>1.4990000000000001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4">
        <v>1.3420000000000001</v>
      </c>
      <c r="AI7" s="35">
        <v>0</v>
      </c>
      <c r="AJ7" s="35">
        <v>0</v>
      </c>
      <c r="AK7" s="34">
        <v>0.97699999999999998</v>
      </c>
      <c r="AL7" s="34">
        <v>1.0229999999999999</v>
      </c>
    </row>
    <row r="8" spans="1:38" x14ac:dyDescent="0.25">
      <c r="A8" s="33" t="s">
        <v>44</v>
      </c>
      <c r="B8" s="33" t="s">
        <v>29</v>
      </c>
      <c r="C8" s="33" t="s">
        <v>30</v>
      </c>
      <c r="D8" s="33" t="s">
        <v>34</v>
      </c>
      <c r="E8" s="35">
        <v>1</v>
      </c>
      <c r="F8" s="35">
        <v>1</v>
      </c>
      <c r="G8" s="33" t="s">
        <v>12</v>
      </c>
      <c r="H8" s="33" t="s">
        <v>47</v>
      </c>
      <c r="I8" s="35">
        <v>1</v>
      </c>
      <c r="J8" s="33" t="s">
        <v>15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</row>
    <row r="9" spans="1:38" x14ac:dyDescent="0.25">
      <c r="A9" s="33" t="s">
        <v>44</v>
      </c>
      <c r="B9" s="33" t="s">
        <v>29</v>
      </c>
      <c r="C9" s="33" t="s">
        <v>30</v>
      </c>
      <c r="D9" s="33" t="s">
        <v>34</v>
      </c>
      <c r="E9" s="35">
        <v>1</v>
      </c>
      <c r="F9" s="35">
        <v>1</v>
      </c>
      <c r="G9" s="33" t="s">
        <v>12</v>
      </c>
      <c r="H9" s="33" t="s">
        <v>47</v>
      </c>
      <c r="I9" s="35">
        <v>1</v>
      </c>
      <c r="J9" s="33" t="s">
        <v>16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</row>
    <row r="10" spans="1:38" x14ac:dyDescent="0.25">
      <c r="A10" s="33" t="s">
        <v>44</v>
      </c>
      <c r="B10" s="33" t="s">
        <v>29</v>
      </c>
      <c r="C10" s="33" t="s">
        <v>30</v>
      </c>
      <c r="D10" s="33" t="s">
        <v>35</v>
      </c>
      <c r="E10" s="35">
        <v>1</v>
      </c>
      <c r="F10" s="35">
        <v>1</v>
      </c>
      <c r="G10" s="33" t="s">
        <v>12</v>
      </c>
      <c r="H10" s="33" t="s">
        <v>47</v>
      </c>
      <c r="I10" s="35">
        <v>1</v>
      </c>
      <c r="J10" s="33" t="s">
        <v>15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</row>
    <row r="11" spans="1:38" x14ac:dyDescent="0.25">
      <c r="A11" s="33" t="s">
        <v>44</v>
      </c>
      <c r="B11" s="33" t="s">
        <v>29</v>
      </c>
      <c r="C11" s="33" t="s">
        <v>30</v>
      </c>
      <c r="D11" s="33" t="s">
        <v>35</v>
      </c>
      <c r="E11" s="35">
        <v>1</v>
      </c>
      <c r="F11" s="35">
        <v>1</v>
      </c>
      <c r="G11" s="33" t="s">
        <v>12</v>
      </c>
      <c r="H11" s="33" t="s">
        <v>47</v>
      </c>
      <c r="I11" s="35">
        <v>1</v>
      </c>
      <c r="J11" s="33" t="s">
        <v>16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>
        <v>0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0</v>
      </c>
    </row>
    <row r="12" spans="1:38" x14ac:dyDescent="0.25">
      <c r="A12" s="33" t="s">
        <v>44</v>
      </c>
      <c r="B12" s="33" t="s">
        <v>28</v>
      </c>
      <c r="C12" s="33" t="s">
        <v>30</v>
      </c>
      <c r="D12" s="33" t="s">
        <v>31</v>
      </c>
      <c r="E12" s="35">
        <v>2</v>
      </c>
      <c r="F12" s="35">
        <v>2</v>
      </c>
      <c r="G12" s="33" t="s">
        <v>12</v>
      </c>
      <c r="H12" s="33" t="s">
        <v>48</v>
      </c>
      <c r="I12" s="37">
        <v>1.1000000000000001</v>
      </c>
      <c r="J12" s="33" t="s">
        <v>15</v>
      </c>
      <c r="K12" s="34">
        <v>6.1369999999999996</v>
      </c>
      <c r="L12" s="34">
        <v>6.1369999999999996</v>
      </c>
      <c r="M12" s="34">
        <v>6.1369999999999996</v>
      </c>
      <c r="N12" s="34">
        <v>6.1369999999999996</v>
      </c>
      <c r="O12" s="34">
        <v>6.1369999999999996</v>
      </c>
      <c r="P12" s="34">
        <v>6.1369999999999996</v>
      </c>
      <c r="Q12" s="34">
        <v>6.1369999999999996</v>
      </c>
      <c r="R12" s="34">
        <v>6.1360000000000001</v>
      </c>
      <c r="S12" s="34">
        <v>6.1369999999999996</v>
      </c>
      <c r="T12" s="34">
        <v>6.1360000000000001</v>
      </c>
      <c r="U12" s="34">
        <v>6.1369999999999996</v>
      </c>
      <c r="V12" s="34">
        <v>6.1360000000000001</v>
      </c>
      <c r="W12" s="34">
        <v>6.1369999999999996</v>
      </c>
      <c r="X12" s="34">
        <v>6.1360000000000001</v>
      </c>
      <c r="Y12" s="34">
        <v>6.1369999999999996</v>
      </c>
      <c r="Z12" s="34">
        <v>6.1360000000000001</v>
      </c>
      <c r="AA12" s="34">
        <v>6.1369999999999996</v>
      </c>
      <c r="AB12" s="34">
        <v>6.1360000000000001</v>
      </c>
      <c r="AC12" s="34">
        <v>6.1369999999999996</v>
      </c>
      <c r="AD12" s="34">
        <v>6.1360000000000001</v>
      </c>
      <c r="AE12" s="34">
        <v>6.1369999999999996</v>
      </c>
      <c r="AF12" s="34">
        <v>6.1360000000000001</v>
      </c>
      <c r="AG12" s="34">
        <v>6.1369999999999996</v>
      </c>
      <c r="AH12" s="34">
        <v>6.1360000000000001</v>
      </c>
      <c r="AI12" s="34">
        <v>6.1369999999999996</v>
      </c>
      <c r="AJ12" s="34">
        <v>6.1360000000000001</v>
      </c>
      <c r="AK12" s="34">
        <v>6.1369999999999996</v>
      </c>
      <c r="AL12" s="34">
        <v>6.1360000000000001</v>
      </c>
    </row>
    <row r="13" spans="1:38" x14ac:dyDescent="0.25">
      <c r="A13" s="33" t="s">
        <v>44</v>
      </c>
      <c r="B13" s="33" t="s">
        <v>28</v>
      </c>
      <c r="C13" s="33" t="s">
        <v>30</v>
      </c>
      <c r="D13" s="33" t="s">
        <v>31</v>
      </c>
      <c r="E13" s="35">
        <v>2</v>
      </c>
      <c r="F13" s="35">
        <v>2</v>
      </c>
      <c r="G13" s="33" t="s">
        <v>12</v>
      </c>
      <c r="H13" s="33" t="s">
        <v>48</v>
      </c>
      <c r="I13" s="37">
        <v>1.1000000000000001</v>
      </c>
      <c r="J13" s="33" t="s">
        <v>16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4">
        <v>2.7E-2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4">
        <v>0.61899999999999999</v>
      </c>
      <c r="AD13" s="35">
        <v>0</v>
      </c>
      <c r="AE13" s="34">
        <v>0.159</v>
      </c>
      <c r="AF13" s="34">
        <v>0.218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</row>
    <row r="14" spans="1:38" x14ac:dyDescent="0.25">
      <c r="A14" s="33" t="s">
        <v>44</v>
      </c>
      <c r="B14" s="33" t="s">
        <v>28</v>
      </c>
      <c r="C14" s="33" t="s">
        <v>30</v>
      </c>
      <c r="D14" s="33" t="s">
        <v>32</v>
      </c>
      <c r="E14" s="35">
        <v>2</v>
      </c>
      <c r="F14" s="35">
        <v>2</v>
      </c>
      <c r="G14" s="33" t="s">
        <v>12</v>
      </c>
      <c r="H14" s="33" t="s">
        <v>48</v>
      </c>
      <c r="I14" s="37">
        <v>1.1000000000000001</v>
      </c>
      <c r="J14" s="33" t="s">
        <v>15</v>
      </c>
      <c r="K14" s="34">
        <v>1.373</v>
      </c>
      <c r="L14" s="34">
        <v>1.373</v>
      </c>
      <c r="M14" s="34">
        <v>1.373</v>
      </c>
      <c r="N14" s="34">
        <v>1.3720000000000001</v>
      </c>
      <c r="O14" s="34">
        <v>1.373</v>
      </c>
      <c r="P14" s="34">
        <v>1.3720000000000001</v>
      </c>
      <c r="Q14" s="34">
        <v>1.373</v>
      </c>
      <c r="R14" s="34">
        <v>1.3720000000000001</v>
      </c>
      <c r="S14" s="34">
        <v>1.373</v>
      </c>
      <c r="T14" s="34">
        <v>1.3720000000000001</v>
      </c>
      <c r="U14" s="34">
        <v>1.373</v>
      </c>
      <c r="V14" s="34">
        <v>1.3720000000000001</v>
      </c>
      <c r="W14" s="34">
        <v>1.373</v>
      </c>
      <c r="X14" s="34">
        <v>1.3720000000000001</v>
      </c>
      <c r="Y14" s="34">
        <v>1.373</v>
      </c>
      <c r="Z14" s="34">
        <v>1.3720000000000001</v>
      </c>
      <c r="AA14" s="34">
        <v>1.373</v>
      </c>
      <c r="AB14" s="34">
        <v>1.3720000000000001</v>
      </c>
      <c r="AC14" s="34">
        <v>1.373</v>
      </c>
      <c r="AD14" s="34">
        <v>1.3720000000000001</v>
      </c>
      <c r="AE14" s="34">
        <v>1.373</v>
      </c>
      <c r="AF14" s="34">
        <v>1.3720000000000001</v>
      </c>
      <c r="AG14" s="34">
        <v>1.373</v>
      </c>
      <c r="AH14" s="34">
        <v>1.3720000000000001</v>
      </c>
      <c r="AI14" s="34">
        <v>1.373</v>
      </c>
      <c r="AJ14" s="34">
        <v>1.3720000000000001</v>
      </c>
      <c r="AK14" s="34">
        <v>1.373</v>
      </c>
      <c r="AL14" s="34">
        <v>1.3720000000000001</v>
      </c>
    </row>
    <row r="15" spans="1:38" x14ac:dyDescent="0.25">
      <c r="A15" s="33" t="s">
        <v>44</v>
      </c>
      <c r="B15" s="33" t="s">
        <v>28</v>
      </c>
      <c r="C15" s="33" t="s">
        <v>30</v>
      </c>
      <c r="D15" s="33" t="s">
        <v>32</v>
      </c>
      <c r="E15" s="35">
        <v>2</v>
      </c>
      <c r="F15" s="35">
        <v>2</v>
      </c>
      <c r="G15" s="33" t="s">
        <v>12</v>
      </c>
      <c r="H15" s="33" t="s">
        <v>48</v>
      </c>
      <c r="I15" s="37">
        <v>1.1000000000000001</v>
      </c>
      <c r="J15" s="33" t="s">
        <v>16</v>
      </c>
      <c r="K15" s="34">
        <v>2.597</v>
      </c>
      <c r="L15" s="36">
        <v>0.15</v>
      </c>
      <c r="M15" s="34">
        <v>0.95899999999999996</v>
      </c>
      <c r="N15" s="35">
        <v>0</v>
      </c>
      <c r="O15" s="36">
        <v>0.11</v>
      </c>
      <c r="P15" s="34">
        <v>1.286</v>
      </c>
      <c r="Q15" s="34">
        <v>3.0870000000000002</v>
      </c>
      <c r="R15" s="34">
        <v>1.706</v>
      </c>
      <c r="S15" s="36">
        <v>1.23</v>
      </c>
      <c r="T15" s="34">
        <v>0.154</v>
      </c>
      <c r="U15" s="35">
        <v>0</v>
      </c>
      <c r="V15" s="34">
        <v>0.17499999999999999</v>
      </c>
      <c r="W15" s="34">
        <v>1.593</v>
      </c>
      <c r="X15" s="34">
        <v>1.016</v>
      </c>
      <c r="Y15" s="36">
        <v>0.06</v>
      </c>
      <c r="Z15" s="34">
        <v>1.0820000000000001</v>
      </c>
      <c r="AA15" s="34">
        <v>1.387</v>
      </c>
      <c r="AB15" s="34">
        <v>1.8069999999999999</v>
      </c>
      <c r="AC15" s="34">
        <v>2.698</v>
      </c>
      <c r="AD15" s="34">
        <v>0.86899999999999999</v>
      </c>
      <c r="AE15" s="34">
        <v>3.1440000000000001</v>
      </c>
      <c r="AF15" s="34">
        <v>3.1920000000000002</v>
      </c>
      <c r="AG15" s="34">
        <v>1.702</v>
      </c>
      <c r="AH15" s="35">
        <v>0</v>
      </c>
      <c r="AI15" s="34">
        <v>0.59099999999999997</v>
      </c>
      <c r="AJ15" s="34">
        <v>0.28899999999999998</v>
      </c>
      <c r="AK15" s="35">
        <v>0</v>
      </c>
      <c r="AL15" s="35">
        <v>0</v>
      </c>
    </row>
    <row r="16" spans="1:38" x14ac:dyDescent="0.25">
      <c r="A16" s="33" t="s">
        <v>44</v>
      </c>
      <c r="B16" s="33" t="s">
        <v>28</v>
      </c>
      <c r="C16" s="33" t="s">
        <v>30</v>
      </c>
      <c r="D16" s="33" t="s">
        <v>33</v>
      </c>
      <c r="E16" s="35">
        <v>2</v>
      </c>
      <c r="F16" s="35">
        <v>2</v>
      </c>
      <c r="G16" s="33" t="s">
        <v>12</v>
      </c>
      <c r="H16" s="33" t="s">
        <v>48</v>
      </c>
      <c r="I16" s="37">
        <v>1.1000000000000001</v>
      </c>
      <c r="J16" s="33" t="s">
        <v>15</v>
      </c>
      <c r="K16" s="34">
        <v>3.0270000000000001</v>
      </c>
      <c r="L16" s="34">
        <v>3.0270000000000001</v>
      </c>
      <c r="M16" s="34">
        <v>3.0270000000000001</v>
      </c>
      <c r="N16" s="34">
        <v>3.0270000000000001</v>
      </c>
      <c r="O16" s="34">
        <v>3.0270000000000001</v>
      </c>
      <c r="P16" s="34">
        <v>3.0259999999999998</v>
      </c>
      <c r="Q16" s="34">
        <v>3.0270000000000001</v>
      </c>
      <c r="R16" s="34">
        <v>3.0259999999999998</v>
      </c>
      <c r="S16" s="34">
        <v>3.0270000000000001</v>
      </c>
      <c r="T16" s="34">
        <v>3.0259999999999998</v>
      </c>
      <c r="U16" s="34">
        <v>3.0270000000000001</v>
      </c>
      <c r="V16" s="34">
        <v>3.0259999999999998</v>
      </c>
      <c r="W16" s="34">
        <v>3.0270000000000001</v>
      </c>
      <c r="X16" s="34">
        <v>3.0259999999999998</v>
      </c>
      <c r="Y16" s="34">
        <v>3.0270000000000001</v>
      </c>
      <c r="Z16" s="34">
        <v>3.0259999999999998</v>
      </c>
      <c r="AA16" s="34">
        <v>3.0270000000000001</v>
      </c>
      <c r="AB16" s="34">
        <v>3.0259999999999998</v>
      </c>
      <c r="AC16" s="34">
        <v>3.0270000000000001</v>
      </c>
      <c r="AD16" s="34">
        <v>3.0259999999999998</v>
      </c>
      <c r="AE16" s="34">
        <v>3.0270000000000001</v>
      </c>
      <c r="AF16" s="34">
        <v>3.0259999999999998</v>
      </c>
      <c r="AG16" s="34">
        <v>3.0270000000000001</v>
      </c>
      <c r="AH16" s="34">
        <v>3.0259999999999998</v>
      </c>
      <c r="AI16" s="34">
        <v>3.0270000000000001</v>
      </c>
      <c r="AJ16" s="34">
        <v>3.0259999999999998</v>
      </c>
      <c r="AK16" s="34">
        <v>3.0270000000000001</v>
      </c>
      <c r="AL16" s="34">
        <v>3.0259999999999998</v>
      </c>
    </row>
    <row r="17" spans="1:38" x14ac:dyDescent="0.25">
      <c r="A17" s="33" t="s">
        <v>44</v>
      </c>
      <c r="B17" s="33" t="s">
        <v>28</v>
      </c>
      <c r="C17" s="33" t="s">
        <v>30</v>
      </c>
      <c r="D17" s="33" t="s">
        <v>33</v>
      </c>
      <c r="E17" s="35">
        <v>2</v>
      </c>
      <c r="F17" s="35">
        <v>2</v>
      </c>
      <c r="G17" s="33" t="s">
        <v>12</v>
      </c>
      <c r="H17" s="33" t="s">
        <v>48</v>
      </c>
      <c r="I17" s="37">
        <v>1.1000000000000001</v>
      </c>
      <c r="J17" s="33" t="s">
        <v>16</v>
      </c>
      <c r="K17" s="36">
        <v>3.81</v>
      </c>
      <c r="L17" s="34">
        <v>3.8410000000000002</v>
      </c>
      <c r="M17" s="34">
        <v>3.6869999999999998</v>
      </c>
      <c r="N17" s="34">
        <v>3.3069999999999999</v>
      </c>
      <c r="O17" s="34">
        <v>3.7930000000000001</v>
      </c>
      <c r="P17" s="34">
        <v>3.9910000000000001</v>
      </c>
      <c r="Q17" s="34">
        <v>3.9140000000000001</v>
      </c>
      <c r="R17" s="34">
        <v>2.7410000000000001</v>
      </c>
      <c r="S17" s="34">
        <v>3.782</v>
      </c>
      <c r="T17" s="34">
        <v>3.593</v>
      </c>
      <c r="U17" s="34">
        <v>2.234</v>
      </c>
      <c r="V17" s="34">
        <v>3.7919999999999998</v>
      </c>
      <c r="W17" s="34">
        <v>3.6909999999999998</v>
      </c>
      <c r="X17" s="34">
        <v>3.8860000000000001</v>
      </c>
      <c r="Y17" s="34">
        <v>3.5179999999999998</v>
      </c>
      <c r="Z17" s="34">
        <v>3.569</v>
      </c>
      <c r="AA17" s="34">
        <v>3.5830000000000002</v>
      </c>
      <c r="AB17" s="34">
        <v>3.758</v>
      </c>
      <c r="AC17" s="34">
        <v>3.6659999999999999</v>
      </c>
      <c r="AD17" s="34">
        <v>3.7519999999999998</v>
      </c>
      <c r="AE17" s="34">
        <v>3.9820000000000002</v>
      </c>
      <c r="AF17" s="34">
        <v>4.024</v>
      </c>
      <c r="AG17" s="36">
        <v>3.54</v>
      </c>
      <c r="AH17" s="34">
        <v>3.4529999999999998</v>
      </c>
      <c r="AI17" s="34">
        <v>2.9119999999999999</v>
      </c>
      <c r="AJ17" s="34">
        <v>3.169</v>
      </c>
      <c r="AK17" s="34">
        <v>2.1989999999999998</v>
      </c>
      <c r="AL17" s="34">
        <v>2.1819999999999999</v>
      </c>
    </row>
    <row r="18" spans="1:38" x14ac:dyDescent="0.25">
      <c r="A18" s="33" t="s">
        <v>44</v>
      </c>
      <c r="B18" s="33" t="s">
        <v>28</v>
      </c>
      <c r="C18" s="33" t="s">
        <v>30</v>
      </c>
      <c r="D18" s="33" t="s">
        <v>34</v>
      </c>
      <c r="E18" s="35">
        <v>2</v>
      </c>
      <c r="F18" s="35">
        <v>2</v>
      </c>
      <c r="G18" s="33" t="s">
        <v>12</v>
      </c>
      <c r="H18" s="33" t="s">
        <v>48</v>
      </c>
      <c r="I18" s="37">
        <v>1.1000000000000001</v>
      </c>
      <c r="J18" s="33" t="s">
        <v>15</v>
      </c>
      <c r="K18" s="34">
        <v>1E-3</v>
      </c>
      <c r="L18" s="34">
        <v>1E-3</v>
      </c>
      <c r="M18" s="34">
        <v>1E-3</v>
      </c>
      <c r="N18" s="35">
        <v>0</v>
      </c>
      <c r="O18" s="34">
        <v>1E-3</v>
      </c>
      <c r="P18" s="35">
        <v>0</v>
      </c>
      <c r="Q18" s="34">
        <v>1E-3</v>
      </c>
      <c r="R18" s="35">
        <v>0</v>
      </c>
      <c r="S18" s="34">
        <v>1E-3</v>
      </c>
      <c r="T18" s="35">
        <v>0</v>
      </c>
      <c r="U18" s="34">
        <v>1E-3</v>
      </c>
      <c r="V18" s="35">
        <v>0</v>
      </c>
      <c r="W18" s="34">
        <v>1E-3</v>
      </c>
      <c r="X18" s="35">
        <v>0</v>
      </c>
      <c r="Y18" s="34">
        <v>1E-3</v>
      </c>
      <c r="Z18" s="35">
        <v>0</v>
      </c>
      <c r="AA18" s="34">
        <v>1E-3</v>
      </c>
      <c r="AB18" s="35">
        <v>0</v>
      </c>
      <c r="AC18" s="34">
        <v>1E-3</v>
      </c>
      <c r="AD18" s="35">
        <v>0</v>
      </c>
      <c r="AE18" s="34">
        <v>1E-3</v>
      </c>
      <c r="AF18" s="35">
        <v>0</v>
      </c>
      <c r="AG18" s="34">
        <v>1E-3</v>
      </c>
      <c r="AH18" s="35">
        <v>0</v>
      </c>
      <c r="AI18" s="34">
        <v>1E-3</v>
      </c>
      <c r="AJ18" s="35">
        <v>0</v>
      </c>
      <c r="AK18" s="34">
        <v>1E-3</v>
      </c>
      <c r="AL18" s="35">
        <v>0</v>
      </c>
    </row>
    <row r="19" spans="1:38" x14ac:dyDescent="0.25">
      <c r="A19" s="33" t="s">
        <v>44</v>
      </c>
      <c r="B19" s="33" t="s">
        <v>28</v>
      </c>
      <c r="C19" s="33" t="s">
        <v>30</v>
      </c>
      <c r="D19" s="33" t="s">
        <v>34</v>
      </c>
      <c r="E19" s="35">
        <v>2</v>
      </c>
      <c r="F19" s="35">
        <v>2</v>
      </c>
      <c r="G19" s="33" t="s">
        <v>12</v>
      </c>
      <c r="H19" s="33" t="s">
        <v>48</v>
      </c>
      <c r="I19" s="37">
        <v>1.1000000000000001</v>
      </c>
      <c r="J19" s="33" t="s">
        <v>16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35">
        <v>0</v>
      </c>
      <c r="AL19" s="35">
        <v>0</v>
      </c>
    </row>
    <row r="20" spans="1:38" x14ac:dyDescent="0.25">
      <c r="A20" s="33" t="s">
        <v>44</v>
      </c>
      <c r="B20" s="33" t="s">
        <v>28</v>
      </c>
      <c r="C20" s="33" t="s">
        <v>30</v>
      </c>
      <c r="D20" s="33" t="s">
        <v>35</v>
      </c>
      <c r="E20" s="35">
        <v>2</v>
      </c>
      <c r="F20" s="35">
        <v>2</v>
      </c>
      <c r="G20" s="33" t="s">
        <v>12</v>
      </c>
      <c r="H20" s="33" t="s">
        <v>48</v>
      </c>
      <c r="I20" s="37">
        <v>1.1000000000000001</v>
      </c>
      <c r="J20" s="33" t="s">
        <v>15</v>
      </c>
      <c r="K20" s="34">
        <v>2.3679999999999999</v>
      </c>
      <c r="L20" s="34">
        <v>2.3679999999999999</v>
      </c>
      <c r="M20" s="34">
        <v>2.3679999999999999</v>
      </c>
      <c r="N20" s="34">
        <v>2.3679999999999999</v>
      </c>
      <c r="O20" s="34">
        <v>2.3679999999999999</v>
      </c>
      <c r="P20" s="34">
        <v>2.3679999999999999</v>
      </c>
      <c r="Q20" s="34">
        <v>2.3679999999999999</v>
      </c>
      <c r="R20" s="34">
        <v>2.3679999999999999</v>
      </c>
      <c r="S20" s="34">
        <v>2.3679999999999999</v>
      </c>
      <c r="T20" s="34">
        <v>2.3679999999999999</v>
      </c>
      <c r="U20" s="34">
        <v>2.3679999999999999</v>
      </c>
      <c r="V20" s="34">
        <v>2.3679999999999999</v>
      </c>
      <c r="W20" s="34">
        <v>2.3679999999999999</v>
      </c>
      <c r="X20" s="34">
        <v>2.3679999999999999</v>
      </c>
      <c r="Y20" s="34">
        <v>2.3679999999999999</v>
      </c>
      <c r="Z20" s="34">
        <v>2.3679999999999999</v>
      </c>
      <c r="AA20" s="34">
        <v>2.3679999999999999</v>
      </c>
      <c r="AB20" s="34">
        <v>2.3679999999999999</v>
      </c>
      <c r="AC20" s="34">
        <v>2.3679999999999999</v>
      </c>
      <c r="AD20" s="34">
        <v>2.3679999999999999</v>
      </c>
      <c r="AE20" s="34">
        <v>2.3679999999999999</v>
      </c>
      <c r="AF20" s="34">
        <v>2.367</v>
      </c>
      <c r="AG20" s="34">
        <v>2.3679999999999999</v>
      </c>
      <c r="AH20" s="34">
        <v>2.367</v>
      </c>
      <c r="AI20" s="34">
        <v>2.3679999999999999</v>
      </c>
      <c r="AJ20" s="34">
        <v>2.367</v>
      </c>
      <c r="AK20" s="34">
        <v>2.3679999999999999</v>
      </c>
      <c r="AL20" s="34">
        <v>2.367</v>
      </c>
    </row>
    <row r="21" spans="1:38" x14ac:dyDescent="0.25">
      <c r="A21" s="33" t="s">
        <v>44</v>
      </c>
      <c r="B21" s="33" t="s">
        <v>28</v>
      </c>
      <c r="C21" s="33" t="s">
        <v>30</v>
      </c>
      <c r="D21" s="33" t="s">
        <v>35</v>
      </c>
      <c r="E21" s="35">
        <v>2</v>
      </c>
      <c r="F21" s="35">
        <v>2</v>
      </c>
      <c r="G21" s="33" t="s">
        <v>12</v>
      </c>
      <c r="H21" s="33" t="s">
        <v>48</v>
      </c>
      <c r="I21" s="37">
        <v>1.1000000000000001</v>
      </c>
      <c r="J21" s="33" t="s">
        <v>16</v>
      </c>
      <c r="K21" s="36">
        <v>1.43</v>
      </c>
      <c r="L21" s="34">
        <v>1.3440000000000001</v>
      </c>
      <c r="M21" s="34">
        <v>1.224</v>
      </c>
      <c r="N21" s="34">
        <v>1.2969999999999999</v>
      </c>
      <c r="O21" s="34">
        <v>1.371</v>
      </c>
      <c r="P21" s="34">
        <v>1.415</v>
      </c>
      <c r="Q21" s="34">
        <v>1.4390000000000001</v>
      </c>
      <c r="R21" s="34">
        <v>1.161</v>
      </c>
      <c r="S21" s="34">
        <v>1.073</v>
      </c>
      <c r="T21" s="34">
        <v>1.044</v>
      </c>
      <c r="U21" s="34">
        <v>1.2290000000000001</v>
      </c>
      <c r="V21" s="34">
        <v>1.3240000000000001</v>
      </c>
      <c r="W21" s="34">
        <v>1.369</v>
      </c>
      <c r="X21" s="34">
        <v>1.071</v>
      </c>
      <c r="Y21" s="34">
        <v>1.006</v>
      </c>
      <c r="Z21" s="34">
        <v>0.94899999999999995</v>
      </c>
      <c r="AA21" s="34">
        <v>1.248</v>
      </c>
      <c r="AB21" s="34">
        <v>1.3280000000000001</v>
      </c>
      <c r="AC21" s="36">
        <v>1.04</v>
      </c>
      <c r="AD21" s="34">
        <v>1.282</v>
      </c>
      <c r="AE21" s="34">
        <v>1.736</v>
      </c>
      <c r="AF21" s="34">
        <v>1.6859999999999999</v>
      </c>
      <c r="AG21" s="36">
        <v>1.26</v>
      </c>
      <c r="AH21" s="34">
        <v>1.1220000000000001</v>
      </c>
      <c r="AI21" s="34">
        <v>1.016</v>
      </c>
      <c r="AJ21" s="36">
        <v>1.1499999999999999</v>
      </c>
      <c r="AK21" s="34">
        <v>1.175</v>
      </c>
      <c r="AL21" s="34">
        <v>1.2270000000000001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44"/>
  <sheetViews>
    <sheetView zoomScale="80" zoomScaleNormal="80" workbookViewId="0">
      <selection activeCell="L42" sqref="L42"/>
    </sheetView>
  </sheetViews>
  <sheetFormatPr defaultRowHeight="11.25" x14ac:dyDescent="0.2"/>
  <cols>
    <col min="1" max="1" width="13.28515625" style="2" customWidth="1"/>
    <col min="2" max="2" width="12.140625" style="2" customWidth="1"/>
    <col min="3" max="30" width="9.140625" style="2"/>
    <col min="31" max="31" width="12.140625" style="2" customWidth="1"/>
    <col min="32" max="45" width="9.140625" style="2"/>
    <col min="46" max="47" width="9.140625" style="2" customWidth="1"/>
    <col min="48" max="16384" width="9.140625" style="2"/>
  </cols>
  <sheetData>
    <row r="1" spans="1:58" x14ac:dyDescent="0.2">
      <c r="A1" s="66" t="s">
        <v>14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AA1" s="66" t="s">
        <v>19</v>
      </c>
      <c r="AB1" s="66"/>
      <c r="AC1" s="66"/>
      <c r="AH1" s="67" t="s">
        <v>24</v>
      </c>
      <c r="AI1" s="67"/>
      <c r="AJ1" s="67"/>
      <c r="AK1" s="67"/>
      <c r="AL1" s="67"/>
      <c r="AM1" s="67"/>
      <c r="AN1" s="67"/>
      <c r="AO1" s="67"/>
      <c r="AP1" s="67"/>
      <c r="AQ1" s="67"/>
      <c r="AR1" s="66"/>
      <c r="AS1" s="66"/>
      <c r="AT1" s="66"/>
      <c r="AU1" s="66"/>
    </row>
    <row r="3" spans="1:58" x14ac:dyDescent="0.2">
      <c r="A3" s="8" t="s">
        <v>0</v>
      </c>
      <c r="B3" s="6" t="s">
        <v>44</v>
      </c>
      <c r="C3" s="6"/>
      <c r="D3" s="6"/>
      <c r="E3" s="6"/>
      <c r="F3" s="6"/>
      <c r="G3" s="6"/>
      <c r="H3" s="6"/>
      <c r="I3" s="6"/>
      <c r="J3" s="6"/>
      <c r="K3" s="6"/>
      <c r="L3" s="6"/>
      <c r="M3" s="6" t="s">
        <v>44</v>
      </c>
      <c r="N3" s="6"/>
      <c r="O3" s="6"/>
      <c r="P3" s="6"/>
      <c r="Q3" s="6"/>
      <c r="R3" s="6"/>
      <c r="S3" s="6"/>
      <c r="T3" s="6"/>
      <c r="U3" s="6"/>
      <c r="V3" s="6"/>
    </row>
    <row r="4" spans="1:58" x14ac:dyDescent="0.2">
      <c r="A4" s="8" t="s">
        <v>1</v>
      </c>
      <c r="B4" s="6" t="s">
        <v>29</v>
      </c>
      <c r="C4" s="6"/>
      <c r="D4" s="6"/>
      <c r="E4" s="6"/>
      <c r="F4" s="6"/>
      <c r="G4" s="6"/>
      <c r="H4" s="6"/>
      <c r="I4" s="6"/>
      <c r="J4" s="6"/>
      <c r="K4" s="6"/>
      <c r="L4" s="6"/>
      <c r="M4" s="6" t="s">
        <v>28</v>
      </c>
      <c r="N4" s="6"/>
      <c r="O4" s="6"/>
      <c r="P4" s="6"/>
      <c r="Q4" s="6"/>
      <c r="R4" s="6"/>
      <c r="S4" s="6"/>
      <c r="T4" s="6"/>
      <c r="U4" s="6"/>
      <c r="V4" s="6"/>
      <c r="AB4" s="6" t="s">
        <v>29</v>
      </c>
      <c r="AC4" s="6" t="s">
        <v>28</v>
      </c>
      <c r="AH4" s="65" t="s">
        <v>11</v>
      </c>
      <c r="AI4" s="65"/>
      <c r="AJ4" s="21"/>
      <c r="AK4" s="21"/>
      <c r="AL4" s="21"/>
      <c r="AM4" s="21"/>
      <c r="AN4" s="21"/>
      <c r="AO4" s="21"/>
      <c r="AP4" s="21"/>
      <c r="AQ4" s="21"/>
      <c r="AR4" s="65" t="s">
        <v>13</v>
      </c>
      <c r="AS4" s="65"/>
    </row>
    <row r="5" spans="1:58" x14ac:dyDescent="0.2">
      <c r="A5" s="8" t="s">
        <v>2</v>
      </c>
      <c r="B5" s="6" t="s">
        <v>30</v>
      </c>
      <c r="C5" s="6"/>
      <c r="D5" s="6"/>
      <c r="E5" s="6"/>
      <c r="F5" s="6"/>
      <c r="G5" s="6"/>
      <c r="H5" s="6"/>
      <c r="I5" s="6"/>
      <c r="J5" s="6"/>
      <c r="K5" s="6"/>
      <c r="L5" s="6"/>
      <c r="M5" s="6" t="s">
        <v>30</v>
      </c>
      <c r="N5" s="6"/>
      <c r="O5" s="6"/>
      <c r="P5" s="6"/>
      <c r="Q5" s="6"/>
      <c r="R5" s="6"/>
      <c r="S5" s="6"/>
      <c r="T5" s="6"/>
      <c r="U5" s="6"/>
      <c r="V5" s="6"/>
    </row>
    <row r="6" spans="1:58" ht="22.5" x14ac:dyDescent="0.2">
      <c r="A6" s="8" t="s">
        <v>3</v>
      </c>
      <c r="B6" s="7">
        <v>1</v>
      </c>
      <c r="C6" s="7"/>
      <c r="D6" s="7"/>
      <c r="E6" s="7"/>
      <c r="F6" s="7"/>
      <c r="G6" s="7"/>
      <c r="H6" s="7"/>
      <c r="I6" s="7"/>
      <c r="J6" s="7"/>
      <c r="K6" s="13"/>
      <c r="L6" s="13"/>
      <c r="M6" s="7">
        <v>2</v>
      </c>
      <c r="N6" s="7"/>
      <c r="O6" s="7"/>
      <c r="P6" s="7"/>
      <c r="Q6" s="7"/>
      <c r="R6" s="7"/>
      <c r="S6" s="7"/>
      <c r="T6" s="7"/>
      <c r="U6" s="7"/>
      <c r="V6" s="13"/>
    </row>
    <row r="7" spans="1:58" ht="22.5" x14ac:dyDescent="0.2">
      <c r="A7" s="8" t="s">
        <v>4</v>
      </c>
      <c r="B7" s="23">
        <v>1</v>
      </c>
      <c r="C7" s="23"/>
      <c r="D7" s="23"/>
      <c r="E7" s="23"/>
      <c r="F7" s="23"/>
      <c r="G7" s="23"/>
      <c r="H7" s="23"/>
      <c r="I7" s="23"/>
      <c r="J7" s="23"/>
      <c r="K7" s="24"/>
      <c r="L7" s="24"/>
      <c r="M7" s="7">
        <v>2</v>
      </c>
      <c r="N7" s="7"/>
      <c r="O7" s="7"/>
      <c r="P7" s="7"/>
      <c r="Q7" s="7"/>
      <c r="R7" s="7"/>
      <c r="S7" s="7"/>
      <c r="T7" s="7"/>
      <c r="U7" s="7"/>
      <c r="V7" s="13" t="s">
        <v>18</v>
      </c>
    </row>
    <row r="8" spans="1:58" ht="50.25" customHeight="1" x14ac:dyDescent="0.2">
      <c r="A8" s="22" t="s">
        <v>5</v>
      </c>
      <c r="B8" s="64" t="s">
        <v>31</v>
      </c>
      <c r="C8" s="64"/>
      <c r="D8" s="64" t="s">
        <v>32</v>
      </c>
      <c r="E8" s="64"/>
      <c r="F8" s="64" t="s">
        <v>33</v>
      </c>
      <c r="G8" s="64"/>
      <c r="H8" s="64" t="s">
        <v>34</v>
      </c>
      <c r="I8" s="64"/>
      <c r="J8" s="64" t="s">
        <v>35</v>
      </c>
      <c r="K8" s="64"/>
      <c r="L8" s="26"/>
      <c r="M8" s="64" t="s">
        <v>31</v>
      </c>
      <c r="N8" s="64"/>
      <c r="O8" s="64" t="s">
        <v>32</v>
      </c>
      <c r="P8" s="64"/>
      <c r="Q8" s="64" t="s">
        <v>33</v>
      </c>
      <c r="R8" s="64"/>
      <c r="S8" s="64" t="s">
        <v>34</v>
      </c>
      <c r="T8" s="64"/>
      <c r="U8" s="64" t="s">
        <v>35</v>
      </c>
      <c r="V8" s="64"/>
      <c r="AE8" s="16" t="s">
        <v>20</v>
      </c>
      <c r="AF8" s="15"/>
      <c r="AH8" s="64" t="s">
        <v>31</v>
      </c>
      <c r="AI8" s="64"/>
      <c r="AJ8" s="64" t="s">
        <v>32</v>
      </c>
      <c r="AK8" s="64"/>
      <c r="AL8" s="64" t="s">
        <v>33</v>
      </c>
      <c r="AM8" s="64"/>
      <c r="AN8" s="64" t="s">
        <v>34</v>
      </c>
      <c r="AO8" s="64"/>
      <c r="AP8" s="64" t="s">
        <v>35</v>
      </c>
      <c r="AQ8" s="64"/>
      <c r="AR8" s="64" t="s">
        <v>31</v>
      </c>
      <c r="AS8" s="64"/>
      <c r="AT8" s="64" t="s">
        <v>32</v>
      </c>
      <c r="AU8" s="64"/>
      <c r="AV8" s="64" t="s">
        <v>33</v>
      </c>
      <c r="AW8" s="64"/>
      <c r="AX8" s="64" t="s">
        <v>34</v>
      </c>
      <c r="AY8" s="64"/>
      <c r="AZ8" s="64" t="s">
        <v>35</v>
      </c>
      <c r="BA8" s="64"/>
    </row>
    <row r="9" spans="1:58" x14ac:dyDescent="0.2">
      <c r="A9" s="8" t="s">
        <v>6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9"/>
      <c r="N9" s="9"/>
      <c r="O9" s="9"/>
      <c r="P9" s="9"/>
      <c r="Q9" s="9"/>
      <c r="R9" s="9"/>
      <c r="S9" s="9"/>
      <c r="T9" s="9"/>
      <c r="U9" s="9"/>
      <c r="V9" s="9"/>
      <c r="AE9" s="17" t="s">
        <v>21</v>
      </c>
      <c r="AF9" s="15" t="b">
        <f>AC44&gt;M44</f>
        <v>0</v>
      </c>
    </row>
    <row r="10" spans="1:58" ht="22.5" x14ac:dyDescent="0.2">
      <c r="A10" s="8" t="s">
        <v>7</v>
      </c>
      <c r="B10" s="25" t="s">
        <v>36</v>
      </c>
      <c r="C10" s="6"/>
      <c r="D10" s="6" t="s">
        <v>37</v>
      </c>
      <c r="E10" s="6"/>
      <c r="F10" s="6" t="s">
        <v>38</v>
      </c>
      <c r="G10" s="6"/>
      <c r="H10" s="6" t="s">
        <v>39</v>
      </c>
      <c r="I10" s="6"/>
      <c r="J10" s="6" t="s">
        <v>40</v>
      </c>
      <c r="K10" s="6"/>
      <c r="L10" s="28"/>
      <c r="M10" s="25" t="s">
        <v>36</v>
      </c>
      <c r="N10" s="6"/>
      <c r="O10" s="6" t="s">
        <v>37</v>
      </c>
      <c r="P10" s="6"/>
      <c r="Q10" s="6" t="s">
        <v>38</v>
      </c>
      <c r="R10" s="6"/>
      <c r="S10" s="6" t="s">
        <v>39</v>
      </c>
      <c r="T10" s="6"/>
      <c r="U10" s="6" t="s">
        <v>40</v>
      </c>
      <c r="V10" s="6"/>
      <c r="AE10" s="17" t="s">
        <v>22</v>
      </c>
      <c r="AF10" s="15" t="b">
        <f>AND(AB44&gt;B44,AC44&lt;M44)</f>
        <v>1</v>
      </c>
      <c r="BB10" s="2" t="s">
        <v>25</v>
      </c>
      <c r="BC10" s="2" t="s">
        <v>25</v>
      </c>
    </row>
    <row r="11" spans="1:58" x14ac:dyDescent="0.2">
      <c r="A11" s="8" t="s">
        <v>8</v>
      </c>
      <c r="B11" s="6" t="s">
        <v>12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 t="s">
        <v>12</v>
      </c>
      <c r="N11" s="6"/>
      <c r="O11" s="6"/>
      <c r="P11" s="6"/>
      <c r="Q11" s="6"/>
      <c r="R11" s="6"/>
      <c r="S11" s="6"/>
      <c r="T11" s="6"/>
      <c r="U11" s="6"/>
      <c r="V11" s="6"/>
      <c r="AE11" s="17" t="s">
        <v>23</v>
      </c>
      <c r="AF11" s="15" t="b">
        <f>AND(AB44&lt;B44,AC44&gt;0)</f>
        <v>0</v>
      </c>
      <c r="AH11" s="65" t="s">
        <v>11</v>
      </c>
      <c r="AI11" s="65"/>
      <c r="AJ11" s="21"/>
      <c r="AK11" s="21"/>
      <c r="AL11" s="21"/>
      <c r="AM11" s="21"/>
      <c r="AN11" s="21"/>
      <c r="AO11" s="21"/>
      <c r="AP11" s="21"/>
      <c r="AQ11" s="21"/>
      <c r="AR11" s="65" t="s">
        <v>13</v>
      </c>
      <c r="AS11" s="65"/>
      <c r="AT11" s="21"/>
      <c r="AU11" s="21"/>
      <c r="AV11" s="21"/>
      <c r="AW11" s="21"/>
      <c r="AX11" s="21"/>
      <c r="AY11" s="21"/>
      <c r="AZ11" s="21"/>
      <c r="BA11" s="21"/>
      <c r="BB11" s="6" t="s">
        <v>13</v>
      </c>
      <c r="BC11" s="6" t="s">
        <v>11</v>
      </c>
    </row>
    <row r="12" spans="1:58" ht="56.25" x14ac:dyDescent="0.25">
      <c r="A12" s="8" t="s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X12" s="1" t="s">
        <v>41</v>
      </c>
      <c r="Y12" s="4" t="s">
        <v>42</v>
      </c>
      <c r="AA12" s="4" t="s">
        <v>17</v>
      </c>
      <c r="AH12" s="4" t="s">
        <v>26</v>
      </c>
      <c r="AI12" s="4" t="s">
        <v>27</v>
      </c>
      <c r="AJ12" s="4" t="s">
        <v>26</v>
      </c>
      <c r="AK12" s="4" t="s">
        <v>27</v>
      </c>
      <c r="AL12" s="4" t="s">
        <v>26</v>
      </c>
      <c r="AM12" s="4" t="s">
        <v>27</v>
      </c>
      <c r="AN12" s="4" t="s">
        <v>26</v>
      </c>
      <c r="AO12" s="4" t="s">
        <v>27</v>
      </c>
      <c r="AP12" s="4" t="s">
        <v>26</v>
      </c>
      <c r="AQ12" s="4" t="s">
        <v>27</v>
      </c>
      <c r="AR12" s="4" t="s">
        <v>26</v>
      </c>
      <c r="AS12" s="4" t="s">
        <v>27</v>
      </c>
      <c r="AT12" s="4" t="s">
        <v>26</v>
      </c>
      <c r="AU12" s="4" t="s">
        <v>27</v>
      </c>
      <c r="AV12" s="4" t="s">
        <v>26</v>
      </c>
      <c r="AW12" s="4" t="s">
        <v>27</v>
      </c>
      <c r="AX12" s="4" t="s">
        <v>26</v>
      </c>
      <c r="AY12" s="4" t="s">
        <v>27</v>
      </c>
      <c r="AZ12" s="4" t="s">
        <v>26</v>
      </c>
      <c r="BA12" s="4" t="s">
        <v>27</v>
      </c>
      <c r="BC12"/>
    </row>
    <row r="13" spans="1:58" x14ac:dyDescent="0.2">
      <c r="A13" s="8" t="s">
        <v>10</v>
      </c>
      <c r="B13" s="10">
        <v>1</v>
      </c>
      <c r="C13" s="10"/>
      <c r="D13" s="10">
        <v>1</v>
      </c>
      <c r="E13" s="10"/>
      <c r="F13" s="10">
        <v>1</v>
      </c>
      <c r="G13" s="10"/>
      <c r="H13" s="10">
        <v>1</v>
      </c>
      <c r="I13" s="10"/>
      <c r="J13" s="10">
        <v>1</v>
      </c>
      <c r="K13" s="10"/>
      <c r="L13" s="10"/>
      <c r="M13" s="10">
        <v>1.1000000000000001</v>
      </c>
      <c r="N13" s="10"/>
      <c r="O13" s="10">
        <v>1.1000000000000001</v>
      </c>
      <c r="P13" s="10"/>
      <c r="Q13" s="10">
        <v>1.1000000000000001</v>
      </c>
      <c r="R13" s="10"/>
      <c r="S13" s="10">
        <v>1.1000000000000001</v>
      </c>
      <c r="T13" s="10"/>
      <c r="U13" s="10">
        <v>1.1000000000000001</v>
      </c>
      <c r="V13" s="10"/>
    </row>
    <row r="14" spans="1:58" ht="45" x14ac:dyDescent="0.2">
      <c r="A14" s="5"/>
      <c r="B14" s="10" t="s">
        <v>15</v>
      </c>
      <c r="C14" s="10" t="s">
        <v>16</v>
      </c>
      <c r="D14" s="10" t="s">
        <v>15</v>
      </c>
      <c r="E14" s="10" t="s">
        <v>16</v>
      </c>
      <c r="F14" s="10" t="s">
        <v>15</v>
      </c>
      <c r="G14" s="10" t="s">
        <v>16</v>
      </c>
      <c r="H14" s="10" t="s">
        <v>15</v>
      </c>
      <c r="I14" s="10" t="s">
        <v>16</v>
      </c>
      <c r="J14" s="10" t="s">
        <v>15</v>
      </c>
      <c r="K14" s="10" t="s">
        <v>16</v>
      </c>
      <c r="L14" s="29" t="s">
        <v>43</v>
      </c>
      <c r="M14" s="10" t="s">
        <v>15</v>
      </c>
      <c r="N14" s="10" t="s">
        <v>16</v>
      </c>
      <c r="O14" s="10" t="s">
        <v>15</v>
      </c>
      <c r="P14" s="10" t="s">
        <v>16</v>
      </c>
      <c r="Q14" s="10" t="s">
        <v>15</v>
      </c>
      <c r="R14" s="10" t="s">
        <v>16</v>
      </c>
      <c r="S14" s="10" t="s">
        <v>15</v>
      </c>
      <c r="T14" s="10" t="s">
        <v>16</v>
      </c>
      <c r="U14" s="10" t="s">
        <v>15</v>
      </c>
      <c r="V14" s="10" t="s">
        <v>16</v>
      </c>
      <c r="AB14" s="14"/>
      <c r="AC14" s="14"/>
    </row>
    <row r="15" spans="1:58" x14ac:dyDescent="0.2">
      <c r="A15" s="5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AB15" s="14"/>
      <c r="AC15" s="14"/>
    </row>
    <row r="16" spans="1:58" x14ac:dyDescent="0.2">
      <c r="A16" s="11">
        <v>43497</v>
      </c>
      <c r="B16" s="20">
        <v>13.877000000000001</v>
      </c>
      <c r="C16" s="20"/>
      <c r="D16" s="20">
        <v>0.40899999999999997</v>
      </c>
      <c r="E16" s="20"/>
      <c r="F16" s="20">
        <v>0</v>
      </c>
      <c r="G16" s="20"/>
      <c r="H16" s="20">
        <v>0</v>
      </c>
      <c r="I16" s="20"/>
      <c r="J16" s="20">
        <v>0</v>
      </c>
      <c r="K16" s="20"/>
      <c r="L16" s="20">
        <f>B16*$B$13+D16*$D$13+F16*$F$13+H16*$H$13+J16*$J$13</f>
        <v>14.286000000000001</v>
      </c>
      <c r="M16" s="20">
        <v>6.1369999999999996</v>
      </c>
      <c r="N16" s="20">
        <v>13.877000000000001</v>
      </c>
      <c r="O16" s="20">
        <v>1.373</v>
      </c>
      <c r="P16" s="20">
        <v>3.0059999999999998</v>
      </c>
      <c r="Q16" s="20">
        <v>3.0270000000000001</v>
      </c>
      <c r="R16" s="20">
        <v>3.81</v>
      </c>
      <c r="S16" s="20">
        <v>1E-3</v>
      </c>
      <c r="T16" s="20"/>
      <c r="U16" s="20">
        <v>2.3679999999999999</v>
      </c>
      <c r="V16" s="12">
        <v>1.43</v>
      </c>
      <c r="X16" s="3">
        <f>N16+P16+R16+T16+V16</f>
        <v>22.122999999999998</v>
      </c>
      <c r="Y16" s="2">
        <f>ROUND(B16*$B$13,3)+ROUND(D16*$D$13,3)+ROUND(F16*$F$13,3)+ROUND(H16*$H$13,3)+ROUND(J16*$J$13,3)+ROUND(M16*$M$13,3)+ROUND(O16*$O$13,3)+ROUND(Q16*$Q$13,3)+ROUND(S16*$S$13,3)+ROUND(U16*$U$13,3)</f>
        <v>28.483000000000004</v>
      </c>
      <c r="AA16" s="2" t="str">
        <f>IF(X16&gt;Y16,"2.1","2.2")</f>
        <v>2.2</v>
      </c>
      <c r="AB16" s="3">
        <f>ROUND(B16*$B$13,3)+ROUND(D16*$D$13,3)+ROUND(F16*$F$13,3)+ROUND(H16*$H$13,3)+ROUND(J16*$J$13,3)</f>
        <v>14.286000000000001</v>
      </c>
      <c r="AC16" s="3">
        <f>X16-AB16</f>
        <v>7.8369999999999962</v>
      </c>
      <c r="AH16" s="30">
        <f>ROUND(($AB16*B16)/$L16,3)</f>
        <v>13.877000000000001</v>
      </c>
      <c r="AI16" s="20">
        <v>9.58</v>
      </c>
      <c r="AJ16" s="27">
        <f>ROUND(($AB16*D16)/$L16,3)</f>
        <v>0.40899999999999997</v>
      </c>
      <c r="AK16" s="20">
        <v>2.0750000000000002</v>
      </c>
      <c r="AL16" s="27">
        <f>ROUND(($AB16*F16)/$L16,3)</f>
        <v>0</v>
      </c>
      <c r="AM16" s="20">
        <v>2.63</v>
      </c>
      <c r="AN16" s="27">
        <f>ROUND(($AB16*H16)/$L16,3)</f>
        <v>0</v>
      </c>
      <c r="AO16" s="27">
        <v>0</v>
      </c>
      <c r="AP16" s="27">
        <f>ROUND(($AB16*J16)/$L16,3)</f>
        <v>0</v>
      </c>
      <c r="AQ16" s="27">
        <v>0</v>
      </c>
      <c r="AR16" s="30">
        <f>N16-AH16</f>
        <v>0</v>
      </c>
      <c r="AS16" s="20">
        <v>4.2969999999999997</v>
      </c>
      <c r="AT16" s="27">
        <f>P16-AJ16</f>
        <v>2.597</v>
      </c>
      <c r="AU16" s="20">
        <v>0.93100000000000005</v>
      </c>
      <c r="AV16" s="27">
        <f>R16-AL16</f>
        <v>3.81</v>
      </c>
      <c r="AW16" s="20">
        <v>1.18</v>
      </c>
      <c r="AX16" s="27">
        <f>T16-AN16</f>
        <v>0</v>
      </c>
      <c r="AY16" s="27">
        <v>0</v>
      </c>
      <c r="AZ16" s="27">
        <f>V16-AP16</f>
        <v>1.43</v>
      </c>
      <c r="BA16" s="20">
        <v>1.43</v>
      </c>
      <c r="BB16" s="3"/>
      <c r="BC16" s="3"/>
      <c r="BE16" s="3"/>
      <c r="BF16" s="3"/>
    </row>
    <row r="17" spans="1:58" x14ac:dyDescent="0.2">
      <c r="A17" s="11">
        <v>43498</v>
      </c>
      <c r="B17" s="20">
        <v>11.877000000000001</v>
      </c>
      <c r="C17" s="20"/>
      <c r="D17" s="20">
        <v>2.4089999999999998</v>
      </c>
      <c r="E17" s="20"/>
      <c r="F17" s="20">
        <v>0</v>
      </c>
      <c r="G17" s="20"/>
      <c r="H17" s="20">
        <v>0</v>
      </c>
      <c r="I17" s="20"/>
      <c r="J17" s="20">
        <v>0</v>
      </c>
      <c r="K17" s="20"/>
      <c r="L17" s="20">
        <f t="shared" ref="L17:L43" si="0">B17*$B$13+D17*$D$13+F17*$F$13+H17*$H$13+J17*$J$13</f>
        <v>14.286000000000001</v>
      </c>
      <c r="M17" s="20">
        <v>6.1369999999999996</v>
      </c>
      <c r="N17" s="20">
        <v>11.877000000000001</v>
      </c>
      <c r="O17" s="20">
        <v>1.373</v>
      </c>
      <c r="P17" s="20">
        <v>2.5590000000000002</v>
      </c>
      <c r="Q17" s="20">
        <v>3.0270000000000001</v>
      </c>
      <c r="R17" s="20">
        <v>3.8410000000000002</v>
      </c>
      <c r="S17" s="20">
        <v>1E-3</v>
      </c>
      <c r="T17" s="20"/>
      <c r="U17" s="20">
        <v>2.3679999999999999</v>
      </c>
      <c r="V17" s="12">
        <v>1.3440000000000001</v>
      </c>
      <c r="X17" s="3">
        <f t="shared" ref="X17:X43" si="1">N17+P17+R17+T17+V17</f>
        <v>19.621000000000002</v>
      </c>
      <c r="Y17" s="2">
        <f t="shared" ref="Y17:Y43" si="2">ROUND(B17*$B$13,3)+ROUND(D17*$D$13,3)+ROUND(F17*$F$13,3)+ROUND(H17*$H$13,3)+ROUND(J17*$J$13,3)+ROUND(M17*$M$13,3)+ROUND(O17*$O$13,3)+ROUND(Q17*$Q$13,3)+ROUND(S17*$S$13,3)+ROUND(U17*$U$13,3)</f>
        <v>28.483000000000004</v>
      </c>
      <c r="AA17" s="2" t="str">
        <f t="shared" ref="AA17:AA43" si="3">IF(X17&gt;Y17,"2.1","2.2")</f>
        <v>2.2</v>
      </c>
      <c r="AB17" s="3">
        <f t="shared" ref="AB17:AB43" si="4">ROUND(B17*$B$13,3)+ROUND(D17*$D$13,3)+ROUND(F17*$F$13,3)+ROUND(H17*$H$13,3)+ROUND(J17*$J$13,3)</f>
        <v>14.286000000000001</v>
      </c>
      <c r="AC17" s="3">
        <f t="shared" ref="AC17:AC43" si="5">X17-AB17</f>
        <v>5.3350000000000009</v>
      </c>
      <c r="AH17" s="30">
        <f t="shared" ref="AH17:AH43" si="6">ROUND(($AB17*B17)/$L17,3)</f>
        <v>11.877000000000001</v>
      </c>
      <c r="AI17" s="20">
        <v>9.2840000000000007</v>
      </c>
      <c r="AJ17" s="27">
        <f t="shared" ref="AJ17:AJ43" si="7">ROUND(($AB17*D17)/$L17,3)</f>
        <v>2.4089999999999998</v>
      </c>
      <c r="AK17" s="20">
        <v>2</v>
      </c>
      <c r="AL17" s="27">
        <f t="shared" ref="AL17:AL43" si="8">ROUND(($AB17*F17)/$L17,3)</f>
        <v>0</v>
      </c>
      <c r="AM17" s="20">
        <v>3.0019999999999998</v>
      </c>
      <c r="AN17" s="27">
        <f t="shared" ref="AN17:AN43" si="9">ROUND(($AB17*H17)/$L17,3)</f>
        <v>0</v>
      </c>
      <c r="AO17" s="27">
        <v>0</v>
      </c>
      <c r="AP17" s="27">
        <f t="shared" ref="AP17:AP43" si="10">ROUND(($AB17*J17)/$L17,3)</f>
        <v>0</v>
      </c>
      <c r="AQ17" s="27">
        <v>0</v>
      </c>
      <c r="AR17" s="30">
        <f t="shared" ref="AR17:AR43" si="11">N17-AH17</f>
        <v>0</v>
      </c>
      <c r="AS17" s="20">
        <v>2.593</v>
      </c>
      <c r="AT17" s="27">
        <f t="shared" ref="AT17:AT43" si="12">P17-AJ17</f>
        <v>0.15000000000000036</v>
      </c>
      <c r="AU17" s="20">
        <v>0.55900000000000005</v>
      </c>
      <c r="AV17" s="27">
        <f t="shared" ref="AV17:AV43" si="13">R17-AL17</f>
        <v>3.8410000000000002</v>
      </c>
      <c r="AW17" s="20">
        <v>0.83899999999999997</v>
      </c>
      <c r="AX17" s="27">
        <f t="shared" ref="AX17:AX43" si="14">T17-AN17</f>
        <v>0</v>
      </c>
      <c r="AY17" s="27">
        <v>0</v>
      </c>
      <c r="AZ17" s="27">
        <f t="shared" ref="AZ17:AZ43" si="15">V17-AP17</f>
        <v>1.3440000000000001</v>
      </c>
      <c r="BA17" s="20">
        <v>1.3440000000000001</v>
      </c>
      <c r="BB17" s="3"/>
      <c r="BC17" s="3"/>
      <c r="BE17" s="3"/>
      <c r="BF17" s="3"/>
    </row>
    <row r="18" spans="1:58" x14ac:dyDescent="0.2">
      <c r="A18" s="11">
        <v>43499</v>
      </c>
      <c r="B18" s="20">
        <v>12.694000000000001</v>
      </c>
      <c r="C18" s="20"/>
      <c r="D18" s="20">
        <v>1.5920000000000001</v>
      </c>
      <c r="E18" s="20"/>
      <c r="F18" s="20">
        <v>0</v>
      </c>
      <c r="G18" s="20"/>
      <c r="H18" s="20">
        <v>0</v>
      </c>
      <c r="I18" s="20"/>
      <c r="J18" s="20">
        <v>0</v>
      </c>
      <c r="K18" s="20"/>
      <c r="L18" s="20">
        <f t="shared" si="0"/>
        <v>14.286000000000001</v>
      </c>
      <c r="M18" s="20">
        <v>6.1369999999999996</v>
      </c>
      <c r="N18" s="20">
        <v>12.694000000000001</v>
      </c>
      <c r="O18" s="20">
        <v>1.373</v>
      </c>
      <c r="P18" s="20">
        <v>2.5510000000000002</v>
      </c>
      <c r="Q18" s="20">
        <v>3.0270000000000001</v>
      </c>
      <c r="R18" s="20">
        <v>3.6869999999999998</v>
      </c>
      <c r="S18" s="20">
        <v>1E-3</v>
      </c>
      <c r="T18" s="20"/>
      <c r="U18" s="20">
        <v>2.3679999999999999</v>
      </c>
      <c r="V18" s="12">
        <v>1.224</v>
      </c>
      <c r="X18" s="3">
        <f t="shared" si="1"/>
        <v>20.156000000000002</v>
      </c>
      <c r="Y18" s="2">
        <f t="shared" si="2"/>
        <v>28.483000000000004</v>
      </c>
      <c r="AA18" s="2" t="str">
        <f t="shared" si="3"/>
        <v>2.2</v>
      </c>
      <c r="AB18" s="3">
        <f t="shared" si="4"/>
        <v>14.286000000000001</v>
      </c>
      <c r="AC18" s="3">
        <f t="shared" si="5"/>
        <v>5.870000000000001</v>
      </c>
      <c r="AH18" s="30">
        <f t="shared" si="6"/>
        <v>12.694000000000001</v>
      </c>
      <c r="AI18" s="20">
        <v>9.5790000000000006</v>
      </c>
      <c r="AJ18" s="27">
        <f t="shared" si="7"/>
        <v>1.5920000000000001</v>
      </c>
      <c r="AK18" s="20">
        <v>1.925</v>
      </c>
      <c r="AL18" s="27">
        <f t="shared" si="8"/>
        <v>0</v>
      </c>
      <c r="AM18" s="20">
        <v>2.782</v>
      </c>
      <c r="AN18" s="27">
        <f t="shared" si="9"/>
        <v>0</v>
      </c>
      <c r="AO18" s="27">
        <v>0</v>
      </c>
      <c r="AP18" s="27">
        <f t="shared" si="10"/>
        <v>0</v>
      </c>
      <c r="AQ18" s="27">
        <v>0</v>
      </c>
      <c r="AR18" s="30">
        <f t="shared" si="11"/>
        <v>0</v>
      </c>
      <c r="AS18" s="20">
        <v>3.1150000000000002</v>
      </c>
      <c r="AT18" s="27">
        <f t="shared" si="12"/>
        <v>0.95900000000000007</v>
      </c>
      <c r="AU18" s="20">
        <v>0.626</v>
      </c>
      <c r="AV18" s="27">
        <f t="shared" si="13"/>
        <v>3.6869999999999998</v>
      </c>
      <c r="AW18" s="20">
        <v>0.90500000000000003</v>
      </c>
      <c r="AX18" s="27">
        <f t="shared" si="14"/>
        <v>0</v>
      </c>
      <c r="AY18" s="27">
        <v>0</v>
      </c>
      <c r="AZ18" s="27">
        <f t="shared" si="15"/>
        <v>1.224</v>
      </c>
      <c r="BA18" s="20">
        <v>1.224</v>
      </c>
      <c r="BB18" s="3"/>
      <c r="BC18" s="3"/>
      <c r="BE18" s="3"/>
      <c r="BF18" s="3"/>
    </row>
    <row r="19" spans="1:58" x14ac:dyDescent="0.2">
      <c r="A19" s="11">
        <v>43500</v>
      </c>
      <c r="B19" s="20">
        <v>10.75</v>
      </c>
      <c r="C19" s="20"/>
      <c r="D19" s="20">
        <v>3.121</v>
      </c>
      <c r="E19" s="20"/>
      <c r="F19" s="20">
        <v>0.41499999999999998</v>
      </c>
      <c r="G19" s="20"/>
      <c r="H19" s="20">
        <v>0</v>
      </c>
      <c r="I19" s="20"/>
      <c r="J19" s="20">
        <v>0</v>
      </c>
      <c r="K19" s="20"/>
      <c r="L19" s="20">
        <f t="shared" si="0"/>
        <v>14.286</v>
      </c>
      <c r="M19" s="20">
        <v>6.1369999999999996</v>
      </c>
      <c r="N19" s="20">
        <v>10.75</v>
      </c>
      <c r="O19" s="20">
        <v>1.3720000000000001</v>
      </c>
      <c r="P19" s="20">
        <v>3.121</v>
      </c>
      <c r="Q19" s="20">
        <v>3.0270000000000001</v>
      </c>
      <c r="R19" s="20">
        <v>3.722</v>
      </c>
      <c r="S19" s="20"/>
      <c r="T19" s="20"/>
      <c r="U19" s="20">
        <v>2.3679999999999999</v>
      </c>
      <c r="V19" s="12">
        <v>1.2969999999999999</v>
      </c>
      <c r="X19" s="3">
        <f t="shared" si="1"/>
        <v>18.89</v>
      </c>
      <c r="Y19" s="2">
        <f t="shared" si="2"/>
        <v>28.480999999999998</v>
      </c>
      <c r="AA19" s="2" t="str">
        <f t="shared" si="3"/>
        <v>2.2</v>
      </c>
      <c r="AB19" s="3">
        <f t="shared" si="4"/>
        <v>14.286</v>
      </c>
      <c r="AC19" s="3">
        <f t="shared" si="5"/>
        <v>4.604000000000001</v>
      </c>
      <c r="AH19" s="30">
        <f t="shared" si="6"/>
        <v>10.75</v>
      </c>
      <c r="AI19" s="20">
        <v>8.7289999999999992</v>
      </c>
      <c r="AJ19" s="27">
        <f t="shared" si="7"/>
        <v>3.121</v>
      </c>
      <c r="AK19" s="20">
        <v>2.5339999999999998</v>
      </c>
      <c r="AL19" s="27">
        <f t="shared" si="8"/>
        <v>0.41499999999999998</v>
      </c>
      <c r="AM19" s="20">
        <v>3.0219999999999998</v>
      </c>
      <c r="AN19" s="27">
        <f t="shared" si="9"/>
        <v>0</v>
      </c>
      <c r="AO19" s="27">
        <v>0</v>
      </c>
      <c r="AP19" s="27">
        <f>ROUND(($AB19*J19)/$L19,3)</f>
        <v>0</v>
      </c>
      <c r="AQ19" s="27">
        <v>0</v>
      </c>
      <c r="AR19" s="30">
        <f t="shared" si="11"/>
        <v>0</v>
      </c>
      <c r="AS19" s="20">
        <v>2.0209999999999999</v>
      </c>
      <c r="AT19" s="27">
        <f t="shared" si="12"/>
        <v>0</v>
      </c>
      <c r="AU19" s="20">
        <v>0.58699999999999997</v>
      </c>
      <c r="AV19" s="27">
        <f t="shared" si="13"/>
        <v>3.3069999999999999</v>
      </c>
      <c r="AW19" s="20">
        <v>0.7</v>
      </c>
      <c r="AX19" s="27">
        <f t="shared" si="14"/>
        <v>0</v>
      </c>
      <c r="AY19" s="27">
        <v>0</v>
      </c>
      <c r="AZ19" s="27">
        <f t="shared" si="15"/>
        <v>1.2969999999999999</v>
      </c>
      <c r="BA19" s="20">
        <v>1.2969999999999999</v>
      </c>
      <c r="BB19" s="3"/>
      <c r="BC19" s="3"/>
      <c r="BE19" s="3"/>
      <c r="BF19" s="3"/>
    </row>
    <row r="20" spans="1:58" x14ac:dyDescent="0.2">
      <c r="A20" s="11">
        <v>43501</v>
      </c>
      <c r="B20" s="20">
        <v>11.566000000000001</v>
      </c>
      <c r="C20" s="20"/>
      <c r="D20" s="20">
        <v>2.72</v>
      </c>
      <c r="E20" s="20"/>
      <c r="F20" s="20">
        <v>0</v>
      </c>
      <c r="G20" s="20"/>
      <c r="H20" s="20">
        <v>0</v>
      </c>
      <c r="I20" s="20"/>
      <c r="J20" s="20">
        <v>0</v>
      </c>
      <c r="K20" s="20"/>
      <c r="L20" s="20">
        <f t="shared" si="0"/>
        <v>14.286000000000001</v>
      </c>
      <c r="M20" s="20">
        <v>6.1369999999999996</v>
      </c>
      <c r="N20" s="20">
        <v>11.566000000000001</v>
      </c>
      <c r="O20" s="20">
        <v>1.373</v>
      </c>
      <c r="P20" s="20">
        <v>2.83</v>
      </c>
      <c r="Q20" s="20">
        <v>3.0270000000000001</v>
      </c>
      <c r="R20" s="20">
        <v>3.7930000000000001</v>
      </c>
      <c r="S20" s="20">
        <v>1E-3</v>
      </c>
      <c r="T20" s="20"/>
      <c r="U20" s="20">
        <v>2.3679999999999999</v>
      </c>
      <c r="V20" s="12">
        <v>1.371</v>
      </c>
      <c r="X20" s="3">
        <f t="shared" si="1"/>
        <v>19.559999999999999</v>
      </c>
      <c r="Y20" s="2">
        <f t="shared" si="2"/>
        <v>28.483000000000004</v>
      </c>
      <c r="AA20" s="2" t="str">
        <f t="shared" si="3"/>
        <v>2.2</v>
      </c>
      <c r="AB20" s="3">
        <f t="shared" si="4"/>
        <v>14.286000000000001</v>
      </c>
      <c r="AC20" s="3">
        <f t="shared" si="5"/>
        <v>5.2739999999999974</v>
      </c>
      <c r="AH20" s="30">
        <f t="shared" si="6"/>
        <v>11.566000000000001</v>
      </c>
      <c r="AI20" s="20">
        <v>9.0839999999999996</v>
      </c>
      <c r="AJ20" s="27">
        <f t="shared" si="7"/>
        <v>2.72</v>
      </c>
      <c r="AK20" s="20">
        <v>2.2229999999999999</v>
      </c>
      <c r="AL20" s="27">
        <f t="shared" si="8"/>
        <v>0</v>
      </c>
      <c r="AM20" s="20">
        <v>2.9790000000000001</v>
      </c>
      <c r="AN20" s="27">
        <f t="shared" si="9"/>
        <v>0</v>
      </c>
      <c r="AO20" s="27">
        <v>0</v>
      </c>
      <c r="AP20" s="27">
        <f t="shared" si="10"/>
        <v>0</v>
      </c>
      <c r="AQ20" s="27">
        <v>0</v>
      </c>
      <c r="AR20" s="30">
        <f t="shared" si="11"/>
        <v>0</v>
      </c>
      <c r="AS20" s="20">
        <v>2.4820000000000002</v>
      </c>
      <c r="AT20" s="27">
        <f t="shared" si="12"/>
        <v>0.10999999999999988</v>
      </c>
      <c r="AU20" s="20">
        <v>0.60699999999999998</v>
      </c>
      <c r="AV20" s="27">
        <f t="shared" si="13"/>
        <v>3.7930000000000001</v>
      </c>
      <c r="AW20" s="20">
        <v>0.81399999999999995</v>
      </c>
      <c r="AX20" s="27">
        <f t="shared" si="14"/>
        <v>0</v>
      </c>
      <c r="AY20" s="27">
        <v>0</v>
      </c>
      <c r="AZ20" s="27">
        <f>V20-AP20</f>
        <v>1.371</v>
      </c>
      <c r="BA20" s="20">
        <v>1.371</v>
      </c>
      <c r="BB20" s="31"/>
      <c r="BC20" s="31"/>
      <c r="BE20" s="3"/>
      <c r="BF20" s="3"/>
    </row>
    <row r="21" spans="1:58" x14ac:dyDescent="0.2">
      <c r="A21" s="11">
        <v>43502</v>
      </c>
      <c r="B21" s="20">
        <v>12.801</v>
      </c>
      <c r="C21" s="20"/>
      <c r="D21" s="20">
        <v>1.4850000000000001</v>
      </c>
      <c r="E21" s="20"/>
      <c r="F21" s="20">
        <v>0</v>
      </c>
      <c r="G21" s="20"/>
      <c r="H21" s="20">
        <v>0</v>
      </c>
      <c r="I21" s="20"/>
      <c r="J21" s="20">
        <v>0</v>
      </c>
      <c r="K21" s="20"/>
      <c r="L21" s="20">
        <f t="shared" si="0"/>
        <v>14.286</v>
      </c>
      <c r="M21" s="20">
        <v>6.1369999999999996</v>
      </c>
      <c r="N21" s="20">
        <v>12.801</v>
      </c>
      <c r="O21" s="20">
        <v>1.3720000000000001</v>
      </c>
      <c r="P21" s="20">
        <v>2.7709999999999999</v>
      </c>
      <c r="Q21" s="20">
        <v>3.0259999999999998</v>
      </c>
      <c r="R21" s="20">
        <v>3.9910000000000001</v>
      </c>
      <c r="S21" s="20"/>
      <c r="T21" s="20"/>
      <c r="U21" s="20">
        <v>2.3679999999999999</v>
      </c>
      <c r="V21" s="12">
        <v>1.415</v>
      </c>
      <c r="X21" s="3">
        <f t="shared" si="1"/>
        <v>20.977999999999998</v>
      </c>
      <c r="Y21" s="2">
        <f t="shared" si="2"/>
        <v>28.48</v>
      </c>
      <c r="AA21" s="2" t="str">
        <f t="shared" si="3"/>
        <v>2.2</v>
      </c>
      <c r="AB21" s="3">
        <f t="shared" si="4"/>
        <v>14.286</v>
      </c>
      <c r="AC21" s="3">
        <f t="shared" si="5"/>
        <v>6.6919999999999984</v>
      </c>
      <c r="AH21" s="30">
        <f t="shared" si="6"/>
        <v>12.801</v>
      </c>
      <c r="AI21" s="20">
        <v>9.3480000000000008</v>
      </c>
      <c r="AJ21" s="27">
        <f t="shared" si="7"/>
        <v>1.4850000000000001</v>
      </c>
      <c r="AK21" s="20">
        <v>2.024</v>
      </c>
      <c r="AL21" s="27">
        <f t="shared" si="8"/>
        <v>0</v>
      </c>
      <c r="AM21" s="20">
        <v>2.9140000000000001</v>
      </c>
      <c r="AN21" s="27">
        <f t="shared" si="9"/>
        <v>0</v>
      </c>
      <c r="AO21" s="27">
        <v>0</v>
      </c>
      <c r="AP21" s="27">
        <f t="shared" si="10"/>
        <v>0</v>
      </c>
      <c r="AQ21" s="27">
        <v>0</v>
      </c>
      <c r="AR21" s="30">
        <f t="shared" si="11"/>
        <v>0</v>
      </c>
      <c r="AS21" s="20">
        <v>3.4529999999999998</v>
      </c>
      <c r="AT21" s="27">
        <f t="shared" si="12"/>
        <v>1.2859999999999998</v>
      </c>
      <c r="AU21" s="20">
        <v>0.747</v>
      </c>
      <c r="AV21" s="27">
        <f t="shared" si="13"/>
        <v>3.9910000000000001</v>
      </c>
      <c r="AW21" s="20">
        <v>1.077</v>
      </c>
      <c r="AX21" s="27">
        <f t="shared" si="14"/>
        <v>0</v>
      </c>
      <c r="AY21" s="27">
        <v>0</v>
      </c>
      <c r="AZ21" s="27">
        <f t="shared" si="15"/>
        <v>1.415</v>
      </c>
      <c r="BA21" s="20">
        <v>1.415</v>
      </c>
      <c r="BB21" s="31"/>
      <c r="BC21" s="31"/>
      <c r="BE21" s="3"/>
      <c r="BF21" s="3"/>
    </row>
    <row r="22" spans="1:58" x14ac:dyDescent="0.2">
      <c r="A22" s="11">
        <v>43503</v>
      </c>
      <c r="B22" s="20">
        <v>14.286</v>
      </c>
      <c r="C22" s="20"/>
      <c r="D22" s="20">
        <v>0</v>
      </c>
      <c r="E22" s="20"/>
      <c r="F22" s="20">
        <v>0</v>
      </c>
      <c r="G22" s="20"/>
      <c r="H22" s="20">
        <v>0</v>
      </c>
      <c r="I22" s="20"/>
      <c r="J22" s="20">
        <v>0</v>
      </c>
      <c r="K22" s="20"/>
      <c r="L22" s="20">
        <f t="shared" si="0"/>
        <v>14.286</v>
      </c>
      <c r="M22" s="20">
        <v>6.1369999999999996</v>
      </c>
      <c r="N22" s="20">
        <v>14.313000000000001</v>
      </c>
      <c r="O22" s="20">
        <v>1.373</v>
      </c>
      <c r="P22" s="20">
        <v>3.0870000000000002</v>
      </c>
      <c r="Q22" s="20">
        <v>3.0270000000000001</v>
      </c>
      <c r="R22" s="20">
        <v>3.9140000000000001</v>
      </c>
      <c r="S22" s="20">
        <v>1E-3</v>
      </c>
      <c r="T22" s="20"/>
      <c r="U22" s="20">
        <v>2.3679999999999999</v>
      </c>
      <c r="V22" s="12">
        <v>1.4390000000000001</v>
      </c>
      <c r="X22" s="3">
        <f t="shared" si="1"/>
        <v>22.753000000000004</v>
      </c>
      <c r="Y22" s="2">
        <f t="shared" si="2"/>
        <v>28.483000000000004</v>
      </c>
      <c r="AA22" s="2" t="str">
        <f t="shared" si="3"/>
        <v>2.2</v>
      </c>
      <c r="AB22" s="3">
        <f t="shared" si="4"/>
        <v>14.286</v>
      </c>
      <c r="AC22" s="3">
        <f t="shared" si="5"/>
        <v>8.4670000000000041</v>
      </c>
      <c r="AH22" s="30">
        <f t="shared" si="6"/>
        <v>14.286</v>
      </c>
      <c r="AI22" s="20">
        <v>9.593</v>
      </c>
      <c r="AJ22" s="27">
        <f t="shared" si="7"/>
        <v>0</v>
      </c>
      <c r="AK22" s="20">
        <v>2.069</v>
      </c>
      <c r="AL22" s="27">
        <f t="shared" si="8"/>
        <v>0</v>
      </c>
      <c r="AM22" s="20">
        <v>2.6230000000000002</v>
      </c>
      <c r="AN22" s="27">
        <f t="shared" si="9"/>
        <v>0</v>
      </c>
      <c r="AO22" s="27">
        <v>0</v>
      </c>
      <c r="AP22" s="27">
        <f t="shared" si="10"/>
        <v>0</v>
      </c>
      <c r="AQ22" s="27">
        <v>0</v>
      </c>
      <c r="AR22" s="30">
        <f t="shared" si="11"/>
        <v>2.7000000000001023E-2</v>
      </c>
      <c r="AS22" s="20">
        <v>4.72</v>
      </c>
      <c r="AT22" s="27">
        <f t="shared" si="12"/>
        <v>3.0870000000000002</v>
      </c>
      <c r="AU22" s="20">
        <v>1.018</v>
      </c>
      <c r="AV22" s="27">
        <f t="shared" si="13"/>
        <v>3.9140000000000001</v>
      </c>
      <c r="AW22" s="20">
        <v>1.2909999999999999</v>
      </c>
      <c r="AX22" s="27">
        <f t="shared" si="14"/>
        <v>0</v>
      </c>
      <c r="AY22" s="27">
        <v>0</v>
      </c>
      <c r="AZ22" s="27">
        <f t="shared" si="15"/>
        <v>1.4390000000000001</v>
      </c>
      <c r="BA22" s="20">
        <v>1.4390000000000001</v>
      </c>
      <c r="BB22" s="3"/>
      <c r="BC22" s="3"/>
      <c r="BE22" s="3"/>
      <c r="BF22" s="3"/>
    </row>
    <row r="23" spans="1:58" x14ac:dyDescent="0.2">
      <c r="A23" s="11">
        <v>43504</v>
      </c>
      <c r="B23" s="20">
        <v>12.967000000000001</v>
      </c>
      <c r="C23" s="20"/>
      <c r="D23" s="20">
        <v>1.319</v>
      </c>
      <c r="E23" s="20"/>
      <c r="F23" s="20">
        <v>0</v>
      </c>
      <c r="G23" s="20"/>
      <c r="H23" s="20">
        <v>0</v>
      </c>
      <c r="I23" s="20"/>
      <c r="J23" s="20">
        <v>0</v>
      </c>
      <c r="K23" s="20"/>
      <c r="L23" s="20">
        <f t="shared" si="0"/>
        <v>14.286000000000001</v>
      </c>
      <c r="M23" s="20">
        <v>6.1360000000000001</v>
      </c>
      <c r="N23" s="20">
        <v>12.967000000000001</v>
      </c>
      <c r="O23" s="20">
        <v>1.3720000000000001</v>
      </c>
      <c r="P23" s="20">
        <v>3.0249999999999999</v>
      </c>
      <c r="Q23" s="20">
        <v>3.0259999999999998</v>
      </c>
      <c r="R23" s="20">
        <v>3.7410000000000001</v>
      </c>
      <c r="S23" s="20"/>
      <c r="T23" s="20"/>
      <c r="U23" s="20">
        <v>2.3679999999999999</v>
      </c>
      <c r="V23" s="12">
        <v>1.161</v>
      </c>
      <c r="X23" s="3">
        <f t="shared" si="1"/>
        <v>20.894000000000002</v>
      </c>
      <c r="Y23" s="2">
        <f t="shared" si="2"/>
        <v>28.479000000000003</v>
      </c>
      <c r="AA23" s="2" t="str">
        <f t="shared" si="3"/>
        <v>2.2</v>
      </c>
      <c r="AB23" s="3">
        <f t="shared" si="4"/>
        <v>14.286000000000001</v>
      </c>
      <c r="AC23" s="3">
        <f t="shared" si="5"/>
        <v>6.6080000000000005</v>
      </c>
      <c r="AH23" s="30">
        <f t="shared" si="6"/>
        <v>12.967000000000001</v>
      </c>
      <c r="AI23" s="20">
        <v>9.3879999999999999</v>
      </c>
      <c r="AJ23" s="27">
        <f t="shared" si="7"/>
        <v>1.319</v>
      </c>
      <c r="AK23" s="20">
        <v>2.19</v>
      </c>
      <c r="AL23" s="27">
        <f t="shared" si="8"/>
        <v>0</v>
      </c>
      <c r="AM23" s="20">
        <v>2.7080000000000002</v>
      </c>
      <c r="AN23" s="27">
        <f t="shared" si="9"/>
        <v>0</v>
      </c>
      <c r="AO23" s="27">
        <v>0</v>
      </c>
      <c r="AP23" s="27">
        <f t="shared" si="10"/>
        <v>0</v>
      </c>
      <c r="AQ23" s="27">
        <v>0</v>
      </c>
      <c r="AR23" s="30">
        <f t="shared" si="11"/>
        <v>0</v>
      </c>
      <c r="AS23" s="20">
        <v>3.5790000000000002</v>
      </c>
      <c r="AT23" s="27">
        <f t="shared" si="12"/>
        <v>1.706</v>
      </c>
      <c r="AU23" s="20">
        <v>0.83499999999999996</v>
      </c>
      <c r="AV23" s="27">
        <f t="shared" si="13"/>
        <v>3.7410000000000001</v>
      </c>
      <c r="AW23" s="20">
        <v>1.0329999999999999</v>
      </c>
      <c r="AX23" s="27">
        <f t="shared" si="14"/>
        <v>0</v>
      </c>
      <c r="AY23" s="27">
        <v>0</v>
      </c>
      <c r="AZ23" s="27">
        <f t="shared" si="15"/>
        <v>1.161</v>
      </c>
      <c r="BA23" s="20">
        <v>1.161</v>
      </c>
      <c r="BB23" s="3"/>
      <c r="BC23" s="3"/>
      <c r="BE23" s="3"/>
      <c r="BF23" s="3"/>
    </row>
    <row r="24" spans="1:58" x14ac:dyDescent="0.2">
      <c r="A24" s="11">
        <v>43505</v>
      </c>
      <c r="B24" s="20">
        <v>12.805</v>
      </c>
      <c r="C24" s="20"/>
      <c r="D24" s="20">
        <v>1.4810000000000001</v>
      </c>
      <c r="E24" s="20"/>
      <c r="F24" s="20">
        <v>0</v>
      </c>
      <c r="G24" s="20"/>
      <c r="H24" s="20">
        <v>0</v>
      </c>
      <c r="I24" s="20"/>
      <c r="J24" s="20">
        <v>0</v>
      </c>
      <c r="K24" s="20"/>
      <c r="L24" s="20">
        <f t="shared" si="0"/>
        <v>14.286</v>
      </c>
      <c r="M24" s="20">
        <v>6.1369999999999996</v>
      </c>
      <c r="N24" s="20">
        <v>12.805</v>
      </c>
      <c r="O24" s="20">
        <v>1.373</v>
      </c>
      <c r="P24" s="20">
        <v>2.7109999999999999</v>
      </c>
      <c r="Q24" s="20">
        <v>3.0270000000000001</v>
      </c>
      <c r="R24" s="20">
        <v>3.782</v>
      </c>
      <c r="S24" s="20">
        <v>1E-3</v>
      </c>
      <c r="T24" s="20"/>
      <c r="U24" s="20">
        <v>2.3679999999999999</v>
      </c>
      <c r="V24" s="12">
        <v>1.073</v>
      </c>
      <c r="X24" s="3">
        <f t="shared" si="1"/>
        <v>20.371000000000002</v>
      </c>
      <c r="Y24" s="2">
        <f t="shared" si="2"/>
        <v>28.483000000000004</v>
      </c>
      <c r="AA24" s="2" t="str">
        <f t="shared" si="3"/>
        <v>2.2</v>
      </c>
      <c r="AB24" s="3">
        <f t="shared" si="4"/>
        <v>14.286</v>
      </c>
      <c r="AC24" s="3">
        <f t="shared" si="5"/>
        <v>6.0850000000000026</v>
      </c>
      <c r="AH24" s="30">
        <f t="shared" si="6"/>
        <v>12.805</v>
      </c>
      <c r="AI24" s="20">
        <v>9.4789999999999992</v>
      </c>
      <c r="AJ24" s="27">
        <f t="shared" si="7"/>
        <v>1.4810000000000001</v>
      </c>
      <c r="AK24" s="20">
        <v>2.0070000000000001</v>
      </c>
      <c r="AL24" s="27">
        <f t="shared" si="8"/>
        <v>0</v>
      </c>
      <c r="AM24" s="20">
        <v>2.8</v>
      </c>
      <c r="AN24" s="27">
        <f t="shared" si="9"/>
        <v>0</v>
      </c>
      <c r="AO24" s="27">
        <v>0</v>
      </c>
      <c r="AP24" s="27">
        <f t="shared" si="10"/>
        <v>0</v>
      </c>
      <c r="AQ24" s="27">
        <v>0</v>
      </c>
      <c r="AR24" s="30">
        <f t="shared" si="11"/>
        <v>0</v>
      </c>
      <c r="AS24" s="20">
        <v>3.3260000000000001</v>
      </c>
      <c r="AT24" s="27">
        <f t="shared" si="12"/>
        <v>1.2299999999999998</v>
      </c>
      <c r="AU24" s="20">
        <v>0.70399999999999996</v>
      </c>
      <c r="AV24" s="27">
        <f t="shared" si="13"/>
        <v>3.782</v>
      </c>
      <c r="AW24" s="20">
        <v>0.98199999999999998</v>
      </c>
      <c r="AX24" s="27">
        <f t="shared" si="14"/>
        <v>0</v>
      </c>
      <c r="AY24" s="27">
        <v>0</v>
      </c>
      <c r="AZ24" s="27">
        <f t="shared" si="15"/>
        <v>1.073</v>
      </c>
      <c r="BA24" s="20">
        <v>1.073</v>
      </c>
      <c r="BB24" s="3"/>
      <c r="BC24" s="3"/>
      <c r="BE24" s="3"/>
      <c r="BF24" s="3"/>
    </row>
    <row r="25" spans="1:58" x14ac:dyDescent="0.2">
      <c r="A25" s="11">
        <v>43506</v>
      </c>
      <c r="B25" s="20">
        <v>11.733000000000001</v>
      </c>
      <c r="C25" s="20"/>
      <c r="D25" s="20">
        <v>2.5529999999999999</v>
      </c>
      <c r="E25" s="20"/>
      <c r="F25" s="20">
        <v>0</v>
      </c>
      <c r="G25" s="20"/>
      <c r="H25" s="20">
        <v>0</v>
      </c>
      <c r="I25" s="20"/>
      <c r="J25" s="20">
        <v>0</v>
      </c>
      <c r="K25" s="20"/>
      <c r="L25" s="20">
        <f t="shared" si="0"/>
        <v>14.286000000000001</v>
      </c>
      <c r="M25" s="20">
        <v>6.1360000000000001</v>
      </c>
      <c r="N25" s="20">
        <v>11.733000000000001</v>
      </c>
      <c r="O25" s="20">
        <v>1.3720000000000001</v>
      </c>
      <c r="P25" s="20">
        <v>2.7069999999999999</v>
      </c>
      <c r="Q25" s="20">
        <v>3.0259999999999998</v>
      </c>
      <c r="R25" s="20">
        <v>3.593</v>
      </c>
      <c r="S25" s="20"/>
      <c r="T25" s="20"/>
      <c r="U25" s="20">
        <v>2.3679999999999999</v>
      </c>
      <c r="V25" s="12">
        <v>1.044</v>
      </c>
      <c r="X25" s="3">
        <f t="shared" si="1"/>
        <v>19.077000000000002</v>
      </c>
      <c r="Y25" s="2">
        <f t="shared" si="2"/>
        <v>28.479000000000003</v>
      </c>
      <c r="AA25" s="2" t="str">
        <f t="shared" si="3"/>
        <v>2.2</v>
      </c>
      <c r="AB25" s="3">
        <f t="shared" si="4"/>
        <v>14.286000000000001</v>
      </c>
      <c r="AC25" s="3">
        <f t="shared" si="5"/>
        <v>4.7910000000000004</v>
      </c>
      <c r="AH25" s="30">
        <f t="shared" si="6"/>
        <v>11.733000000000001</v>
      </c>
      <c r="AI25" s="20">
        <v>9.2949999999999999</v>
      </c>
      <c r="AJ25" s="27">
        <f t="shared" si="7"/>
        <v>2.5529999999999999</v>
      </c>
      <c r="AK25" s="20">
        <v>2.145</v>
      </c>
      <c r="AL25" s="27">
        <f t="shared" si="8"/>
        <v>0</v>
      </c>
      <c r="AM25" s="20">
        <v>2.8460000000000001</v>
      </c>
      <c r="AN25" s="27">
        <f t="shared" si="9"/>
        <v>0</v>
      </c>
      <c r="AO25" s="27">
        <v>0</v>
      </c>
      <c r="AP25" s="27">
        <f t="shared" si="10"/>
        <v>0</v>
      </c>
      <c r="AQ25" s="27">
        <v>0</v>
      </c>
      <c r="AR25" s="30">
        <f t="shared" si="11"/>
        <v>0</v>
      </c>
      <c r="AS25" s="20">
        <v>2.4380000000000002</v>
      </c>
      <c r="AT25" s="27">
        <f t="shared" si="12"/>
        <v>0.15399999999999991</v>
      </c>
      <c r="AU25" s="20">
        <v>0.56200000000000006</v>
      </c>
      <c r="AV25" s="27">
        <f t="shared" si="13"/>
        <v>3.593</v>
      </c>
      <c r="AW25" s="20">
        <v>0.747</v>
      </c>
      <c r="AX25" s="27">
        <f t="shared" si="14"/>
        <v>0</v>
      </c>
      <c r="AY25" s="27">
        <v>0</v>
      </c>
      <c r="AZ25" s="27">
        <f t="shared" si="15"/>
        <v>1.044</v>
      </c>
      <c r="BA25" s="20">
        <v>1.044</v>
      </c>
      <c r="BB25" s="3"/>
      <c r="BC25" s="3"/>
      <c r="BE25" s="3"/>
      <c r="BF25" s="3"/>
    </row>
    <row r="26" spans="1:58" x14ac:dyDescent="0.2">
      <c r="A26" s="11">
        <v>43507</v>
      </c>
      <c r="B26" s="20">
        <v>10.084</v>
      </c>
      <c r="C26" s="20"/>
      <c r="D26" s="20">
        <v>2.7029999999999998</v>
      </c>
      <c r="E26" s="20"/>
      <c r="F26" s="20">
        <v>1.4990000000000001</v>
      </c>
      <c r="G26" s="20"/>
      <c r="H26" s="20">
        <v>0</v>
      </c>
      <c r="I26" s="20"/>
      <c r="J26" s="20">
        <v>0</v>
      </c>
      <c r="K26" s="20"/>
      <c r="L26" s="20">
        <f t="shared" si="0"/>
        <v>14.286</v>
      </c>
      <c r="M26" s="20">
        <v>6.1369999999999996</v>
      </c>
      <c r="N26" s="20">
        <v>10.084</v>
      </c>
      <c r="O26" s="20">
        <v>1.373</v>
      </c>
      <c r="P26" s="20">
        <v>2.7029999999999998</v>
      </c>
      <c r="Q26" s="20">
        <v>3.0270000000000001</v>
      </c>
      <c r="R26" s="20">
        <v>3.7330000000000001</v>
      </c>
      <c r="S26" s="20">
        <v>1E-3</v>
      </c>
      <c r="T26" s="20"/>
      <c r="U26" s="20">
        <v>2.3679999999999999</v>
      </c>
      <c r="V26" s="12">
        <v>1.2290000000000001</v>
      </c>
      <c r="X26" s="3">
        <f t="shared" si="1"/>
        <v>17.748999999999999</v>
      </c>
      <c r="Y26" s="2">
        <f t="shared" si="2"/>
        <v>28.483000000000004</v>
      </c>
      <c r="AA26" s="2" t="str">
        <f t="shared" si="3"/>
        <v>2.2</v>
      </c>
      <c r="AB26" s="3">
        <f t="shared" si="4"/>
        <v>14.286</v>
      </c>
      <c r="AC26" s="3">
        <f t="shared" si="5"/>
        <v>3.4629999999999992</v>
      </c>
      <c r="AH26" s="30">
        <f t="shared" si="6"/>
        <v>10.084</v>
      </c>
      <c r="AI26" s="20">
        <v>8.7200000000000006</v>
      </c>
      <c r="AJ26" s="27">
        <f t="shared" si="7"/>
        <v>2.7029999999999998</v>
      </c>
      <c r="AK26" s="20">
        <v>2.3370000000000002</v>
      </c>
      <c r="AL26" s="27">
        <f t="shared" si="8"/>
        <v>1.4990000000000001</v>
      </c>
      <c r="AM26" s="20">
        <v>3.2280000000000002</v>
      </c>
      <c r="AN26" s="27">
        <f t="shared" si="9"/>
        <v>0</v>
      </c>
      <c r="AO26" s="27">
        <v>0</v>
      </c>
      <c r="AP26" s="27">
        <f t="shared" si="10"/>
        <v>0</v>
      </c>
      <c r="AQ26" s="27">
        <v>0</v>
      </c>
      <c r="AR26" s="30">
        <f t="shared" si="11"/>
        <v>0</v>
      </c>
      <c r="AS26" s="20">
        <v>1.3640000000000001</v>
      </c>
      <c r="AT26" s="27">
        <f t="shared" si="12"/>
        <v>0</v>
      </c>
      <c r="AU26" s="20">
        <v>0.36599999999999999</v>
      </c>
      <c r="AV26" s="27">
        <f t="shared" si="13"/>
        <v>2.234</v>
      </c>
      <c r="AW26" s="20">
        <v>0.505</v>
      </c>
      <c r="AX26" s="27">
        <f t="shared" si="14"/>
        <v>0</v>
      </c>
      <c r="AY26" s="27">
        <v>0</v>
      </c>
      <c r="AZ26" s="27">
        <f t="shared" si="15"/>
        <v>1.2290000000000001</v>
      </c>
      <c r="BA26" s="20">
        <v>1.2290000000000001</v>
      </c>
      <c r="BB26" s="3"/>
      <c r="BC26" s="3"/>
      <c r="BE26" s="3"/>
      <c r="BF26" s="3"/>
    </row>
    <row r="27" spans="1:58" x14ac:dyDescent="0.2">
      <c r="A27" s="11">
        <v>43508</v>
      </c>
      <c r="B27" s="20">
        <v>11.746</v>
      </c>
      <c r="C27" s="20"/>
      <c r="D27" s="20">
        <v>2.54</v>
      </c>
      <c r="E27" s="20"/>
      <c r="F27" s="20">
        <v>0</v>
      </c>
      <c r="G27" s="20"/>
      <c r="H27" s="20">
        <v>0</v>
      </c>
      <c r="I27" s="20"/>
      <c r="J27" s="20">
        <v>0</v>
      </c>
      <c r="K27" s="20"/>
      <c r="L27" s="20">
        <f t="shared" si="0"/>
        <v>14.286000000000001</v>
      </c>
      <c r="M27" s="20">
        <v>6.1360000000000001</v>
      </c>
      <c r="N27" s="20">
        <v>11.746</v>
      </c>
      <c r="O27" s="20">
        <v>1.3720000000000001</v>
      </c>
      <c r="P27" s="20">
        <v>2.7149999999999999</v>
      </c>
      <c r="Q27" s="20">
        <v>3.0259999999999998</v>
      </c>
      <c r="R27" s="20">
        <v>3.7919999999999998</v>
      </c>
      <c r="S27" s="20"/>
      <c r="T27" s="20"/>
      <c r="U27" s="20">
        <v>2.3679999999999999</v>
      </c>
      <c r="V27" s="12">
        <v>1.3240000000000001</v>
      </c>
      <c r="X27" s="3">
        <f t="shared" si="1"/>
        <v>19.577000000000002</v>
      </c>
      <c r="Y27" s="2">
        <f t="shared" si="2"/>
        <v>28.479000000000003</v>
      </c>
      <c r="AA27" s="2" t="str">
        <f t="shared" si="3"/>
        <v>2.2</v>
      </c>
      <c r="AB27" s="3">
        <f t="shared" si="4"/>
        <v>14.286000000000001</v>
      </c>
      <c r="AC27" s="3">
        <f t="shared" si="5"/>
        <v>5.2910000000000004</v>
      </c>
      <c r="AH27" s="30">
        <f t="shared" si="6"/>
        <v>11.746</v>
      </c>
      <c r="AI27" s="20">
        <v>9.1929999999999996</v>
      </c>
      <c r="AJ27" s="27">
        <f t="shared" si="7"/>
        <v>2.54</v>
      </c>
      <c r="AK27" s="20">
        <v>2.125</v>
      </c>
      <c r="AL27" s="27">
        <f t="shared" si="8"/>
        <v>0</v>
      </c>
      <c r="AM27" s="20">
        <v>2.968</v>
      </c>
      <c r="AN27" s="27">
        <f t="shared" si="9"/>
        <v>0</v>
      </c>
      <c r="AO27" s="27">
        <v>0</v>
      </c>
      <c r="AP27" s="27">
        <f t="shared" si="10"/>
        <v>0</v>
      </c>
      <c r="AQ27" s="27">
        <v>0</v>
      </c>
      <c r="AR27" s="30">
        <f t="shared" si="11"/>
        <v>0</v>
      </c>
      <c r="AS27" s="20">
        <v>2.5529999999999999</v>
      </c>
      <c r="AT27" s="27">
        <f t="shared" si="12"/>
        <v>0.17499999999999982</v>
      </c>
      <c r="AU27" s="20">
        <v>0.59</v>
      </c>
      <c r="AV27" s="27">
        <f t="shared" si="13"/>
        <v>3.7919999999999998</v>
      </c>
      <c r="AW27" s="20">
        <v>0.82399999999999995</v>
      </c>
      <c r="AX27" s="27">
        <f t="shared" si="14"/>
        <v>0</v>
      </c>
      <c r="AY27" s="27">
        <v>0</v>
      </c>
      <c r="AZ27" s="27">
        <f t="shared" si="15"/>
        <v>1.3240000000000001</v>
      </c>
      <c r="BA27" s="20">
        <v>1.3240000000000001</v>
      </c>
      <c r="BB27" s="3"/>
      <c r="BC27" s="3"/>
      <c r="BE27" s="3"/>
      <c r="BF27" s="3"/>
    </row>
    <row r="28" spans="1:58" x14ac:dyDescent="0.2">
      <c r="A28" s="11">
        <v>43509</v>
      </c>
      <c r="B28" s="20">
        <v>13.151999999999999</v>
      </c>
      <c r="C28" s="20"/>
      <c r="D28" s="20">
        <v>1.1339999999999999</v>
      </c>
      <c r="E28" s="20"/>
      <c r="F28" s="20">
        <v>0</v>
      </c>
      <c r="G28" s="20"/>
      <c r="H28" s="20">
        <v>0</v>
      </c>
      <c r="I28" s="20"/>
      <c r="J28" s="20">
        <v>0</v>
      </c>
      <c r="K28" s="20"/>
      <c r="L28" s="20">
        <f t="shared" si="0"/>
        <v>14.286</v>
      </c>
      <c r="M28" s="20">
        <v>6.1369999999999996</v>
      </c>
      <c r="N28" s="20">
        <v>13.151999999999999</v>
      </c>
      <c r="O28" s="20">
        <v>1.373</v>
      </c>
      <c r="P28" s="20">
        <v>2.7269999999999999</v>
      </c>
      <c r="Q28" s="20">
        <v>3.0270000000000001</v>
      </c>
      <c r="R28" s="20">
        <v>3.6909999999999998</v>
      </c>
      <c r="S28" s="20">
        <v>1E-3</v>
      </c>
      <c r="T28" s="20"/>
      <c r="U28" s="20">
        <v>2.3679999999999999</v>
      </c>
      <c r="V28" s="12">
        <v>1.369</v>
      </c>
      <c r="X28" s="3">
        <f t="shared" si="1"/>
        <v>20.939</v>
      </c>
      <c r="Y28" s="2">
        <f t="shared" si="2"/>
        <v>28.483000000000004</v>
      </c>
      <c r="AA28" s="2" t="str">
        <f t="shared" si="3"/>
        <v>2.2</v>
      </c>
      <c r="AB28" s="3">
        <f t="shared" si="4"/>
        <v>14.286</v>
      </c>
      <c r="AC28" s="3">
        <f t="shared" si="5"/>
        <v>6.6530000000000005</v>
      </c>
      <c r="AH28" s="30">
        <f t="shared" si="6"/>
        <v>13.151999999999999</v>
      </c>
      <c r="AI28" s="20">
        <v>9.6010000000000009</v>
      </c>
      <c r="AJ28" s="27">
        <f t="shared" si="7"/>
        <v>1.1339999999999999</v>
      </c>
      <c r="AK28" s="20">
        <v>1.9910000000000001</v>
      </c>
      <c r="AL28" s="27">
        <f t="shared" si="8"/>
        <v>0</v>
      </c>
      <c r="AM28" s="20">
        <v>2.694</v>
      </c>
      <c r="AN28" s="27">
        <f t="shared" si="9"/>
        <v>0</v>
      </c>
      <c r="AO28" s="27">
        <v>0</v>
      </c>
      <c r="AP28" s="27">
        <f t="shared" si="10"/>
        <v>0</v>
      </c>
      <c r="AQ28" s="27">
        <v>0</v>
      </c>
      <c r="AR28" s="30">
        <f t="shared" si="11"/>
        <v>0</v>
      </c>
      <c r="AS28" s="20">
        <v>3.5510000000000002</v>
      </c>
      <c r="AT28" s="27">
        <f t="shared" si="12"/>
        <v>1.593</v>
      </c>
      <c r="AU28" s="20">
        <v>0.73599999999999999</v>
      </c>
      <c r="AV28" s="27">
        <f t="shared" si="13"/>
        <v>3.6909999999999998</v>
      </c>
      <c r="AW28" s="20">
        <v>0.997</v>
      </c>
      <c r="AX28" s="27">
        <f t="shared" si="14"/>
        <v>0</v>
      </c>
      <c r="AY28" s="27">
        <v>0</v>
      </c>
      <c r="AZ28" s="27">
        <f t="shared" si="15"/>
        <v>1.369</v>
      </c>
      <c r="BA28" s="20">
        <v>1.369</v>
      </c>
      <c r="BB28" s="3"/>
      <c r="BC28" s="3"/>
      <c r="BE28" s="3"/>
      <c r="BF28" s="3"/>
    </row>
    <row r="29" spans="1:58" x14ac:dyDescent="0.2">
      <c r="A29" s="11">
        <v>43510</v>
      </c>
      <c r="B29" s="20">
        <v>12.568</v>
      </c>
      <c r="C29" s="20"/>
      <c r="D29" s="20">
        <v>1.7170000000000001</v>
      </c>
      <c r="E29" s="20"/>
      <c r="F29" s="20">
        <v>0</v>
      </c>
      <c r="G29" s="20"/>
      <c r="H29" s="20">
        <v>0</v>
      </c>
      <c r="I29" s="20"/>
      <c r="J29" s="20">
        <v>0</v>
      </c>
      <c r="K29" s="20"/>
      <c r="L29" s="20">
        <f t="shared" si="0"/>
        <v>14.285</v>
      </c>
      <c r="M29" s="20">
        <v>6.1360000000000001</v>
      </c>
      <c r="N29" s="20">
        <v>12.568</v>
      </c>
      <c r="O29" s="20">
        <v>1.3720000000000001</v>
      </c>
      <c r="P29" s="20">
        <v>2.7330000000000001</v>
      </c>
      <c r="Q29" s="20">
        <v>3.0259999999999998</v>
      </c>
      <c r="R29" s="20">
        <v>3.8860000000000001</v>
      </c>
      <c r="S29" s="20"/>
      <c r="T29" s="20"/>
      <c r="U29" s="20">
        <v>2.3679999999999999</v>
      </c>
      <c r="V29" s="12">
        <v>1.071</v>
      </c>
      <c r="X29" s="3">
        <f t="shared" si="1"/>
        <v>20.258000000000003</v>
      </c>
      <c r="Y29" s="2">
        <f t="shared" si="2"/>
        <v>28.478000000000002</v>
      </c>
      <c r="AA29" s="2" t="str">
        <f t="shared" si="3"/>
        <v>2.2</v>
      </c>
      <c r="AB29" s="3">
        <f t="shared" si="4"/>
        <v>14.285</v>
      </c>
      <c r="AC29" s="3">
        <f t="shared" si="5"/>
        <v>5.9730000000000025</v>
      </c>
      <c r="AH29" s="30">
        <f t="shared" si="6"/>
        <v>12.568</v>
      </c>
      <c r="AI29" s="20">
        <v>9.3569999999999993</v>
      </c>
      <c r="AJ29" s="27">
        <f t="shared" si="7"/>
        <v>1.7170000000000001</v>
      </c>
      <c r="AK29" s="20">
        <v>2.0350000000000001</v>
      </c>
      <c r="AL29" s="27">
        <f t="shared" si="8"/>
        <v>0</v>
      </c>
      <c r="AM29" s="20">
        <v>2.8929999999999998</v>
      </c>
      <c r="AN29" s="27">
        <f t="shared" si="9"/>
        <v>0</v>
      </c>
      <c r="AO29" s="27">
        <v>0</v>
      </c>
      <c r="AP29" s="27">
        <f t="shared" si="10"/>
        <v>0</v>
      </c>
      <c r="AQ29" s="27">
        <v>0</v>
      </c>
      <c r="AR29" s="30">
        <f t="shared" si="11"/>
        <v>0</v>
      </c>
      <c r="AS29" s="20">
        <v>3.2109999999999999</v>
      </c>
      <c r="AT29" s="27">
        <f t="shared" si="12"/>
        <v>1.016</v>
      </c>
      <c r="AU29" s="20">
        <v>0.69799999999999995</v>
      </c>
      <c r="AV29" s="27">
        <f t="shared" si="13"/>
        <v>3.8860000000000001</v>
      </c>
      <c r="AW29" s="20">
        <v>0.99299999999999999</v>
      </c>
      <c r="AX29" s="27">
        <f t="shared" si="14"/>
        <v>0</v>
      </c>
      <c r="AY29" s="27">
        <v>0</v>
      </c>
      <c r="AZ29" s="27">
        <f t="shared" si="15"/>
        <v>1.071</v>
      </c>
      <c r="BA29" s="20">
        <v>1.071</v>
      </c>
      <c r="BB29" s="3"/>
      <c r="BC29" s="3"/>
      <c r="BE29" s="3"/>
      <c r="BF29" s="3"/>
    </row>
    <row r="30" spans="1:58" x14ac:dyDescent="0.2">
      <c r="A30" s="11">
        <v>43511</v>
      </c>
      <c r="B30" s="20">
        <v>11.63</v>
      </c>
      <c r="C30" s="20"/>
      <c r="D30" s="20">
        <v>2.6560000000000001</v>
      </c>
      <c r="E30" s="20"/>
      <c r="F30" s="20">
        <v>0</v>
      </c>
      <c r="G30" s="20"/>
      <c r="H30" s="20">
        <v>0</v>
      </c>
      <c r="I30" s="20"/>
      <c r="J30" s="20">
        <v>0</v>
      </c>
      <c r="K30" s="20"/>
      <c r="L30" s="20">
        <f t="shared" si="0"/>
        <v>14.286000000000001</v>
      </c>
      <c r="M30" s="20">
        <v>6.1369999999999996</v>
      </c>
      <c r="N30" s="20">
        <v>11.63</v>
      </c>
      <c r="O30" s="20">
        <v>1.373</v>
      </c>
      <c r="P30" s="20">
        <v>2.7160000000000002</v>
      </c>
      <c r="Q30" s="20">
        <v>3.0270000000000001</v>
      </c>
      <c r="R30" s="20">
        <v>3.5179999999999998</v>
      </c>
      <c r="S30" s="20">
        <v>1E-3</v>
      </c>
      <c r="T30" s="20"/>
      <c r="U30" s="20">
        <v>2.3679999999999999</v>
      </c>
      <c r="V30" s="12">
        <v>1.006</v>
      </c>
      <c r="X30" s="3">
        <f t="shared" si="1"/>
        <v>18.87</v>
      </c>
      <c r="Y30" s="2">
        <f t="shared" si="2"/>
        <v>28.483000000000004</v>
      </c>
      <c r="AA30" s="2" t="str">
        <f t="shared" si="3"/>
        <v>2.2</v>
      </c>
      <c r="AB30" s="3">
        <f t="shared" si="4"/>
        <v>14.286000000000001</v>
      </c>
      <c r="AC30" s="3">
        <f t="shared" si="5"/>
        <v>4.5839999999999996</v>
      </c>
      <c r="AH30" s="30">
        <f t="shared" si="6"/>
        <v>11.63</v>
      </c>
      <c r="AI30" s="20">
        <v>9.3010000000000002</v>
      </c>
      <c r="AJ30" s="27">
        <f t="shared" si="7"/>
        <v>2.6560000000000001</v>
      </c>
      <c r="AK30" s="20">
        <v>2.1720000000000002</v>
      </c>
      <c r="AL30" s="27">
        <f t="shared" si="8"/>
        <v>0</v>
      </c>
      <c r="AM30" s="20">
        <v>2.8130000000000002</v>
      </c>
      <c r="AN30" s="27">
        <f t="shared" si="9"/>
        <v>0</v>
      </c>
      <c r="AO30" s="27">
        <v>0</v>
      </c>
      <c r="AP30" s="27">
        <f t="shared" si="10"/>
        <v>0</v>
      </c>
      <c r="AQ30" s="27">
        <v>0</v>
      </c>
      <c r="AR30" s="30">
        <f t="shared" si="11"/>
        <v>0</v>
      </c>
      <c r="AS30" s="20">
        <v>2.3290000000000002</v>
      </c>
      <c r="AT30" s="27">
        <f t="shared" si="12"/>
        <v>6.0000000000000053E-2</v>
      </c>
      <c r="AU30" s="20">
        <v>0.54400000000000004</v>
      </c>
      <c r="AV30" s="27">
        <f t="shared" si="13"/>
        <v>3.5179999999999998</v>
      </c>
      <c r="AW30" s="20">
        <v>0.70499999999999996</v>
      </c>
      <c r="AX30" s="27">
        <f t="shared" si="14"/>
        <v>0</v>
      </c>
      <c r="AY30" s="27">
        <v>0</v>
      </c>
      <c r="AZ30" s="27">
        <f t="shared" si="15"/>
        <v>1.006</v>
      </c>
      <c r="BA30" s="20">
        <v>1.006</v>
      </c>
      <c r="BB30" s="3"/>
      <c r="BC30" s="3"/>
      <c r="BE30" s="3"/>
      <c r="BF30" s="3"/>
    </row>
    <row r="31" spans="1:58" x14ac:dyDescent="0.2">
      <c r="A31" s="11">
        <v>43512</v>
      </c>
      <c r="B31" s="20">
        <v>12.670999999999999</v>
      </c>
      <c r="C31" s="20"/>
      <c r="D31" s="20">
        <v>1.6140000000000001</v>
      </c>
      <c r="E31" s="20"/>
      <c r="F31" s="20">
        <v>0</v>
      </c>
      <c r="G31" s="20"/>
      <c r="H31" s="20">
        <v>0</v>
      </c>
      <c r="I31" s="20"/>
      <c r="J31" s="20">
        <v>0</v>
      </c>
      <c r="K31" s="20"/>
      <c r="L31" s="20">
        <f t="shared" si="0"/>
        <v>14.285</v>
      </c>
      <c r="M31" s="20">
        <v>6.1360000000000001</v>
      </c>
      <c r="N31" s="20">
        <v>12.670999999999999</v>
      </c>
      <c r="O31" s="20">
        <v>1.3720000000000001</v>
      </c>
      <c r="P31" s="20">
        <v>2.6960000000000002</v>
      </c>
      <c r="Q31" s="20">
        <v>3.0259999999999998</v>
      </c>
      <c r="R31" s="20">
        <v>3.569</v>
      </c>
      <c r="S31" s="20"/>
      <c r="T31" s="20"/>
      <c r="U31" s="20">
        <v>2.3679999999999999</v>
      </c>
      <c r="V31" s="12">
        <v>0.94899999999999995</v>
      </c>
      <c r="X31" s="3">
        <f t="shared" si="1"/>
        <v>19.885000000000002</v>
      </c>
      <c r="Y31" s="2">
        <f t="shared" si="2"/>
        <v>28.478000000000002</v>
      </c>
      <c r="AA31" s="2" t="str">
        <f t="shared" si="3"/>
        <v>2.2</v>
      </c>
      <c r="AB31" s="3">
        <f t="shared" si="4"/>
        <v>14.285</v>
      </c>
      <c r="AC31" s="3">
        <f t="shared" si="5"/>
        <v>5.6000000000000014</v>
      </c>
      <c r="AH31" s="30">
        <f t="shared" si="6"/>
        <v>12.670999999999999</v>
      </c>
      <c r="AI31" s="20">
        <v>9.5589999999999993</v>
      </c>
      <c r="AJ31" s="27">
        <f t="shared" si="7"/>
        <v>1.6140000000000001</v>
      </c>
      <c r="AK31" s="20">
        <v>2.0339999999999998</v>
      </c>
      <c r="AL31" s="27">
        <f t="shared" si="8"/>
        <v>0</v>
      </c>
      <c r="AM31" s="20">
        <v>2.6920000000000002</v>
      </c>
      <c r="AN31" s="27">
        <f t="shared" si="9"/>
        <v>0</v>
      </c>
      <c r="AO31" s="27">
        <v>0</v>
      </c>
      <c r="AP31" s="27">
        <f t="shared" si="10"/>
        <v>0</v>
      </c>
      <c r="AQ31" s="27">
        <v>0</v>
      </c>
      <c r="AR31" s="30">
        <f t="shared" si="11"/>
        <v>0</v>
      </c>
      <c r="AS31" s="20">
        <v>3.1120000000000001</v>
      </c>
      <c r="AT31" s="27">
        <f t="shared" si="12"/>
        <v>1.0820000000000001</v>
      </c>
      <c r="AU31" s="20">
        <v>0.66200000000000003</v>
      </c>
      <c r="AV31" s="27">
        <f t="shared" si="13"/>
        <v>3.569</v>
      </c>
      <c r="AW31" s="20">
        <v>0.877</v>
      </c>
      <c r="AX31" s="27">
        <f t="shared" si="14"/>
        <v>0</v>
      </c>
      <c r="AY31" s="27">
        <v>0</v>
      </c>
      <c r="AZ31" s="27">
        <f t="shared" si="15"/>
        <v>0.94899999999999995</v>
      </c>
      <c r="BA31" s="20">
        <v>0.94899999999999995</v>
      </c>
      <c r="BB31" s="3"/>
      <c r="BC31" s="3"/>
      <c r="BE31" s="3"/>
      <c r="BF31" s="3"/>
    </row>
    <row r="32" spans="1:58" x14ac:dyDescent="0.2">
      <c r="A32" s="11">
        <v>43513</v>
      </c>
      <c r="B32" s="20">
        <v>12.96</v>
      </c>
      <c r="C32" s="20"/>
      <c r="D32" s="20">
        <v>1.3260000000000001</v>
      </c>
      <c r="E32" s="20"/>
      <c r="F32" s="20">
        <v>0</v>
      </c>
      <c r="G32" s="20"/>
      <c r="H32" s="20">
        <v>0</v>
      </c>
      <c r="I32" s="20"/>
      <c r="J32" s="20">
        <v>0</v>
      </c>
      <c r="K32" s="20"/>
      <c r="L32" s="20">
        <f t="shared" si="0"/>
        <v>14.286000000000001</v>
      </c>
      <c r="M32" s="20">
        <v>6.1369999999999996</v>
      </c>
      <c r="N32" s="20">
        <v>12.96</v>
      </c>
      <c r="O32" s="20">
        <v>1.373</v>
      </c>
      <c r="P32" s="20">
        <v>2.7130000000000001</v>
      </c>
      <c r="Q32" s="20">
        <v>3.0270000000000001</v>
      </c>
      <c r="R32" s="20">
        <v>3.5830000000000002</v>
      </c>
      <c r="S32" s="20">
        <v>1E-3</v>
      </c>
      <c r="T32" s="20"/>
      <c r="U32" s="20">
        <v>2.3679999999999999</v>
      </c>
      <c r="V32" s="12">
        <v>1.248</v>
      </c>
      <c r="X32" s="3">
        <f t="shared" si="1"/>
        <v>20.504000000000001</v>
      </c>
      <c r="Y32" s="2">
        <f t="shared" si="2"/>
        <v>28.483000000000004</v>
      </c>
      <c r="AA32" s="2" t="str">
        <f t="shared" si="3"/>
        <v>2.2</v>
      </c>
      <c r="AB32" s="3">
        <f t="shared" si="4"/>
        <v>14.286000000000001</v>
      </c>
      <c r="AC32" s="3">
        <f t="shared" si="5"/>
        <v>6.218</v>
      </c>
      <c r="AH32" s="30">
        <f t="shared" si="6"/>
        <v>12.96</v>
      </c>
      <c r="AI32" s="20">
        <v>9.6150000000000002</v>
      </c>
      <c r="AJ32" s="27">
        <f t="shared" si="7"/>
        <v>1.3260000000000001</v>
      </c>
      <c r="AK32" s="20">
        <v>2.0129999999999999</v>
      </c>
      <c r="AL32" s="27">
        <f t="shared" si="8"/>
        <v>0</v>
      </c>
      <c r="AM32" s="20">
        <v>2.6579999999999999</v>
      </c>
      <c r="AN32" s="27">
        <f t="shared" si="9"/>
        <v>0</v>
      </c>
      <c r="AO32" s="27">
        <v>0</v>
      </c>
      <c r="AP32" s="27">
        <f t="shared" si="10"/>
        <v>0</v>
      </c>
      <c r="AQ32" s="27">
        <v>0</v>
      </c>
      <c r="AR32" s="30">
        <f t="shared" si="11"/>
        <v>0</v>
      </c>
      <c r="AS32" s="20">
        <v>3.3450000000000002</v>
      </c>
      <c r="AT32" s="27">
        <f t="shared" si="12"/>
        <v>1.387</v>
      </c>
      <c r="AU32" s="20">
        <v>0.7</v>
      </c>
      <c r="AV32" s="27">
        <f t="shared" si="13"/>
        <v>3.5830000000000002</v>
      </c>
      <c r="AW32" s="20">
        <v>0.92500000000000004</v>
      </c>
      <c r="AX32" s="27">
        <f t="shared" si="14"/>
        <v>0</v>
      </c>
      <c r="AY32" s="27">
        <v>0</v>
      </c>
      <c r="AZ32" s="27">
        <f t="shared" si="15"/>
        <v>1.248</v>
      </c>
      <c r="BA32" s="20">
        <v>1.248</v>
      </c>
      <c r="BB32" s="3"/>
      <c r="BC32" s="3"/>
      <c r="BE32" s="3"/>
      <c r="BF32" s="3"/>
    </row>
    <row r="33" spans="1:58" x14ac:dyDescent="0.2">
      <c r="A33" s="11">
        <v>43514</v>
      </c>
      <c r="B33" s="20">
        <v>13.37</v>
      </c>
      <c r="C33" s="20"/>
      <c r="D33" s="20">
        <v>0.91500000000000004</v>
      </c>
      <c r="E33" s="20"/>
      <c r="F33" s="20">
        <v>0</v>
      </c>
      <c r="G33" s="20"/>
      <c r="H33" s="20">
        <v>0</v>
      </c>
      <c r="I33" s="20"/>
      <c r="J33" s="20">
        <v>0</v>
      </c>
      <c r="K33" s="20"/>
      <c r="L33" s="20">
        <f t="shared" si="0"/>
        <v>14.285</v>
      </c>
      <c r="M33" s="20">
        <v>6.1360000000000001</v>
      </c>
      <c r="N33" s="20">
        <v>13.37</v>
      </c>
      <c r="O33" s="20">
        <v>1.3720000000000001</v>
      </c>
      <c r="P33" s="20">
        <v>2.722</v>
      </c>
      <c r="Q33" s="20">
        <v>3.0259999999999998</v>
      </c>
      <c r="R33" s="20">
        <v>3.758</v>
      </c>
      <c r="S33" s="20"/>
      <c r="T33" s="20"/>
      <c r="U33" s="20">
        <v>2.3679999999999999</v>
      </c>
      <c r="V33" s="12">
        <v>1.3280000000000001</v>
      </c>
      <c r="X33" s="3">
        <f t="shared" si="1"/>
        <v>21.177999999999997</v>
      </c>
      <c r="Y33" s="2">
        <f t="shared" si="2"/>
        <v>28.478000000000002</v>
      </c>
      <c r="AA33" s="2" t="str">
        <f t="shared" si="3"/>
        <v>2.2</v>
      </c>
      <c r="AB33" s="3">
        <f t="shared" si="4"/>
        <v>14.285</v>
      </c>
      <c r="AC33" s="3">
        <f t="shared" si="5"/>
        <v>6.8929999999999971</v>
      </c>
      <c r="AH33" s="30">
        <f t="shared" si="6"/>
        <v>13.37</v>
      </c>
      <c r="AI33" s="20">
        <v>9.6219999999999999</v>
      </c>
      <c r="AJ33" s="27">
        <f t="shared" si="7"/>
        <v>0.91500000000000004</v>
      </c>
      <c r="AK33" s="20">
        <v>1.9590000000000001</v>
      </c>
      <c r="AL33" s="27">
        <f t="shared" si="8"/>
        <v>0</v>
      </c>
      <c r="AM33" s="20">
        <v>2.7040000000000002</v>
      </c>
      <c r="AN33" s="27">
        <f t="shared" si="9"/>
        <v>0</v>
      </c>
      <c r="AO33" s="27">
        <v>0</v>
      </c>
      <c r="AP33" s="27">
        <f t="shared" si="10"/>
        <v>0</v>
      </c>
      <c r="AQ33" s="27">
        <v>0</v>
      </c>
      <c r="AR33" s="30">
        <f t="shared" si="11"/>
        <v>0</v>
      </c>
      <c r="AS33" s="20">
        <v>3.7480000000000002</v>
      </c>
      <c r="AT33" s="27">
        <f t="shared" si="12"/>
        <v>1.8069999999999999</v>
      </c>
      <c r="AU33" s="20">
        <v>0.76300000000000001</v>
      </c>
      <c r="AV33" s="27">
        <f t="shared" si="13"/>
        <v>3.758</v>
      </c>
      <c r="AW33" s="20">
        <v>1.054</v>
      </c>
      <c r="AX33" s="27">
        <f t="shared" si="14"/>
        <v>0</v>
      </c>
      <c r="AY33" s="27">
        <v>0</v>
      </c>
      <c r="AZ33" s="27">
        <f t="shared" si="15"/>
        <v>1.3280000000000001</v>
      </c>
      <c r="BA33" s="20">
        <v>1.3280000000000001</v>
      </c>
      <c r="BB33" s="3"/>
      <c r="BC33" s="3"/>
      <c r="BE33" s="3"/>
      <c r="BF33" s="3"/>
    </row>
    <row r="34" spans="1:58" x14ac:dyDescent="0.2">
      <c r="A34" s="11">
        <v>43515</v>
      </c>
      <c r="B34" s="20">
        <v>14.286</v>
      </c>
      <c r="C34" s="20"/>
      <c r="D34" s="20">
        <v>0</v>
      </c>
      <c r="E34" s="20"/>
      <c r="F34" s="20">
        <v>0</v>
      </c>
      <c r="G34" s="20"/>
      <c r="H34" s="20">
        <v>0</v>
      </c>
      <c r="I34" s="20"/>
      <c r="J34" s="20">
        <v>0</v>
      </c>
      <c r="K34" s="20"/>
      <c r="L34" s="20">
        <f t="shared" si="0"/>
        <v>14.286</v>
      </c>
      <c r="M34" s="20">
        <v>6.1369999999999996</v>
      </c>
      <c r="N34" s="20">
        <v>14.904999999999999</v>
      </c>
      <c r="O34" s="20">
        <v>1.373</v>
      </c>
      <c r="P34" s="20">
        <v>2.698</v>
      </c>
      <c r="Q34" s="20">
        <v>3.0270000000000001</v>
      </c>
      <c r="R34" s="20">
        <v>3.6659999999999999</v>
      </c>
      <c r="S34" s="20">
        <v>1E-3</v>
      </c>
      <c r="T34" s="20"/>
      <c r="U34" s="20">
        <v>2.3679999999999999</v>
      </c>
      <c r="V34" s="12">
        <v>1.04</v>
      </c>
      <c r="X34" s="3">
        <f t="shared" si="1"/>
        <v>22.308999999999997</v>
      </c>
      <c r="Y34" s="2">
        <f t="shared" si="2"/>
        <v>28.483000000000004</v>
      </c>
      <c r="AA34" s="2" t="str">
        <f t="shared" si="3"/>
        <v>2.2</v>
      </c>
      <c r="AB34" s="3">
        <f t="shared" si="4"/>
        <v>14.286</v>
      </c>
      <c r="AC34" s="3">
        <f t="shared" si="5"/>
        <v>8.0229999999999979</v>
      </c>
      <c r="AH34" s="30">
        <f t="shared" si="6"/>
        <v>14.286</v>
      </c>
      <c r="AI34" s="20">
        <v>10.010999999999999</v>
      </c>
      <c r="AJ34" s="27">
        <f t="shared" si="7"/>
        <v>0</v>
      </c>
      <c r="AK34" s="20">
        <v>1.8120000000000001</v>
      </c>
      <c r="AL34" s="27">
        <f t="shared" si="8"/>
        <v>0</v>
      </c>
      <c r="AM34" s="20">
        <v>2.4620000000000002</v>
      </c>
      <c r="AN34" s="27">
        <f t="shared" si="9"/>
        <v>0</v>
      </c>
      <c r="AO34" s="27">
        <v>0</v>
      </c>
      <c r="AP34" s="27">
        <f t="shared" si="10"/>
        <v>0</v>
      </c>
      <c r="AQ34" s="27">
        <v>0</v>
      </c>
      <c r="AR34" s="30">
        <f t="shared" si="11"/>
        <v>0.61899999999999977</v>
      </c>
      <c r="AS34" s="20">
        <v>4.8940000000000001</v>
      </c>
      <c r="AT34" s="27">
        <f t="shared" si="12"/>
        <v>2.698</v>
      </c>
      <c r="AU34" s="20">
        <v>0.88600000000000001</v>
      </c>
      <c r="AV34" s="27">
        <f t="shared" si="13"/>
        <v>3.6659999999999999</v>
      </c>
      <c r="AW34" s="20">
        <v>1.204</v>
      </c>
      <c r="AX34" s="27">
        <f t="shared" si="14"/>
        <v>0</v>
      </c>
      <c r="AY34" s="27">
        <v>0</v>
      </c>
      <c r="AZ34" s="27">
        <f t="shared" si="15"/>
        <v>1.04</v>
      </c>
      <c r="BA34" s="20">
        <v>1.04</v>
      </c>
      <c r="BB34" s="3"/>
      <c r="BC34" s="3"/>
      <c r="BE34" s="3"/>
      <c r="BF34" s="3"/>
    </row>
    <row r="35" spans="1:58" x14ac:dyDescent="0.2">
      <c r="A35" s="11">
        <v>43516</v>
      </c>
      <c r="B35" s="20">
        <v>12.457000000000001</v>
      </c>
      <c r="C35" s="20"/>
      <c r="D35" s="20">
        <v>1.8280000000000001</v>
      </c>
      <c r="E35" s="20"/>
      <c r="F35" s="20">
        <v>0</v>
      </c>
      <c r="G35" s="20"/>
      <c r="H35" s="20">
        <v>0</v>
      </c>
      <c r="I35" s="20"/>
      <c r="J35" s="20">
        <v>0</v>
      </c>
      <c r="K35" s="20"/>
      <c r="L35" s="20">
        <f t="shared" si="0"/>
        <v>14.285</v>
      </c>
      <c r="M35" s="20">
        <v>6.1360000000000001</v>
      </c>
      <c r="N35" s="20">
        <v>12.457000000000001</v>
      </c>
      <c r="O35" s="20">
        <v>1.3720000000000001</v>
      </c>
      <c r="P35" s="20">
        <v>2.6970000000000001</v>
      </c>
      <c r="Q35" s="20">
        <v>3.0259999999999998</v>
      </c>
      <c r="R35" s="20">
        <v>3.7519999999999998</v>
      </c>
      <c r="S35" s="20"/>
      <c r="T35" s="20"/>
      <c r="U35" s="20">
        <v>2.3679999999999999</v>
      </c>
      <c r="V35" s="12">
        <v>1.282</v>
      </c>
      <c r="X35" s="3">
        <f t="shared" si="1"/>
        <v>20.187999999999999</v>
      </c>
      <c r="Y35" s="2">
        <f t="shared" si="2"/>
        <v>28.478000000000002</v>
      </c>
      <c r="AA35" s="2" t="str">
        <f t="shared" si="3"/>
        <v>2.2</v>
      </c>
      <c r="AB35" s="3">
        <f t="shared" si="4"/>
        <v>14.285</v>
      </c>
      <c r="AC35" s="3">
        <f t="shared" si="5"/>
        <v>5.9029999999999987</v>
      </c>
      <c r="AH35" s="30">
        <f t="shared" si="6"/>
        <v>12.457000000000001</v>
      </c>
      <c r="AI35" s="20">
        <v>9.4120000000000008</v>
      </c>
      <c r="AJ35" s="27">
        <f t="shared" si="7"/>
        <v>1.8280000000000001</v>
      </c>
      <c r="AK35" s="20">
        <v>2.0379999999999998</v>
      </c>
      <c r="AL35" s="27">
        <f t="shared" si="8"/>
        <v>0</v>
      </c>
      <c r="AM35" s="20">
        <v>2.835</v>
      </c>
      <c r="AN35" s="27">
        <f t="shared" si="9"/>
        <v>0</v>
      </c>
      <c r="AO35" s="27">
        <v>0</v>
      </c>
      <c r="AP35" s="27">
        <f t="shared" si="10"/>
        <v>0</v>
      </c>
      <c r="AQ35" s="27">
        <v>0</v>
      </c>
      <c r="AR35" s="30">
        <f t="shared" si="11"/>
        <v>0</v>
      </c>
      <c r="AS35" s="20">
        <v>3.0449999999999999</v>
      </c>
      <c r="AT35" s="27">
        <f t="shared" si="12"/>
        <v>0.86899999999999999</v>
      </c>
      <c r="AU35" s="20">
        <v>0.65900000000000003</v>
      </c>
      <c r="AV35" s="27">
        <f t="shared" si="13"/>
        <v>3.7519999999999998</v>
      </c>
      <c r="AW35" s="20">
        <v>0.91700000000000004</v>
      </c>
      <c r="AX35" s="27">
        <f t="shared" si="14"/>
        <v>0</v>
      </c>
      <c r="AY35" s="27">
        <v>0</v>
      </c>
      <c r="AZ35" s="27">
        <f t="shared" si="15"/>
        <v>1.282</v>
      </c>
      <c r="BA35" s="20">
        <v>1.282</v>
      </c>
      <c r="BB35" s="3"/>
      <c r="BC35" s="3"/>
      <c r="BE35" s="3"/>
      <c r="BF35" s="3"/>
    </row>
    <row r="36" spans="1:58" x14ac:dyDescent="0.2">
      <c r="A36" s="11">
        <v>43517</v>
      </c>
      <c r="B36" s="20">
        <v>14.286</v>
      </c>
      <c r="C36" s="20"/>
      <c r="D36" s="20">
        <v>0</v>
      </c>
      <c r="E36" s="20"/>
      <c r="F36" s="20">
        <v>0</v>
      </c>
      <c r="G36" s="20"/>
      <c r="H36" s="20">
        <v>0</v>
      </c>
      <c r="I36" s="20"/>
      <c r="J36" s="20">
        <v>0</v>
      </c>
      <c r="K36" s="20"/>
      <c r="L36" s="20">
        <f t="shared" si="0"/>
        <v>14.286</v>
      </c>
      <c r="M36" s="20">
        <v>6.1369999999999996</v>
      </c>
      <c r="N36" s="20">
        <v>14.445</v>
      </c>
      <c r="O36" s="20">
        <v>1.373</v>
      </c>
      <c r="P36" s="20">
        <v>3.1440000000000001</v>
      </c>
      <c r="Q36" s="20">
        <v>3.0270000000000001</v>
      </c>
      <c r="R36" s="20">
        <v>3.9820000000000002</v>
      </c>
      <c r="S36" s="20">
        <v>1E-3</v>
      </c>
      <c r="T36" s="20"/>
      <c r="U36" s="20">
        <v>2.3679999999999999</v>
      </c>
      <c r="V36" s="12">
        <v>1.736</v>
      </c>
      <c r="X36" s="3">
        <f t="shared" si="1"/>
        <v>23.306999999999999</v>
      </c>
      <c r="Y36" s="2">
        <f t="shared" si="2"/>
        <v>28.483000000000004</v>
      </c>
      <c r="AA36" s="2" t="str">
        <f t="shared" si="3"/>
        <v>2.2</v>
      </c>
      <c r="AB36" s="3">
        <f t="shared" si="4"/>
        <v>14.286</v>
      </c>
      <c r="AC36" s="3">
        <f t="shared" si="5"/>
        <v>9.020999999999999</v>
      </c>
      <c r="AH36" s="30">
        <f t="shared" si="6"/>
        <v>14.286</v>
      </c>
      <c r="AI36" s="20">
        <v>9.5670000000000002</v>
      </c>
      <c r="AJ36" s="27">
        <f t="shared" si="7"/>
        <v>0</v>
      </c>
      <c r="AK36" s="20">
        <v>2.0819999999999999</v>
      </c>
      <c r="AL36" s="27">
        <f t="shared" si="8"/>
        <v>0</v>
      </c>
      <c r="AM36" s="20">
        <v>2.637</v>
      </c>
      <c r="AN36" s="27">
        <f t="shared" si="9"/>
        <v>0</v>
      </c>
      <c r="AO36" s="27">
        <v>0</v>
      </c>
      <c r="AP36" s="27">
        <f t="shared" si="10"/>
        <v>0</v>
      </c>
      <c r="AQ36" s="27">
        <v>0</v>
      </c>
      <c r="AR36" s="30">
        <f t="shared" si="11"/>
        <v>0.1590000000000007</v>
      </c>
      <c r="AS36" s="20">
        <v>4.8780000000000001</v>
      </c>
      <c r="AT36" s="27">
        <f t="shared" si="12"/>
        <v>3.1440000000000001</v>
      </c>
      <c r="AU36" s="20">
        <v>1.0620000000000001</v>
      </c>
      <c r="AV36" s="27">
        <f t="shared" si="13"/>
        <v>3.9820000000000002</v>
      </c>
      <c r="AW36" s="20">
        <v>1.345</v>
      </c>
      <c r="AX36" s="27">
        <f t="shared" si="14"/>
        <v>0</v>
      </c>
      <c r="AY36" s="27">
        <v>0</v>
      </c>
      <c r="AZ36" s="27">
        <f t="shared" si="15"/>
        <v>1.736</v>
      </c>
      <c r="BA36" s="20">
        <v>1.736</v>
      </c>
      <c r="BB36" s="3"/>
      <c r="BC36" s="3"/>
      <c r="BE36" s="3"/>
      <c r="BF36" s="3"/>
    </row>
    <row r="37" spans="1:58" x14ac:dyDescent="0.2">
      <c r="A37" s="11">
        <v>43518</v>
      </c>
      <c r="B37" s="20">
        <v>14.285</v>
      </c>
      <c r="C37" s="20"/>
      <c r="D37" s="20">
        <v>0</v>
      </c>
      <c r="E37" s="20"/>
      <c r="F37" s="20">
        <v>0</v>
      </c>
      <c r="G37" s="20"/>
      <c r="H37" s="20">
        <v>0</v>
      </c>
      <c r="I37" s="20"/>
      <c r="J37" s="20">
        <v>0</v>
      </c>
      <c r="K37" s="20"/>
      <c r="L37" s="20">
        <f t="shared" si="0"/>
        <v>14.285</v>
      </c>
      <c r="M37" s="20">
        <v>6.1360000000000001</v>
      </c>
      <c r="N37" s="20">
        <v>14.503</v>
      </c>
      <c r="O37" s="20">
        <v>1.3720000000000001</v>
      </c>
      <c r="P37" s="20">
        <v>3.1920000000000002</v>
      </c>
      <c r="Q37" s="20">
        <v>3.0259999999999998</v>
      </c>
      <c r="R37" s="20">
        <v>4.024</v>
      </c>
      <c r="S37" s="20"/>
      <c r="T37" s="20"/>
      <c r="U37" s="20">
        <v>2.367</v>
      </c>
      <c r="V37" s="12">
        <v>1.6859999999999999</v>
      </c>
      <c r="X37" s="3">
        <f t="shared" si="1"/>
        <v>23.405000000000001</v>
      </c>
      <c r="Y37" s="2">
        <f t="shared" si="2"/>
        <v>28.477</v>
      </c>
      <c r="AA37" s="2" t="str">
        <f t="shared" si="3"/>
        <v>2.2</v>
      </c>
      <c r="AB37" s="3">
        <f t="shared" si="4"/>
        <v>14.285</v>
      </c>
      <c r="AC37" s="3">
        <f t="shared" si="5"/>
        <v>9.120000000000001</v>
      </c>
      <c r="AH37" s="30">
        <f t="shared" si="6"/>
        <v>14.285</v>
      </c>
      <c r="AI37" s="20">
        <v>9.5389999999999997</v>
      </c>
      <c r="AJ37" s="27">
        <f t="shared" si="7"/>
        <v>0</v>
      </c>
      <c r="AK37" s="20">
        <v>2.0990000000000002</v>
      </c>
      <c r="AL37" s="27">
        <f t="shared" si="8"/>
        <v>0</v>
      </c>
      <c r="AM37" s="20">
        <v>2.6469999999999998</v>
      </c>
      <c r="AN37" s="27">
        <f t="shared" si="9"/>
        <v>0</v>
      </c>
      <c r="AO37" s="27">
        <v>0</v>
      </c>
      <c r="AP37" s="27">
        <f t="shared" si="10"/>
        <v>0</v>
      </c>
      <c r="AQ37" s="27">
        <v>0</v>
      </c>
      <c r="AR37" s="30">
        <f t="shared" si="11"/>
        <v>0.21799999999999997</v>
      </c>
      <c r="AS37" s="20">
        <v>4.9640000000000004</v>
      </c>
      <c r="AT37" s="27">
        <f t="shared" si="12"/>
        <v>3.1920000000000002</v>
      </c>
      <c r="AU37" s="20">
        <v>1.093</v>
      </c>
      <c r="AV37" s="27">
        <f t="shared" si="13"/>
        <v>4.024</v>
      </c>
      <c r="AW37" s="20">
        <v>1.377</v>
      </c>
      <c r="AX37" s="27">
        <f t="shared" si="14"/>
        <v>0</v>
      </c>
      <c r="AY37" s="27">
        <v>0</v>
      </c>
      <c r="AZ37" s="27">
        <f t="shared" si="15"/>
        <v>1.6859999999999999</v>
      </c>
      <c r="BA37" s="20">
        <v>1.6859999999999999</v>
      </c>
      <c r="BB37" s="3"/>
      <c r="BC37" s="3"/>
      <c r="BE37" s="3"/>
      <c r="BF37" s="3"/>
    </row>
    <row r="38" spans="1:58" x14ac:dyDescent="0.2">
      <c r="A38" s="11">
        <v>43519</v>
      </c>
      <c r="B38" s="20">
        <v>12.872999999999999</v>
      </c>
      <c r="C38" s="20"/>
      <c r="D38" s="20">
        <v>1.413</v>
      </c>
      <c r="E38" s="20"/>
      <c r="F38" s="20">
        <v>0</v>
      </c>
      <c r="G38" s="20"/>
      <c r="H38" s="20">
        <v>0</v>
      </c>
      <c r="I38" s="20"/>
      <c r="J38" s="20">
        <v>0</v>
      </c>
      <c r="K38" s="20"/>
      <c r="L38" s="20">
        <f t="shared" si="0"/>
        <v>14.286</v>
      </c>
      <c r="M38" s="20">
        <v>6.1369999999999996</v>
      </c>
      <c r="N38" s="20">
        <v>12.872999999999999</v>
      </c>
      <c r="O38" s="20">
        <v>1.373</v>
      </c>
      <c r="P38" s="20">
        <v>3.1150000000000002</v>
      </c>
      <c r="Q38" s="20">
        <v>3.0270000000000001</v>
      </c>
      <c r="R38" s="20">
        <v>3.54</v>
      </c>
      <c r="S38" s="20">
        <v>1E-3</v>
      </c>
      <c r="T38" s="20"/>
      <c r="U38" s="20">
        <v>2.3679999999999999</v>
      </c>
      <c r="V38" s="12">
        <v>1.26</v>
      </c>
      <c r="X38" s="3">
        <f t="shared" si="1"/>
        <v>20.788</v>
      </c>
      <c r="Y38" s="2">
        <f t="shared" si="2"/>
        <v>28.483000000000004</v>
      </c>
      <c r="AA38" s="2" t="str">
        <f t="shared" si="3"/>
        <v>2.2</v>
      </c>
      <c r="AB38" s="3">
        <f t="shared" si="4"/>
        <v>14.286</v>
      </c>
      <c r="AC38" s="3">
        <f t="shared" si="5"/>
        <v>6.5020000000000007</v>
      </c>
      <c r="AH38" s="30">
        <f t="shared" si="6"/>
        <v>12.872999999999999</v>
      </c>
      <c r="AI38" s="20">
        <v>9.4169999999999998</v>
      </c>
      <c r="AJ38" s="27">
        <f t="shared" si="7"/>
        <v>1.413</v>
      </c>
      <c r="AK38" s="20">
        <v>2.2789999999999999</v>
      </c>
      <c r="AL38" s="27">
        <f t="shared" si="8"/>
        <v>0</v>
      </c>
      <c r="AM38" s="20">
        <v>2.59</v>
      </c>
      <c r="AN38" s="27">
        <f t="shared" si="9"/>
        <v>0</v>
      </c>
      <c r="AO38" s="27">
        <v>0</v>
      </c>
      <c r="AP38" s="27">
        <f t="shared" si="10"/>
        <v>0</v>
      </c>
      <c r="AQ38" s="27">
        <v>0</v>
      </c>
      <c r="AR38" s="30">
        <f t="shared" si="11"/>
        <v>0</v>
      </c>
      <c r="AS38" s="20">
        <v>3.456</v>
      </c>
      <c r="AT38" s="27">
        <f t="shared" si="12"/>
        <v>1.7020000000000002</v>
      </c>
      <c r="AU38" s="20">
        <v>0.83599999999999997</v>
      </c>
      <c r="AV38" s="27">
        <f t="shared" si="13"/>
        <v>3.54</v>
      </c>
      <c r="AW38" s="20">
        <v>0.95</v>
      </c>
      <c r="AX38" s="27">
        <f t="shared" si="14"/>
        <v>0</v>
      </c>
      <c r="AY38" s="27">
        <v>0</v>
      </c>
      <c r="AZ38" s="27">
        <f t="shared" si="15"/>
        <v>1.26</v>
      </c>
      <c r="BA38" s="20">
        <v>1.26</v>
      </c>
      <c r="BB38" s="3"/>
      <c r="BC38" s="3"/>
      <c r="BE38" s="3"/>
      <c r="BF38" s="3"/>
    </row>
    <row r="39" spans="1:58" x14ac:dyDescent="0.2">
      <c r="A39" s="11">
        <v>43520</v>
      </c>
      <c r="B39" s="20">
        <v>10.452</v>
      </c>
      <c r="C39" s="20"/>
      <c r="D39" s="20">
        <v>2.4910000000000001</v>
      </c>
      <c r="E39" s="20"/>
      <c r="F39" s="20">
        <v>1.3420000000000001</v>
      </c>
      <c r="G39" s="20"/>
      <c r="H39" s="20">
        <v>0</v>
      </c>
      <c r="I39" s="20"/>
      <c r="J39" s="20">
        <v>0</v>
      </c>
      <c r="K39" s="20"/>
      <c r="L39" s="20">
        <f t="shared" si="0"/>
        <v>14.285</v>
      </c>
      <c r="M39" s="20">
        <v>6.1360000000000001</v>
      </c>
      <c r="N39" s="20">
        <v>10.452</v>
      </c>
      <c r="O39" s="20">
        <v>1.3720000000000001</v>
      </c>
      <c r="P39" s="20">
        <v>2.4910000000000001</v>
      </c>
      <c r="Q39" s="20">
        <v>3.0259999999999998</v>
      </c>
      <c r="R39" s="20">
        <v>3.7949999999999999</v>
      </c>
      <c r="S39" s="20"/>
      <c r="T39" s="20"/>
      <c r="U39" s="20">
        <v>2.367</v>
      </c>
      <c r="V39" s="12">
        <v>1.1220000000000001</v>
      </c>
      <c r="X39" s="3">
        <f t="shared" si="1"/>
        <v>17.86</v>
      </c>
      <c r="Y39" s="2">
        <f t="shared" si="2"/>
        <v>28.477</v>
      </c>
      <c r="AA39" s="2" t="str">
        <f t="shared" si="3"/>
        <v>2.2</v>
      </c>
      <c r="AB39" s="3">
        <f t="shared" si="4"/>
        <v>14.285</v>
      </c>
      <c r="AC39" s="3">
        <f t="shared" si="5"/>
        <v>3.5749999999999993</v>
      </c>
      <c r="AH39" s="30">
        <f t="shared" si="6"/>
        <v>10.452</v>
      </c>
      <c r="AI39" s="20">
        <v>8.92</v>
      </c>
      <c r="AJ39" s="27">
        <f t="shared" si="7"/>
        <v>2.4910000000000001</v>
      </c>
      <c r="AK39" s="20">
        <v>2.1259999999999999</v>
      </c>
      <c r="AL39" s="27">
        <f t="shared" si="8"/>
        <v>1.3420000000000001</v>
      </c>
      <c r="AM39" s="20">
        <v>3.2389999999999999</v>
      </c>
      <c r="AN39" s="27">
        <f t="shared" si="9"/>
        <v>0</v>
      </c>
      <c r="AO39" s="27">
        <v>0</v>
      </c>
      <c r="AP39" s="27">
        <f t="shared" si="10"/>
        <v>0</v>
      </c>
      <c r="AQ39" s="27">
        <v>0</v>
      </c>
      <c r="AR39" s="30">
        <f t="shared" si="11"/>
        <v>0</v>
      </c>
      <c r="AS39" s="20">
        <v>1.532</v>
      </c>
      <c r="AT39" s="27">
        <f t="shared" si="12"/>
        <v>0</v>
      </c>
      <c r="AU39" s="20">
        <v>0.36499999999999999</v>
      </c>
      <c r="AV39" s="27">
        <f t="shared" si="13"/>
        <v>2.4529999999999998</v>
      </c>
      <c r="AW39" s="20">
        <v>0.55600000000000005</v>
      </c>
      <c r="AX39" s="27">
        <f t="shared" si="14"/>
        <v>0</v>
      </c>
      <c r="AY39" s="27">
        <v>0</v>
      </c>
      <c r="AZ39" s="27">
        <f t="shared" si="15"/>
        <v>1.1220000000000001</v>
      </c>
      <c r="BA39" s="20">
        <v>1.1220000000000001</v>
      </c>
      <c r="BB39" s="3"/>
      <c r="BC39" s="3"/>
      <c r="BE39" s="3"/>
      <c r="BF39" s="3"/>
    </row>
    <row r="40" spans="1:58" x14ac:dyDescent="0.2">
      <c r="A40" s="11">
        <v>43521</v>
      </c>
      <c r="B40" s="20">
        <v>12.391999999999999</v>
      </c>
      <c r="C40" s="20"/>
      <c r="D40" s="20">
        <v>1.8939999999999999</v>
      </c>
      <c r="E40" s="20"/>
      <c r="F40" s="20">
        <v>0</v>
      </c>
      <c r="G40" s="20"/>
      <c r="H40" s="20">
        <v>0</v>
      </c>
      <c r="I40" s="20"/>
      <c r="J40" s="20">
        <v>0</v>
      </c>
      <c r="K40" s="20"/>
      <c r="L40" s="20">
        <f t="shared" si="0"/>
        <v>14.286</v>
      </c>
      <c r="M40" s="20">
        <v>6.1369999999999996</v>
      </c>
      <c r="N40" s="20">
        <v>12.391999999999999</v>
      </c>
      <c r="O40" s="20">
        <v>1.373</v>
      </c>
      <c r="P40" s="20">
        <v>2.4849999999999999</v>
      </c>
      <c r="Q40" s="20">
        <v>3.0270000000000001</v>
      </c>
      <c r="R40" s="20">
        <v>2.9119999999999999</v>
      </c>
      <c r="S40" s="20">
        <v>1E-3</v>
      </c>
      <c r="T40" s="20"/>
      <c r="U40" s="20">
        <v>2.3679999999999999</v>
      </c>
      <c r="V40" s="12">
        <v>1.016</v>
      </c>
      <c r="X40" s="3">
        <f t="shared" si="1"/>
        <v>18.805</v>
      </c>
      <c r="Y40" s="2">
        <f t="shared" si="2"/>
        <v>28.483000000000004</v>
      </c>
      <c r="AA40" s="2" t="str">
        <f t="shared" si="3"/>
        <v>2.2</v>
      </c>
      <c r="AB40" s="3">
        <f t="shared" si="4"/>
        <v>14.286</v>
      </c>
      <c r="AC40" s="3">
        <f t="shared" si="5"/>
        <v>4.5190000000000001</v>
      </c>
      <c r="AH40" s="30">
        <f t="shared" si="6"/>
        <v>12.391999999999999</v>
      </c>
      <c r="AI40" s="20">
        <v>9.952</v>
      </c>
      <c r="AJ40" s="27">
        <f t="shared" si="7"/>
        <v>1.8939999999999999</v>
      </c>
      <c r="AK40" s="20">
        <v>1.996</v>
      </c>
      <c r="AL40" s="27">
        <f t="shared" si="8"/>
        <v>0</v>
      </c>
      <c r="AM40" s="20">
        <v>2.339</v>
      </c>
      <c r="AN40" s="27">
        <f t="shared" si="9"/>
        <v>0</v>
      </c>
      <c r="AO40" s="27">
        <v>0</v>
      </c>
      <c r="AP40" s="27">
        <f t="shared" si="10"/>
        <v>0</v>
      </c>
      <c r="AQ40" s="27">
        <v>0</v>
      </c>
      <c r="AR40" s="30">
        <f t="shared" si="11"/>
        <v>0</v>
      </c>
      <c r="AS40" s="20">
        <v>2.44</v>
      </c>
      <c r="AT40" s="27">
        <f t="shared" si="12"/>
        <v>0.59099999999999997</v>
      </c>
      <c r="AU40" s="20">
        <v>0.48899999999999999</v>
      </c>
      <c r="AV40" s="27">
        <f t="shared" si="13"/>
        <v>2.9119999999999999</v>
      </c>
      <c r="AW40" s="20">
        <v>0.57299999999999995</v>
      </c>
      <c r="AX40" s="27">
        <f t="shared" si="14"/>
        <v>0</v>
      </c>
      <c r="AY40" s="27">
        <v>0</v>
      </c>
      <c r="AZ40" s="27">
        <f t="shared" si="15"/>
        <v>1.016</v>
      </c>
      <c r="BA40" s="20">
        <v>1.016</v>
      </c>
      <c r="BB40" s="3"/>
      <c r="BC40" s="3"/>
      <c r="BE40" s="3"/>
      <c r="BF40" s="3"/>
    </row>
    <row r="41" spans="1:58" x14ac:dyDescent="0.2">
      <c r="A41" s="11">
        <v>43522</v>
      </c>
      <c r="B41" s="20">
        <v>12.083</v>
      </c>
      <c r="C41" s="20"/>
      <c r="D41" s="20">
        <v>2.202</v>
      </c>
      <c r="E41" s="20"/>
      <c r="F41" s="20">
        <v>0</v>
      </c>
      <c r="G41" s="20"/>
      <c r="H41" s="20">
        <v>0</v>
      </c>
      <c r="I41" s="20"/>
      <c r="J41" s="20">
        <v>0</v>
      </c>
      <c r="K41" s="20"/>
      <c r="L41" s="20">
        <f t="shared" si="0"/>
        <v>14.285</v>
      </c>
      <c r="M41" s="20">
        <v>6.1360000000000001</v>
      </c>
      <c r="N41" s="20">
        <v>12.083</v>
      </c>
      <c r="O41" s="20">
        <v>1.3720000000000001</v>
      </c>
      <c r="P41" s="20">
        <v>2.4910000000000001</v>
      </c>
      <c r="Q41" s="20">
        <v>3.0259999999999998</v>
      </c>
      <c r="R41" s="20">
        <v>3.169</v>
      </c>
      <c r="S41" s="20"/>
      <c r="T41" s="20"/>
      <c r="U41" s="20">
        <v>2.367</v>
      </c>
      <c r="V41" s="12">
        <v>1.1499999999999999</v>
      </c>
      <c r="X41" s="3">
        <f t="shared" si="1"/>
        <v>18.892999999999997</v>
      </c>
      <c r="Y41" s="2">
        <f t="shared" si="2"/>
        <v>28.477</v>
      </c>
      <c r="AA41" s="2" t="str">
        <f t="shared" si="3"/>
        <v>2.2</v>
      </c>
      <c r="AB41" s="3">
        <f t="shared" si="4"/>
        <v>14.285</v>
      </c>
      <c r="AC41" s="3">
        <f t="shared" si="5"/>
        <v>4.607999999999997</v>
      </c>
      <c r="AH41" s="30">
        <f t="shared" si="6"/>
        <v>12.083</v>
      </c>
      <c r="AI41" s="20">
        <v>9.7279999999999998</v>
      </c>
      <c r="AJ41" s="27">
        <f t="shared" si="7"/>
        <v>2.202</v>
      </c>
      <c r="AK41" s="20">
        <v>2.0059999999999998</v>
      </c>
      <c r="AL41" s="27">
        <f t="shared" si="8"/>
        <v>0</v>
      </c>
      <c r="AM41" s="20">
        <v>2.5510000000000002</v>
      </c>
      <c r="AN41" s="27">
        <f t="shared" si="9"/>
        <v>0</v>
      </c>
      <c r="AO41" s="27">
        <v>0</v>
      </c>
      <c r="AP41" s="27">
        <f t="shared" si="10"/>
        <v>0</v>
      </c>
      <c r="AQ41" s="27">
        <v>0</v>
      </c>
      <c r="AR41" s="30">
        <f t="shared" si="11"/>
        <v>0</v>
      </c>
      <c r="AS41" s="20">
        <v>2.355</v>
      </c>
      <c r="AT41" s="27">
        <f t="shared" si="12"/>
        <v>0.28900000000000015</v>
      </c>
      <c r="AU41" s="20">
        <v>0.48499999999999999</v>
      </c>
      <c r="AV41" s="27">
        <f t="shared" si="13"/>
        <v>3.169</v>
      </c>
      <c r="AW41" s="20">
        <v>0.61799999999999999</v>
      </c>
      <c r="AX41" s="27">
        <f t="shared" si="14"/>
        <v>0</v>
      </c>
      <c r="AY41" s="27">
        <v>0</v>
      </c>
      <c r="AZ41" s="27">
        <f t="shared" si="15"/>
        <v>1.1499999999999999</v>
      </c>
      <c r="BA41" s="20">
        <v>1.1499999999999999</v>
      </c>
      <c r="BB41" s="3"/>
      <c r="BC41" s="3"/>
      <c r="BE41" s="3"/>
      <c r="BF41" s="3"/>
    </row>
    <row r="42" spans="1:58" x14ac:dyDescent="0.2">
      <c r="A42" s="11">
        <v>43523</v>
      </c>
      <c r="B42" s="20">
        <v>10.832000000000001</v>
      </c>
      <c r="C42" s="20"/>
      <c r="D42" s="20">
        <v>2.4769999999999999</v>
      </c>
      <c r="E42" s="20"/>
      <c r="F42" s="20">
        <v>0.97699999999999998</v>
      </c>
      <c r="G42" s="20"/>
      <c r="H42" s="20">
        <v>0</v>
      </c>
      <c r="I42" s="20"/>
      <c r="J42" s="20">
        <v>0</v>
      </c>
      <c r="K42" s="20"/>
      <c r="L42" s="20">
        <f t="shared" si="0"/>
        <v>14.286000000000001</v>
      </c>
      <c r="M42" s="20">
        <v>6.1369999999999996</v>
      </c>
      <c r="N42" s="20">
        <v>10.832000000000001</v>
      </c>
      <c r="O42" s="20">
        <v>1.373</v>
      </c>
      <c r="P42" s="20">
        <v>2.4769999999999999</v>
      </c>
      <c r="Q42" s="20">
        <v>3.0270000000000001</v>
      </c>
      <c r="R42" s="20">
        <v>3.1760000000000002</v>
      </c>
      <c r="S42" s="20">
        <v>1E-3</v>
      </c>
      <c r="T42" s="20"/>
      <c r="U42" s="20">
        <v>2.3679999999999999</v>
      </c>
      <c r="V42" s="12">
        <v>1.175</v>
      </c>
      <c r="X42" s="3">
        <f t="shared" si="1"/>
        <v>17.66</v>
      </c>
      <c r="Y42" s="2">
        <f t="shared" si="2"/>
        <v>28.483000000000004</v>
      </c>
      <c r="AA42" s="2" t="str">
        <f t="shared" si="3"/>
        <v>2.2</v>
      </c>
      <c r="AB42" s="3">
        <f t="shared" si="4"/>
        <v>14.286000000000001</v>
      </c>
      <c r="AC42" s="3">
        <f t="shared" si="5"/>
        <v>3.3739999999999988</v>
      </c>
      <c r="AH42" s="30">
        <f t="shared" si="6"/>
        <v>10.832000000000001</v>
      </c>
      <c r="AI42" s="20">
        <v>9.3870000000000005</v>
      </c>
      <c r="AJ42" s="27">
        <f t="shared" si="7"/>
        <v>2.4769999999999999</v>
      </c>
      <c r="AK42" s="20">
        <v>2.1469999999999998</v>
      </c>
      <c r="AL42" s="27">
        <f t="shared" si="8"/>
        <v>0.97699999999999998</v>
      </c>
      <c r="AM42" s="20">
        <v>2.7519999999999998</v>
      </c>
      <c r="AN42" s="27">
        <f t="shared" si="9"/>
        <v>0</v>
      </c>
      <c r="AO42" s="27">
        <v>0</v>
      </c>
      <c r="AP42" s="27">
        <f t="shared" si="10"/>
        <v>0</v>
      </c>
      <c r="AQ42" s="27">
        <v>0</v>
      </c>
      <c r="AR42" s="30">
        <f t="shared" si="11"/>
        <v>0</v>
      </c>
      <c r="AS42" s="20">
        <v>1.4450000000000001</v>
      </c>
      <c r="AT42" s="27">
        <f t="shared" si="12"/>
        <v>0</v>
      </c>
      <c r="AU42" s="20">
        <v>0.33</v>
      </c>
      <c r="AV42" s="27">
        <f t="shared" si="13"/>
        <v>2.1990000000000003</v>
      </c>
      <c r="AW42" s="20">
        <v>0.42399999999999999</v>
      </c>
      <c r="AX42" s="27">
        <f t="shared" si="14"/>
        <v>0</v>
      </c>
      <c r="AY42" s="27">
        <v>0</v>
      </c>
      <c r="AZ42" s="27">
        <f t="shared" si="15"/>
        <v>1.175</v>
      </c>
      <c r="BA42" s="20">
        <v>1.175</v>
      </c>
      <c r="BB42" s="3"/>
      <c r="BC42" s="3"/>
      <c r="BE42" s="3"/>
      <c r="BF42" s="3"/>
    </row>
    <row r="43" spans="1:58" x14ac:dyDescent="0.2">
      <c r="A43" s="11">
        <v>43524</v>
      </c>
      <c r="B43" s="20">
        <v>10.692</v>
      </c>
      <c r="C43" s="20"/>
      <c r="D43" s="20">
        <v>2.57</v>
      </c>
      <c r="E43" s="20"/>
      <c r="F43" s="20">
        <v>1.0229999999999999</v>
      </c>
      <c r="G43" s="20"/>
      <c r="H43" s="20">
        <v>0</v>
      </c>
      <c r="I43" s="20"/>
      <c r="J43" s="20">
        <v>0</v>
      </c>
      <c r="K43" s="20"/>
      <c r="L43" s="20">
        <f t="shared" si="0"/>
        <v>14.285</v>
      </c>
      <c r="M43" s="20">
        <v>6.1360000000000001</v>
      </c>
      <c r="N43" s="20">
        <v>10.692</v>
      </c>
      <c r="O43" s="20">
        <v>1.3720000000000001</v>
      </c>
      <c r="P43" s="20">
        <v>2.57</v>
      </c>
      <c r="Q43" s="20">
        <v>3.0259999999999998</v>
      </c>
      <c r="R43" s="20">
        <v>3.2050000000000001</v>
      </c>
      <c r="S43" s="20"/>
      <c r="T43" s="20"/>
      <c r="U43" s="20">
        <v>2.367</v>
      </c>
      <c r="V43" s="12">
        <v>1.2270000000000001</v>
      </c>
      <c r="X43" s="3">
        <f t="shared" si="1"/>
        <v>17.693999999999999</v>
      </c>
      <c r="Y43" s="2">
        <f t="shared" si="2"/>
        <v>28.477</v>
      </c>
      <c r="AA43" s="2" t="str">
        <f t="shared" si="3"/>
        <v>2.2</v>
      </c>
      <c r="AB43" s="3">
        <f t="shared" si="4"/>
        <v>14.285</v>
      </c>
      <c r="AC43" s="3">
        <f t="shared" si="5"/>
        <v>3.4089999999999989</v>
      </c>
      <c r="AH43" s="30">
        <f t="shared" si="6"/>
        <v>10.692</v>
      </c>
      <c r="AI43" s="20">
        <v>9.2750000000000004</v>
      </c>
      <c r="AJ43" s="27">
        <f t="shared" si="7"/>
        <v>2.57</v>
      </c>
      <c r="AK43" s="20">
        <v>2.2290000000000001</v>
      </c>
      <c r="AL43" s="27">
        <f t="shared" si="8"/>
        <v>1.0229999999999999</v>
      </c>
      <c r="AM43" s="20">
        <v>2.78</v>
      </c>
      <c r="AN43" s="27">
        <f t="shared" si="9"/>
        <v>0</v>
      </c>
      <c r="AO43" s="27">
        <v>0</v>
      </c>
      <c r="AP43" s="27">
        <f t="shared" si="10"/>
        <v>0</v>
      </c>
      <c r="AQ43" s="27">
        <v>0</v>
      </c>
      <c r="AR43" s="30">
        <f t="shared" si="11"/>
        <v>0</v>
      </c>
      <c r="AS43" s="20">
        <v>1.417</v>
      </c>
      <c r="AT43" s="27">
        <f t="shared" si="12"/>
        <v>0</v>
      </c>
      <c r="AU43" s="20">
        <v>0.34100000000000003</v>
      </c>
      <c r="AV43" s="27">
        <f t="shared" si="13"/>
        <v>2.1820000000000004</v>
      </c>
      <c r="AW43" s="20">
        <v>0.42499999999999999</v>
      </c>
      <c r="AX43" s="27">
        <f t="shared" si="14"/>
        <v>0</v>
      </c>
      <c r="AY43" s="27">
        <v>0</v>
      </c>
      <c r="AZ43" s="27">
        <f t="shared" si="15"/>
        <v>1.2270000000000001</v>
      </c>
      <c r="BA43" s="20">
        <v>1.2270000000000001</v>
      </c>
      <c r="BB43" s="3"/>
      <c r="BC43" s="3"/>
      <c r="BE43" s="3"/>
      <c r="BF43" s="3"/>
    </row>
    <row r="44" spans="1:58" s="18" customFormat="1" x14ac:dyDescent="0.2">
      <c r="B44" s="19">
        <f>SUM(B16:B43)</f>
        <v>348.17500000000001</v>
      </c>
      <c r="C44" s="19">
        <f t="shared" ref="C44:J44" si="16">SUM(C16:C43)</f>
        <v>0</v>
      </c>
      <c r="D44" s="19">
        <f t="shared" si="16"/>
        <v>46.568999999999988</v>
      </c>
      <c r="E44" s="19">
        <f t="shared" si="16"/>
        <v>0</v>
      </c>
      <c r="F44" s="19">
        <f t="shared" si="16"/>
        <v>5.2560000000000002</v>
      </c>
      <c r="G44" s="19">
        <f t="shared" si="16"/>
        <v>0</v>
      </c>
      <c r="H44" s="19">
        <f t="shared" si="16"/>
        <v>0</v>
      </c>
      <c r="I44" s="19">
        <f t="shared" si="16"/>
        <v>0</v>
      </c>
      <c r="J44" s="19">
        <f t="shared" si="16"/>
        <v>0</v>
      </c>
      <c r="K44" s="19">
        <f>SUM(K16:K43)</f>
        <v>0</v>
      </c>
      <c r="L44" s="19">
        <f>SUM(L16:L43)</f>
        <v>400.00000000000017</v>
      </c>
      <c r="M44" s="19">
        <f>SUM(M16:M43)</f>
        <v>171.82499999999996</v>
      </c>
      <c r="N44" s="19">
        <f t="shared" ref="N44:V44" si="17">SUM(N16:N43)</f>
        <v>349.19800000000004</v>
      </c>
      <c r="O44" s="19">
        <f t="shared" si="17"/>
        <v>38.431000000000004</v>
      </c>
      <c r="P44" s="19">
        <f t="shared" si="17"/>
        <v>77.452999999999989</v>
      </c>
      <c r="Q44" s="19">
        <f t="shared" si="17"/>
        <v>84.743999999999986</v>
      </c>
      <c r="R44" s="19">
        <f t="shared" si="17"/>
        <v>102.625</v>
      </c>
      <c r="S44" s="19">
        <f t="shared" si="17"/>
        <v>1.5000000000000006E-2</v>
      </c>
      <c r="T44" s="19">
        <f t="shared" si="17"/>
        <v>0</v>
      </c>
      <c r="U44" s="19">
        <f t="shared" si="17"/>
        <v>66.300000000000011</v>
      </c>
      <c r="V44" s="19">
        <f t="shared" si="17"/>
        <v>35.015999999999998</v>
      </c>
      <c r="X44" s="18">
        <f>SUM(X16:X43)</f>
        <v>564.29199999999992</v>
      </c>
      <c r="Y44" s="18">
        <f>SUM(Y16:Y43)</f>
        <v>797.46300000000008</v>
      </c>
      <c r="AB44" s="19">
        <f>SUM(AB16:AB43)</f>
        <v>400.00000000000017</v>
      </c>
      <c r="AC44" s="19">
        <f>SUM(AC16:AC43)</f>
        <v>164.292</v>
      </c>
      <c r="AH44" s="19">
        <f>SUM(AH16:AH43)</f>
        <v>348.17500000000001</v>
      </c>
      <c r="AI44" s="19">
        <f>SUM(AI16:AI43)</f>
        <v>263.53499999999997</v>
      </c>
      <c r="AJ44" s="19">
        <f>SUM(AJ16:AJ43)</f>
        <v>46.568999999999988</v>
      </c>
      <c r="AK44" s="19">
        <f t="shared" ref="AK44:AQ44" si="18">SUM(AK16:AK43)</f>
        <v>58.67199999999999</v>
      </c>
      <c r="AL44" s="19">
        <f t="shared" si="18"/>
        <v>5.2560000000000002</v>
      </c>
      <c r="AM44" s="19">
        <f t="shared" si="18"/>
        <v>77.788000000000025</v>
      </c>
      <c r="AN44" s="19">
        <f t="shared" si="18"/>
        <v>0</v>
      </c>
      <c r="AO44" s="19">
        <f t="shared" si="18"/>
        <v>0</v>
      </c>
      <c r="AP44" s="19">
        <f t="shared" si="18"/>
        <v>0</v>
      </c>
      <c r="AQ44" s="19">
        <f t="shared" si="18"/>
        <v>0</v>
      </c>
      <c r="AR44" s="19">
        <f>SUM(AR16:AR43)</f>
        <v>1.0230000000000015</v>
      </c>
      <c r="AS44" s="19">
        <f t="shared" ref="AS44" si="19">SUM(AS16:AS43)</f>
        <v>85.662999999999997</v>
      </c>
      <c r="AT44" s="19">
        <f t="shared" ref="AT44" si="20">SUM(AT16:AT43)</f>
        <v>30.884000000000004</v>
      </c>
      <c r="AU44" s="19">
        <f t="shared" ref="AU44" si="21">SUM(AU16:AU43)</f>
        <v>18.780999999999999</v>
      </c>
      <c r="AV44" s="19">
        <f t="shared" ref="AV44" si="22">SUM(AV16:AV43)</f>
        <v>97.369000000000014</v>
      </c>
      <c r="AW44" s="19">
        <f t="shared" ref="AW44" si="23">SUM(AW16:AW43)</f>
        <v>24.837</v>
      </c>
      <c r="AX44" s="19">
        <f t="shared" ref="AX44" si="24">SUM(AX16:AX43)</f>
        <v>0</v>
      </c>
      <c r="AY44" s="19">
        <f t="shared" ref="AY44" si="25">SUM(AY16:AY43)</f>
        <v>0</v>
      </c>
      <c r="AZ44" s="19">
        <f t="shared" ref="AZ44" si="26">SUM(AZ16:AZ43)</f>
        <v>35.015999999999998</v>
      </c>
      <c r="BA44" s="19">
        <f t="shared" ref="BA44" si="27">SUM(BA16:BA43)</f>
        <v>35.015999999999998</v>
      </c>
      <c r="BB44" s="19"/>
      <c r="BC44" s="19"/>
    </row>
  </sheetData>
  <mergeCells count="27">
    <mergeCell ref="A1:V1"/>
    <mergeCell ref="AA1:AC1"/>
    <mergeCell ref="AH1:AU1"/>
    <mergeCell ref="AH4:AI4"/>
    <mergeCell ref="AR4:AS4"/>
    <mergeCell ref="M8:N8"/>
    <mergeCell ref="O8:P8"/>
    <mergeCell ref="Q8:R8"/>
    <mergeCell ref="S8:T8"/>
    <mergeCell ref="U8:V8"/>
    <mergeCell ref="B8:C8"/>
    <mergeCell ref="D8:E8"/>
    <mergeCell ref="F8:G8"/>
    <mergeCell ref="H8:I8"/>
    <mergeCell ref="J8:K8"/>
    <mergeCell ref="AV8:AW8"/>
    <mergeCell ref="AX8:AY8"/>
    <mergeCell ref="AZ8:BA8"/>
    <mergeCell ref="AH11:AI11"/>
    <mergeCell ref="AR11:AS11"/>
    <mergeCell ref="AH8:AI8"/>
    <mergeCell ref="AJ8:AK8"/>
    <mergeCell ref="AL8:AM8"/>
    <mergeCell ref="AN8:AO8"/>
    <mergeCell ref="AP8:AQ8"/>
    <mergeCell ref="AR8:AS8"/>
    <mergeCell ref="AT8:AU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48"/>
  <sheetViews>
    <sheetView tabSelected="1" topLeftCell="I1" zoomScale="90" zoomScaleNormal="90" workbookViewId="0">
      <selection activeCell="A39" sqref="A39"/>
    </sheetView>
  </sheetViews>
  <sheetFormatPr defaultRowHeight="11.25" x14ac:dyDescent="0.2"/>
  <cols>
    <col min="1" max="1" width="9.85546875" style="2" customWidth="1"/>
    <col min="2" max="21" width="10.28515625" style="2" customWidth="1"/>
    <col min="22" max="16384" width="9.140625" style="2"/>
  </cols>
  <sheetData>
    <row r="1" spans="1:57" ht="22.5" x14ac:dyDescent="0.2">
      <c r="A1" s="38" t="s">
        <v>0</v>
      </c>
      <c r="B1" s="73" t="s">
        <v>44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5"/>
      <c r="AK1" s="38" t="s">
        <v>0</v>
      </c>
      <c r="AL1" s="73" t="s">
        <v>44</v>
      </c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5"/>
    </row>
    <row r="2" spans="1:57" x14ac:dyDescent="0.2">
      <c r="A2" s="38" t="s">
        <v>1</v>
      </c>
      <c r="B2" s="73" t="s">
        <v>29</v>
      </c>
      <c r="C2" s="74"/>
      <c r="D2" s="74"/>
      <c r="E2" s="74"/>
      <c r="F2" s="74"/>
      <c r="G2" s="74"/>
      <c r="H2" s="74"/>
      <c r="I2" s="74"/>
      <c r="J2" s="74"/>
      <c r="K2" s="75"/>
      <c r="L2" s="73" t="s">
        <v>28</v>
      </c>
      <c r="M2" s="74"/>
      <c r="N2" s="74"/>
      <c r="O2" s="74"/>
      <c r="P2" s="74"/>
      <c r="Q2" s="74"/>
      <c r="R2" s="74"/>
      <c r="S2" s="74"/>
      <c r="T2" s="74"/>
      <c r="U2" s="75"/>
      <c r="AK2" s="38" t="s">
        <v>1</v>
      </c>
      <c r="AL2" s="73" t="s">
        <v>29</v>
      </c>
      <c r="AM2" s="74"/>
      <c r="AN2" s="74"/>
      <c r="AO2" s="74"/>
      <c r="AP2" s="74"/>
      <c r="AQ2" s="74"/>
      <c r="AR2" s="74"/>
      <c r="AS2" s="74"/>
      <c r="AT2" s="74"/>
      <c r="AU2" s="75"/>
      <c r="AV2" s="73" t="s">
        <v>28</v>
      </c>
      <c r="AW2" s="74"/>
      <c r="AX2" s="74"/>
      <c r="AY2" s="74"/>
      <c r="AZ2" s="74"/>
      <c r="BA2" s="74"/>
      <c r="BB2" s="74"/>
      <c r="BC2" s="74"/>
      <c r="BD2" s="74"/>
      <c r="BE2" s="75"/>
    </row>
    <row r="3" spans="1:57" ht="22.5" x14ac:dyDescent="0.2">
      <c r="A3" s="38" t="s">
        <v>2</v>
      </c>
      <c r="B3" s="73" t="s">
        <v>30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5"/>
      <c r="AK3" s="38" t="s">
        <v>2</v>
      </c>
      <c r="AL3" s="73" t="s">
        <v>30</v>
      </c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5"/>
    </row>
    <row r="4" spans="1:57" ht="104.25" customHeight="1" x14ac:dyDescent="0.2">
      <c r="A4" s="38" t="s">
        <v>5</v>
      </c>
      <c r="B4" s="68" t="s">
        <v>31</v>
      </c>
      <c r="C4" s="69"/>
      <c r="D4" s="68" t="s">
        <v>32</v>
      </c>
      <c r="E4" s="69"/>
      <c r="F4" s="68" t="s">
        <v>33</v>
      </c>
      <c r="G4" s="69"/>
      <c r="H4" s="68" t="s">
        <v>34</v>
      </c>
      <c r="I4" s="69"/>
      <c r="J4" s="68" t="s">
        <v>35</v>
      </c>
      <c r="K4" s="69"/>
      <c r="L4" s="68" t="s">
        <v>31</v>
      </c>
      <c r="M4" s="69"/>
      <c r="N4" s="68" t="s">
        <v>32</v>
      </c>
      <c r="O4" s="69"/>
      <c r="P4" s="68" t="s">
        <v>33</v>
      </c>
      <c r="Q4" s="69"/>
      <c r="R4" s="68" t="s">
        <v>34</v>
      </c>
      <c r="S4" s="69"/>
      <c r="T4" s="68" t="s">
        <v>35</v>
      </c>
      <c r="U4" s="69"/>
      <c r="W4" s="46" t="s">
        <v>31</v>
      </c>
      <c r="X4" s="46" t="s">
        <v>32</v>
      </c>
      <c r="Y4" s="46" t="s">
        <v>33</v>
      </c>
      <c r="Z4" s="46" t="s">
        <v>34</v>
      </c>
      <c r="AA4" s="47" t="s">
        <v>35</v>
      </c>
      <c r="AK4" s="38" t="s">
        <v>5</v>
      </c>
      <c r="AL4" s="68" t="s">
        <v>31</v>
      </c>
      <c r="AM4" s="69"/>
      <c r="AN4" s="68" t="s">
        <v>32</v>
      </c>
      <c r="AO4" s="69"/>
      <c r="AP4" s="68" t="s">
        <v>33</v>
      </c>
      <c r="AQ4" s="69"/>
      <c r="AR4" s="68" t="s">
        <v>34</v>
      </c>
      <c r="AS4" s="69"/>
      <c r="AT4" s="68" t="s">
        <v>35</v>
      </c>
      <c r="AU4" s="69"/>
      <c r="AV4" s="68" t="s">
        <v>31</v>
      </c>
      <c r="AW4" s="69"/>
      <c r="AX4" s="68" t="s">
        <v>32</v>
      </c>
      <c r="AY4" s="69"/>
      <c r="AZ4" s="68" t="s">
        <v>33</v>
      </c>
      <c r="BA4" s="69"/>
      <c r="BB4" s="68" t="s">
        <v>34</v>
      </c>
      <c r="BC4" s="69"/>
      <c r="BD4" s="68" t="s">
        <v>35</v>
      </c>
      <c r="BE4" s="69"/>
    </row>
    <row r="5" spans="1:57" ht="13.5" customHeight="1" x14ac:dyDescent="0.2">
      <c r="A5" s="38" t="s">
        <v>79</v>
      </c>
      <c r="B5" s="48" t="s">
        <v>36</v>
      </c>
      <c r="C5" s="49" t="s">
        <v>36</v>
      </c>
      <c r="D5" s="49" t="s">
        <v>37</v>
      </c>
      <c r="E5" s="49" t="s">
        <v>37</v>
      </c>
      <c r="F5" s="49" t="s">
        <v>38</v>
      </c>
      <c r="G5" s="49" t="s">
        <v>38</v>
      </c>
      <c r="H5" s="49" t="s">
        <v>39</v>
      </c>
      <c r="I5" s="49" t="s">
        <v>39</v>
      </c>
      <c r="J5" s="49" t="s">
        <v>40</v>
      </c>
      <c r="K5" s="49" t="s">
        <v>40</v>
      </c>
      <c r="L5" s="48" t="s">
        <v>36</v>
      </c>
      <c r="M5" s="49" t="s">
        <v>36</v>
      </c>
      <c r="N5" s="49" t="s">
        <v>37</v>
      </c>
      <c r="O5" s="49" t="s">
        <v>37</v>
      </c>
      <c r="P5" s="49" t="s">
        <v>38</v>
      </c>
      <c r="Q5" s="49" t="s">
        <v>38</v>
      </c>
      <c r="R5" s="49" t="s">
        <v>39</v>
      </c>
      <c r="S5" s="49" t="s">
        <v>39</v>
      </c>
      <c r="T5" s="49" t="s">
        <v>40</v>
      </c>
      <c r="U5" s="49" t="s">
        <v>40</v>
      </c>
      <c r="W5" s="48" t="s">
        <v>36</v>
      </c>
      <c r="X5" s="49" t="s">
        <v>37</v>
      </c>
      <c r="Y5" s="49" t="s">
        <v>38</v>
      </c>
      <c r="Z5" s="49" t="s">
        <v>39</v>
      </c>
      <c r="AA5" s="50" t="s">
        <v>40</v>
      </c>
      <c r="AH5" s="2" t="s">
        <v>29</v>
      </c>
      <c r="AI5" s="2" t="s">
        <v>28</v>
      </c>
      <c r="AK5" s="38" t="s">
        <v>79</v>
      </c>
      <c r="AL5" s="48" t="s">
        <v>36</v>
      </c>
      <c r="AM5" s="49" t="s">
        <v>36</v>
      </c>
      <c r="AN5" s="49" t="s">
        <v>37</v>
      </c>
      <c r="AO5" s="49" t="s">
        <v>37</v>
      </c>
      <c r="AP5" s="49" t="s">
        <v>38</v>
      </c>
      <c r="AQ5" s="49" t="s">
        <v>38</v>
      </c>
      <c r="AR5" s="49" t="s">
        <v>39</v>
      </c>
      <c r="AS5" s="49" t="s">
        <v>39</v>
      </c>
      <c r="AT5" s="49" t="s">
        <v>40</v>
      </c>
      <c r="AU5" s="49" t="s">
        <v>40</v>
      </c>
      <c r="AV5" s="48" t="s">
        <v>36</v>
      </c>
      <c r="AW5" s="49" t="s">
        <v>36</v>
      </c>
      <c r="AX5" s="49" t="s">
        <v>37</v>
      </c>
      <c r="AY5" s="49" t="s">
        <v>37</v>
      </c>
      <c r="AZ5" s="49" t="s">
        <v>38</v>
      </c>
      <c r="BA5" s="49" t="s">
        <v>38</v>
      </c>
      <c r="BB5" s="49" t="s">
        <v>39</v>
      </c>
      <c r="BC5" s="49" t="s">
        <v>39</v>
      </c>
      <c r="BD5" s="49" t="s">
        <v>40</v>
      </c>
      <c r="BE5" s="49" t="s">
        <v>40</v>
      </c>
    </row>
    <row r="6" spans="1:57" ht="33.75" x14ac:dyDescent="0.2">
      <c r="A6" s="38" t="s">
        <v>4</v>
      </c>
      <c r="B6" s="76">
        <v>1</v>
      </c>
      <c r="C6" s="77"/>
      <c r="D6" s="77"/>
      <c r="E6" s="77"/>
      <c r="F6" s="77"/>
      <c r="G6" s="77"/>
      <c r="H6" s="77"/>
      <c r="I6" s="77"/>
      <c r="J6" s="77"/>
      <c r="K6" s="78"/>
      <c r="L6" s="76">
        <v>2</v>
      </c>
      <c r="M6" s="77"/>
      <c r="N6" s="77"/>
      <c r="O6" s="77"/>
      <c r="P6" s="77"/>
      <c r="Q6" s="77"/>
      <c r="R6" s="77"/>
      <c r="S6" s="77"/>
      <c r="T6" s="77"/>
      <c r="U6" s="78"/>
      <c r="AG6" s="79" t="s">
        <v>17</v>
      </c>
      <c r="AK6" s="38" t="s">
        <v>4</v>
      </c>
      <c r="AL6" s="76">
        <v>1</v>
      </c>
      <c r="AM6" s="77"/>
      <c r="AN6" s="77"/>
      <c r="AO6" s="77"/>
      <c r="AP6" s="77"/>
      <c r="AQ6" s="77"/>
      <c r="AR6" s="77"/>
      <c r="AS6" s="77"/>
      <c r="AT6" s="77"/>
      <c r="AU6" s="78"/>
      <c r="AV6" s="76">
        <v>2</v>
      </c>
      <c r="AW6" s="77"/>
      <c r="AX6" s="77"/>
      <c r="AY6" s="77"/>
      <c r="AZ6" s="77"/>
      <c r="BA6" s="77"/>
      <c r="BB6" s="77"/>
      <c r="BC6" s="77"/>
      <c r="BD6" s="77"/>
      <c r="BE6" s="78"/>
    </row>
    <row r="7" spans="1:57" ht="33.75" x14ac:dyDescent="0.2">
      <c r="A7" s="38" t="s">
        <v>3</v>
      </c>
      <c r="B7" s="76">
        <v>1</v>
      </c>
      <c r="C7" s="77"/>
      <c r="D7" s="77"/>
      <c r="E7" s="77"/>
      <c r="F7" s="77"/>
      <c r="G7" s="77"/>
      <c r="H7" s="77"/>
      <c r="I7" s="77"/>
      <c r="J7" s="77"/>
      <c r="K7" s="78"/>
      <c r="L7" s="76">
        <v>2</v>
      </c>
      <c r="M7" s="77"/>
      <c r="N7" s="77"/>
      <c r="O7" s="77"/>
      <c r="P7" s="77"/>
      <c r="Q7" s="77"/>
      <c r="R7" s="77"/>
      <c r="S7" s="77"/>
      <c r="T7" s="77"/>
      <c r="U7" s="78"/>
      <c r="AG7" s="79"/>
      <c r="AK7" s="38" t="s">
        <v>3</v>
      </c>
      <c r="AL7" s="76">
        <v>1</v>
      </c>
      <c r="AM7" s="77"/>
      <c r="AN7" s="77"/>
      <c r="AO7" s="77"/>
      <c r="AP7" s="77"/>
      <c r="AQ7" s="77"/>
      <c r="AR7" s="77"/>
      <c r="AS7" s="77"/>
      <c r="AT7" s="77"/>
      <c r="AU7" s="78"/>
      <c r="AV7" s="76">
        <v>2</v>
      </c>
      <c r="AW7" s="77"/>
      <c r="AX7" s="77"/>
      <c r="AY7" s="77"/>
      <c r="AZ7" s="77"/>
      <c r="BA7" s="77"/>
      <c r="BB7" s="77"/>
      <c r="BC7" s="77"/>
      <c r="BD7" s="77"/>
      <c r="BE7" s="78"/>
    </row>
    <row r="8" spans="1:57" x14ac:dyDescent="0.2">
      <c r="A8" s="38" t="s">
        <v>45</v>
      </c>
      <c r="B8" s="39" t="s">
        <v>12</v>
      </c>
      <c r="C8" s="39" t="s">
        <v>12</v>
      </c>
      <c r="D8" s="39" t="s">
        <v>12</v>
      </c>
      <c r="E8" s="39" t="s">
        <v>12</v>
      </c>
      <c r="F8" s="39" t="s">
        <v>12</v>
      </c>
      <c r="G8" s="39" t="s">
        <v>12</v>
      </c>
      <c r="H8" s="39" t="s">
        <v>12</v>
      </c>
      <c r="I8" s="39" t="s">
        <v>12</v>
      </c>
      <c r="J8" s="39" t="s">
        <v>12</v>
      </c>
      <c r="K8" s="39" t="s">
        <v>12</v>
      </c>
      <c r="L8" s="39" t="s">
        <v>12</v>
      </c>
      <c r="M8" s="39" t="s">
        <v>12</v>
      </c>
      <c r="N8" s="39" t="s">
        <v>12</v>
      </c>
      <c r="O8" s="39" t="s">
        <v>12</v>
      </c>
      <c r="P8" s="39" t="s">
        <v>12</v>
      </c>
      <c r="Q8" s="39" t="s">
        <v>12</v>
      </c>
      <c r="R8" s="39" t="s">
        <v>12</v>
      </c>
      <c r="S8" s="39" t="s">
        <v>12</v>
      </c>
      <c r="T8" s="39" t="s">
        <v>12</v>
      </c>
      <c r="U8" s="39" t="s">
        <v>12</v>
      </c>
      <c r="AK8" s="38" t="s">
        <v>45</v>
      </c>
      <c r="AL8" s="39" t="s">
        <v>12</v>
      </c>
      <c r="AM8" s="39" t="s">
        <v>12</v>
      </c>
      <c r="AN8" s="39" t="s">
        <v>12</v>
      </c>
      <c r="AO8" s="39" t="s">
        <v>12</v>
      </c>
      <c r="AP8" s="39" t="s">
        <v>12</v>
      </c>
      <c r="AQ8" s="39" t="s">
        <v>12</v>
      </c>
      <c r="AR8" s="39" t="s">
        <v>12</v>
      </c>
      <c r="AS8" s="39" t="s">
        <v>12</v>
      </c>
      <c r="AT8" s="39" t="s">
        <v>12</v>
      </c>
      <c r="AU8" s="39" t="s">
        <v>12</v>
      </c>
      <c r="AV8" s="39" t="s">
        <v>12</v>
      </c>
      <c r="AW8" s="39" t="s">
        <v>12</v>
      </c>
      <c r="AX8" s="39" t="s">
        <v>12</v>
      </c>
      <c r="AY8" s="39" t="s">
        <v>12</v>
      </c>
      <c r="AZ8" s="39" t="s">
        <v>12</v>
      </c>
      <c r="BA8" s="39" t="s">
        <v>12</v>
      </c>
      <c r="BB8" s="39" t="s">
        <v>12</v>
      </c>
      <c r="BC8" s="39" t="s">
        <v>12</v>
      </c>
      <c r="BD8" s="39" t="s">
        <v>12</v>
      </c>
      <c r="BE8" s="39" t="s">
        <v>12</v>
      </c>
    </row>
    <row r="9" spans="1:57" hidden="1" x14ac:dyDescent="0.2">
      <c r="A9" s="38" t="s">
        <v>46</v>
      </c>
      <c r="B9" s="39" t="s">
        <v>47</v>
      </c>
      <c r="C9" s="39" t="s">
        <v>47</v>
      </c>
      <c r="D9" s="39" t="s">
        <v>47</v>
      </c>
      <c r="E9" s="39" t="s">
        <v>47</v>
      </c>
      <c r="F9" s="39" t="s">
        <v>47</v>
      </c>
      <c r="G9" s="39" t="s">
        <v>47</v>
      </c>
      <c r="H9" s="39" t="s">
        <v>47</v>
      </c>
      <c r="I9" s="39" t="s">
        <v>47</v>
      </c>
      <c r="J9" s="39" t="s">
        <v>47</v>
      </c>
      <c r="K9" s="39" t="s">
        <v>47</v>
      </c>
      <c r="L9" s="39" t="s">
        <v>48</v>
      </c>
      <c r="M9" s="39" t="s">
        <v>48</v>
      </c>
      <c r="N9" s="39" t="s">
        <v>48</v>
      </c>
      <c r="O9" s="39" t="s">
        <v>48</v>
      </c>
      <c r="P9" s="39" t="s">
        <v>48</v>
      </c>
      <c r="Q9" s="39" t="s">
        <v>48</v>
      </c>
      <c r="R9" s="39" t="s">
        <v>48</v>
      </c>
      <c r="S9" s="39" t="s">
        <v>48</v>
      </c>
      <c r="T9" s="39" t="s">
        <v>48</v>
      </c>
      <c r="U9" s="39" t="s">
        <v>48</v>
      </c>
      <c r="AK9" s="38" t="s">
        <v>46</v>
      </c>
      <c r="AL9" s="39" t="s">
        <v>47</v>
      </c>
      <c r="AM9" s="39" t="s">
        <v>47</v>
      </c>
      <c r="AN9" s="39" t="s">
        <v>47</v>
      </c>
      <c r="AO9" s="39" t="s">
        <v>47</v>
      </c>
      <c r="AP9" s="39" t="s">
        <v>47</v>
      </c>
      <c r="AQ9" s="39" t="s">
        <v>47</v>
      </c>
      <c r="AR9" s="39" t="s">
        <v>47</v>
      </c>
      <c r="AS9" s="39" t="s">
        <v>47</v>
      </c>
      <c r="AT9" s="39" t="s">
        <v>47</v>
      </c>
      <c r="AU9" s="39" t="s">
        <v>47</v>
      </c>
      <c r="AV9" s="39" t="s">
        <v>48</v>
      </c>
      <c r="AW9" s="39" t="s">
        <v>48</v>
      </c>
      <c r="AX9" s="39" t="s">
        <v>48</v>
      </c>
      <c r="AY9" s="39" t="s">
        <v>48</v>
      </c>
      <c r="AZ9" s="39" t="s">
        <v>48</v>
      </c>
      <c r="BA9" s="39" t="s">
        <v>48</v>
      </c>
      <c r="BB9" s="39" t="s">
        <v>48</v>
      </c>
      <c r="BC9" s="39" t="s">
        <v>48</v>
      </c>
      <c r="BD9" s="39" t="s">
        <v>48</v>
      </c>
      <c r="BE9" s="39" t="s">
        <v>48</v>
      </c>
    </row>
    <row r="10" spans="1:57" x14ac:dyDescent="0.2">
      <c r="A10" s="38" t="s">
        <v>10</v>
      </c>
      <c r="B10" s="40">
        <v>1</v>
      </c>
      <c r="C10" s="40"/>
      <c r="D10" s="40">
        <v>1</v>
      </c>
      <c r="E10" s="40"/>
      <c r="F10" s="40">
        <v>1</v>
      </c>
      <c r="G10" s="40"/>
      <c r="H10" s="40">
        <v>1</v>
      </c>
      <c r="I10" s="40"/>
      <c r="J10" s="40">
        <v>1</v>
      </c>
      <c r="K10" s="40"/>
      <c r="L10" s="41">
        <v>1.1000000000000001</v>
      </c>
      <c r="M10" s="41"/>
      <c r="N10" s="41">
        <v>1.1000000000000001</v>
      </c>
      <c r="O10" s="41"/>
      <c r="P10" s="41">
        <v>1.1000000000000001</v>
      </c>
      <c r="Q10" s="41"/>
      <c r="R10" s="41">
        <v>1.1000000000000001</v>
      </c>
      <c r="S10" s="41"/>
      <c r="T10" s="41">
        <v>1.1000000000000001</v>
      </c>
      <c r="U10" s="41"/>
      <c r="AC10" s="70" t="s">
        <v>81</v>
      </c>
      <c r="AD10" s="71"/>
      <c r="AE10" s="72"/>
      <c r="AK10" s="38" t="s">
        <v>10</v>
      </c>
      <c r="AL10" s="40">
        <v>1</v>
      </c>
      <c r="AM10" s="40"/>
      <c r="AN10" s="40">
        <v>1</v>
      </c>
      <c r="AO10" s="40"/>
      <c r="AP10" s="40">
        <v>1</v>
      </c>
      <c r="AQ10" s="40"/>
      <c r="AR10" s="40">
        <v>1</v>
      </c>
      <c r="AS10" s="40"/>
      <c r="AT10" s="40">
        <v>1</v>
      </c>
      <c r="AU10" s="40"/>
      <c r="AV10" s="41">
        <v>1.1000000000000001</v>
      </c>
      <c r="AW10" s="41"/>
      <c r="AX10" s="41">
        <v>1.1000000000000001</v>
      </c>
      <c r="AY10" s="41"/>
      <c r="AZ10" s="41">
        <v>1.1000000000000001</v>
      </c>
      <c r="BA10" s="41"/>
      <c r="BB10" s="41">
        <v>1.1000000000000001</v>
      </c>
      <c r="BC10" s="41"/>
      <c r="BD10" s="41">
        <v>1.1000000000000001</v>
      </c>
      <c r="BE10" s="41"/>
    </row>
    <row r="11" spans="1:57" x14ac:dyDescent="0.2">
      <c r="A11" s="38" t="s">
        <v>78</v>
      </c>
      <c r="B11" s="39" t="s">
        <v>15</v>
      </c>
      <c r="C11" s="39" t="s">
        <v>16</v>
      </c>
      <c r="D11" s="39" t="s">
        <v>15</v>
      </c>
      <c r="E11" s="39" t="s">
        <v>16</v>
      </c>
      <c r="F11" s="39" t="s">
        <v>15</v>
      </c>
      <c r="G11" s="39" t="s">
        <v>16</v>
      </c>
      <c r="H11" s="39" t="s">
        <v>15</v>
      </c>
      <c r="I11" s="39" t="s">
        <v>16</v>
      </c>
      <c r="J11" s="39" t="s">
        <v>15</v>
      </c>
      <c r="K11" s="39" t="s">
        <v>16</v>
      </c>
      <c r="L11" s="39" t="s">
        <v>15</v>
      </c>
      <c r="M11" s="39" t="s">
        <v>16</v>
      </c>
      <c r="N11" s="39" t="s">
        <v>15</v>
      </c>
      <c r="O11" s="39" t="s">
        <v>16</v>
      </c>
      <c r="P11" s="39" t="s">
        <v>15</v>
      </c>
      <c r="Q11" s="39" t="s">
        <v>16</v>
      </c>
      <c r="R11" s="39" t="s">
        <v>15</v>
      </c>
      <c r="S11" s="39" t="s">
        <v>16</v>
      </c>
      <c r="T11" s="39" t="s">
        <v>15</v>
      </c>
      <c r="U11" s="39" t="s">
        <v>16</v>
      </c>
      <c r="W11" s="42" t="s">
        <v>16</v>
      </c>
      <c r="X11" s="42" t="s">
        <v>16</v>
      </c>
      <c r="Y11" s="42" t="s">
        <v>16</v>
      </c>
      <c r="Z11" s="42" t="s">
        <v>16</v>
      </c>
      <c r="AA11" s="39" t="s">
        <v>16</v>
      </c>
      <c r="AC11" s="51" t="s">
        <v>16</v>
      </c>
      <c r="AD11" s="51" t="s">
        <v>15</v>
      </c>
      <c r="AE11" s="51" t="s">
        <v>80</v>
      </c>
      <c r="AH11" s="51" t="s">
        <v>16</v>
      </c>
      <c r="AI11" s="51" t="s">
        <v>16</v>
      </c>
      <c r="AK11" s="38" t="s">
        <v>78</v>
      </c>
      <c r="AL11" s="39" t="s">
        <v>15</v>
      </c>
      <c r="AM11" s="39" t="s">
        <v>16</v>
      </c>
      <c r="AN11" s="39" t="s">
        <v>15</v>
      </c>
      <c r="AO11" s="39" t="s">
        <v>16</v>
      </c>
      <c r="AP11" s="39" t="s">
        <v>15</v>
      </c>
      <c r="AQ11" s="39" t="s">
        <v>16</v>
      </c>
      <c r="AR11" s="39" t="s">
        <v>15</v>
      </c>
      <c r="AS11" s="39" t="s">
        <v>16</v>
      </c>
      <c r="AT11" s="39" t="s">
        <v>15</v>
      </c>
      <c r="AU11" s="39" t="s">
        <v>16</v>
      </c>
      <c r="AV11" s="39" t="s">
        <v>15</v>
      </c>
      <c r="AW11" s="39" t="s">
        <v>16</v>
      </c>
      <c r="AX11" s="39" t="s">
        <v>15</v>
      </c>
      <c r="AY11" s="39" t="s">
        <v>16</v>
      </c>
      <c r="AZ11" s="39" t="s">
        <v>15</v>
      </c>
      <c r="BA11" s="39" t="s">
        <v>16</v>
      </c>
      <c r="BB11" s="39" t="s">
        <v>15</v>
      </c>
      <c r="BC11" s="39" t="s">
        <v>16</v>
      </c>
      <c r="BD11" s="39" t="s">
        <v>15</v>
      </c>
      <c r="BE11" s="39" t="s">
        <v>16</v>
      </c>
    </row>
    <row r="12" spans="1:57" x14ac:dyDescent="0.2">
      <c r="A12" s="87">
        <v>43497</v>
      </c>
      <c r="B12" s="44">
        <v>13.877000000000001</v>
      </c>
      <c r="C12" s="44">
        <v>13.877000000000001</v>
      </c>
      <c r="D12" s="44">
        <v>0.40899999999999997</v>
      </c>
      <c r="E12" s="44">
        <v>0.40899999999999997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4">
        <v>6.1369999999999996</v>
      </c>
      <c r="M12" s="40">
        <v>0</v>
      </c>
      <c r="N12" s="44">
        <v>1.373</v>
      </c>
      <c r="O12" s="44">
        <v>2.597</v>
      </c>
      <c r="P12" s="44">
        <v>3.0270000000000001</v>
      </c>
      <c r="Q12" s="45">
        <v>3.81</v>
      </c>
      <c r="R12" s="44">
        <v>1E-3</v>
      </c>
      <c r="S12" s="40">
        <v>0</v>
      </c>
      <c r="T12" s="44">
        <v>2.3679999999999999</v>
      </c>
      <c r="U12" s="45">
        <v>1.43</v>
      </c>
      <c r="W12" s="2">
        <f>SUMIFS(B12:U12,$B$11:$U$11,$W$11,$B$5:$U$5,$W$5)</f>
        <v>13.877000000000001</v>
      </c>
      <c r="X12" s="2">
        <f>SUMIFS(B12:U12,$B$11:$U$11,$X$11,$B$5:$U$5,$X$5)</f>
        <v>3.0059999999999998</v>
      </c>
      <c r="Y12" s="2">
        <f>SUMIFS(B12:U12,$B$11:$U$11,$Y$11,$B$5:$U$5,$Y$5)</f>
        <v>3.81</v>
      </c>
      <c r="Z12" s="2">
        <f>SUMIFS(B12:U12,$B$11:$U$11,$Z$11,$B$5:$U$5,$Z$5)</f>
        <v>0</v>
      </c>
      <c r="AA12" s="2">
        <f>SUMIFS(B12:U12,$B$11:$U$11,$AA$11,$B$5:$U$5,$AA$5)</f>
        <v>1.43</v>
      </c>
      <c r="AC12" s="2">
        <f>SUM(W12:AA12)</f>
        <v>22.122999999999998</v>
      </c>
      <c r="AD12" s="2">
        <f t="shared" ref="AD12:AD39" si="0">SUMIFS(B12:U12,$B$11:$U$11,$AD$11)</f>
        <v>27.192000000000004</v>
      </c>
      <c r="AE12" s="3">
        <f t="shared" ref="AE12:AE39" si="1">ROUND(B12*$B$10,3)+ROUND(D12*$D$10,3)+ROUND(F12*$F$10,3)+ROUND(H12*$H$10,3)+ROUND(J12*$J$10,3)+ROUND(L12*$L$10,3)+ROUND(N12*$N$10,3)+ROUND(P12*$P$10,3)+ROUND(R12*$R$10,3)+ROUND(T12*$T$10,3)</f>
        <v>28.483000000000004</v>
      </c>
      <c r="AG12" s="2" t="str">
        <f>IF(AC12&gt;AE12, "2.1", IF(AC12&gt;AD12, "2.2", "2.3"))</f>
        <v>2.3</v>
      </c>
      <c r="AH12" s="2">
        <f>MIN(AC12,SUMIFS(B12:K12,$B$11:$K$11,"План"))</f>
        <v>14.286000000000001</v>
      </c>
      <c r="AI12" s="2">
        <f>AC12-AH12</f>
        <v>7.8369999999999962</v>
      </c>
      <c r="AK12" s="43" t="s">
        <v>50</v>
      </c>
      <c r="AL12" s="44">
        <v>13.877000000000001</v>
      </c>
      <c r="AM12" s="44">
        <f>AH12*(W12/AC12)</f>
        <v>8.9611183835826989</v>
      </c>
      <c r="AN12" s="44">
        <v>0.40899999999999997</v>
      </c>
      <c r="AO12" s="44">
        <f>AH12*(X12/AC12)</f>
        <v>1.9411343850291556</v>
      </c>
      <c r="AP12" s="44">
        <v>0</v>
      </c>
      <c r="AQ12" s="44">
        <f>AH12*(Y12/AC12)</f>
        <v>2.4603200289291691</v>
      </c>
      <c r="AR12" s="44">
        <v>0</v>
      </c>
      <c r="AS12" s="44">
        <f>AH12*(Z12/AC12)</f>
        <v>0</v>
      </c>
      <c r="AT12" s="44">
        <v>0</v>
      </c>
      <c r="AU12" s="44">
        <f>AH12*(AA12/AC12)</f>
        <v>0.92342720245897947</v>
      </c>
      <c r="AV12" s="44">
        <v>6.1369999999999996</v>
      </c>
      <c r="AW12" s="44">
        <f>AI12*(W12/AC12)</f>
        <v>4.9158816164173018</v>
      </c>
      <c r="AX12" s="44">
        <v>1.373</v>
      </c>
      <c r="AY12" s="44">
        <f>AI12*(X12/AC12)</f>
        <v>1.0648656149708444</v>
      </c>
      <c r="AZ12" s="44">
        <v>3.0270000000000001</v>
      </c>
      <c r="BA12" s="44">
        <f>AI12*(Y12/AC12)</f>
        <v>1.3496799710708307</v>
      </c>
      <c r="BB12" s="44">
        <v>1E-3</v>
      </c>
      <c r="BC12" s="44">
        <f>AI12*(Z12/AC12)</f>
        <v>0</v>
      </c>
      <c r="BD12" s="44">
        <v>2.3679999999999999</v>
      </c>
      <c r="BE12" s="44">
        <f>AI12*(AA12/AC12)</f>
        <v>0.50657279754102036</v>
      </c>
    </row>
    <row r="13" spans="1:57" x14ac:dyDescent="0.2">
      <c r="A13" s="87">
        <v>43498</v>
      </c>
      <c r="B13" s="44">
        <v>11.877000000000001</v>
      </c>
      <c r="C13" s="44">
        <v>11.877000000000001</v>
      </c>
      <c r="D13" s="44">
        <v>2.4089999999999998</v>
      </c>
      <c r="E13" s="44">
        <v>2.4089999999999998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4">
        <v>6.1369999999999996</v>
      </c>
      <c r="M13" s="40">
        <v>0</v>
      </c>
      <c r="N13" s="44">
        <v>1.373</v>
      </c>
      <c r="O13" s="45">
        <v>0.15</v>
      </c>
      <c r="P13" s="44">
        <v>3.0270000000000001</v>
      </c>
      <c r="Q13" s="44">
        <v>3.8410000000000002</v>
      </c>
      <c r="R13" s="44">
        <v>1E-3</v>
      </c>
      <c r="S13" s="40">
        <v>0</v>
      </c>
      <c r="T13" s="44">
        <v>2.3679999999999999</v>
      </c>
      <c r="U13" s="44">
        <v>1.3440000000000001</v>
      </c>
      <c r="W13" s="2">
        <f t="shared" ref="W13:W39" si="2">SUMIFS(B13:U13,$B$11:$U$11,$W$11,$B$5:$U$5,$W$5)</f>
        <v>11.877000000000001</v>
      </c>
      <c r="X13" s="2">
        <f t="shared" ref="X13:X39" si="3">SUMIFS(B13:U13,$B$11:$U$11,$X$11,$B$5:$U$5,$X$5)</f>
        <v>2.5589999999999997</v>
      </c>
      <c r="Y13" s="2">
        <f t="shared" ref="Y13:Y39" si="4">SUMIFS(B13:U13,$B$11:$U$11,$Y$11,$B$5:$U$5,$Y$5)</f>
        <v>3.8410000000000002</v>
      </c>
      <c r="Z13" s="2">
        <f t="shared" ref="Z13:Z39" si="5">SUMIFS(B13:U13,$B$11:$U$11,$Z$11,$B$5:$U$5,$Z$5)</f>
        <v>0</v>
      </c>
      <c r="AA13" s="2">
        <f t="shared" ref="AA13:AA39" si="6">SUMIFS(B13:U13,$B$11:$U$11,$AA$11,$B$5:$U$5,$AA$5)</f>
        <v>1.3440000000000001</v>
      </c>
      <c r="AC13" s="2">
        <f t="shared" ref="AC13:AC39" si="7">SUM(W13:AA13)</f>
        <v>19.621000000000002</v>
      </c>
      <c r="AD13" s="2">
        <f t="shared" si="0"/>
        <v>27.192000000000004</v>
      </c>
      <c r="AE13" s="3">
        <f t="shared" si="1"/>
        <v>28.483000000000004</v>
      </c>
      <c r="AG13" s="2" t="str">
        <f t="shared" ref="AG13:AG39" si="8">IF(AC13&gt;AE13, "2.1", IF(AC13&gt;AD13, "2.2", "2.3"))</f>
        <v>2.3</v>
      </c>
      <c r="AH13" s="2">
        <f>MIN(AC13,SUMIFS(B13:K13,$B$11:$K$11,"План"))</f>
        <v>14.286000000000001</v>
      </c>
      <c r="AI13" s="2">
        <f t="shared" ref="AI13:AI40" si="9">AC13-AH13</f>
        <v>5.3350000000000009</v>
      </c>
      <c r="AK13" s="43" t="s">
        <v>51</v>
      </c>
      <c r="AL13" s="44">
        <v>11.877000000000001</v>
      </c>
      <c r="AM13" s="44">
        <f t="shared" ref="AM13:AM39" si="10">AH13*(W13/AC13)</f>
        <v>8.6476133734264309</v>
      </c>
      <c r="AN13" s="44">
        <v>2.4089999999999998</v>
      </c>
      <c r="AO13" s="44">
        <f t="shared" ref="AO13:AO39" si="11">AH13*(X13/AC13)</f>
        <v>1.8632013658834918</v>
      </c>
      <c r="AP13" s="44">
        <v>0</v>
      </c>
      <c r="AQ13" s="44">
        <f t="shared" ref="AQ13:AQ39" si="12">AH13*(Y13/AC13)</f>
        <v>2.7966222924417714</v>
      </c>
      <c r="AR13" s="44">
        <v>0</v>
      </c>
      <c r="AS13" s="44">
        <f t="shared" ref="AS13:AS39" si="13">AH13*(Z13/AC13)</f>
        <v>0</v>
      </c>
      <c r="AT13" s="44">
        <v>0</v>
      </c>
      <c r="AU13" s="44">
        <f t="shared" ref="AU13:AU39" si="14">AH13*(AA13/AC13)</f>
        <v>0.97856296824830546</v>
      </c>
      <c r="AV13" s="44">
        <v>6.1369999999999996</v>
      </c>
      <c r="AW13" s="44">
        <f t="shared" ref="AW13:AW39" si="15">AI13*(W13/AC13)</f>
        <v>3.2293866265735693</v>
      </c>
      <c r="AX13" s="44">
        <v>1.373</v>
      </c>
      <c r="AY13" s="44">
        <f t="shared" ref="AY13:AY39" si="16">AI13*(X13/AC13)</f>
        <v>0.69579863411650777</v>
      </c>
      <c r="AZ13" s="44">
        <v>3.0270000000000001</v>
      </c>
      <c r="BA13" s="44">
        <f t="shared" ref="BA13:BA39" si="17">AI13*(Y13/AC13)</f>
        <v>1.0443777075582286</v>
      </c>
      <c r="BB13" s="44">
        <v>1E-3</v>
      </c>
      <c r="BC13" s="44">
        <f t="shared" ref="BC13:BC39" si="18">AI13*(Z13/AC13)</f>
        <v>0</v>
      </c>
      <c r="BD13" s="44">
        <v>2.3679999999999999</v>
      </c>
      <c r="BE13" s="44">
        <f t="shared" ref="BE13:BE39" si="19">AI13*(AA13/AC13)</f>
        <v>0.36543703175169467</v>
      </c>
    </row>
    <row r="14" spans="1:57" x14ac:dyDescent="0.2">
      <c r="A14" s="87">
        <v>43499</v>
      </c>
      <c r="B14" s="44">
        <v>12.694000000000001</v>
      </c>
      <c r="C14" s="44">
        <v>12.694000000000001</v>
      </c>
      <c r="D14" s="44">
        <v>1.5920000000000001</v>
      </c>
      <c r="E14" s="44">
        <v>1.5920000000000001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4">
        <v>6.1369999999999996</v>
      </c>
      <c r="M14" s="40">
        <v>0</v>
      </c>
      <c r="N14" s="44">
        <v>1.373</v>
      </c>
      <c r="O14" s="44">
        <v>0.95899999999999996</v>
      </c>
      <c r="P14" s="44">
        <v>3.0270000000000001</v>
      </c>
      <c r="Q14" s="44">
        <v>3.6869999999999998</v>
      </c>
      <c r="R14" s="44">
        <v>1E-3</v>
      </c>
      <c r="S14" s="40">
        <v>0</v>
      </c>
      <c r="T14" s="44">
        <v>2.3679999999999999</v>
      </c>
      <c r="U14" s="44">
        <v>1.224</v>
      </c>
      <c r="W14" s="2">
        <f t="shared" si="2"/>
        <v>12.694000000000001</v>
      </c>
      <c r="X14" s="2">
        <f t="shared" si="3"/>
        <v>2.5510000000000002</v>
      </c>
      <c r="Y14" s="2">
        <f t="shared" si="4"/>
        <v>3.6869999999999998</v>
      </c>
      <c r="Z14" s="2">
        <f t="shared" si="5"/>
        <v>0</v>
      </c>
      <c r="AA14" s="2">
        <f t="shared" si="6"/>
        <v>1.224</v>
      </c>
      <c r="AC14" s="2">
        <f t="shared" si="7"/>
        <v>20.156000000000002</v>
      </c>
      <c r="AD14" s="2">
        <f t="shared" si="0"/>
        <v>27.192000000000004</v>
      </c>
      <c r="AE14" s="3">
        <f t="shared" si="1"/>
        <v>28.483000000000004</v>
      </c>
      <c r="AG14" s="2" t="str">
        <f t="shared" si="8"/>
        <v>2.3</v>
      </c>
      <c r="AH14" s="2">
        <f t="shared" ref="AH14:AH39" si="20">MIN(AC14,SUMIFS(B14:K14,$B$11:$K$11,"План"))</f>
        <v>14.286000000000001</v>
      </c>
      <c r="AI14" s="2">
        <f t="shared" si="9"/>
        <v>5.870000000000001</v>
      </c>
      <c r="AK14" s="43" t="s">
        <v>52</v>
      </c>
      <c r="AL14" s="44">
        <v>12.694000000000001</v>
      </c>
      <c r="AM14" s="44">
        <f t="shared" si="10"/>
        <v>8.9971464576304818</v>
      </c>
      <c r="AN14" s="44">
        <v>1.5920000000000001</v>
      </c>
      <c r="AO14" s="44">
        <f t="shared" si="11"/>
        <v>1.8080763048223856</v>
      </c>
      <c r="AP14" s="44">
        <v>0</v>
      </c>
      <c r="AQ14" s="44">
        <f t="shared" si="12"/>
        <v>2.6132408215915852</v>
      </c>
      <c r="AR14" s="44">
        <v>0</v>
      </c>
      <c r="AS14" s="44">
        <f t="shared" si="13"/>
        <v>0</v>
      </c>
      <c r="AT14" s="44">
        <v>0</v>
      </c>
      <c r="AU14" s="44">
        <f t="shared" si="14"/>
        <v>0.86753641595554676</v>
      </c>
      <c r="AV14" s="44">
        <v>6.1369999999999996</v>
      </c>
      <c r="AW14" s="44">
        <f t="shared" si="15"/>
        <v>3.6968535423695181</v>
      </c>
      <c r="AX14" s="44">
        <v>1.373</v>
      </c>
      <c r="AY14" s="44">
        <f t="shared" si="16"/>
        <v>0.74292369517761481</v>
      </c>
      <c r="AZ14" s="44">
        <v>3.0270000000000001</v>
      </c>
      <c r="BA14" s="44">
        <f t="shared" si="17"/>
        <v>1.0737591784084144</v>
      </c>
      <c r="BB14" s="44">
        <v>1E-3</v>
      </c>
      <c r="BC14" s="44">
        <f t="shared" si="18"/>
        <v>0</v>
      </c>
      <c r="BD14" s="44">
        <v>2.3679999999999999</v>
      </c>
      <c r="BE14" s="44">
        <f t="shared" si="19"/>
        <v>0.35646358404445327</v>
      </c>
    </row>
    <row r="15" spans="1:57" x14ac:dyDescent="0.2">
      <c r="A15" s="87">
        <v>43500</v>
      </c>
      <c r="B15" s="45">
        <v>10.75</v>
      </c>
      <c r="C15" s="45">
        <v>10.75</v>
      </c>
      <c r="D15" s="44">
        <v>3.121</v>
      </c>
      <c r="E15" s="44">
        <v>3.121</v>
      </c>
      <c r="F15" s="44">
        <v>0.41499999999999998</v>
      </c>
      <c r="G15" s="44">
        <v>0.41499999999999998</v>
      </c>
      <c r="H15" s="40">
        <v>0</v>
      </c>
      <c r="I15" s="40">
        <v>0</v>
      </c>
      <c r="J15" s="40">
        <v>0</v>
      </c>
      <c r="K15" s="40">
        <v>0</v>
      </c>
      <c r="L15" s="44">
        <v>6.1369999999999996</v>
      </c>
      <c r="M15" s="40">
        <v>0</v>
      </c>
      <c r="N15" s="44">
        <v>1.3720000000000001</v>
      </c>
      <c r="O15" s="40">
        <v>0</v>
      </c>
      <c r="P15" s="44">
        <v>3.0270000000000001</v>
      </c>
      <c r="Q15" s="44">
        <v>3.3069999999999999</v>
      </c>
      <c r="R15" s="40">
        <v>0</v>
      </c>
      <c r="S15" s="40">
        <v>0</v>
      </c>
      <c r="T15" s="44">
        <v>2.3679999999999999</v>
      </c>
      <c r="U15" s="44">
        <v>1.2969999999999999</v>
      </c>
      <c r="W15" s="2">
        <f t="shared" si="2"/>
        <v>10.75</v>
      </c>
      <c r="X15" s="2">
        <f t="shared" si="3"/>
        <v>3.121</v>
      </c>
      <c r="Y15" s="2">
        <f t="shared" si="4"/>
        <v>3.722</v>
      </c>
      <c r="Z15" s="2">
        <f t="shared" si="5"/>
        <v>0</v>
      </c>
      <c r="AA15" s="2">
        <f t="shared" si="6"/>
        <v>1.2969999999999999</v>
      </c>
      <c r="AC15" s="2">
        <f t="shared" si="7"/>
        <v>18.89</v>
      </c>
      <c r="AD15" s="2">
        <f t="shared" si="0"/>
        <v>27.189999999999998</v>
      </c>
      <c r="AE15" s="3">
        <f t="shared" si="1"/>
        <v>28.480999999999998</v>
      </c>
      <c r="AG15" s="2" t="str">
        <f t="shared" si="8"/>
        <v>2.3</v>
      </c>
      <c r="AH15" s="2">
        <f t="shared" si="20"/>
        <v>14.286</v>
      </c>
      <c r="AI15" s="2">
        <f t="shared" si="9"/>
        <v>4.604000000000001</v>
      </c>
      <c r="AK15" s="43" t="s">
        <v>53</v>
      </c>
      <c r="AL15" s="44">
        <v>10.75</v>
      </c>
      <c r="AM15" s="44">
        <f t="shared" si="10"/>
        <v>8.1299364743250386</v>
      </c>
      <c r="AN15" s="44">
        <v>3.121</v>
      </c>
      <c r="AO15" s="44">
        <f t="shared" si="11"/>
        <v>2.3603285336156694</v>
      </c>
      <c r="AP15" s="44">
        <v>0.41499999999999998</v>
      </c>
      <c r="AQ15" s="44">
        <f t="shared" si="12"/>
        <v>2.8148487030174696</v>
      </c>
      <c r="AR15" s="44">
        <v>0</v>
      </c>
      <c r="AS15" s="44">
        <f t="shared" si="13"/>
        <v>0</v>
      </c>
      <c r="AT15" s="44">
        <v>0</v>
      </c>
      <c r="AU15" s="44">
        <f t="shared" si="14"/>
        <v>0.98088628904182096</v>
      </c>
      <c r="AV15" s="44">
        <v>6.1369999999999996</v>
      </c>
      <c r="AW15" s="44">
        <f t="shared" si="15"/>
        <v>2.6200635256749605</v>
      </c>
      <c r="AX15" s="44">
        <v>1.3720000000000001</v>
      </c>
      <c r="AY15" s="44">
        <f t="shared" si="16"/>
        <v>0.76067146638433047</v>
      </c>
      <c r="AZ15" s="44">
        <v>3.0270000000000001</v>
      </c>
      <c r="BA15" s="44">
        <f t="shared" si="17"/>
        <v>0.90715129698253061</v>
      </c>
      <c r="BB15" s="44">
        <v>0</v>
      </c>
      <c r="BC15" s="44">
        <f t="shared" si="18"/>
        <v>0</v>
      </c>
      <c r="BD15" s="44">
        <v>2.3679999999999999</v>
      </c>
      <c r="BE15" s="44">
        <f t="shared" si="19"/>
        <v>0.31611371095817897</v>
      </c>
    </row>
    <row r="16" spans="1:57" x14ac:dyDescent="0.2">
      <c r="A16" s="87">
        <v>43501</v>
      </c>
      <c r="B16" s="44">
        <v>11.566000000000001</v>
      </c>
      <c r="C16" s="44">
        <v>11.566000000000001</v>
      </c>
      <c r="D16" s="45">
        <v>2.72</v>
      </c>
      <c r="E16" s="45">
        <v>2.72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4">
        <v>6.1369999999999996</v>
      </c>
      <c r="M16" s="40">
        <v>0</v>
      </c>
      <c r="N16" s="44">
        <v>1.373</v>
      </c>
      <c r="O16" s="45">
        <v>0.11</v>
      </c>
      <c r="P16" s="44">
        <v>3.0270000000000001</v>
      </c>
      <c r="Q16" s="44">
        <v>3.7930000000000001</v>
      </c>
      <c r="R16" s="44">
        <v>1E-3</v>
      </c>
      <c r="S16" s="40">
        <v>0</v>
      </c>
      <c r="T16" s="44">
        <v>2.3679999999999999</v>
      </c>
      <c r="U16" s="44">
        <v>1.371</v>
      </c>
      <c r="W16" s="2">
        <f t="shared" si="2"/>
        <v>11.566000000000001</v>
      </c>
      <c r="X16" s="2">
        <f t="shared" si="3"/>
        <v>2.83</v>
      </c>
      <c r="Y16" s="2">
        <f t="shared" si="4"/>
        <v>3.7930000000000001</v>
      </c>
      <c r="Z16" s="2">
        <f t="shared" si="5"/>
        <v>0</v>
      </c>
      <c r="AA16" s="2">
        <f t="shared" si="6"/>
        <v>1.371</v>
      </c>
      <c r="AC16" s="2">
        <f t="shared" si="7"/>
        <v>19.559999999999999</v>
      </c>
      <c r="AD16" s="2">
        <f t="shared" si="0"/>
        <v>27.192000000000004</v>
      </c>
      <c r="AE16" s="3">
        <f t="shared" si="1"/>
        <v>28.483000000000004</v>
      </c>
      <c r="AG16" s="2" t="str">
        <f t="shared" si="8"/>
        <v>2.3</v>
      </c>
      <c r="AH16" s="2">
        <f t="shared" si="20"/>
        <v>14.286000000000001</v>
      </c>
      <c r="AI16" s="2">
        <f t="shared" si="9"/>
        <v>5.2739999999999974</v>
      </c>
      <c r="AK16" s="43" t="s">
        <v>54</v>
      </c>
      <c r="AL16" s="44">
        <v>11.566000000000001</v>
      </c>
      <c r="AM16" s="44">
        <f t="shared" si="10"/>
        <v>8.4474374233128859</v>
      </c>
      <c r="AN16" s="44">
        <v>2.72</v>
      </c>
      <c r="AO16" s="44">
        <f t="shared" si="11"/>
        <v>2.0669417177914116</v>
      </c>
      <c r="AP16" s="44">
        <v>0</v>
      </c>
      <c r="AQ16" s="44">
        <f t="shared" si="12"/>
        <v>2.7702861963190188</v>
      </c>
      <c r="AR16" s="44">
        <v>0</v>
      </c>
      <c r="AS16" s="44">
        <f t="shared" si="13"/>
        <v>0</v>
      </c>
      <c r="AT16" s="44">
        <v>0</v>
      </c>
      <c r="AU16" s="44">
        <f t="shared" si="14"/>
        <v>1.0013346625766872</v>
      </c>
      <c r="AV16" s="44">
        <v>6.1369999999999996</v>
      </c>
      <c r="AW16" s="44">
        <f t="shared" si="15"/>
        <v>3.1185625766871157</v>
      </c>
      <c r="AX16" s="44">
        <v>1.373</v>
      </c>
      <c r="AY16" s="44">
        <f t="shared" si="16"/>
        <v>0.76305828220858862</v>
      </c>
      <c r="AZ16" s="44">
        <v>3.0270000000000001</v>
      </c>
      <c r="BA16" s="44">
        <f t="shared" si="17"/>
        <v>1.0227138036809811</v>
      </c>
      <c r="BB16" s="44">
        <v>1E-3</v>
      </c>
      <c r="BC16" s="44">
        <f t="shared" si="18"/>
        <v>0</v>
      </c>
      <c r="BD16" s="44">
        <v>2.3679999999999999</v>
      </c>
      <c r="BE16" s="44">
        <f t="shared" si="19"/>
        <v>0.3696653374233127</v>
      </c>
    </row>
    <row r="17" spans="1:57" x14ac:dyDescent="0.2">
      <c r="A17" s="87">
        <v>43502</v>
      </c>
      <c r="B17" s="44">
        <v>12.801</v>
      </c>
      <c r="C17" s="44">
        <v>12.801</v>
      </c>
      <c r="D17" s="44">
        <v>1.4850000000000001</v>
      </c>
      <c r="E17" s="44">
        <v>1.4850000000000001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4">
        <v>6.1369999999999996</v>
      </c>
      <c r="M17" s="40">
        <v>0</v>
      </c>
      <c r="N17" s="44">
        <v>1.3720000000000001</v>
      </c>
      <c r="O17" s="44">
        <v>1.286</v>
      </c>
      <c r="P17" s="44">
        <v>3.0259999999999998</v>
      </c>
      <c r="Q17" s="44">
        <v>3.9910000000000001</v>
      </c>
      <c r="R17" s="40">
        <v>0</v>
      </c>
      <c r="S17" s="40">
        <v>0</v>
      </c>
      <c r="T17" s="44">
        <v>2.3679999999999999</v>
      </c>
      <c r="U17" s="44">
        <v>1.415</v>
      </c>
      <c r="W17" s="2">
        <f t="shared" si="2"/>
        <v>12.801</v>
      </c>
      <c r="X17" s="2">
        <f t="shared" si="3"/>
        <v>2.7709999999999999</v>
      </c>
      <c r="Y17" s="2">
        <f t="shared" si="4"/>
        <v>3.9910000000000001</v>
      </c>
      <c r="Z17" s="2">
        <f t="shared" si="5"/>
        <v>0</v>
      </c>
      <c r="AA17" s="2">
        <f t="shared" si="6"/>
        <v>1.415</v>
      </c>
      <c r="AC17" s="2">
        <f t="shared" si="7"/>
        <v>20.977999999999998</v>
      </c>
      <c r="AD17" s="2">
        <f t="shared" si="0"/>
        <v>27.188999999999997</v>
      </c>
      <c r="AE17" s="3">
        <f t="shared" si="1"/>
        <v>28.48</v>
      </c>
      <c r="AG17" s="2" t="str">
        <f t="shared" si="8"/>
        <v>2.3</v>
      </c>
      <c r="AH17" s="2">
        <f t="shared" si="20"/>
        <v>14.286</v>
      </c>
      <c r="AI17" s="2">
        <f t="shared" si="9"/>
        <v>6.6919999999999984</v>
      </c>
      <c r="AK17" s="43" t="s">
        <v>55</v>
      </c>
      <c r="AL17" s="44">
        <v>12.801</v>
      </c>
      <c r="AM17" s="44">
        <f t="shared" si="10"/>
        <v>8.7174700162074554</v>
      </c>
      <c r="AN17" s="44">
        <v>1.4850000000000001</v>
      </c>
      <c r="AO17" s="44">
        <f t="shared" si="11"/>
        <v>1.8870486223662883</v>
      </c>
      <c r="AP17" s="44">
        <v>0</v>
      </c>
      <c r="AQ17" s="44">
        <f t="shared" si="12"/>
        <v>2.7178675755553439</v>
      </c>
      <c r="AR17" s="44">
        <v>0</v>
      </c>
      <c r="AS17" s="44">
        <f t="shared" si="13"/>
        <v>0</v>
      </c>
      <c r="AT17" s="44">
        <v>0</v>
      </c>
      <c r="AU17" s="44">
        <f t="shared" si="14"/>
        <v>0.9636137858709124</v>
      </c>
      <c r="AV17" s="44">
        <v>6.1369999999999996</v>
      </c>
      <c r="AW17" s="44">
        <f t="shared" si="15"/>
        <v>4.0835299837925438</v>
      </c>
      <c r="AX17" s="44">
        <v>1.3720000000000001</v>
      </c>
      <c r="AY17" s="44">
        <f t="shared" si="16"/>
        <v>0.88395137763371123</v>
      </c>
      <c r="AZ17" s="44">
        <v>3.0259999999999998</v>
      </c>
      <c r="BA17" s="44">
        <f t="shared" si="17"/>
        <v>1.2731324244446562</v>
      </c>
      <c r="BB17" s="44">
        <v>0</v>
      </c>
      <c r="BC17" s="44">
        <f t="shared" si="18"/>
        <v>0</v>
      </c>
      <c r="BD17" s="44">
        <v>2.3679999999999999</v>
      </c>
      <c r="BE17" s="44">
        <f t="shared" si="19"/>
        <v>0.45138621412908753</v>
      </c>
    </row>
    <row r="18" spans="1:57" x14ac:dyDescent="0.2">
      <c r="A18" s="87">
        <v>43503</v>
      </c>
      <c r="B18" s="44">
        <v>14.286</v>
      </c>
      <c r="C18" s="44">
        <v>14.286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4">
        <v>6.1369999999999996</v>
      </c>
      <c r="M18" s="40">
        <v>0</v>
      </c>
      <c r="N18" s="44">
        <v>1.373</v>
      </c>
      <c r="O18" s="44">
        <v>3.0870000000000002</v>
      </c>
      <c r="P18" s="44">
        <v>3.0270000000000001</v>
      </c>
      <c r="Q18" s="44">
        <v>3.9140000000000001</v>
      </c>
      <c r="R18" s="44">
        <v>1E-3</v>
      </c>
      <c r="S18" s="40">
        <v>0</v>
      </c>
      <c r="T18" s="44">
        <v>2.3679999999999999</v>
      </c>
      <c r="U18" s="44">
        <v>1.4390000000000001</v>
      </c>
      <c r="W18" s="2">
        <f t="shared" si="2"/>
        <v>14.286</v>
      </c>
      <c r="X18" s="2">
        <f t="shared" si="3"/>
        <v>3.0870000000000002</v>
      </c>
      <c r="Y18" s="2">
        <f t="shared" si="4"/>
        <v>3.9140000000000001</v>
      </c>
      <c r="Z18" s="2">
        <f t="shared" si="5"/>
        <v>0</v>
      </c>
      <c r="AA18" s="2">
        <f t="shared" si="6"/>
        <v>1.4390000000000001</v>
      </c>
      <c r="AC18" s="2">
        <f t="shared" si="7"/>
        <v>22.726000000000003</v>
      </c>
      <c r="AD18" s="2">
        <f t="shared" si="0"/>
        <v>27.192</v>
      </c>
      <c r="AE18" s="3">
        <f t="shared" si="1"/>
        <v>28.483000000000004</v>
      </c>
      <c r="AG18" s="2" t="str">
        <f t="shared" si="8"/>
        <v>2.3</v>
      </c>
      <c r="AH18" s="2">
        <f t="shared" si="20"/>
        <v>14.286</v>
      </c>
      <c r="AI18" s="2">
        <f t="shared" si="9"/>
        <v>8.4400000000000031</v>
      </c>
      <c r="AK18" s="43" t="s">
        <v>56</v>
      </c>
      <c r="AL18" s="44">
        <v>14.286</v>
      </c>
      <c r="AM18" s="44">
        <f t="shared" si="10"/>
        <v>8.9804539294200456</v>
      </c>
      <c r="AN18" s="44">
        <v>0</v>
      </c>
      <c r="AO18" s="44">
        <f t="shared" si="11"/>
        <v>1.9405474786588048</v>
      </c>
      <c r="AP18" s="44">
        <v>0</v>
      </c>
      <c r="AQ18" s="44">
        <f t="shared" si="12"/>
        <v>2.4604155592713188</v>
      </c>
      <c r="AR18" s="44">
        <v>0</v>
      </c>
      <c r="AS18" s="44">
        <f t="shared" si="13"/>
        <v>0</v>
      </c>
      <c r="AT18" s="44">
        <v>0</v>
      </c>
      <c r="AU18" s="44">
        <f t="shared" si="14"/>
        <v>0.90458303264982831</v>
      </c>
      <c r="AV18" s="44">
        <v>6.1369999999999996</v>
      </c>
      <c r="AW18" s="44">
        <f t="shared" si="15"/>
        <v>5.305546070579954</v>
      </c>
      <c r="AX18" s="44">
        <v>1.373</v>
      </c>
      <c r="AY18" s="44">
        <f t="shared" si="16"/>
        <v>1.1464525213411956</v>
      </c>
      <c r="AZ18" s="44">
        <v>3.0270000000000001</v>
      </c>
      <c r="BA18" s="44">
        <f t="shared" si="17"/>
        <v>1.4535844407286811</v>
      </c>
      <c r="BB18" s="44">
        <v>1E-3</v>
      </c>
      <c r="BC18" s="44">
        <f t="shared" si="18"/>
        <v>0</v>
      </c>
      <c r="BD18" s="44">
        <v>2.3679999999999999</v>
      </c>
      <c r="BE18" s="44">
        <f t="shared" si="19"/>
        <v>0.53441696735017175</v>
      </c>
    </row>
    <row r="19" spans="1:57" x14ac:dyDescent="0.2">
      <c r="A19" s="87">
        <v>43504</v>
      </c>
      <c r="B19" s="44">
        <v>12.967000000000001</v>
      </c>
      <c r="C19" s="44">
        <v>12.967000000000001</v>
      </c>
      <c r="D19" s="44">
        <v>1.319</v>
      </c>
      <c r="E19" s="44">
        <v>1.319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4">
        <v>6.1360000000000001</v>
      </c>
      <c r="M19" s="44">
        <v>2.7E-2</v>
      </c>
      <c r="N19" s="44">
        <v>1.3720000000000001</v>
      </c>
      <c r="O19" s="44">
        <v>1.706</v>
      </c>
      <c r="P19" s="44">
        <v>3.0259999999999998</v>
      </c>
      <c r="Q19" s="44">
        <v>2.7410000000000001</v>
      </c>
      <c r="R19" s="40">
        <v>0</v>
      </c>
      <c r="S19" s="40">
        <v>0</v>
      </c>
      <c r="T19" s="44">
        <v>2.3679999999999999</v>
      </c>
      <c r="U19" s="44">
        <v>1.161</v>
      </c>
      <c r="W19" s="2">
        <f t="shared" si="2"/>
        <v>12.994</v>
      </c>
      <c r="X19" s="2">
        <f t="shared" si="3"/>
        <v>3.0249999999999999</v>
      </c>
      <c r="Y19" s="2">
        <f t="shared" si="4"/>
        <v>2.7410000000000001</v>
      </c>
      <c r="Z19" s="2">
        <f t="shared" si="5"/>
        <v>0</v>
      </c>
      <c r="AA19" s="2">
        <f t="shared" si="6"/>
        <v>1.161</v>
      </c>
      <c r="AC19" s="2">
        <f t="shared" si="7"/>
        <v>19.920999999999999</v>
      </c>
      <c r="AD19" s="2">
        <f t="shared" si="0"/>
        <v>27.187999999999999</v>
      </c>
      <c r="AE19" s="3">
        <f t="shared" si="1"/>
        <v>28.479000000000003</v>
      </c>
      <c r="AG19" s="2" t="str">
        <f t="shared" si="8"/>
        <v>2.3</v>
      </c>
      <c r="AH19" s="2">
        <f t="shared" si="20"/>
        <v>14.286000000000001</v>
      </c>
      <c r="AI19" s="2">
        <f t="shared" si="9"/>
        <v>5.634999999999998</v>
      </c>
      <c r="AK19" s="43" t="s">
        <v>57</v>
      </c>
      <c r="AL19" s="44">
        <v>12.967000000000001</v>
      </c>
      <c r="AM19" s="44">
        <f t="shared" si="10"/>
        <v>9.3184219667687369</v>
      </c>
      <c r="AN19" s="44">
        <v>1.319</v>
      </c>
      <c r="AO19" s="44">
        <f t="shared" si="11"/>
        <v>2.169326339039205</v>
      </c>
      <c r="AP19" s="44">
        <v>0</v>
      </c>
      <c r="AQ19" s="44">
        <f t="shared" si="12"/>
        <v>1.965660659605442</v>
      </c>
      <c r="AR19" s="44">
        <v>0</v>
      </c>
      <c r="AS19" s="44">
        <f t="shared" si="13"/>
        <v>0</v>
      </c>
      <c r="AT19" s="44">
        <v>0</v>
      </c>
      <c r="AU19" s="44">
        <f t="shared" si="14"/>
        <v>0.83259103458661732</v>
      </c>
      <c r="AV19" s="44">
        <v>6.1360000000000001</v>
      </c>
      <c r="AW19" s="44">
        <f t="shared" si="15"/>
        <v>3.675578033231262</v>
      </c>
      <c r="AX19" s="44">
        <v>1.3720000000000001</v>
      </c>
      <c r="AY19" s="44">
        <f t="shared" si="16"/>
        <v>0.85567366096079489</v>
      </c>
      <c r="AZ19" s="44">
        <v>3.0259999999999998</v>
      </c>
      <c r="BA19" s="44">
        <f t="shared" si="17"/>
        <v>0.77533934039455832</v>
      </c>
      <c r="BB19" s="44">
        <v>0</v>
      </c>
      <c r="BC19" s="44">
        <f t="shared" si="18"/>
        <v>0</v>
      </c>
      <c r="BD19" s="44">
        <v>2.3679999999999999</v>
      </c>
      <c r="BE19" s="44">
        <f t="shared" si="19"/>
        <v>0.32840896541338277</v>
      </c>
    </row>
    <row r="20" spans="1:57" x14ac:dyDescent="0.2">
      <c r="A20" s="87">
        <v>43505</v>
      </c>
      <c r="B20" s="44">
        <v>12.805</v>
      </c>
      <c r="C20" s="44">
        <v>12.805</v>
      </c>
      <c r="D20" s="44">
        <v>1.4810000000000001</v>
      </c>
      <c r="E20" s="44">
        <v>1.4810000000000001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4">
        <v>6.1369999999999996</v>
      </c>
      <c r="M20" s="40">
        <v>0</v>
      </c>
      <c r="N20" s="44">
        <v>1.373</v>
      </c>
      <c r="O20" s="45">
        <v>1.23</v>
      </c>
      <c r="P20" s="44">
        <v>3.0270000000000001</v>
      </c>
      <c r="Q20" s="44">
        <v>3.782</v>
      </c>
      <c r="R20" s="44">
        <v>1E-3</v>
      </c>
      <c r="S20" s="40">
        <v>0</v>
      </c>
      <c r="T20" s="44">
        <v>2.3679999999999999</v>
      </c>
      <c r="U20" s="44">
        <v>1.073</v>
      </c>
      <c r="W20" s="2">
        <f t="shared" si="2"/>
        <v>12.805</v>
      </c>
      <c r="X20" s="2">
        <f t="shared" si="3"/>
        <v>2.7110000000000003</v>
      </c>
      <c r="Y20" s="2">
        <f t="shared" si="4"/>
        <v>3.782</v>
      </c>
      <c r="Z20" s="2">
        <f t="shared" si="5"/>
        <v>0</v>
      </c>
      <c r="AA20" s="2">
        <f t="shared" si="6"/>
        <v>1.073</v>
      </c>
      <c r="AC20" s="2">
        <f t="shared" si="7"/>
        <v>20.371000000000002</v>
      </c>
      <c r="AD20" s="2">
        <f t="shared" si="0"/>
        <v>27.192</v>
      </c>
      <c r="AE20" s="3">
        <f t="shared" si="1"/>
        <v>28.483000000000004</v>
      </c>
      <c r="AG20" s="2" t="str">
        <f t="shared" si="8"/>
        <v>2.3</v>
      </c>
      <c r="AH20" s="2">
        <f t="shared" si="20"/>
        <v>14.286</v>
      </c>
      <c r="AI20" s="2">
        <f t="shared" si="9"/>
        <v>6.0850000000000026</v>
      </c>
      <c r="AK20" s="43" t="s">
        <v>58</v>
      </c>
      <c r="AL20" s="44">
        <v>12.805</v>
      </c>
      <c r="AM20" s="44">
        <f t="shared" si="10"/>
        <v>8.9800319081046585</v>
      </c>
      <c r="AN20" s="44">
        <v>1.4810000000000001</v>
      </c>
      <c r="AO20" s="44">
        <f t="shared" si="11"/>
        <v>1.9012000392715136</v>
      </c>
      <c r="AP20" s="44">
        <v>0</v>
      </c>
      <c r="AQ20" s="44">
        <f t="shared" si="12"/>
        <v>2.6522827548966665</v>
      </c>
      <c r="AR20" s="44">
        <v>0</v>
      </c>
      <c r="AS20" s="44">
        <f t="shared" si="13"/>
        <v>0</v>
      </c>
      <c r="AT20" s="44">
        <v>0</v>
      </c>
      <c r="AU20" s="44">
        <f t="shared" si="14"/>
        <v>0.752485297727161</v>
      </c>
      <c r="AV20" s="44">
        <v>6.1369999999999996</v>
      </c>
      <c r="AW20" s="44">
        <f t="shared" si="15"/>
        <v>3.824968091895343</v>
      </c>
      <c r="AX20" s="44">
        <v>1.373</v>
      </c>
      <c r="AY20" s="44">
        <f t="shared" si="16"/>
        <v>0.80979996072848703</v>
      </c>
      <c r="AZ20" s="44">
        <v>3.0270000000000001</v>
      </c>
      <c r="BA20" s="44">
        <f t="shared" si="17"/>
        <v>1.1297172451033335</v>
      </c>
      <c r="BB20" s="44">
        <v>1E-3</v>
      </c>
      <c r="BC20" s="44">
        <f t="shared" si="18"/>
        <v>0</v>
      </c>
      <c r="BD20" s="44">
        <v>2.3679999999999999</v>
      </c>
      <c r="BE20" s="44">
        <f t="shared" si="19"/>
        <v>0.3205147022728389</v>
      </c>
    </row>
    <row r="21" spans="1:57" x14ac:dyDescent="0.2">
      <c r="A21" s="87">
        <v>43506</v>
      </c>
      <c r="B21" s="44">
        <v>11.733000000000001</v>
      </c>
      <c r="C21" s="44">
        <v>11.733000000000001</v>
      </c>
      <c r="D21" s="44">
        <v>2.5529999999999999</v>
      </c>
      <c r="E21" s="44">
        <v>2.5529999999999999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4">
        <v>6.1360000000000001</v>
      </c>
      <c r="M21" s="40">
        <v>0</v>
      </c>
      <c r="N21" s="44">
        <v>1.3720000000000001</v>
      </c>
      <c r="O21" s="44">
        <v>0.154</v>
      </c>
      <c r="P21" s="44">
        <v>3.0259999999999998</v>
      </c>
      <c r="Q21" s="44">
        <v>3.593</v>
      </c>
      <c r="R21" s="40">
        <v>0</v>
      </c>
      <c r="S21" s="40">
        <v>0</v>
      </c>
      <c r="T21" s="44">
        <v>2.3679999999999999</v>
      </c>
      <c r="U21" s="44">
        <v>1.044</v>
      </c>
      <c r="W21" s="2">
        <f t="shared" si="2"/>
        <v>11.733000000000001</v>
      </c>
      <c r="X21" s="2">
        <f t="shared" si="3"/>
        <v>2.7069999999999999</v>
      </c>
      <c r="Y21" s="2">
        <f t="shared" si="4"/>
        <v>3.593</v>
      </c>
      <c r="Z21" s="2">
        <f t="shared" si="5"/>
        <v>0</v>
      </c>
      <c r="AA21" s="2">
        <f t="shared" si="6"/>
        <v>1.044</v>
      </c>
      <c r="AC21" s="2">
        <f t="shared" si="7"/>
        <v>19.077000000000002</v>
      </c>
      <c r="AD21" s="2">
        <f t="shared" si="0"/>
        <v>27.187999999999999</v>
      </c>
      <c r="AE21" s="3">
        <f t="shared" si="1"/>
        <v>28.479000000000003</v>
      </c>
      <c r="AG21" s="2" t="str">
        <f t="shared" si="8"/>
        <v>2.3</v>
      </c>
      <c r="AH21" s="2">
        <f t="shared" si="20"/>
        <v>14.286000000000001</v>
      </c>
      <c r="AI21" s="2">
        <f t="shared" si="9"/>
        <v>4.7910000000000004</v>
      </c>
      <c r="AK21" s="43" t="s">
        <v>59</v>
      </c>
      <c r="AL21" s="44">
        <v>11.733000000000001</v>
      </c>
      <c r="AM21" s="44">
        <f t="shared" si="10"/>
        <v>8.7863730146249424</v>
      </c>
      <c r="AN21" s="44">
        <v>2.5529999999999999</v>
      </c>
      <c r="AO21" s="44">
        <f t="shared" si="11"/>
        <v>2.0271637049850604</v>
      </c>
      <c r="AP21" s="44">
        <v>0</v>
      </c>
      <c r="AQ21" s="44">
        <f t="shared" si="12"/>
        <v>2.690653561880799</v>
      </c>
      <c r="AR21" s="44">
        <v>0</v>
      </c>
      <c r="AS21" s="44">
        <f t="shared" si="13"/>
        <v>0</v>
      </c>
      <c r="AT21" s="44">
        <v>0</v>
      </c>
      <c r="AU21" s="44">
        <f t="shared" si="14"/>
        <v>0.78180971850919967</v>
      </c>
      <c r="AV21" s="44">
        <v>6.1360000000000001</v>
      </c>
      <c r="AW21" s="44">
        <f t="shared" si="15"/>
        <v>2.9466269853750591</v>
      </c>
      <c r="AX21" s="44">
        <v>1.3720000000000001</v>
      </c>
      <c r="AY21" s="44">
        <f t="shared" si="16"/>
        <v>0.67983629501493936</v>
      </c>
      <c r="AZ21" s="44">
        <v>3.0259999999999998</v>
      </c>
      <c r="BA21" s="44">
        <f t="shared" si="17"/>
        <v>0.90234643811920112</v>
      </c>
      <c r="BB21" s="44">
        <v>0</v>
      </c>
      <c r="BC21" s="44">
        <f t="shared" si="18"/>
        <v>0</v>
      </c>
      <c r="BD21" s="44">
        <v>2.3679999999999999</v>
      </c>
      <c r="BE21" s="44">
        <f t="shared" si="19"/>
        <v>0.26219028149080048</v>
      </c>
    </row>
    <row r="22" spans="1:57" x14ac:dyDescent="0.2">
      <c r="A22" s="87">
        <v>43507</v>
      </c>
      <c r="B22" s="44">
        <v>10.084</v>
      </c>
      <c r="C22" s="44">
        <v>10.084</v>
      </c>
      <c r="D22" s="44">
        <v>2.7029999999999998</v>
      </c>
      <c r="E22" s="44">
        <v>2.7029999999999998</v>
      </c>
      <c r="F22" s="44">
        <v>1.4990000000000001</v>
      </c>
      <c r="G22" s="44">
        <v>1.4990000000000001</v>
      </c>
      <c r="H22" s="40">
        <v>0</v>
      </c>
      <c r="I22" s="40">
        <v>0</v>
      </c>
      <c r="J22" s="40">
        <v>0</v>
      </c>
      <c r="K22" s="40">
        <v>0</v>
      </c>
      <c r="L22" s="44">
        <v>6.1369999999999996</v>
      </c>
      <c r="M22" s="40">
        <v>0</v>
      </c>
      <c r="N22" s="44">
        <v>1.373</v>
      </c>
      <c r="O22" s="40">
        <v>0</v>
      </c>
      <c r="P22" s="44">
        <v>3.0270000000000001</v>
      </c>
      <c r="Q22" s="44">
        <v>2.234</v>
      </c>
      <c r="R22" s="44">
        <v>1E-3</v>
      </c>
      <c r="S22" s="40">
        <v>0</v>
      </c>
      <c r="T22" s="44">
        <v>2.3679999999999999</v>
      </c>
      <c r="U22" s="44">
        <v>1.2290000000000001</v>
      </c>
      <c r="W22" s="2">
        <f t="shared" si="2"/>
        <v>10.084</v>
      </c>
      <c r="X22" s="2">
        <f t="shared" si="3"/>
        <v>2.7029999999999998</v>
      </c>
      <c r="Y22" s="2">
        <f t="shared" si="4"/>
        <v>3.7330000000000001</v>
      </c>
      <c r="Z22" s="2">
        <f t="shared" si="5"/>
        <v>0</v>
      </c>
      <c r="AA22" s="2">
        <f t="shared" si="6"/>
        <v>1.2290000000000001</v>
      </c>
      <c r="AC22" s="2">
        <f t="shared" si="7"/>
        <v>17.748999999999999</v>
      </c>
      <c r="AD22" s="2">
        <f t="shared" si="0"/>
        <v>27.192</v>
      </c>
      <c r="AE22" s="3">
        <f t="shared" si="1"/>
        <v>28.483000000000004</v>
      </c>
      <c r="AG22" s="2" t="str">
        <f t="shared" si="8"/>
        <v>2.3</v>
      </c>
      <c r="AH22" s="2">
        <f t="shared" si="20"/>
        <v>14.286</v>
      </c>
      <c r="AI22" s="2">
        <f t="shared" si="9"/>
        <v>3.4629999999999992</v>
      </c>
      <c r="AK22" s="43" t="s">
        <v>60</v>
      </c>
      <c r="AL22" s="44">
        <v>10.084</v>
      </c>
      <c r="AM22" s="44">
        <f t="shared" si="10"/>
        <v>8.1165149585892173</v>
      </c>
      <c r="AN22" s="44">
        <v>2.7029999999999998</v>
      </c>
      <c r="AO22" s="44">
        <f t="shared" si="11"/>
        <v>2.1756187954250943</v>
      </c>
      <c r="AP22" s="44">
        <v>1.4990000000000001</v>
      </c>
      <c r="AQ22" s="44">
        <f t="shared" si="12"/>
        <v>3.0046559242774245</v>
      </c>
      <c r="AR22" s="44">
        <v>0</v>
      </c>
      <c r="AS22" s="44">
        <f t="shared" si="13"/>
        <v>0</v>
      </c>
      <c r="AT22" s="44">
        <v>0</v>
      </c>
      <c r="AU22" s="44">
        <f t="shared" si="14"/>
        <v>0.98921032170826528</v>
      </c>
      <c r="AV22" s="44">
        <v>6.1369999999999996</v>
      </c>
      <c r="AW22" s="44">
        <f t="shared" si="15"/>
        <v>1.9674850414107834</v>
      </c>
      <c r="AX22" s="44">
        <v>1.373</v>
      </c>
      <c r="AY22" s="44">
        <f t="shared" si="16"/>
        <v>0.52738120457490556</v>
      </c>
      <c r="AZ22" s="44">
        <v>3.0270000000000001</v>
      </c>
      <c r="BA22" s="44">
        <f t="shared" si="17"/>
        <v>0.72834407572257576</v>
      </c>
      <c r="BB22" s="44">
        <v>1E-3</v>
      </c>
      <c r="BC22" s="44">
        <f t="shared" si="18"/>
        <v>0</v>
      </c>
      <c r="BD22" s="44">
        <v>2.3679999999999999</v>
      </c>
      <c r="BE22" s="44">
        <f t="shared" si="19"/>
        <v>0.23978967829173473</v>
      </c>
    </row>
    <row r="23" spans="1:57" x14ac:dyDescent="0.2">
      <c r="A23" s="87">
        <v>43508</v>
      </c>
      <c r="B23" s="44">
        <v>11.746</v>
      </c>
      <c r="C23" s="44">
        <v>11.746</v>
      </c>
      <c r="D23" s="45">
        <v>2.54</v>
      </c>
      <c r="E23" s="45">
        <v>2.54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4">
        <v>6.1360000000000001</v>
      </c>
      <c r="M23" s="40">
        <v>0</v>
      </c>
      <c r="N23" s="44">
        <v>1.3720000000000001</v>
      </c>
      <c r="O23" s="44">
        <v>0.17499999999999999</v>
      </c>
      <c r="P23" s="44">
        <v>3.0259999999999998</v>
      </c>
      <c r="Q23" s="44">
        <v>3.7919999999999998</v>
      </c>
      <c r="R23" s="40">
        <v>0</v>
      </c>
      <c r="S23" s="40">
        <v>0</v>
      </c>
      <c r="T23" s="44">
        <v>2.3679999999999999</v>
      </c>
      <c r="U23" s="44">
        <v>1.3240000000000001</v>
      </c>
      <c r="W23" s="2">
        <f t="shared" si="2"/>
        <v>11.746</v>
      </c>
      <c r="X23" s="2">
        <f t="shared" si="3"/>
        <v>2.7149999999999999</v>
      </c>
      <c r="Y23" s="2">
        <f t="shared" si="4"/>
        <v>3.7919999999999998</v>
      </c>
      <c r="Z23" s="2">
        <f t="shared" si="5"/>
        <v>0</v>
      </c>
      <c r="AA23" s="2">
        <f t="shared" si="6"/>
        <v>1.3240000000000001</v>
      </c>
      <c r="AC23" s="2">
        <f t="shared" si="7"/>
        <v>19.577000000000002</v>
      </c>
      <c r="AD23" s="2">
        <f t="shared" si="0"/>
        <v>27.187999999999999</v>
      </c>
      <c r="AE23" s="3">
        <f t="shared" si="1"/>
        <v>28.479000000000003</v>
      </c>
      <c r="AG23" s="2" t="str">
        <f t="shared" si="8"/>
        <v>2.3</v>
      </c>
      <c r="AH23" s="2">
        <f t="shared" si="20"/>
        <v>14.286000000000001</v>
      </c>
      <c r="AI23" s="2">
        <f t="shared" si="9"/>
        <v>5.2910000000000004</v>
      </c>
      <c r="AK23" s="43" t="s">
        <v>61</v>
      </c>
      <c r="AL23" s="44">
        <v>11.746</v>
      </c>
      <c r="AM23" s="44">
        <f t="shared" si="10"/>
        <v>8.5714540532257235</v>
      </c>
      <c r="AN23" s="44">
        <v>2.54</v>
      </c>
      <c r="AO23" s="44">
        <f t="shared" si="11"/>
        <v>1.981227460795832</v>
      </c>
      <c r="AP23" s="44">
        <v>0</v>
      </c>
      <c r="AQ23" s="44">
        <f t="shared" si="12"/>
        <v>2.7671508402717473</v>
      </c>
      <c r="AR23" s="44">
        <v>0</v>
      </c>
      <c r="AS23" s="44">
        <f t="shared" si="13"/>
        <v>0</v>
      </c>
      <c r="AT23" s="44">
        <v>0</v>
      </c>
      <c r="AU23" s="44">
        <f t="shared" si="14"/>
        <v>0.96616764570669678</v>
      </c>
      <c r="AV23" s="44">
        <v>6.1360000000000001</v>
      </c>
      <c r="AW23" s="44">
        <f t="shared" si="15"/>
        <v>3.174545946774276</v>
      </c>
      <c r="AX23" s="44">
        <v>1.3720000000000001</v>
      </c>
      <c r="AY23" s="44">
        <f t="shared" si="16"/>
        <v>0.73377253920416818</v>
      </c>
      <c r="AZ23" s="44">
        <v>3.0259999999999998</v>
      </c>
      <c r="BA23" s="44">
        <f t="shared" si="17"/>
        <v>1.0248491597282525</v>
      </c>
      <c r="BB23" s="44">
        <v>0</v>
      </c>
      <c r="BC23" s="44">
        <f t="shared" si="18"/>
        <v>0</v>
      </c>
      <c r="BD23" s="44">
        <v>2.3679999999999999</v>
      </c>
      <c r="BE23" s="44">
        <f t="shared" si="19"/>
        <v>0.3578323542933034</v>
      </c>
    </row>
    <row r="24" spans="1:57" x14ac:dyDescent="0.2">
      <c r="A24" s="87">
        <v>43509</v>
      </c>
      <c r="B24" s="44">
        <v>13.151999999999999</v>
      </c>
      <c r="C24" s="44">
        <v>13.151999999999999</v>
      </c>
      <c r="D24" s="44">
        <v>1.1339999999999999</v>
      </c>
      <c r="E24" s="44">
        <v>1.1339999999999999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4">
        <v>6.1369999999999996</v>
      </c>
      <c r="M24" s="40">
        <v>0</v>
      </c>
      <c r="N24" s="44">
        <v>1.373</v>
      </c>
      <c r="O24" s="44">
        <v>1.593</v>
      </c>
      <c r="P24" s="44">
        <v>3.0270000000000001</v>
      </c>
      <c r="Q24" s="44">
        <v>3.6909999999999998</v>
      </c>
      <c r="R24" s="44">
        <v>1E-3</v>
      </c>
      <c r="S24" s="40">
        <v>0</v>
      </c>
      <c r="T24" s="44">
        <v>2.3679999999999999</v>
      </c>
      <c r="U24" s="44">
        <v>1.369</v>
      </c>
      <c r="W24" s="2">
        <f t="shared" si="2"/>
        <v>13.151999999999999</v>
      </c>
      <c r="X24" s="2">
        <f t="shared" si="3"/>
        <v>2.7269999999999999</v>
      </c>
      <c r="Y24" s="2">
        <f t="shared" si="4"/>
        <v>3.6909999999999998</v>
      </c>
      <c r="Z24" s="2">
        <f t="shared" si="5"/>
        <v>0</v>
      </c>
      <c r="AA24" s="2">
        <f t="shared" si="6"/>
        <v>1.369</v>
      </c>
      <c r="AC24" s="2">
        <f t="shared" si="7"/>
        <v>20.939</v>
      </c>
      <c r="AD24" s="2">
        <f t="shared" si="0"/>
        <v>27.192</v>
      </c>
      <c r="AE24" s="3">
        <f t="shared" si="1"/>
        <v>28.483000000000004</v>
      </c>
      <c r="AG24" s="2" t="str">
        <f t="shared" si="8"/>
        <v>2.3</v>
      </c>
      <c r="AH24" s="2">
        <f t="shared" si="20"/>
        <v>14.286</v>
      </c>
      <c r="AI24" s="2">
        <f t="shared" si="9"/>
        <v>6.6530000000000005</v>
      </c>
      <c r="AK24" s="43" t="s">
        <v>62</v>
      </c>
      <c r="AL24" s="44">
        <v>13.151999999999999</v>
      </c>
      <c r="AM24" s="44">
        <f t="shared" si="10"/>
        <v>8.9731826734801086</v>
      </c>
      <c r="AN24" s="44">
        <v>1.1339999999999999</v>
      </c>
      <c r="AO24" s="44">
        <f t="shared" si="11"/>
        <v>1.8605435789674767</v>
      </c>
      <c r="AP24" s="44">
        <v>0</v>
      </c>
      <c r="AQ24" s="44">
        <f t="shared" si="12"/>
        <v>2.5182494866039447</v>
      </c>
      <c r="AR24" s="44">
        <v>0</v>
      </c>
      <c r="AS24" s="44">
        <f t="shared" si="13"/>
        <v>0</v>
      </c>
      <c r="AT24" s="44">
        <v>0</v>
      </c>
      <c r="AU24" s="44">
        <f t="shared" si="14"/>
        <v>0.93402426094846935</v>
      </c>
      <c r="AV24" s="44">
        <v>6.1369999999999996</v>
      </c>
      <c r="AW24" s="44">
        <f t="shared" si="15"/>
        <v>4.1788173265198916</v>
      </c>
      <c r="AX24" s="44">
        <v>1.373</v>
      </c>
      <c r="AY24" s="44">
        <f t="shared" si="16"/>
        <v>0.86645642103252307</v>
      </c>
      <c r="AZ24" s="44">
        <v>3.0270000000000001</v>
      </c>
      <c r="BA24" s="44">
        <f t="shared" si="17"/>
        <v>1.1727505133960552</v>
      </c>
      <c r="BB24" s="44">
        <v>1E-3</v>
      </c>
      <c r="BC24" s="44">
        <f t="shared" si="18"/>
        <v>0</v>
      </c>
      <c r="BD24" s="44">
        <v>2.3679999999999999</v>
      </c>
      <c r="BE24" s="44">
        <f t="shared" si="19"/>
        <v>0.4349757390515307</v>
      </c>
    </row>
    <row r="25" spans="1:57" x14ac:dyDescent="0.2">
      <c r="A25" s="87">
        <v>43510</v>
      </c>
      <c r="B25" s="44">
        <v>12.568</v>
      </c>
      <c r="C25" s="44">
        <v>12.568</v>
      </c>
      <c r="D25" s="44">
        <v>1.7170000000000001</v>
      </c>
      <c r="E25" s="44">
        <v>1.7170000000000001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4">
        <v>6.1360000000000001</v>
      </c>
      <c r="M25" s="40">
        <v>0</v>
      </c>
      <c r="N25" s="44">
        <v>1.3720000000000001</v>
      </c>
      <c r="O25" s="44">
        <v>1.016</v>
      </c>
      <c r="P25" s="44">
        <v>3.0259999999999998</v>
      </c>
      <c r="Q25" s="44">
        <v>3.8860000000000001</v>
      </c>
      <c r="R25" s="40">
        <v>0</v>
      </c>
      <c r="S25" s="40">
        <v>0</v>
      </c>
      <c r="T25" s="44">
        <v>2.3679999999999999</v>
      </c>
      <c r="U25" s="44">
        <v>1.071</v>
      </c>
      <c r="W25" s="2">
        <f t="shared" si="2"/>
        <v>12.568</v>
      </c>
      <c r="X25" s="2">
        <f t="shared" si="3"/>
        <v>2.7330000000000001</v>
      </c>
      <c r="Y25" s="2">
        <f t="shared" si="4"/>
        <v>3.8860000000000001</v>
      </c>
      <c r="Z25" s="2">
        <f t="shared" si="5"/>
        <v>0</v>
      </c>
      <c r="AA25" s="2">
        <f t="shared" si="6"/>
        <v>1.071</v>
      </c>
      <c r="AC25" s="2">
        <f t="shared" si="7"/>
        <v>20.258000000000003</v>
      </c>
      <c r="AD25" s="2">
        <f t="shared" si="0"/>
        <v>27.186999999999998</v>
      </c>
      <c r="AE25" s="3">
        <f t="shared" si="1"/>
        <v>28.478000000000002</v>
      </c>
      <c r="AG25" s="2" t="str">
        <f t="shared" si="8"/>
        <v>2.3</v>
      </c>
      <c r="AH25" s="2">
        <f t="shared" si="20"/>
        <v>14.285</v>
      </c>
      <c r="AI25" s="2">
        <f t="shared" si="9"/>
        <v>5.9730000000000025</v>
      </c>
      <c r="AK25" s="43" t="s">
        <v>63</v>
      </c>
      <c r="AL25" s="44">
        <v>12.568</v>
      </c>
      <c r="AM25" s="44">
        <f t="shared" si="10"/>
        <v>8.862369434297559</v>
      </c>
      <c r="AN25" s="44">
        <v>1.7170000000000001</v>
      </c>
      <c r="AO25" s="44">
        <f t="shared" si="11"/>
        <v>1.9271845690591369</v>
      </c>
      <c r="AP25" s="44">
        <v>0</v>
      </c>
      <c r="AQ25" s="44">
        <f t="shared" si="12"/>
        <v>2.7402265771547039</v>
      </c>
      <c r="AR25" s="44">
        <v>0</v>
      </c>
      <c r="AS25" s="44">
        <f t="shared" si="13"/>
        <v>0</v>
      </c>
      <c r="AT25" s="44">
        <v>0</v>
      </c>
      <c r="AU25" s="44">
        <f t="shared" si="14"/>
        <v>0.75521941948859694</v>
      </c>
      <c r="AV25" s="44">
        <v>6.1360000000000001</v>
      </c>
      <c r="AW25" s="44">
        <f t="shared" si="15"/>
        <v>3.7056305657024393</v>
      </c>
      <c r="AX25" s="44">
        <v>1.3720000000000001</v>
      </c>
      <c r="AY25" s="44">
        <f t="shared" si="16"/>
        <v>0.80581543094086305</v>
      </c>
      <c r="AZ25" s="44">
        <v>3.0259999999999998</v>
      </c>
      <c r="BA25" s="44">
        <f t="shared" si="17"/>
        <v>1.145773422845296</v>
      </c>
      <c r="BB25" s="44">
        <v>0</v>
      </c>
      <c r="BC25" s="44">
        <f t="shared" si="18"/>
        <v>0</v>
      </c>
      <c r="BD25" s="44">
        <v>2.3679999999999999</v>
      </c>
      <c r="BE25" s="44">
        <f t="shared" si="19"/>
        <v>0.31578058051140301</v>
      </c>
    </row>
    <row r="26" spans="1:57" x14ac:dyDescent="0.2">
      <c r="A26" s="87">
        <v>43511</v>
      </c>
      <c r="B26" s="45">
        <v>11.63</v>
      </c>
      <c r="C26" s="45">
        <v>11.63</v>
      </c>
      <c r="D26" s="44">
        <v>2.6560000000000001</v>
      </c>
      <c r="E26" s="44">
        <v>2.6560000000000001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4">
        <v>6.1369999999999996</v>
      </c>
      <c r="M26" s="40">
        <v>0</v>
      </c>
      <c r="N26" s="44">
        <v>1.373</v>
      </c>
      <c r="O26" s="45">
        <v>0.06</v>
      </c>
      <c r="P26" s="44">
        <v>3.0270000000000001</v>
      </c>
      <c r="Q26" s="44">
        <v>3.5179999999999998</v>
      </c>
      <c r="R26" s="44">
        <v>1E-3</v>
      </c>
      <c r="S26" s="40">
        <v>0</v>
      </c>
      <c r="T26" s="44">
        <v>2.3679999999999999</v>
      </c>
      <c r="U26" s="44">
        <v>1.006</v>
      </c>
      <c r="W26" s="2">
        <f t="shared" si="2"/>
        <v>11.63</v>
      </c>
      <c r="X26" s="2">
        <f t="shared" si="3"/>
        <v>2.7160000000000002</v>
      </c>
      <c r="Y26" s="2">
        <f t="shared" si="4"/>
        <v>3.5179999999999998</v>
      </c>
      <c r="Z26" s="2">
        <f t="shared" si="5"/>
        <v>0</v>
      </c>
      <c r="AA26" s="2">
        <f t="shared" si="6"/>
        <v>1.006</v>
      </c>
      <c r="AC26" s="2">
        <f t="shared" si="7"/>
        <v>18.87</v>
      </c>
      <c r="AD26" s="2">
        <f t="shared" si="0"/>
        <v>27.192000000000004</v>
      </c>
      <c r="AE26" s="3">
        <f t="shared" si="1"/>
        <v>28.483000000000004</v>
      </c>
      <c r="AG26" s="2" t="str">
        <f t="shared" si="8"/>
        <v>2.3</v>
      </c>
      <c r="AH26" s="2">
        <f t="shared" si="20"/>
        <v>14.286000000000001</v>
      </c>
      <c r="AI26" s="2">
        <f t="shared" si="9"/>
        <v>4.5839999999999996</v>
      </c>
      <c r="AK26" s="43" t="s">
        <v>64</v>
      </c>
      <c r="AL26" s="44">
        <v>11.63</v>
      </c>
      <c r="AM26" s="44">
        <f t="shared" si="10"/>
        <v>8.8047790143084264</v>
      </c>
      <c r="AN26" s="44">
        <v>2.6560000000000001</v>
      </c>
      <c r="AO26" s="44">
        <f t="shared" si="11"/>
        <v>2.0562149443561211</v>
      </c>
      <c r="AP26" s="44">
        <v>0</v>
      </c>
      <c r="AQ26" s="44">
        <f t="shared" si="12"/>
        <v>2.6633888712241656</v>
      </c>
      <c r="AR26" s="44">
        <v>0</v>
      </c>
      <c r="AS26" s="44">
        <f t="shared" si="13"/>
        <v>0</v>
      </c>
      <c r="AT26" s="44">
        <v>0</v>
      </c>
      <c r="AU26" s="44">
        <f t="shared" si="14"/>
        <v>0.76161717011128782</v>
      </c>
      <c r="AV26" s="44">
        <v>6.1369999999999996</v>
      </c>
      <c r="AW26" s="44">
        <f t="shared" si="15"/>
        <v>2.8252209856915735</v>
      </c>
      <c r="AX26" s="44">
        <v>1.373</v>
      </c>
      <c r="AY26" s="44">
        <f t="shared" si="16"/>
        <v>0.65978505564387913</v>
      </c>
      <c r="AZ26" s="44">
        <v>3.0270000000000001</v>
      </c>
      <c r="BA26" s="44">
        <f t="shared" si="17"/>
        <v>0.85461112877583456</v>
      </c>
      <c r="BB26" s="44">
        <v>1E-3</v>
      </c>
      <c r="BC26" s="44">
        <f t="shared" si="18"/>
        <v>0</v>
      </c>
      <c r="BD26" s="44">
        <v>2.3679999999999999</v>
      </c>
      <c r="BE26" s="44">
        <f t="shared" si="19"/>
        <v>0.24438282988871221</v>
      </c>
    </row>
    <row r="27" spans="1:57" x14ac:dyDescent="0.2">
      <c r="A27" s="87">
        <v>43512</v>
      </c>
      <c r="B27" s="44">
        <v>12.670999999999999</v>
      </c>
      <c r="C27" s="44">
        <v>12.670999999999999</v>
      </c>
      <c r="D27" s="44">
        <v>1.6140000000000001</v>
      </c>
      <c r="E27" s="44">
        <v>1.6140000000000001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4">
        <v>6.1360000000000001</v>
      </c>
      <c r="M27" s="40">
        <v>0</v>
      </c>
      <c r="N27" s="44">
        <v>1.3720000000000001</v>
      </c>
      <c r="O27" s="44">
        <v>1.0820000000000001</v>
      </c>
      <c r="P27" s="44">
        <v>3.0259999999999998</v>
      </c>
      <c r="Q27" s="44">
        <v>3.569</v>
      </c>
      <c r="R27" s="40">
        <v>0</v>
      </c>
      <c r="S27" s="40">
        <v>0</v>
      </c>
      <c r="T27" s="44">
        <v>2.3679999999999999</v>
      </c>
      <c r="U27" s="44">
        <v>0.94899999999999995</v>
      </c>
      <c r="W27" s="2">
        <f t="shared" si="2"/>
        <v>12.670999999999999</v>
      </c>
      <c r="X27" s="2">
        <f t="shared" si="3"/>
        <v>2.6960000000000002</v>
      </c>
      <c r="Y27" s="2">
        <f t="shared" si="4"/>
        <v>3.569</v>
      </c>
      <c r="Z27" s="2">
        <f t="shared" si="5"/>
        <v>0</v>
      </c>
      <c r="AA27" s="2">
        <f t="shared" si="6"/>
        <v>0.94899999999999995</v>
      </c>
      <c r="AC27" s="2">
        <f t="shared" si="7"/>
        <v>19.885000000000002</v>
      </c>
      <c r="AD27" s="2">
        <f t="shared" si="0"/>
        <v>27.186999999999998</v>
      </c>
      <c r="AE27" s="3">
        <f t="shared" si="1"/>
        <v>28.478000000000002</v>
      </c>
      <c r="AG27" s="2" t="str">
        <f t="shared" si="8"/>
        <v>2.3</v>
      </c>
      <c r="AH27" s="2">
        <f t="shared" si="20"/>
        <v>14.285</v>
      </c>
      <c r="AI27" s="2">
        <f t="shared" si="9"/>
        <v>5.6000000000000014</v>
      </c>
      <c r="AK27" s="43" t="s">
        <v>65</v>
      </c>
      <c r="AL27" s="44">
        <v>12.670999999999999</v>
      </c>
      <c r="AM27" s="44">
        <f t="shared" si="10"/>
        <v>9.1026017098315304</v>
      </c>
      <c r="AN27" s="44">
        <v>1.6140000000000001</v>
      </c>
      <c r="AO27" s="44">
        <f t="shared" si="11"/>
        <v>1.9367543374402816</v>
      </c>
      <c r="AP27" s="44">
        <v>0</v>
      </c>
      <c r="AQ27" s="44">
        <f t="shared" si="12"/>
        <v>2.5639006789036958</v>
      </c>
      <c r="AR27" s="44">
        <v>0</v>
      </c>
      <c r="AS27" s="44">
        <f t="shared" si="13"/>
        <v>0</v>
      </c>
      <c r="AT27" s="44">
        <v>0</v>
      </c>
      <c r="AU27" s="44">
        <f t="shared" si="14"/>
        <v>0.68174327382449074</v>
      </c>
      <c r="AV27" s="44">
        <v>6.1360000000000001</v>
      </c>
      <c r="AW27" s="44">
        <f t="shared" si="15"/>
        <v>3.568398290168469</v>
      </c>
      <c r="AX27" s="44">
        <v>1.3720000000000001</v>
      </c>
      <c r="AY27" s="44">
        <f t="shared" si="16"/>
        <v>0.75924566255971859</v>
      </c>
      <c r="AZ27" s="44">
        <v>3.0259999999999998</v>
      </c>
      <c r="BA27" s="44">
        <f t="shared" si="17"/>
        <v>1.005099321096304</v>
      </c>
      <c r="BB27" s="44">
        <v>0</v>
      </c>
      <c r="BC27" s="44">
        <f t="shared" si="18"/>
        <v>0</v>
      </c>
      <c r="BD27" s="44">
        <v>2.3679999999999999</v>
      </c>
      <c r="BE27" s="44">
        <f t="shared" si="19"/>
        <v>0.26725672617550922</v>
      </c>
    </row>
    <row r="28" spans="1:57" x14ac:dyDescent="0.2">
      <c r="A28" s="87">
        <v>43513</v>
      </c>
      <c r="B28" s="45">
        <v>12.96</v>
      </c>
      <c r="C28" s="45">
        <v>12.96</v>
      </c>
      <c r="D28" s="44">
        <v>1.3260000000000001</v>
      </c>
      <c r="E28" s="44">
        <v>1.3260000000000001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4">
        <v>6.1369999999999996</v>
      </c>
      <c r="M28" s="40">
        <v>0</v>
      </c>
      <c r="N28" s="44">
        <v>1.373</v>
      </c>
      <c r="O28" s="44">
        <v>1.387</v>
      </c>
      <c r="P28" s="44">
        <v>3.0270000000000001</v>
      </c>
      <c r="Q28" s="44">
        <v>3.5830000000000002</v>
      </c>
      <c r="R28" s="44">
        <v>1E-3</v>
      </c>
      <c r="S28" s="40">
        <v>0</v>
      </c>
      <c r="T28" s="44">
        <v>2.3679999999999999</v>
      </c>
      <c r="U28" s="44">
        <v>1.248</v>
      </c>
      <c r="W28" s="2">
        <f t="shared" si="2"/>
        <v>12.96</v>
      </c>
      <c r="X28" s="2">
        <f t="shared" si="3"/>
        <v>2.7130000000000001</v>
      </c>
      <c r="Y28" s="2">
        <f t="shared" si="4"/>
        <v>3.5830000000000002</v>
      </c>
      <c r="Z28" s="2">
        <f t="shared" si="5"/>
        <v>0</v>
      </c>
      <c r="AA28" s="2">
        <f t="shared" si="6"/>
        <v>1.248</v>
      </c>
      <c r="AC28" s="2">
        <f t="shared" si="7"/>
        <v>20.504000000000001</v>
      </c>
      <c r="AD28" s="2">
        <f t="shared" si="0"/>
        <v>27.192000000000004</v>
      </c>
      <c r="AE28" s="3">
        <f t="shared" si="1"/>
        <v>28.483000000000004</v>
      </c>
      <c r="AG28" s="2" t="str">
        <f t="shared" si="8"/>
        <v>2.3</v>
      </c>
      <c r="AH28" s="2">
        <f t="shared" si="20"/>
        <v>14.286000000000001</v>
      </c>
      <c r="AI28" s="2">
        <f t="shared" si="9"/>
        <v>6.218</v>
      </c>
      <c r="AK28" s="43" t="s">
        <v>66</v>
      </c>
      <c r="AL28" s="44">
        <v>12.96</v>
      </c>
      <c r="AM28" s="44">
        <f t="shared" si="10"/>
        <v>9.0297776043698796</v>
      </c>
      <c r="AN28" s="44">
        <v>1.3260000000000001</v>
      </c>
      <c r="AO28" s="44">
        <f t="shared" si="11"/>
        <v>1.8902613148653922</v>
      </c>
      <c r="AP28" s="44">
        <v>0</v>
      </c>
      <c r="AQ28" s="44">
        <f t="shared" si="12"/>
        <v>2.4964269410846667</v>
      </c>
      <c r="AR28" s="44">
        <v>0</v>
      </c>
      <c r="AS28" s="44">
        <f t="shared" si="13"/>
        <v>0</v>
      </c>
      <c r="AT28" s="44">
        <v>0</v>
      </c>
      <c r="AU28" s="44">
        <f t="shared" si="14"/>
        <v>0.86953413968006255</v>
      </c>
      <c r="AV28" s="44">
        <v>6.1369999999999996</v>
      </c>
      <c r="AW28" s="44">
        <f t="shared" si="15"/>
        <v>3.9302223956301212</v>
      </c>
      <c r="AX28" s="44">
        <v>1.373</v>
      </c>
      <c r="AY28" s="44">
        <f t="shared" si="16"/>
        <v>0.82273868513460779</v>
      </c>
      <c r="AZ28" s="44">
        <v>3.0270000000000001</v>
      </c>
      <c r="BA28" s="44">
        <f t="shared" si="17"/>
        <v>1.0865730589153335</v>
      </c>
      <c r="BB28" s="44">
        <v>1E-3</v>
      </c>
      <c r="BC28" s="44">
        <f t="shared" si="18"/>
        <v>0</v>
      </c>
      <c r="BD28" s="44">
        <v>2.3679999999999999</v>
      </c>
      <c r="BE28" s="44">
        <f t="shared" si="19"/>
        <v>0.37846586031993756</v>
      </c>
    </row>
    <row r="29" spans="1:57" x14ac:dyDescent="0.2">
      <c r="A29" s="87">
        <v>43514</v>
      </c>
      <c r="B29" s="45">
        <v>13.37</v>
      </c>
      <c r="C29" s="45">
        <v>13.37</v>
      </c>
      <c r="D29" s="44">
        <v>0.91500000000000004</v>
      </c>
      <c r="E29" s="44">
        <v>0.91500000000000004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4">
        <v>6.1360000000000001</v>
      </c>
      <c r="M29" s="40">
        <v>0</v>
      </c>
      <c r="N29" s="44">
        <v>1.3720000000000001</v>
      </c>
      <c r="O29" s="44">
        <v>1.8069999999999999</v>
      </c>
      <c r="P29" s="44">
        <v>3.0259999999999998</v>
      </c>
      <c r="Q29" s="44">
        <v>3.758</v>
      </c>
      <c r="R29" s="40">
        <v>0</v>
      </c>
      <c r="S29" s="40">
        <v>0</v>
      </c>
      <c r="T29" s="44">
        <v>2.3679999999999999</v>
      </c>
      <c r="U29" s="44">
        <v>1.3280000000000001</v>
      </c>
      <c r="W29" s="2">
        <f t="shared" si="2"/>
        <v>13.37</v>
      </c>
      <c r="X29" s="2">
        <f t="shared" si="3"/>
        <v>2.722</v>
      </c>
      <c r="Y29" s="2">
        <f t="shared" si="4"/>
        <v>3.758</v>
      </c>
      <c r="Z29" s="2">
        <f t="shared" si="5"/>
        <v>0</v>
      </c>
      <c r="AA29" s="2">
        <f t="shared" si="6"/>
        <v>1.3280000000000001</v>
      </c>
      <c r="AC29" s="2">
        <f t="shared" si="7"/>
        <v>21.177999999999997</v>
      </c>
      <c r="AD29" s="2">
        <f t="shared" si="0"/>
        <v>27.186999999999998</v>
      </c>
      <c r="AE29" s="3">
        <f t="shared" si="1"/>
        <v>28.478000000000002</v>
      </c>
      <c r="AG29" s="2" t="str">
        <f t="shared" si="8"/>
        <v>2.3</v>
      </c>
      <c r="AH29" s="2">
        <f t="shared" si="20"/>
        <v>14.285</v>
      </c>
      <c r="AI29" s="2">
        <f t="shared" si="9"/>
        <v>6.8929999999999971</v>
      </c>
      <c r="AK29" s="43" t="s">
        <v>67</v>
      </c>
      <c r="AL29" s="44">
        <v>13.37</v>
      </c>
      <c r="AM29" s="44">
        <f t="shared" si="10"/>
        <v>9.0183421475115697</v>
      </c>
      <c r="AN29" s="44">
        <v>0.91500000000000004</v>
      </c>
      <c r="AO29" s="44">
        <f t="shared" si="11"/>
        <v>1.8360454244971198</v>
      </c>
      <c r="AP29" s="44">
        <v>0</v>
      </c>
      <c r="AQ29" s="44">
        <f t="shared" si="12"/>
        <v>2.5348488998016814</v>
      </c>
      <c r="AR29" s="44">
        <v>0</v>
      </c>
      <c r="AS29" s="44">
        <f t="shared" si="13"/>
        <v>0</v>
      </c>
      <c r="AT29" s="44">
        <v>0</v>
      </c>
      <c r="AU29" s="44">
        <f t="shared" si="14"/>
        <v>0.89576352818963079</v>
      </c>
      <c r="AV29" s="44">
        <v>6.1360000000000001</v>
      </c>
      <c r="AW29" s="44">
        <f t="shared" si="15"/>
        <v>4.3516578524884304</v>
      </c>
      <c r="AX29" s="44">
        <v>1.3720000000000001</v>
      </c>
      <c r="AY29" s="44">
        <f t="shared" si="16"/>
        <v>0.88595457550288004</v>
      </c>
      <c r="AZ29" s="44">
        <v>3.0259999999999998</v>
      </c>
      <c r="BA29" s="44">
        <f t="shared" si="17"/>
        <v>1.2231511001983186</v>
      </c>
      <c r="BB29" s="44">
        <v>0</v>
      </c>
      <c r="BC29" s="44">
        <f t="shared" si="18"/>
        <v>0</v>
      </c>
      <c r="BD29" s="44">
        <v>2.3679999999999999</v>
      </c>
      <c r="BE29" s="44">
        <f t="shared" si="19"/>
        <v>0.43223647181036912</v>
      </c>
    </row>
    <row r="30" spans="1:57" x14ac:dyDescent="0.2">
      <c r="A30" s="87">
        <v>43515</v>
      </c>
      <c r="B30" s="44">
        <v>14.286</v>
      </c>
      <c r="C30" s="44">
        <v>14.286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4">
        <v>6.1369999999999996</v>
      </c>
      <c r="M30" s="44">
        <v>0.61899999999999999</v>
      </c>
      <c r="N30" s="44">
        <v>1.373</v>
      </c>
      <c r="O30" s="44">
        <v>2.698</v>
      </c>
      <c r="P30" s="44">
        <v>3.0270000000000001</v>
      </c>
      <c r="Q30" s="44">
        <v>3.6659999999999999</v>
      </c>
      <c r="R30" s="44">
        <v>1E-3</v>
      </c>
      <c r="S30" s="40">
        <v>0</v>
      </c>
      <c r="T30" s="44">
        <v>2.3679999999999999</v>
      </c>
      <c r="U30" s="45">
        <v>1.04</v>
      </c>
      <c r="W30" s="2">
        <f t="shared" si="2"/>
        <v>14.904999999999999</v>
      </c>
      <c r="X30" s="2">
        <f t="shared" si="3"/>
        <v>2.698</v>
      </c>
      <c r="Y30" s="2">
        <f t="shared" si="4"/>
        <v>3.6659999999999999</v>
      </c>
      <c r="Z30" s="2">
        <f t="shared" si="5"/>
        <v>0</v>
      </c>
      <c r="AA30" s="2">
        <f t="shared" si="6"/>
        <v>1.04</v>
      </c>
      <c r="AC30" s="2">
        <f t="shared" si="7"/>
        <v>22.308999999999997</v>
      </c>
      <c r="AD30" s="2">
        <f t="shared" si="0"/>
        <v>27.192</v>
      </c>
      <c r="AE30" s="3">
        <f t="shared" si="1"/>
        <v>28.483000000000004</v>
      </c>
      <c r="AG30" s="2" t="str">
        <f t="shared" si="8"/>
        <v>2.3</v>
      </c>
      <c r="AH30" s="2">
        <f t="shared" si="20"/>
        <v>14.286</v>
      </c>
      <c r="AI30" s="2">
        <f t="shared" si="9"/>
        <v>8.0229999999999979</v>
      </c>
      <c r="AK30" s="43" t="s">
        <v>68</v>
      </c>
      <c r="AL30" s="44">
        <v>14.286</v>
      </c>
      <c r="AM30" s="44">
        <f t="shared" si="10"/>
        <v>9.5447052758976199</v>
      </c>
      <c r="AN30" s="44">
        <v>0</v>
      </c>
      <c r="AO30" s="44">
        <f t="shared" si="11"/>
        <v>1.7277165269622128</v>
      </c>
      <c r="AP30" s="44">
        <v>0</v>
      </c>
      <c r="AQ30" s="44">
        <f t="shared" si="12"/>
        <v>2.3475940651754899</v>
      </c>
      <c r="AR30" s="44">
        <v>0</v>
      </c>
      <c r="AS30" s="44">
        <f t="shared" si="13"/>
        <v>0</v>
      </c>
      <c r="AT30" s="44">
        <v>0</v>
      </c>
      <c r="AU30" s="44">
        <f t="shared" si="14"/>
        <v>0.66598413196467809</v>
      </c>
      <c r="AV30" s="44">
        <v>6.1369999999999996</v>
      </c>
      <c r="AW30" s="44">
        <f t="shared" si="15"/>
        <v>5.3602947241023795</v>
      </c>
      <c r="AX30" s="44">
        <v>1.373</v>
      </c>
      <c r="AY30" s="44">
        <f t="shared" si="16"/>
        <v>0.97028347303778728</v>
      </c>
      <c r="AZ30" s="44">
        <v>3.0270000000000001</v>
      </c>
      <c r="BA30" s="44">
        <f t="shared" si="17"/>
        <v>1.3184059348245101</v>
      </c>
      <c r="BB30" s="44">
        <v>1E-3</v>
      </c>
      <c r="BC30" s="44">
        <f t="shared" si="18"/>
        <v>0</v>
      </c>
      <c r="BD30" s="44">
        <v>2.3679999999999999</v>
      </c>
      <c r="BE30" s="44">
        <f t="shared" si="19"/>
        <v>0.37401586803532205</v>
      </c>
    </row>
    <row r="31" spans="1:57" x14ac:dyDescent="0.2">
      <c r="A31" s="87">
        <v>43516</v>
      </c>
      <c r="B31" s="44">
        <v>12.457000000000001</v>
      </c>
      <c r="C31" s="44">
        <v>12.457000000000001</v>
      </c>
      <c r="D31" s="44">
        <v>1.8280000000000001</v>
      </c>
      <c r="E31" s="44">
        <v>1.8280000000000001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4">
        <v>6.1360000000000001</v>
      </c>
      <c r="M31" s="40">
        <v>0</v>
      </c>
      <c r="N31" s="44">
        <v>1.3720000000000001</v>
      </c>
      <c r="O31" s="44">
        <v>0.86899999999999999</v>
      </c>
      <c r="P31" s="44">
        <v>3.0259999999999998</v>
      </c>
      <c r="Q31" s="44">
        <v>3.7519999999999998</v>
      </c>
      <c r="R31" s="40">
        <v>0</v>
      </c>
      <c r="S31" s="40">
        <v>0</v>
      </c>
      <c r="T31" s="44">
        <v>2.3679999999999999</v>
      </c>
      <c r="U31" s="44">
        <v>1.282</v>
      </c>
      <c r="W31" s="2">
        <f t="shared" si="2"/>
        <v>12.457000000000001</v>
      </c>
      <c r="X31" s="2">
        <f t="shared" si="3"/>
        <v>2.6970000000000001</v>
      </c>
      <c r="Y31" s="2">
        <f t="shared" si="4"/>
        <v>3.7519999999999998</v>
      </c>
      <c r="Z31" s="2">
        <f t="shared" si="5"/>
        <v>0</v>
      </c>
      <c r="AA31" s="2">
        <f t="shared" si="6"/>
        <v>1.282</v>
      </c>
      <c r="AC31" s="2">
        <f t="shared" si="7"/>
        <v>20.187999999999999</v>
      </c>
      <c r="AD31" s="2">
        <f t="shared" si="0"/>
        <v>27.186999999999998</v>
      </c>
      <c r="AE31" s="3">
        <f t="shared" si="1"/>
        <v>28.478000000000002</v>
      </c>
      <c r="AG31" s="2" t="str">
        <f t="shared" si="8"/>
        <v>2.3</v>
      </c>
      <c r="AH31" s="2">
        <f t="shared" si="20"/>
        <v>14.285</v>
      </c>
      <c r="AI31" s="2">
        <f t="shared" si="9"/>
        <v>5.9029999999999987</v>
      </c>
      <c r="AK31" s="43" t="s">
        <v>69</v>
      </c>
      <c r="AL31" s="44">
        <v>12.457000000000001</v>
      </c>
      <c r="AM31" s="44">
        <f t="shared" si="10"/>
        <v>8.8145554289677044</v>
      </c>
      <c r="AN31" s="44">
        <v>1.8280000000000001</v>
      </c>
      <c r="AO31" s="44">
        <f t="shared" si="11"/>
        <v>1.9083933524866259</v>
      </c>
      <c r="AP31" s="44">
        <v>0</v>
      </c>
      <c r="AQ31" s="44">
        <f t="shared" si="12"/>
        <v>2.6549098474341193</v>
      </c>
      <c r="AR31" s="44">
        <v>0</v>
      </c>
      <c r="AS31" s="44">
        <f t="shared" si="13"/>
        <v>0</v>
      </c>
      <c r="AT31" s="44">
        <v>0</v>
      </c>
      <c r="AU31" s="44">
        <f t="shared" si="14"/>
        <v>0.90714137111155158</v>
      </c>
      <c r="AV31" s="44">
        <v>6.1360000000000001</v>
      </c>
      <c r="AW31" s="44">
        <f t="shared" si="15"/>
        <v>3.6424445710322959</v>
      </c>
      <c r="AX31" s="44">
        <v>1.3720000000000001</v>
      </c>
      <c r="AY31" s="44">
        <f t="shared" si="16"/>
        <v>0.78860664751337417</v>
      </c>
      <c r="AZ31" s="44">
        <v>3.0259999999999998</v>
      </c>
      <c r="BA31" s="44">
        <f t="shared" si="17"/>
        <v>1.0970901525658805</v>
      </c>
      <c r="BB31" s="44">
        <v>0</v>
      </c>
      <c r="BC31" s="44">
        <f t="shared" si="18"/>
        <v>0</v>
      </c>
      <c r="BD31" s="44">
        <v>2.3679999999999999</v>
      </c>
      <c r="BE31" s="44">
        <f t="shared" si="19"/>
        <v>0.37485862888844856</v>
      </c>
    </row>
    <row r="32" spans="1:57" x14ac:dyDescent="0.2">
      <c r="A32" s="87">
        <v>43517</v>
      </c>
      <c r="B32" s="44">
        <v>14.286</v>
      </c>
      <c r="C32" s="44">
        <v>14.286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4">
        <v>6.1369999999999996</v>
      </c>
      <c r="M32" s="44">
        <v>0.159</v>
      </c>
      <c r="N32" s="44">
        <v>1.373</v>
      </c>
      <c r="O32" s="44">
        <v>3.1440000000000001</v>
      </c>
      <c r="P32" s="44">
        <v>3.0270000000000001</v>
      </c>
      <c r="Q32" s="44">
        <v>3.9820000000000002</v>
      </c>
      <c r="R32" s="44">
        <v>1E-3</v>
      </c>
      <c r="S32" s="40">
        <v>0</v>
      </c>
      <c r="T32" s="44">
        <v>2.3679999999999999</v>
      </c>
      <c r="U32" s="44">
        <v>1.736</v>
      </c>
      <c r="W32" s="2">
        <f t="shared" si="2"/>
        <v>14.445</v>
      </c>
      <c r="X32" s="2">
        <f t="shared" si="3"/>
        <v>3.1440000000000001</v>
      </c>
      <c r="Y32" s="2">
        <f t="shared" si="4"/>
        <v>3.9820000000000002</v>
      </c>
      <c r="Z32" s="2">
        <f t="shared" si="5"/>
        <v>0</v>
      </c>
      <c r="AA32" s="2">
        <f t="shared" si="6"/>
        <v>1.736</v>
      </c>
      <c r="AC32" s="2">
        <f t="shared" si="7"/>
        <v>23.306999999999999</v>
      </c>
      <c r="AD32" s="2">
        <f t="shared" si="0"/>
        <v>27.192</v>
      </c>
      <c r="AE32" s="3">
        <f t="shared" si="1"/>
        <v>28.483000000000004</v>
      </c>
      <c r="AG32" s="2" t="str">
        <f t="shared" si="8"/>
        <v>2.3</v>
      </c>
      <c r="AH32" s="2">
        <f t="shared" si="20"/>
        <v>14.286</v>
      </c>
      <c r="AI32" s="2">
        <f t="shared" si="9"/>
        <v>9.020999999999999</v>
      </c>
      <c r="AK32" s="43" t="s">
        <v>70</v>
      </c>
      <c r="AL32" s="44">
        <v>14.286</v>
      </c>
      <c r="AM32" s="44">
        <f t="shared" si="10"/>
        <v>8.8540468528768184</v>
      </c>
      <c r="AN32" s="44">
        <v>0</v>
      </c>
      <c r="AO32" s="44">
        <f t="shared" si="11"/>
        <v>1.9271113399407902</v>
      </c>
      <c r="AP32" s="44">
        <v>0</v>
      </c>
      <c r="AQ32" s="44">
        <f t="shared" si="12"/>
        <v>2.4407625176985457</v>
      </c>
      <c r="AR32" s="44">
        <v>0</v>
      </c>
      <c r="AS32" s="44">
        <f t="shared" si="13"/>
        <v>0</v>
      </c>
      <c r="AT32" s="44">
        <v>0</v>
      </c>
      <c r="AU32" s="44">
        <f t="shared" si="14"/>
        <v>1.0640792894838462</v>
      </c>
      <c r="AV32" s="44">
        <v>6.1369999999999996</v>
      </c>
      <c r="AW32" s="44">
        <f t="shared" si="15"/>
        <v>5.5909531471231819</v>
      </c>
      <c r="AX32" s="44">
        <v>1.373</v>
      </c>
      <c r="AY32" s="44">
        <f t="shared" si="16"/>
        <v>1.2168886600592095</v>
      </c>
      <c r="AZ32" s="44">
        <v>3.0270000000000001</v>
      </c>
      <c r="BA32" s="44">
        <f t="shared" si="17"/>
        <v>1.5412374823014545</v>
      </c>
      <c r="BB32" s="44">
        <v>1E-3</v>
      </c>
      <c r="BC32" s="44">
        <f t="shared" si="18"/>
        <v>0</v>
      </c>
      <c r="BD32" s="44">
        <v>2.3679999999999999</v>
      </c>
      <c r="BE32" s="44">
        <f t="shared" si="19"/>
        <v>0.67192071051615399</v>
      </c>
    </row>
    <row r="33" spans="1:57" x14ac:dyDescent="0.2">
      <c r="A33" s="87">
        <v>43518</v>
      </c>
      <c r="B33" s="44">
        <v>14.285</v>
      </c>
      <c r="C33" s="44">
        <v>14.285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4">
        <v>6.1360000000000001</v>
      </c>
      <c r="M33" s="44">
        <v>0.218</v>
      </c>
      <c r="N33" s="44">
        <v>1.3720000000000001</v>
      </c>
      <c r="O33" s="44">
        <v>3.1920000000000002</v>
      </c>
      <c r="P33" s="44">
        <v>3.0259999999999998</v>
      </c>
      <c r="Q33" s="44">
        <v>4.024</v>
      </c>
      <c r="R33" s="40">
        <v>0</v>
      </c>
      <c r="S33" s="40">
        <v>0</v>
      </c>
      <c r="T33" s="44">
        <v>2.367</v>
      </c>
      <c r="U33" s="44">
        <v>1.6859999999999999</v>
      </c>
      <c r="W33" s="2">
        <f t="shared" si="2"/>
        <v>14.503</v>
      </c>
      <c r="X33" s="2">
        <f t="shared" si="3"/>
        <v>3.1920000000000002</v>
      </c>
      <c r="Y33" s="2">
        <f t="shared" si="4"/>
        <v>4.024</v>
      </c>
      <c r="Z33" s="2">
        <f t="shared" si="5"/>
        <v>0</v>
      </c>
      <c r="AA33" s="2">
        <f t="shared" si="6"/>
        <v>1.6859999999999999</v>
      </c>
      <c r="AC33" s="2">
        <f t="shared" si="7"/>
        <v>23.405000000000001</v>
      </c>
      <c r="AD33" s="2">
        <f t="shared" si="0"/>
        <v>27.186</v>
      </c>
      <c r="AE33" s="3">
        <f t="shared" si="1"/>
        <v>28.477</v>
      </c>
      <c r="AG33" s="2" t="str">
        <f t="shared" si="8"/>
        <v>2.3</v>
      </c>
      <c r="AH33" s="2">
        <f t="shared" si="20"/>
        <v>14.285</v>
      </c>
      <c r="AI33" s="2">
        <f t="shared" si="9"/>
        <v>9.120000000000001</v>
      </c>
      <c r="AK33" s="43" t="s">
        <v>71</v>
      </c>
      <c r="AL33" s="44">
        <v>14.285</v>
      </c>
      <c r="AM33" s="44">
        <f t="shared" si="10"/>
        <v>8.8517562486648149</v>
      </c>
      <c r="AN33" s="44">
        <v>0</v>
      </c>
      <c r="AO33" s="44">
        <f t="shared" si="11"/>
        <v>1.9482042298654132</v>
      </c>
      <c r="AP33" s="44">
        <v>0</v>
      </c>
      <c r="AQ33" s="44">
        <f t="shared" si="12"/>
        <v>2.4560068361461225</v>
      </c>
      <c r="AR33" s="44">
        <v>0</v>
      </c>
      <c r="AS33" s="44">
        <f t="shared" si="13"/>
        <v>0</v>
      </c>
      <c r="AT33" s="44">
        <v>0</v>
      </c>
      <c r="AU33" s="44">
        <f t="shared" si="14"/>
        <v>1.0290326853236489</v>
      </c>
      <c r="AV33" s="44">
        <v>6.1360000000000001</v>
      </c>
      <c r="AW33" s="44">
        <f t="shared" si="15"/>
        <v>5.6512437513351852</v>
      </c>
      <c r="AX33" s="44">
        <v>1.3720000000000001</v>
      </c>
      <c r="AY33" s="44">
        <f t="shared" si="16"/>
        <v>1.2437957701345868</v>
      </c>
      <c r="AZ33" s="44">
        <v>3.0259999999999998</v>
      </c>
      <c r="BA33" s="44">
        <f t="shared" si="17"/>
        <v>1.5679931638538775</v>
      </c>
      <c r="BB33" s="44">
        <v>0</v>
      </c>
      <c r="BC33" s="44">
        <f t="shared" si="18"/>
        <v>0</v>
      </c>
      <c r="BD33" s="44">
        <v>2.367</v>
      </c>
      <c r="BE33" s="44">
        <f t="shared" si="19"/>
        <v>0.65696731467635128</v>
      </c>
    </row>
    <row r="34" spans="1:57" x14ac:dyDescent="0.2">
      <c r="A34" s="87">
        <v>43519</v>
      </c>
      <c r="B34" s="44">
        <v>12.872999999999999</v>
      </c>
      <c r="C34" s="44">
        <v>12.872999999999999</v>
      </c>
      <c r="D34" s="44">
        <v>1.413</v>
      </c>
      <c r="E34" s="44">
        <v>1.413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4">
        <v>6.1369999999999996</v>
      </c>
      <c r="M34" s="40">
        <v>0</v>
      </c>
      <c r="N34" s="44">
        <v>1.373</v>
      </c>
      <c r="O34" s="44">
        <v>1.702</v>
      </c>
      <c r="P34" s="44">
        <v>3.0270000000000001</v>
      </c>
      <c r="Q34" s="45">
        <v>3.54</v>
      </c>
      <c r="R34" s="44">
        <v>1E-3</v>
      </c>
      <c r="S34" s="40">
        <v>0</v>
      </c>
      <c r="T34" s="44">
        <v>2.3679999999999999</v>
      </c>
      <c r="U34" s="45">
        <v>1.26</v>
      </c>
      <c r="W34" s="2">
        <f t="shared" si="2"/>
        <v>12.872999999999999</v>
      </c>
      <c r="X34" s="2">
        <f t="shared" si="3"/>
        <v>3.1150000000000002</v>
      </c>
      <c r="Y34" s="2">
        <f t="shared" si="4"/>
        <v>3.54</v>
      </c>
      <c r="Z34" s="2">
        <f t="shared" si="5"/>
        <v>0</v>
      </c>
      <c r="AA34" s="2">
        <f t="shared" si="6"/>
        <v>1.26</v>
      </c>
      <c r="AC34" s="2">
        <f t="shared" si="7"/>
        <v>20.788</v>
      </c>
      <c r="AD34" s="2">
        <f t="shared" si="0"/>
        <v>27.192</v>
      </c>
      <c r="AE34" s="3">
        <f t="shared" si="1"/>
        <v>28.483000000000004</v>
      </c>
      <c r="AG34" s="2" t="str">
        <f t="shared" si="8"/>
        <v>2.3</v>
      </c>
      <c r="AH34" s="2">
        <f t="shared" si="20"/>
        <v>14.286</v>
      </c>
      <c r="AI34" s="2">
        <f t="shared" si="9"/>
        <v>6.5020000000000007</v>
      </c>
      <c r="AK34" s="43" t="s">
        <v>72</v>
      </c>
      <c r="AL34" s="44">
        <v>12.872999999999999</v>
      </c>
      <c r="AM34" s="44">
        <f t="shared" si="10"/>
        <v>8.8466268039253411</v>
      </c>
      <c r="AN34" s="44">
        <v>1.413</v>
      </c>
      <c r="AO34" s="44">
        <f t="shared" si="11"/>
        <v>2.1407008851260341</v>
      </c>
      <c r="AP34" s="44">
        <v>0</v>
      </c>
      <c r="AQ34" s="44">
        <f t="shared" si="12"/>
        <v>2.43277082932461</v>
      </c>
      <c r="AR34" s="44">
        <v>0</v>
      </c>
      <c r="AS34" s="44">
        <f t="shared" si="13"/>
        <v>0</v>
      </c>
      <c r="AT34" s="44">
        <v>0</v>
      </c>
      <c r="AU34" s="44">
        <f t="shared" si="14"/>
        <v>0.86590148162401381</v>
      </c>
      <c r="AV34" s="44">
        <v>6.1369999999999996</v>
      </c>
      <c r="AW34" s="44">
        <f t="shared" si="15"/>
        <v>4.0263731960746583</v>
      </c>
      <c r="AX34" s="44">
        <v>1.373</v>
      </c>
      <c r="AY34" s="44">
        <f t="shared" si="16"/>
        <v>0.97429911487396592</v>
      </c>
      <c r="AZ34" s="44">
        <v>3.0270000000000001</v>
      </c>
      <c r="BA34" s="44">
        <f t="shared" si="17"/>
        <v>1.1072291706753896</v>
      </c>
      <c r="BB34" s="44">
        <v>1E-3</v>
      </c>
      <c r="BC34" s="44">
        <f t="shared" si="18"/>
        <v>0</v>
      </c>
      <c r="BD34" s="44">
        <v>2.3679999999999999</v>
      </c>
      <c r="BE34" s="44">
        <f t="shared" si="19"/>
        <v>0.39409851837598614</v>
      </c>
    </row>
    <row r="35" spans="1:57" x14ac:dyDescent="0.2">
      <c r="A35" s="87">
        <v>43520</v>
      </c>
      <c r="B35" s="44">
        <v>10.452</v>
      </c>
      <c r="C35" s="44">
        <v>10.452</v>
      </c>
      <c r="D35" s="44">
        <v>2.4910000000000001</v>
      </c>
      <c r="E35" s="44">
        <v>2.4910000000000001</v>
      </c>
      <c r="F35" s="44">
        <v>1.3420000000000001</v>
      </c>
      <c r="G35" s="44">
        <v>1.3420000000000001</v>
      </c>
      <c r="H35" s="40">
        <v>0</v>
      </c>
      <c r="I35" s="40">
        <v>0</v>
      </c>
      <c r="J35" s="40">
        <v>0</v>
      </c>
      <c r="K35" s="40">
        <v>0</v>
      </c>
      <c r="L35" s="44">
        <v>6.1360000000000001</v>
      </c>
      <c r="M35" s="40">
        <v>0</v>
      </c>
      <c r="N35" s="44">
        <v>1.3720000000000001</v>
      </c>
      <c r="O35" s="40">
        <v>0</v>
      </c>
      <c r="P35" s="44">
        <v>3.0259999999999998</v>
      </c>
      <c r="Q35" s="44">
        <v>3.4529999999999998</v>
      </c>
      <c r="R35" s="40">
        <v>0</v>
      </c>
      <c r="S35" s="40">
        <v>0</v>
      </c>
      <c r="T35" s="44">
        <v>2.367</v>
      </c>
      <c r="U35" s="44">
        <v>1.1220000000000001</v>
      </c>
      <c r="W35" s="2">
        <f t="shared" si="2"/>
        <v>10.452</v>
      </c>
      <c r="X35" s="2">
        <f t="shared" si="3"/>
        <v>2.4910000000000001</v>
      </c>
      <c r="Y35" s="2">
        <f t="shared" si="4"/>
        <v>4.7949999999999999</v>
      </c>
      <c r="Z35" s="2">
        <f t="shared" si="5"/>
        <v>0</v>
      </c>
      <c r="AA35" s="2">
        <f t="shared" si="6"/>
        <v>1.1220000000000001</v>
      </c>
      <c r="AC35" s="2">
        <f t="shared" si="7"/>
        <v>18.86</v>
      </c>
      <c r="AD35" s="2">
        <f t="shared" si="0"/>
        <v>27.186</v>
      </c>
      <c r="AE35" s="3">
        <f t="shared" si="1"/>
        <v>28.477</v>
      </c>
      <c r="AG35" s="2" t="str">
        <f t="shared" si="8"/>
        <v>2.3</v>
      </c>
      <c r="AH35" s="2">
        <f t="shared" si="20"/>
        <v>14.285</v>
      </c>
      <c r="AI35" s="2">
        <f t="shared" si="9"/>
        <v>4.5749999999999993</v>
      </c>
      <c r="AK35" s="43" t="s">
        <v>73</v>
      </c>
      <c r="AL35" s="44">
        <v>10.452</v>
      </c>
      <c r="AM35" s="44">
        <f t="shared" si="10"/>
        <v>7.9165864262990455</v>
      </c>
      <c r="AN35" s="44">
        <v>2.4910000000000001</v>
      </c>
      <c r="AO35" s="44">
        <f t="shared" si="11"/>
        <v>1.8867409862142102</v>
      </c>
      <c r="AP35" s="44">
        <v>1.3420000000000001</v>
      </c>
      <c r="AQ35" s="44">
        <f t="shared" si="12"/>
        <v>3.6318438494167551</v>
      </c>
      <c r="AR35" s="44">
        <v>0</v>
      </c>
      <c r="AS35" s="44">
        <f t="shared" si="13"/>
        <v>0</v>
      </c>
      <c r="AT35" s="44">
        <v>0</v>
      </c>
      <c r="AU35" s="44">
        <f t="shared" si="14"/>
        <v>0.8498287380699896</v>
      </c>
      <c r="AV35" s="44">
        <v>6.1360000000000001</v>
      </c>
      <c r="AW35" s="44">
        <f t="shared" si="15"/>
        <v>2.535413573700954</v>
      </c>
      <c r="AX35" s="44">
        <v>1.3720000000000001</v>
      </c>
      <c r="AY35" s="44">
        <f t="shared" si="16"/>
        <v>0.60425901378578994</v>
      </c>
      <c r="AZ35" s="44">
        <v>3.0259999999999998</v>
      </c>
      <c r="BA35" s="44">
        <f t="shared" si="17"/>
        <v>1.1631561505832448</v>
      </c>
      <c r="BB35" s="44">
        <v>0</v>
      </c>
      <c r="BC35" s="44">
        <f t="shared" si="18"/>
        <v>0</v>
      </c>
      <c r="BD35" s="44">
        <v>2.367</v>
      </c>
      <c r="BE35" s="44">
        <f t="shared" si="19"/>
        <v>0.27217126193001062</v>
      </c>
    </row>
    <row r="36" spans="1:57" x14ac:dyDescent="0.2">
      <c r="A36" s="87">
        <v>43521</v>
      </c>
      <c r="B36" s="44">
        <v>12.391999999999999</v>
      </c>
      <c r="C36" s="44">
        <v>12.391999999999999</v>
      </c>
      <c r="D36" s="44">
        <v>1.8939999999999999</v>
      </c>
      <c r="E36" s="44">
        <v>1.8939999999999999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4">
        <v>6.1369999999999996</v>
      </c>
      <c r="M36" s="40">
        <v>0</v>
      </c>
      <c r="N36" s="44">
        <v>1.373</v>
      </c>
      <c r="O36" s="44">
        <v>0.59099999999999997</v>
      </c>
      <c r="P36" s="44">
        <v>3.0270000000000001</v>
      </c>
      <c r="Q36" s="44">
        <v>2.9119999999999999</v>
      </c>
      <c r="R36" s="44">
        <v>1E-3</v>
      </c>
      <c r="S36" s="40">
        <v>0</v>
      </c>
      <c r="T36" s="44">
        <v>2.3679999999999999</v>
      </c>
      <c r="U36" s="44">
        <v>1.016</v>
      </c>
      <c r="W36" s="2">
        <f t="shared" si="2"/>
        <v>12.391999999999999</v>
      </c>
      <c r="X36" s="2">
        <f t="shared" si="3"/>
        <v>2.4849999999999999</v>
      </c>
      <c r="Y36" s="2">
        <f t="shared" si="4"/>
        <v>2.9119999999999999</v>
      </c>
      <c r="Z36" s="2">
        <f t="shared" si="5"/>
        <v>0</v>
      </c>
      <c r="AA36" s="2">
        <f t="shared" si="6"/>
        <v>1.016</v>
      </c>
      <c r="AC36" s="2">
        <f t="shared" si="7"/>
        <v>18.805</v>
      </c>
      <c r="AD36" s="2">
        <f t="shared" si="0"/>
        <v>27.192</v>
      </c>
      <c r="AE36" s="3">
        <f t="shared" si="1"/>
        <v>28.483000000000004</v>
      </c>
      <c r="AG36" s="2" t="str">
        <f t="shared" si="8"/>
        <v>2.3</v>
      </c>
      <c r="AH36" s="2">
        <f t="shared" si="20"/>
        <v>14.286</v>
      </c>
      <c r="AI36" s="2">
        <f t="shared" si="9"/>
        <v>4.5190000000000001</v>
      </c>
      <c r="AK36" s="43" t="s">
        <v>74</v>
      </c>
      <c r="AL36" s="44">
        <v>12.391999999999999</v>
      </c>
      <c r="AM36" s="44">
        <f t="shared" si="10"/>
        <v>9.4140979526721615</v>
      </c>
      <c r="AN36" s="44">
        <v>1.8939999999999999</v>
      </c>
      <c r="AO36" s="44">
        <f t="shared" si="11"/>
        <v>1.8878335549056102</v>
      </c>
      <c r="AP36" s="44">
        <v>0</v>
      </c>
      <c r="AQ36" s="44">
        <f t="shared" si="12"/>
        <v>2.2122218558893909</v>
      </c>
      <c r="AR36" s="44">
        <v>0</v>
      </c>
      <c r="AS36" s="44">
        <f t="shared" si="13"/>
        <v>0</v>
      </c>
      <c r="AT36" s="44">
        <v>0</v>
      </c>
      <c r="AU36" s="44">
        <f t="shared" si="14"/>
        <v>0.77184663653283703</v>
      </c>
      <c r="AV36" s="44">
        <v>6.1369999999999996</v>
      </c>
      <c r="AW36" s="44">
        <f t="shared" si="15"/>
        <v>2.9779020473278384</v>
      </c>
      <c r="AX36" s="44">
        <v>1.373</v>
      </c>
      <c r="AY36" s="44">
        <f t="shared" si="16"/>
        <v>0.59716644509438987</v>
      </c>
      <c r="AZ36" s="44">
        <v>3.0270000000000001</v>
      </c>
      <c r="BA36" s="44">
        <f t="shared" si="17"/>
        <v>0.69977814411060879</v>
      </c>
      <c r="BB36" s="44">
        <v>1E-3</v>
      </c>
      <c r="BC36" s="44">
        <f t="shared" si="18"/>
        <v>0</v>
      </c>
      <c r="BD36" s="44">
        <v>2.3679999999999999</v>
      </c>
      <c r="BE36" s="44">
        <f t="shared" si="19"/>
        <v>0.24415336346716301</v>
      </c>
    </row>
    <row r="37" spans="1:57" x14ac:dyDescent="0.2">
      <c r="A37" s="87">
        <v>43522</v>
      </c>
      <c r="B37" s="44">
        <v>12.083</v>
      </c>
      <c r="C37" s="44">
        <v>12.083</v>
      </c>
      <c r="D37" s="44">
        <v>2.202</v>
      </c>
      <c r="E37" s="44">
        <v>2.202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4">
        <v>6.1360000000000001</v>
      </c>
      <c r="M37" s="40">
        <v>0</v>
      </c>
      <c r="N37" s="44">
        <v>1.3720000000000001</v>
      </c>
      <c r="O37" s="44">
        <v>0.28899999999999998</v>
      </c>
      <c r="P37" s="44">
        <v>3.0259999999999998</v>
      </c>
      <c r="Q37" s="44">
        <v>3.169</v>
      </c>
      <c r="R37" s="40">
        <v>0</v>
      </c>
      <c r="S37" s="40">
        <v>0</v>
      </c>
      <c r="T37" s="44">
        <v>2.367</v>
      </c>
      <c r="U37" s="45">
        <v>1.1499999999999999</v>
      </c>
      <c r="W37" s="2">
        <f t="shared" si="2"/>
        <v>12.083</v>
      </c>
      <c r="X37" s="2">
        <f t="shared" si="3"/>
        <v>2.4910000000000001</v>
      </c>
      <c r="Y37" s="2">
        <f t="shared" si="4"/>
        <v>3.169</v>
      </c>
      <c r="Z37" s="2">
        <f t="shared" si="5"/>
        <v>0</v>
      </c>
      <c r="AA37" s="2">
        <f t="shared" si="6"/>
        <v>1.1499999999999999</v>
      </c>
      <c r="AC37" s="2">
        <f t="shared" si="7"/>
        <v>18.892999999999997</v>
      </c>
      <c r="AD37" s="2">
        <f t="shared" si="0"/>
        <v>27.186</v>
      </c>
      <c r="AE37" s="3">
        <f t="shared" si="1"/>
        <v>28.477</v>
      </c>
      <c r="AG37" s="2" t="str">
        <f t="shared" si="8"/>
        <v>2.3</v>
      </c>
      <c r="AH37" s="2">
        <f t="shared" si="20"/>
        <v>14.285</v>
      </c>
      <c r="AI37" s="2">
        <f t="shared" si="9"/>
        <v>4.607999999999997</v>
      </c>
      <c r="AK37" s="43" t="s">
        <v>75</v>
      </c>
      <c r="AL37" s="44">
        <v>12.083</v>
      </c>
      <c r="AM37" s="44">
        <f t="shared" si="10"/>
        <v>9.1359580267824079</v>
      </c>
      <c r="AN37" s="44">
        <v>2.202</v>
      </c>
      <c r="AO37" s="44">
        <f t="shared" si="11"/>
        <v>1.8834454559889908</v>
      </c>
      <c r="AP37" s="44">
        <v>0</v>
      </c>
      <c r="AQ37" s="44">
        <f t="shared" si="12"/>
        <v>2.3960813528820202</v>
      </c>
      <c r="AR37" s="44">
        <v>0</v>
      </c>
      <c r="AS37" s="44">
        <f t="shared" si="13"/>
        <v>0</v>
      </c>
      <c r="AT37" s="44">
        <v>0</v>
      </c>
      <c r="AU37" s="44">
        <f t="shared" si="14"/>
        <v>0.86951516434658349</v>
      </c>
      <c r="AV37" s="44">
        <v>6.1360000000000001</v>
      </c>
      <c r="AW37" s="44">
        <f t="shared" si="15"/>
        <v>2.9470419732175923</v>
      </c>
      <c r="AX37" s="44">
        <v>1.3720000000000001</v>
      </c>
      <c r="AY37" s="44">
        <f t="shared" si="16"/>
        <v>0.60755454401100906</v>
      </c>
      <c r="AZ37" s="44">
        <v>3.0259999999999998</v>
      </c>
      <c r="BA37" s="44">
        <f t="shared" si="17"/>
        <v>0.77291864711797975</v>
      </c>
      <c r="BB37" s="44">
        <v>0</v>
      </c>
      <c r="BC37" s="44">
        <f t="shared" si="18"/>
        <v>0</v>
      </c>
      <c r="BD37" s="44">
        <v>2.367</v>
      </c>
      <c r="BE37" s="44">
        <f t="shared" si="19"/>
        <v>0.28048483565341648</v>
      </c>
    </row>
    <row r="38" spans="1:57" x14ac:dyDescent="0.2">
      <c r="A38" s="87">
        <v>43523</v>
      </c>
      <c r="B38" s="44">
        <v>10.832000000000001</v>
      </c>
      <c r="C38" s="44">
        <v>10.832000000000001</v>
      </c>
      <c r="D38" s="44">
        <v>2.4769999999999999</v>
      </c>
      <c r="E38" s="44">
        <v>2.4769999999999999</v>
      </c>
      <c r="F38" s="44">
        <v>0.97699999999999998</v>
      </c>
      <c r="G38" s="44">
        <v>0.97699999999999998</v>
      </c>
      <c r="H38" s="40">
        <v>0</v>
      </c>
      <c r="I38" s="40">
        <v>0</v>
      </c>
      <c r="J38" s="40">
        <v>0</v>
      </c>
      <c r="K38" s="40">
        <v>0</v>
      </c>
      <c r="L38" s="44">
        <v>6.1369999999999996</v>
      </c>
      <c r="M38" s="40">
        <v>0</v>
      </c>
      <c r="N38" s="44">
        <v>1.373</v>
      </c>
      <c r="O38" s="40">
        <v>0</v>
      </c>
      <c r="P38" s="44">
        <v>3.0270000000000001</v>
      </c>
      <c r="Q38" s="44">
        <v>2.1989999999999998</v>
      </c>
      <c r="R38" s="44">
        <v>1E-3</v>
      </c>
      <c r="S38" s="40">
        <v>0</v>
      </c>
      <c r="T38" s="44">
        <v>2.3679999999999999</v>
      </c>
      <c r="U38" s="44">
        <v>1.175</v>
      </c>
      <c r="W38" s="2">
        <f t="shared" si="2"/>
        <v>10.832000000000001</v>
      </c>
      <c r="X38" s="2">
        <f t="shared" si="3"/>
        <v>2.4769999999999999</v>
      </c>
      <c r="Y38" s="2">
        <f t="shared" si="4"/>
        <v>3.1759999999999997</v>
      </c>
      <c r="Z38" s="2">
        <f t="shared" si="5"/>
        <v>0</v>
      </c>
      <c r="AA38" s="2">
        <f t="shared" si="6"/>
        <v>1.175</v>
      </c>
      <c r="AC38" s="2">
        <f t="shared" si="7"/>
        <v>17.66</v>
      </c>
      <c r="AD38" s="2">
        <f t="shared" si="0"/>
        <v>27.192000000000004</v>
      </c>
      <c r="AE38" s="3">
        <f t="shared" si="1"/>
        <v>28.483000000000004</v>
      </c>
      <c r="AG38" s="2" t="str">
        <f t="shared" si="8"/>
        <v>2.3</v>
      </c>
      <c r="AH38" s="2">
        <f t="shared" si="20"/>
        <v>14.286000000000001</v>
      </c>
      <c r="AI38" s="2">
        <f t="shared" si="9"/>
        <v>3.3739999999999988</v>
      </c>
      <c r="AK38" s="43" t="s">
        <v>76</v>
      </c>
      <c r="AL38" s="44">
        <v>10.832000000000001</v>
      </c>
      <c r="AM38" s="44">
        <f t="shared" si="10"/>
        <v>8.7625114382785974</v>
      </c>
      <c r="AN38" s="44">
        <v>2.4769999999999999</v>
      </c>
      <c r="AO38" s="44">
        <f t="shared" si="11"/>
        <v>2.0037611551528882</v>
      </c>
      <c r="AP38" s="44">
        <v>0.97699999999999998</v>
      </c>
      <c r="AQ38" s="44">
        <f t="shared" si="12"/>
        <v>2.5692149490373728</v>
      </c>
      <c r="AR38" s="44">
        <v>0</v>
      </c>
      <c r="AS38" s="44">
        <f t="shared" si="13"/>
        <v>0</v>
      </c>
      <c r="AT38" s="44">
        <v>0</v>
      </c>
      <c r="AU38" s="44">
        <f t="shared" si="14"/>
        <v>0.95051245753114388</v>
      </c>
      <c r="AV38" s="44">
        <v>6.1369999999999996</v>
      </c>
      <c r="AW38" s="44">
        <f t="shared" si="15"/>
        <v>2.0694885617214038</v>
      </c>
      <c r="AX38" s="44">
        <v>1.373</v>
      </c>
      <c r="AY38" s="44">
        <f t="shared" si="16"/>
        <v>0.47323884484711193</v>
      </c>
      <c r="AZ38" s="44">
        <v>3.0270000000000001</v>
      </c>
      <c r="BA38" s="44">
        <f t="shared" si="17"/>
        <v>0.60678505096262714</v>
      </c>
      <c r="BB38" s="44">
        <v>1E-3</v>
      </c>
      <c r="BC38" s="44">
        <f t="shared" si="18"/>
        <v>0</v>
      </c>
      <c r="BD38" s="44">
        <v>2.3679999999999999</v>
      </c>
      <c r="BE38" s="44">
        <f t="shared" si="19"/>
        <v>0.22448754246885608</v>
      </c>
    </row>
    <row r="39" spans="1:57" x14ac:dyDescent="0.2">
      <c r="A39" s="87">
        <v>43524</v>
      </c>
      <c r="B39" s="44">
        <v>10.692</v>
      </c>
      <c r="C39" s="44">
        <v>10.692</v>
      </c>
      <c r="D39" s="45">
        <v>2.57</v>
      </c>
      <c r="E39" s="45">
        <v>2.57</v>
      </c>
      <c r="F39" s="44">
        <v>1.0229999999999999</v>
      </c>
      <c r="G39" s="44">
        <v>1.0229999999999999</v>
      </c>
      <c r="H39" s="40">
        <v>0</v>
      </c>
      <c r="I39" s="40">
        <v>0</v>
      </c>
      <c r="J39" s="40">
        <v>0</v>
      </c>
      <c r="K39" s="40">
        <v>0</v>
      </c>
      <c r="L39" s="44">
        <v>6.1360000000000001</v>
      </c>
      <c r="M39" s="40">
        <v>0</v>
      </c>
      <c r="N39" s="44">
        <v>1.3720000000000001</v>
      </c>
      <c r="O39" s="40">
        <v>0</v>
      </c>
      <c r="P39" s="44">
        <v>3.0259999999999998</v>
      </c>
      <c r="Q39" s="44">
        <v>2.1819999999999999</v>
      </c>
      <c r="R39" s="40">
        <v>0</v>
      </c>
      <c r="S39" s="40">
        <v>0</v>
      </c>
      <c r="T39" s="44">
        <v>2.367</v>
      </c>
      <c r="U39" s="44">
        <v>1.2270000000000001</v>
      </c>
      <c r="W39" s="2">
        <f t="shared" si="2"/>
        <v>10.692</v>
      </c>
      <c r="X39" s="2">
        <f t="shared" si="3"/>
        <v>2.57</v>
      </c>
      <c r="Y39" s="2">
        <f t="shared" si="4"/>
        <v>3.2050000000000001</v>
      </c>
      <c r="Z39" s="2">
        <f t="shared" si="5"/>
        <v>0</v>
      </c>
      <c r="AA39" s="2">
        <f t="shared" si="6"/>
        <v>1.2270000000000001</v>
      </c>
      <c r="AC39" s="2">
        <f t="shared" si="7"/>
        <v>17.693999999999999</v>
      </c>
      <c r="AD39" s="2">
        <f t="shared" si="0"/>
        <v>27.186</v>
      </c>
      <c r="AE39" s="3">
        <f t="shared" si="1"/>
        <v>28.477</v>
      </c>
      <c r="AG39" s="2" t="str">
        <f t="shared" si="8"/>
        <v>2.3</v>
      </c>
      <c r="AH39" s="2">
        <f t="shared" si="20"/>
        <v>14.285</v>
      </c>
      <c r="AI39" s="2">
        <f t="shared" si="9"/>
        <v>3.4089999999999989</v>
      </c>
      <c r="AK39" s="43" t="s">
        <v>77</v>
      </c>
      <c r="AL39" s="44">
        <v>10.692</v>
      </c>
      <c r="AM39" s="44">
        <f t="shared" si="10"/>
        <v>8.6320345879959319</v>
      </c>
      <c r="AN39" s="44">
        <v>2.57</v>
      </c>
      <c r="AO39" s="44">
        <f t="shared" si="11"/>
        <v>2.0748530575336273</v>
      </c>
      <c r="AP39" s="44">
        <v>1.0229999999999999</v>
      </c>
      <c r="AQ39" s="44">
        <f t="shared" si="12"/>
        <v>2.5875113032666444</v>
      </c>
      <c r="AR39" s="44">
        <v>0</v>
      </c>
      <c r="AS39" s="44">
        <f t="shared" si="13"/>
        <v>0</v>
      </c>
      <c r="AT39" s="44">
        <v>0</v>
      </c>
      <c r="AU39" s="44">
        <f t="shared" si="14"/>
        <v>0.99060105120379804</v>
      </c>
      <c r="AV39" s="44">
        <v>6.1360000000000001</v>
      </c>
      <c r="AW39" s="44">
        <f t="shared" si="15"/>
        <v>2.0599654120040687</v>
      </c>
      <c r="AX39" s="44">
        <v>1.3720000000000001</v>
      </c>
      <c r="AY39" s="44">
        <f t="shared" si="16"/>
        <v>0.49514694246637259</v>
      </c>
      <c r="AZ39" s="44">
        <v>3.0259999999999998</v>
      </c>
      <c r="BA39" s="44">
        <f t="shared" si="17"/>
        <v>0.61748869673335582</v>
      </c>
      <c r="BB39" s="44">
        <v>0</v>
      </c>
      <c r="BC39" s="44">
        <f t="shared" si="18"/>
        <v>0</v>
      </c>
      <c r="BD39" s="44">
        <v>2.367</v>
      </c>
      <c r="BE39" s="44">
        <f t="shared" si="19"/>
        <v>0.23639894879620205</v>
      </c>
    </row>
    <row r="40" spans="1:57" x14ac:dyDescent="0.2">
      <c r="B40" s="19">
        <f>SUM(B12:B39)</f>
        <v>348.17500000000001</v>
      </c>
      <c r="C40" s="19">
        <f t="shared" ref="C40:U40" si="21">SUM(C12:C39)</f>
        <v>348.17500000000001</v>
      </c>
      <c r="D40" s="19">
        <f t="shared" si="21"/>
        <v>46.568999999999988</v>
      </c>
      <c r="E40" s="19">
        <f t="shared" si="21"/>
        <v>46.568999999999988</v>
      </c>
      <c r="F40" s="19">
        <f t="shared" si="21"/>
        <v>5.2560000000000002</v>
      </c>
      <c r="G40" s="19">
        <f t="shared" si="21"/>
        <v>5.2560000000000002</v>
      </c>
      <c r="H40" s="19">
        <f t="shared" si="21"/>
        <v>0</v>
      </c>
      <c r="I40" s="19">
        <f t="shared" si="21"/>
        <v>0</v>
      </c>
      <c r="J40" s="19">
        <f t="shared" si="21"/>
        <v>0</v>
      </c>
      <c r="K40" s="19">
        <f t="shared" si="21"/>
        <v>0</v>
      </c>
      <c r="L40" s="19">
        <f t="shared" si="21"/>
        <v>171.82499999999996</v>
      </c>
      <c r="M40" s="19">
        <f t="shared" si="21"/>
        <v>1.0230000000000001</v>
      </c>
      <c r="N40" s="19">
        <f t="shared" si="21"/>
        <v>38.431000000000004</v>
      </c>
      <c r="O40" s="19">
        <f t="shared" si="21"/>
        <v>30.884</v>
      </c>
      <c r="P40" s="19">
        <f t="shared" si="21"/>
        <v>84.743999999999986</v>
      </c>
      <c r="Q40" s="19">
        <f t="shared" si="21"/>
        <v>97.369000000000014</v>
      </c>
      <c r="R40" s="19">
        <f t="shared" si="21"/>
        <v>1.5000000000000006E-2</v>
      </c>
      <c r="S40" s="19">
        <f t="shared" si="21"/>
        <v>0</v>
      </c>
      <c r="T40" s="19">
        <f t="shared" si="21"/>
        <v>66.300000000000011</v>
      </c>
      <c r="U40" s="19">
        <f t="shared" si="21"/>
        <v>35.015999999999998</v>
      </c>
      <c r="W40" s="19">
        <f>SUM(W12:W39)</f>
        <v>349.19800000000004</v>
      </c>
      <c r="X40" s="19">
        <f t="shared" ref="X40:AA40" si="22">SUM(X12:X39)</f>
        <v>77.452999999999989</v>
      </c>
      <c r="Y40" s="19">
        <f t="shared" si="22"/>
        <v>102.625</v>
      </c>
      <c r="Z40" s="19">
        <f t="shared" si="22"/>
        <v>0</v>
      </c>
      <c r="AA40" s="19">
        <f t="shared" si="22"/>
        <v>35.015999999999998</v>
      </c>
      <c r="AC40" s="18">
        <f>SUM(AC12:AC39)</f>
        <v>564.29199999999992</v>
      </c>
      <c r="AD40" s="18">
        <f>SUM(AD12:AD39)</f>
        <v>761.31500000000017</v>
      </c>
      <c r="AE40" s="19">
        <f>SUM(AE12:AE39)</f>
        <v>797.46300000000008</v>
      </c>
      <c r="AH40" s="18">
        <f>SUM(AH12:AH39)</f>
        <v>400.00000000000017</v>
      </c>
      <c r="AI40" s="18">
        <f t="shared" si="9"/>
        <v>164.29199999999975</v>
      </c>
      <c r="AL40" s="19">
        <f>SUM(AL12:AL39)</f>
        <v>348.17500000000001</v>
      </c>
      <c r="AM40" s="19">
        <f t="shared" ref="AM40" si="23">SUM(AM12:AM39)</f>
        <v>247.21790358537788</v>
      </c>
      <c r="AN40" s="19">
        <f t="shared" ref="AN40" si="24">SUM(AN12:AN39)</f>
        <v>46.568999999999988</v>
      </c>
      <c r="AO40" s="19">
        <f t="shared" ref="AO40" si="25">SUM(AO12:AO39)</f>
        <v>55.017579461045855</v>
      </c>
      <c r="AP40" s="19">
        <f t="shared" ref="AP40" si="26">SUM(AP12:AP39)</f>
        <v>5.2560000000000002</v>
      </c>
      <c r="AQ40" s="19">
        <f t="shared" ref="AQ40" si="27">SUM(AQ12:AQ39)</f>
        <v>72.95996377910167</v>
      </c>
      <c r="AR40" s="19">
        <f t="shared" ref="AR40" si="28">SUM(AR12:AR39)</f>
        <v>0</v>
      </c>
      <c r="AS40" s="19">
        <f t="shared" ref="AS40" si="29">SUM(AS12:AS39)</f>
        <v>0</v>
      </c>
      <c r="AT40" s="19">
        <f t="shared" ref="AT40" si="30">SUM(AT12:AT39)</f>
        <v>0</v>
      </c>
      <c r="AU40" s="19">
        <f t="shared" ref="AU40" si="31">SUM(AU12:AU39)</f>
        <v>24.804553174474648</v>
      </c>
      <c r="AV40" s="19">
        <f t="shared" ref="AV40" si="32">SUM(AV12:AV39)</f>
        <v>171.82499999999996</v>
      </c>
      <c r="AW40" s="19">
        <f t="shared" ref="AW40" si="33">SUM(AW12:AW39)</f>
        <v>101.98009641462218</v>
      </c>
      <c r="AX40" s="19">
        <f t="shared" ref="AX40" si="34">SUM(AX12:AX39)</f>
        <v>38.431000000000004</v>
      </c>
      <c r="AY40" s="19">
        <f t="shared" ref="AY40" si="35">SUM(AY12:AY39)</f>
        <v>22.435420538954155</v>
      </c>
      <c r="AZ40" s="19">
        <f t="shared" ref="AZ40" si="36">SUM(AZ12:AZ39)</f>
        <v>84.743999999999986</v>
      </c>
      <c r="BA40" s="19">
        <f t="shared" ref="BA40" si="37">SUM(BA12:BA39)</f>
        <v>29.665036220898319</v>
      </c>
      <c r="BB40" s="19">
        <f t="shared" ref="BB40" si="38">SUM(BB12:BB39)</f>
        <v>1.5000000000000006E-2</v>
      </c>
      <c r="BC40" s="19">
        <f t="shared" ref="BC40" si="39">SUM(BC12:BC39)</f>
        <v>0</v>
      </c>
      <c r="BD40" s="19">
        <f t="shared" ref="BD40" si="40">SUM(BD12:BD39)</f>
        <v>66.300000000000011</v>
      </c>
      <c r="BE40" s="19">
        <f t="shared" ref="BE40" si="41">SUM(BE12:BE39)</f>
        <v>10.211446825525348</v>
      </c>
    </row>
    <row r="45" spans="1:57" x14ac:dyDescent="0.2">
      <c r="AK45" s="53" t="s">
        <v>20</v>
      </c>
      <c r="AL45" s="53"/>
      <c r="AM45" s="53"/>
    </row>
    <row r="46" spans="1:57" x14ac:dyDescent="0.2">
      <c r="AK46" s="54" t="s">
        <v>21</v>
      </c>
      <c r="AL46" s="53" t="b">
        <f>AH40&gt;SUMIFS(B40:K40,B11:K11,"План")</f>
        <v>0</v>
      </c>
      <c r="AM46" s="53"/>
    </row>
    <row r="47" spans="1:57" x14ac:dyDescent="0.2">
      <c r="AK47" s="55" t="s">
        <v>22</v>
      </c>
      <c r="AL47" s="53" t="b">
        <f>AND( AI40&gt;SUMIFS(L40:U40,L11:U11,"План"), AH40&lt;SUMIFS(B40:K40,B11:K11,"План"))</f>
        <v>0</v>
      </c>
      <c r="AM47" s="53"/>
    </row>
    <row r="48" spans="1:57" x14ac:dyDescent="0.2">
      <c r="AK48" s="54" t="s">
        <v>23</v>
      </c>
      <c r="AL48" s="53" t="b">
        <f>AND(AH40&lt;SUMIFS(B40:K40,B11:K11,"План"), $AI$40&gt;0)</f>
        <v>0</v>
      </c>
      <c r="AM48" s="53"/>
    </row>
  </sheetData>
  <mergeCells count="38">
    <mergeCell ref="B1:U1"/>
    <mergeCell ref="B2:K2"/>
    <mergeCell ref="L2:U2"/>
    <mergeCell ref="B3:U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T4:AU4"/>
    <mergeCell ref="AV4:AW4"/>
    <mergeCell ref="AX4:AY4"/>
    <mergeCell ref="B6:K6"/>
    <mergeCell ref="B7:K7"/>
    <mergeCell ref="L6:U6"/>
    <mergeCell ref="L7:U7"/>
    <mergeCell ref="AG6:AG7"/>
    <mergeCell ref="AZ4:BA4"/>
    <mergeCell ref="BB4:BC4"/>
    <mergeCell ref="BD4:BE4"/>
    <mergeCell ref="AC10:AE10"/>
    <mergeCell ref="AL1:BE1"/>
    <mergeCell ref="AL2:AU2"/>
    <mergeCell ref="AV2:BE2"/>
    <mergeCell ref="AL3:BE3"/>
    <mergeCell ref="AL4:AM4"/>
    <mergeCell ref="AN4:AO4"/>
    <mergeCell ref="AP4:AQ4"/>
    <mergeCell ref="AR4:AS4"/>
    <mergeCell ref="AL6:AU6"/>
    <mergeCell ref="AV6:BE6"/>
    <mergeCell ref="AL7:AU7"/>
    <mergeCell ref="AV7:BE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40"/>
  <sheetViews>
    <sheetView zoomScale="90" zoomScaleNormal="90" workbookViewId="0">
      <selection activeCell="BO25" sqref="BO25"/>
    </sheetView>
  </sheetViews>
  <sheetFormatPr defaultRowHeight="11.25" x14ac:dyDescent="0.2"/>
  <cols>
    <col min="1" max="1" width="9.85546875" style="2" customWidth="1"/>
    <col min="2" max="31" width="10.28515625" style="2" customWidth="1"/>
    <col min="32" max="16384" width="9.140625" style="2"/>
  </cols>
  <sheetData>
    <row r="1" spans="1:67" x14ac:dyDescent="0.2">
      <c r="A1" s="38" t="s">
        <v>0</v>
      </c>
      <c r="B1" s="73" t="s">
        <v>44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5"/>
    </row>
    <row r="2" spans="1:67" x14ac:dyDescent="0.2">
      <c r="A2" s="38" t="s">
        <v>1</v>
      </c>
      <c r="B2" s="73" t="s">
        <v>29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5"/>
      <c r="Q2" s="73" t="s">
        <v>28</v>
      </c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67" ht="22.5" x14ac:dyDescent="0.2">
      <c r="A3" s="38" t="s">
        <v>2</v>
      </c>
      <c r="B3" s="73" t="s">
        <v>30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5"/>
    </row>
    <row r="4" spans="1:67" ht="104.25" customHeight="1" x14ac:dyDescent="0.2">
      <c r="A4" s="38" t="s">
        <v>5</v>
      </c>
      <c r="B4" s="68" t="s">
        <v>31</v>
      </c>
      <c r="C4" s="80"/>
      <c r="D4" s="69"/>
      <c r="E4" s="68" t="s">
        <v>32</v>
      </c>
      <c r="F4" s="80"/>
      <c r="G4" s="69"/>
      <c r="H4" s="68" t="s">
        <v>33</v>
      </c>
      <c r="I4" s="80"/>
      <c r="J4" s="69"/>
      <c r="K4" s="68" t="s">
        <v>34</v>
      </c>
      <c r="L4" s="80"/>
      <c r="M4" s="69"/>
      <c r="N4" s="68" t="s">
        <v>35</v>
      </c>
      <c r="O4" s="80"/>
      <c r="P4" s="69"/>
      <c r="Q4" s="68" t="s">
        <v>31</v>
      </c>
      <c r="R4" s="80"/>
      <c r="S4" s="69"/>
      <c r="T4" s="68" t="s">
        <v>32</v>
      </c>
      <c r="U4" s="80"/>
      <c r="V4" s="69"/>
      <c r="W4" s="68" t="s">
        <v>33</v>
      </c>
      <c r="X4" s="80"/>
      <c r="Y4" s="69"/>
      <c r="Z4" s="68" t="s">
        <v>34</v>
      </c>
      <c r="AA4" s="80"/>
      <c r="AB4" s="69"/>
      <c r="AC4" s="68" t="s">
        <v>35</v>
      </c>
      <c r="AD4" s="80"/>
      <c r="AE4" s="69"/>
      <c r="AG4" s="68" t="s">
        <v>31</v>
      </c>
      <c r="AH4" s="80"/>
      <c r="AI4" s="69"/>
      <c r="AJ4" s="68" t="s">
        <v>32</v>
      </c>
      <c r="AK4" s="80"/>
      <c r="AL4" s="69"/>
      <c r="AM4" s="68" t="s">
        <v>33</v>
      </c>
      <c r="AN4" s="80"/>
      <c r="AO4" s="69"/>
      <c r="AP4" s="68" t="s">
        <v>34</v>
      </c>
      <c r="AQ4" s="80"/>
      <c r="AR4" s="69"/>
      <c r="AS4" s="68" t="s">
        <v>35</v>
      </c>
      <c r="AT4" s="80"/>
      <c r="AU4" s="69"/>
      <c r="BA4" s="68" t="s">
        <v>31</v>
      </c>
      <c r="BB4" s="80"/>
      <c r="BC4" s="69"/>
      <c r="BD4" s="68" t="s">
        <v>32</v>
      </c>
      <c r="BE4" s="80"/>
      <c r="BF4" s="69"/>
      <c r="BG4" s="68" t="s">
        <v>33</v>
      </c>
      <c r="BH4" s="80"/>
      <c r="BI4" s="69"/>
      <c r="BJ4" s="68" t="s">
        <v>34</v>
      </c>
      <c r="BK4" s="80"/>
      <c r="BL4" s="69"/>
      <c r="BM4" s="68" t="s">
        <v>35</v>
      </c>
      <c r="BN4" s="80"/>
      <c r="BO4" s="69"/>
    </row>
    <row r="5" spans="1:67" ht="13.5" customHeight="1" x14ac:dyDescent="0.2">
      <c r="A5" s="38" t="s">
        <v>79</v>
      </c>
      <c r="B5" s="48" t="s">
        <v>36</v>
      </c>
      <c r="C5" s="48" t="s">
        <v>36</v>
      </c>
      <c r="D5" s="49" t="s">
        <v>36</v>
      </c>
      <c r="E5" s="49" t="s">
        <v>37</v>
      </c>
      <c r="F5" s="49" t="s">
        <v>37</v>
      </c>
      <c r="G5" s="49" t="s">
        <v>37</v>
      </c>
      <c r="H5" s="49" t="s">
        <v>38</v>
      </c>
      <c r="I5" s="49" t="s">
        <v>38</v>
      </c>
      <c r="J5" s="49" t="s">
        <v>38</v>
      </c>
      <c r="K5" s="49" t="s">
        <v>39</v>
      </c>
      <c r="L5" s="49" t="s">
        <v>39</v>
      </c>
      <c r="M5" s="49" t="s">
        <v>39</v>
      </c>
      <c r="N5" s="49" t="s">
        <v>40</v>
      </c>
      <c r="O5" s="49" t="s">
        <v>40</v>
      </c>
      <c r="P5" s="49" t="s">
        <v>40</v>
      </c>
      <c r="Q5" s="48" t="s">
        <v>36</v>
      </c>
      <c r="R5" s="48" t="s">
        <v>36</v>
      </c>
      <c r="S5" s="49" t="s">
        <v>36</v>
      </c>
      <c r="T5" s="49" t="s">
        <v>37</v>
      </c>
      <c r="U5" s="49" t="s">
        <v>37</v>
      </c>
      <c r="V5" s="49" t="s">
        <v>37</v>
      </c>
      <c r="W5" s="49" t="s">
        <v>38</v>
      </c>
      <c r="X5" s="49" t="s">
        <v>38</v>
      </c>
      <c r="Y5" s="49" t="s">
        <v>38</v>
      </c>
      <c r="Z5" s="49" t="s">
        <v>39</v>
      </c>
      <c r="AA5" s="49" t="s">
        <v>39</v>
      </c>
      <c r="AB5" s="49" t="s">
        <v>39</v>
      </c>
      <c r="AC5" s="49" t="s">
        <v>40</v>
      </c>
      <c r="AD5" s="49" t="s">
        <v>40</v>
      </c>
      <c r="AE5" s="49" t="s">
        <v>40</v>
      </c>
      <c r="AG5" s="48" t="s">
        <v>36</v>
      </c>
      <c r="AH5" s="48" t="s">
        <v>36</v>
      </c>
      <c r="AI5" s="48" t="s">
        <v>36</v>
      </c>
      <c r="AJ5" s="49" t="s">
        <v>37</v>
      </c>
      <c r="AK5" s="49" t="s">
        <v>37</v>
      </c>
      <c r="AL5" s="49" t="s">
        <v>37</v>
      </c>
      <c r="AM5" s="49" t="s">
        <v>38</v>
      </c>
      <c r="AN5" s="49" t="s">
        <v>38</v>
      </c>
      <c r="AO5" s="49" t="s">
        <v>38</v>
      </c>
      <c r="AP5" s="49" t="s">
        <v>39</v>
      </c>
      <c r="AQ5" s="49" t="s">
        <v>39</v>
      </c>
      <c r="AR5" s="49" t="s">
        <v>39</v>
      </c>
      <c r="AS5" s="50" t="s">
        <v>40</v>
      </c>
      <c r="AT5" s="50" t="s">
        <v>40</v>
      </c>
      <c r="AU5" s="50" t="s">
        <v>40</v>
      </c>
      <c r="BA5" s="48" t="s">
        <v>36</v>
      </c>
      <c r="BB5" s="48" t="s">
        <v>36</v>
      </c>
      <c r="BC5" s="48" t="s">
        <v>36</v>
      </c>
      <c r="BD5" s="49" t="s">
        <v>37</v>
      </c>
      <c r="BE5" s="49" t="s">
        <v>37</v>
      </c>
      <c r="BF5" s="49" t="s">
        <v>37</v>
      </c>
      <c r="BG5" s="49" t="s">
        <v>38</v>
      </c>
      <c r="BH5" s="49" t="s">
        <v>38</v>
      </c>
      <c r="BI5" s="49" t="s">
        <v>38</v>
      </c>
      <c r="BJ5" s="49" t="s">
        <v>39</v>
      </c>
      <c r="BK5" s="49" t="s">
        <v>39</v>
      </c>
      <c r="BL5" s="49" t="s">
        <v>39</v>
      </c>
      <c r="BM5" s="50" t="s">
        <v>40</v>
      </c>
      <c r="BN5" s="50" t="s">
        <v>40</v>
      </c>
      <c r="BO5" s="50" t="s">
        <v>40</v>
      </c>
    </row>
    <row r="6" spans="1:67" ht="30" customHeight="1" x14ac:dyDescent="0.2">
      <c r="A6" s="38" t="s">
        <v>4</v>
      </c>
      <c r="B6" s="76">
        <v>1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8"/>
      <c r="Q6" s="76">
        <v>2</v>
      </c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8"/>
    </row>
    <row r="7" spans="1:67" ht="30" customHeight="1" x14ac:dyDescent="0.2">
      <c r="A7" s="38" t="s">
        <v>3</v>
      </c>
      <c r="B7" s="76">
        <v>1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8"/>
      <c r="Q7" s="76">
        <v>2</v>
      </c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8"/>
    </row>
    <row r="8" spans="1:67" x14ac:dyDescent="0.2">
      <c r="A8" s="38" t="s">
        <v>45</v>
      </c>
      <c r="B8" s="39" t="s">
        <v>12</v>
      </c>
      <c r="C8" s="39" t="s">
        <v>12</v>
      </c>
      <c r="D8" s="39" t="s">
        <v>12</v>
      </c>
      <c r="E8" s="39" t="s">
        <v>12</v>
      </c>
      <c r="F8" s="39" t="s">
        <v>12</v>
      </c>
      <c r="G8" s="39" t="s">
        <v>12</v>
      </c>
      <c r="H8" s="39" t="s">
        <v>12</v>
      </c>
      <c r="I8" s="39" t="s">
        <v>12</v>
      </c>
      <c r="J8" s="39" t="s">
        <v>12</v>
      </c>
      <c r="K8" s="39" t="s">
        <v>12</v>
      </c>
      <c r="L8" s="39" t="s">
        <v>12</v>
      </c>
      <c r="M8" s="39" t="s">
        <v>12</v>
      </c>
      <c r="N8" s="39" t="s">
        <v>12</v>
      </c>
      <c r="O8" s="39" t="s">
        <v>12</v>
      </c>
      <c r="P8" s="39" t="s">
        <v>12</v>
      </c>
      <c r="Q8" s="39" t="s">
        <v>12</v>
      </c>
      <c r="R8" s="39" t="s">
        <v>12</v>
      </c>
      <c r="S8" s="39" t="s">
        <v>12</v>
      </c>
      <c r="T8" s="39" t="s">
        <v>12</v>
      </c>
      <c r="U8" s="39" t="s">
        <v>12</v>
      </c>
      <c r="V8" s="39" t="s">
        <v>12</v>
      </c>
      <c r="W8" s="39" t="s">
        <v>12</v>
      </c>
      <c r="X8" s="39" t="s">
        <v>12</v>
      </c>
      <c r="Y8" s="39" t="s">
        <v>12</v>
      </c>
      <c r="Z8" s="39" t="s">
        <v>12</v>
      </c>
      <c r="AA8" s="39" t="s">
        <v>12</v>
      </c>
      <c r="AB8" s="39" t="s">
        <v>12</v>
      </c>
      <c r="AC8" s="39" t="s">
        <v>12</v>
      </c>
      <c r="AD8" s="39" t="s">
        <v>12</v>
      </c>
      <c r="AE8" s="39" t="s">
        <v>12</v>
      </c>
      <c r="BA8" s="56" t="s">
        <v>85</v>
      </c>
      <c r="BB8" s="56" t="s">
        <v>29</v>
      </c>
      <c r="BC8" s="56" t="s">
        <v>28</v>
      </c>
      <c r="BD8" s="56" t="s">
        <v>85</v>
      </c>
      <c r="BE8" s="56" t="s">
        <v>29</v>
      </c>
      <c r="BF8" s="56" t="s">
        <v>28</v>
      </c>
      <c r="BG8" s="56" t="s">
        <v>85</v>
      </c>
      <c r="BH8" s="56" t="s">
        <v>29</v>
      </c>
      <c r="BI8" s="56" t="s">
        <v>28</v>
      </c>
      <c r="BJ8" s="56" t="s">
        <v>85</v>
      </c>
      <c r="BK8" s="56" t="s">
        <v>29</v>
      </c>
      <c r="BL8" s="56" t="s">
        <v>28</v>
      </c>
      <c r="BM8" s="56" t="s">
        <v>85</v>
      </c>
      <c r="BN8" s="56" t="s">
        <v>29</v>
      </c>
      <c r="BO8" s="56" t="s">
        <v>28</v>
      </c>
    </row>
    <row r="9" spans="1:67" hidden="1" x14ac:dyDescent="0.2">
      <c r="A9" s="38" t="s">
        <v>46</v>
      </c>
      <c r="B9" s="39" t="s">
        <v>47</v>
      </c>
      <c r="C9" s="39"/>
      <c r="D9" s="39" t="s">
        <v>47</v>
      </c>
      <c r="E9" s="39" t="s">
        <v>47</v>
      </c>
      <c r="F9" s="39"/>
      <c r="G9" s="39" t="s">
        <v>47</v>
      </c>
      <c r="H9" s="39" t="s">
        <v>47</v>
      </c>
      <c r="I9" s="39"/>
      <c r="J9" s="39" t="s">
        <v>47</v>
      </c>
      <c r="K9" s="39" t="s">
        <v>47</v>
      </c>
      <c r="L9" s="39"/>
      <c r="M9" s="39" t="s">
        <v>47</v>
      </c>
      <c r="N9" s="39" t="s">
        <v>47</v>
      </c>
      <c r="O9" s="39"/>
      <c r="P9" s="39" t="s">
        <v>47</v>
      </c>
      <c r="Q9" s="39" t="s">
        <v>48</v>
      </c>
      <c r="R9" s="39"/>
      <c r="S9" s="39" t="s">
        <v>48</v>
      </c>
      <c r="T9" s="39" t="s">
        <v>48</v>
      </c>
      <c r="U9" s="39"/>
      <c r="V9" s="39" t="s">
        <v>48</v>
      </c>
      <c r="W9" s="39" t="s">
        <v>48</v>
      </c>
      <c r="X9" s="39"/>
      <c r="Y9" s="39" t="s">
        <v>48</v>
      </c>
      <c r="Z9" s="39" t="s">
        <v>48</v>
      </c>
      <c r="AA9" s="39"/>
      <c r="AB9" s="39" t="s">
        <v>48</v>
      </c>
      <c r="AC9" s="39" t="s">
        <v>48</v>
      </c>
      <c r="AD9" s="39"/>
      <c r="AE9" s="39" t="s">
        <v>48</v>
      </c>
    </row>
    <row r="10" spans="1:67" x14ac:dyDescent="0.2">
      <c r="A10" s="38" t="s">
        <v>10</v>
      </c>
      <c r="B10" s="40">
        <v>1</v>
      </c>
      <c r="C10" s="40"/>
      <c r="D10" s="40"/>
      <c r="E10" s="40">
        <v>1</v>
      </c>
      <c r="F10" s="40"/>
      <c r="G10" s="40"/>
      <c r="H10" s="40">
        <v>1</v>
      </c>
      <c r="I10" s="40"/>
      <c r="J10" s="40"/>
      <c r="K10" s="40">
        <v>1</v>
      </c>
      <c r="L10" s="40"/>
      <c r="M10" s="40"/>
      <c r="N10" s="40">
        <v>1</v>
      </c>
      <c r="O10" s="40"/>
      <c r="P10" s="40"/>
      <c r="Q10" s="41">
        <v>1.1000000000000001</v>
      </c>
      <c r="R10" s="41"/>
      <c r="S10" s="41"/>
      <c r="T10" s="41">
        <v>1.1000000000000001</v>
      </c>
      <c r="U10" s="41"/>
      <c r="V10" s="41"/>
      <c r="W10" s="41">
        <v>1.1000000000000001</v>
      </c>
      <c r="X10" s="41"/>
      <c r="Y10" s="41"/>
      <c r="Z10" s="41">
        <v>1.1000000000000001</v>
      </c>
      <c r="AA10" s="41"/>
      <c r="AB10" s="41"/>
      <c r="AC10" s="41">
        <v>1.1000000000000001</v>
      </c>
      <c r="AD10" s="41"/>
      <c r="AE10" s="41"/>
      <c r="AG10" s="81" t="s">
        <v>82</v>
      </c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3"/>
      <c r="AW10" s="70" t="s">
        <v>83</v>
      </c>
      <c r="AX10" s="71"/>
      <c r="AY10" s="72"/>
    </row>
    <row r="11" spans="1:67" x14ac:dyDescent="0.2">
      <c r="A11" s="38" t="s">
        <v>78</v>
      </c>
      <c r="B11" s="39" t="s">
        <v>15</v>
      </c>
      <c r="C11" s="39" t="s">
        <v>84</v>
      </c>
      <c r="D11" s="39" t="s">
        <v>16</v>
      </c>
      <c r="E11" s="39" t="s">
        <v>15</v>
      </c>
      <c r="F11" s="39" t="s">
        <v>84</v>
      </c>
      <c r="G11" s="39" t="s">
        <v>16</v>
      </c>
      <c r="H11" s="39" t="s">
        <v>15</v>
      </c>
      <c r="I11" s="39" t="s">
        <v>84</v>
      </c>
      <c r="J11" s="39" t="s">
        <v>16</v>
      </c>
      <c r="K11" s="39" t="s">
        <v>15</v>
      </c>
      <c r="L11" s="39" t="s">
        <v>84</v>
      </c>
      <c r="M11" s="39" t="s">
        <v>16</v>
      </c>
      <c r="N11" s="39" t="s">
        <v>15</v>
      </c>
      <c r="O11" s="39" t="s">
        <v>84</v>
      </c>
      <c r="P11" s="39" t="s">
        <v>16</v>
      </c>
      <c r="Q11" s="39" t="s">
        <v>15</v>
      </c>
      <c r="R11" s="39" t="s">
        <v>84</v>
      </c>
      <c r="S11" s="39" t="s">
        <v>16</v>
      </c>
      <c r="T11" s="39" t="s">
        <v>15</v>
      </c>
      <c r="U11" s="39" t="s">
        <v>84</v>
      </c>
      <c r="V11" s="39" t="s">
        <v>16</v>
      </c>
      <c r="W11" s="39" t="s">
        <v>15</v>
      </c>
      <c r="X11" s="39" t="s">
        <v>84</v>
      </c>
      <c r="Y11" s="39" t="s">
        <v>16</v>
      </c>
      <c r="Z11" s="39" t="s">
        <v>15</v>
      </c>
      <c r="AA11" s="39" t="s">
        <v>84</v>
      </c>
      <c r="AB11" s="39" t="s">
        <v>16</v>
      </c>
      <c r="AC11" s="39" t="s">
        <v>15</v>
      </c>
      <c r="AD11" s="39" t="s">
        <v>84</v>
      </c>
      <c r="AE11" s="39" t="s">
        <v>16</v>
      </c>
      <c r="AG11" s="13" t="s">
        <v>15</v>
      </c>
      <c r="AH11" s="39" t="s">
        <v>84</v>
      </c>
      <c r="AI11" s="42" t="s">
        <v>16</v>
      </c>
      <c r="AJ11" s="13" t="s">
        <v>15</v>
      </c>
      <c r="AK11" s="39" t="s">
        <v>84</v>
      </c>
      <c r="AL11" s="42" t="s">
        <v>16</v>
      </c>
      <c r="AM11" s="13" t="s">
        <v>15</v>
      </c>
      <c r="AN11" s="39" t="s">
        <v>84</v>
      </c>
      <c r="AO11" s="42" t="s">
        <v>16</v>
      </c>
      <c r="AP11" s="13" t="s">
        <v>15</v>
      </c>
      <c r="AQ11" s="39" t="s">
        <v>84</v>
      </c>
      <c r="AR11" s="42" t="s">
        <v>16</v>
      </c>
      <c r="AS11" s="13" t="s">
        <v>15</v>
      </c>
      <c r="AT11" s="39" t="s">
        <v>84</v>
      </c>
      <c r="AU11" s="39" t="s">
        <v>16</v>
      </c>
      <c r="AW11" s="51" t="s">
        <v>16</v>
      </c>
      <c r="AX11" s="51" t="s">
        <v>15</v>
      </c>
      <c r="AY11" s="51" t="s">
        <v>84</v>
      </c>
    </row>
    <row r="12" spans="1:67" x14ac:dyDescent="0.2">
      <c r="A12" s="43" t="s">
        <v>50</v>
      </c>
      <c r="B12" s="44">
        <v>13.877000000000001</v>
      </c>
      <c r="C12" s="44">
        <f>ROUND(B12*B$10,3)</f>
        <v>13.877000000000001</v>
      </c>
      <c r="D12" s="44">
        <v>13.877000000000001</v>
      </c>
      <c r="E12" s="44">
        <v>0.40899999999999997</v>
      </c>
      <c r="F12" s="44">
        <f>ROUND(E12*E$10,3)</f>
        <v>0.40899999999999997</v>
      </c>
      <c r="G12" s="44">
        <v>0.40899999999999997</v>
      </c>
      <c r="H12" s="40">
        <v>0</v>
      </c>
      <c r="I12" s="44">
        <f>ROUND(H12*H$10,3)</f>
        <v>0</v>
      </c>
      <c r="J12" s="40">
        <v>0</v>
      </c>
      <c r="K12" s="40">
        <v>0</v>
      </c>
      <c r="L12" s="44">
        <f>ROUND(K12*K$10,3)</f>
        <v>0</v>
      </c>
      <c r="M12" s="40">
        <v>0</v>
      </c>
      <c r="N12" s="40">
        <v>0</v>
      </c>
      <c r="O12" s="44">
        <f>ROUND(N12*N$10,3)</f>
        <v>0</v>
      </c>
      <c r="P12" s="40">
        <v>0</v>
      </c>
      <c r="Q12" s="44">
        <v>6.1369999999999996</v>
      </c>
      <c r="R12" s="44">
        <f>ROUND(Q12*Q$10,3)</f>
        <v>6.7510000000000003</v>
      </c>
      <c r="S12" s="40">
        <v>0</v>
      </c>
      <c r="T12" s="44">
        <v>1.373</v>
      </c>
      <c r="U12" s="44">
        <f>ROUND(T12*T$10,3)</f>
        <v>1.51</v>
      </c>
      <c r="V12" s="44">
        <v>2.597</v>
      </c>
      <c r="W12" s="44">
        <v>3.0270000000000001</v>
      </c>
      <c r="X12" s="44">
        <f>ROUND(W12*W$10,3)</f>
        <v>3.33</v>
      </c>
      <c r="Y12" s="45">
        <v>3.81</v>
      </c>
      <c r="Z12" s="44">
        <v>1E-3</v>
      </c>
      <c r="AA12" s="44">
        <f>ROUND(Z12*Z$10,3)</f>
        <v>1E-3</v>
      </c>
      <c r="AB12" s="40">
        <v>0</v>
      </c>
      <c r="AC12" s="44">
        <v>2.3679999999999999</v>
      </c>
      <c r="AD12" s="44">
        <f>ROUND(AC12*AC$10,3)</f>
        <v>2.605</v>
      </c>
      <c r="AE12" s="45">
        <v>1.43</v>
      </c>
      <c r="AG12" s="2">
        <f t="shared" ref="AG12:AU12" si="0">SUMIFS($B12:$AE12,$B$11:$AE$11,AG$11,$B$5:$AE$5,AG$5)</f>
        <v>20.013999999999999</v>
      </c>
      <c r="AH12" s="2">
        <f t="shared" si="0"/>
        <v>20.628</v>
      </c>
      <c r="AI12" s="2">
        <f t="shared" si="0"/>
        <v>13.877000000000001</v>
      </c>
      <c r="AJ12" s="2">
        <f t="shared" si="0"/>
        <v>1.782</v>
      </c>
      <c r="AK12" s="2">
        <f t="shared" si="0"/>
        <v>1.919</v>
      </c>
      <c r="AL12" s="2">
        <f t="shared" si="0"/>
        <v>3.0059999999999998</v>
      </c>
      <c r="AM12" s="2">
        <f t="shared" si="0"/>
        <v>3.0270000000000001</v>
      </c>
      <c r="AN12" s="2">
        <f t="shared" si="0"/>
        <v>3.33</v>
      </c>
      <c r="AO12" s="2">
        <f t="shared" si="0"/>
        <v>3.81</v>
      </c>
      <c r="AP12" s="2">
        <f t="shared" si="0"/>
        <v>1E-3</v>
      </c>
      <c r="AQ12" s="2">
        <f t="shared" si="0"/>
        <v>1E-3</v>
      </c>
      <c r="AR12" s="2">
        <f t="shared" si="0"/>
        <v>0</v>
      </c>
      <c r="AS12" s="2">
        <f t="shared" si="0"/>
        <v>2.3679999999999999</v>
      </c>
      <c r="AT12" s="2">
        <f t="shared" si="0"/>
        <v>2.605</v>
      </c>
      <c r="AU12" s="2">
        <f t="shared" si="0"/>
        <v>1.43</v>
      </c>
      <c r="AW12" s="2">
        <f t="shared" ref="AW12:AY39" si="1">SUMIFS($AG12:$AU12,$AG$11:$AU$11,AW$11)</f>
        <v>22.122999999999998</v>
      </c>
      <c r="AX12" s="2">
        <f t="shared" si="1"/>
        <v>27.192</v>
      </c>
      <c r="AY12" s="3">
        <f t="shared" si="1"/>
        <v>28.483000000000004</v>
      </c>
      <c r="BA12" s="52" t="str">
        <f>IF(AI12&gt;AH12,"2.1",IF(AI12&gt;AG12,"2.2","2.3"))</f>
        <v>2.3</v>
      </c>
      <c r="BB12" s="3">
        <f>MIN(AI12,B12)</f>
        <v>13.877000000000001</v>
      </c>
      <c r="BC12" s="3">
        <f>AI12-BB12</f>
        <v>0</v>
      </c>
      <c r="BD12" s="52" t="str">
        <f>IF(AL12&gt;AK12,"2.1",IF(AL12&gt;AJ12,"2.2","2.3"))</f>
        <v>2.1</v>
      </c>
      <c r="BE12" s="3">
        <f>F12</f>
        <v>0.40899999999999997</v>
      </c>
      <c r="BF12" s="3">
        <f t="shared" ref="BF12:BF19" si="2">AL12-BE12</f>
        <v>2.597</v>
      </c>
      <c r="BG12" s="52" t="str">
        <f>IF(AO12&gt;AN12,"2.1",IF(AO12&gt;AM12,"2.2","2.3"))</f>
        <v>2.1</v>
      </c>
      <c r="BH12" s="3">
        <f t="shared" ref="BH12:BH18" si="3">I12</f>
        <v>0</v>
      </c>
      <c r="BI12" s="3">
        <f t="shared" ref="BI12:BI37" si="4">AO12-BH12</f>
        <v>3.81</v>
      </c>
      <c r="BJ12" s="52" t="str">
        <f>IF(AR12&gt;AQ12,"2.1",IF(AR12&gt;AP12,"2.2","2.3"))</f>
        <v>2.3</v>
      </c>
      <c r="BK12" s="3">
        <f>MIN(AR12,K12)</f>
        <v>0</v>
      </c>
      <c r="BL12" s="3">
        <f>AR12-BK12</f>
        <v>0</v>
      </c>
      <c r="BM12" s="52" t="str">
        <f>IF(AU12&gt;AT12,"2.1",IF(AU12&gt;AS12,"2.2","2.3"))</f>
        <v>2.3</v>
      </c>
      <c r="BN12" s="3">
        <f>MIN(AU12,N12)</f>
        <v>0</v>
      </c>
      <c r="BO12" s="3">
        <f>AU12-BN12</f>
        <v>1.43</v>
      </c>
    </row>
    <row r="13" spans="1:67" x14ac:dyDescent="0.2">
      <c r="A13" s="43" t="s">
        <v>51</v>
      </c>
      <c r="B13" s="44">
        <v>11.877000000000001</v>
      </c>
      <c r="C13" s="44">
        <f t="shared" ref="C13:C39" si="5">ROUND(B13*B$10,3)</f>
        <v>11.877000000000001</v>
      </c>
      <c r="D13" s="44">
        <v>11.877000000000001</v>
      </c>
      <c r="E13" s="44">
        <v>2.4089999999999998</v>
      </c>
      <c r="F13" s="44">
        <f t="shared" ref="F13:F39" si="6">ROUND(E13*E$10,3)</f>
        <v>2.4089999999999998</v>
      </c>
      <c r="G13" s="44">
        <v>2.4089999999999998</v>
      </c>
      <c r="H13" s="40">
        <v>0</v>
      </c>
      <c r="I13" s="44">
        <f t="shared" ref="I13:I39" si="7">ROUND(H13*H$10,3)</f>
        <v>0</v>
      </c>
      <c r="J13" s="40">
        <v>0</v>
      </c>
      <c r="K13" s="40">
        <v>0</v>
      </c>
      <c r="L13" s="44">
        <f t="shared" ref="L13:L39" si="8">ROUND(K13*K$10,3)</f>
        <v>0</v>
      </c>
      <c r="M13" s="40">
        <v>0</v>
      </c>
      <c r="N13" s="40">
        <v>0</v>
      </c>
      <c r="O13" s="44">
        <f t="shared" ref="O13:O39" si="9">ROUND(N13*N$10,3)</f>
        <v>0</v>
      </c>
      <c r="P13" s="40">
        <v>0</v>
      </c>
      <c r="Q13" s="44">
        <v>6.1369999999999996</v>
      </c>
      <c r="R13" s="44">
        <f t="shared" ref="R13:R39" si="10">ROUND(Q13*Q$10,3)</f>
        <v>6.7510000000000003</v>
      </c>
      <c r="S13" s="40">
        <v>0</v>
      </c>
      <c r="T13" s="44">
        <v>1.373</v>
      </c>
      <c r="U13" s="44">
        <f t="shared" ref="U13:U39" si="11">ROUND(T13*T$10,3)</f>
        <v>1.51</v>
      </c>
      <c r="V13" s="45">
        <v>0.15</v>
      </c>
      <c r="W13" s="44">
        <v>3.0270000000000001</v>
      </c>
      <c r="X13" s="44">
        <f t="shared" ref="X13:X39" si="12">ROUND(W13*W$10,3)</f>
        <v>3.33</v>
      </c>
      <c r="Y13" s="44">
        <v>3.8410000000000002</v>
      </c>
      <c r="Z13" s="44">
        <v>1E-3</v>
      </c>
      <c r="AA13" s="44">
        <f t="shared" ref="AA13:AA39" si="13">ROUND(Z13*Z$10,3)</f>
        <v>1E-3</v>
      </c>
      <c r="AB13" s="40">
        <v>0</v>
      </c>
      <c r="AC13" s="44">
        <v>2.3679999999999999</v>
      </c>
      <c r="AD13" s="44">
        <f t="shared" ref="AD13:AD39" si="14">ROUND(AC13*AC$10,3)</f>
        <v>2.605</v>
      </c>
      <c r="AE13" s="44">
        <v>1.3440000000000001</v>
      </c>
      <c r="AG13" s="2">
        <f t="shared" ref="AG13:AG39" si="15">SUMIFS($B13:$AE13,$B$11:$AE$11,AG$11,$B$5:$AE$5,AG$5)</f>
        <v>18.013999999999999</v>
      </c>
      <c r="AH13" s="2">
        <f t="shared" ref="AH13:AH39" si="16">SUMIFS($B13:$AE13,$B$11:$AE$11,AH$11,$B$5:$AE$5,AH$5)</f>
        <v>18.628</v>
      </c>
      <c r="AI13" s="2">
        <f t="shared" ref="AI13:AJ39" si="17">SUMIFS($B13:$AE13,$B$11:$AE$11,AI$11,$B$5:$AE$5,AI$5)</f>
        <v>11.877000000000001</v>
      </c>
      <c r="AJ13" s="2">
        <f t="shared" si="17"/>
        <v>3.782</v>
      </c>
      <c r="AK13" s="2">
        <f t="shared" ref="AK13:AK39" si="18">SUMIFS($B13:$AE13,$B$11:$AE$11,AK$11,$B$5:$AE$5,AK$5)</f>
        <v>3.9189999999999996</v>
      </c>
      <c r="AL13" s="2">
        <f t="shared" ref="AL13:AM39" si="19">SUMIFS($B13:$AE13,$B$11:$AE$11,AL$11,$B$5:$AE$5,AL$5)</f>
        <v>2.5589999999999997</v>
      </c>
      <c r="AM13" s="2">
        <f t="shared" si="19"/>
        <v>3.0270000000000001</v>
      </c>
      <c r="AN13" s="2">
        <f t="shared" ref="AN13:AN39" si="20">SUMIFS($B13:$AE13,$B$11:$AE$11,AN$11,$B$5:$AE$5,AN$5)</f>
        <v>3.33</v>
      </c>
      <c r="AO13" s="2">
        <f t="shared" ref="AO13:AP39" si="21">SUMIFS($B13:$AE13,$B$11:$AE$11,AO$11,$B$5:$AE$5,AO$5)</f>
        <v>3.8410000000000002</v>
      </c>
      <c r="AP13" s="2">
        <f t="shared" si="21"/>
        <v>1E-3</v>
      </c>
      <c r="AQ13" s="2">
        <f t="shared" ref="AQ13:AQ39" si="22">SUMIFS($B13:$AE13,$B$11:$AE$11,AQ$11,$B$5:$AE$5,AQ$5)</f>
        <v>1E-3</v>
      </c>
      <c r="AR13" s="2">
        <f t="shared" ref="AR13:AS39" si="23">SUMIFS($B13:$AE13,$B$11:$AE$11,AR$11,$B$5:$AE$5,AR$5)</f>
        <v>0</v>
      </c>
      <c r="AS13" s="2">
        <f t="shared" si="23"/>
        <v>2.3679999999999999</v>
      </c>
      <c r="AT13" s="2">
        <f t="shared" ref="AT13:AT39" si="24">SUMIFS($B13:$AE13,$B$11:$AE$11,AT$11,$B$5:$AE$5,AT$5)</f>
        <v>2.605</v>
      </c>
      <c r="AU13" s="2">
        <f t="shared" ref="AU13:AU39" si="25">SUMIFS($B13:$AE13,$B$11:$AE$11,AU$11,$B$5:$AE$5,AU$5)</f>
        <v>1.3440000000000001</v>
      </c>
      <c r="AW13" s="2">
        <f t="shared" si="1"/>
        <v>19.621000000000002</v>
      </c>
      <c r="AX13" s="2">
        <f t="shared" si="1"/>
        <v>27.192</v>
      </c>
      <c r="AY13" s="3">
        <f t="shared" si="1"/>
        <v>28.483000000000004</v>
      </c>
      <c r="BA13" s="52" t="str">
        <f t="shared" ref="BA13:BA39" si="26">IF(AI13&gt;AH13,"2.1",IF(AI13&gt;AG13,"2.2","2.3"))</f>
        <v>2.3</v>
      </c>
      <c r="BB13" s="3">
        <f t="shared" ref="BB13:BB39" si="27">MIN(AI13,B13)</f>
        <v>11.877000000000001</v>
      </c>
      <c r="BC13" s="3">
        <f t="shared" ref="BC13:BC39" si="28">AI13-BB13</f>
        <v>0</v>
      </c>
      <c r="BD13" s="52" t="str">
        <f t="shared" ref="BD13:BD39" si="29">IF(AL13&gt;AK13,"2.1",IF(AL13&gt;AJ13,"2.2","2.3"))</f>
        <v>2.3</v>
      </c>
      <c r="BE13" s="3">
        <f t="shared" ref="BE13:BE39" si="30">MIN(AL13,E13)</f>
        <v>2.4089999999999998</v>
      </c>
      <c r="BF13" s="3">
        <f t="shared" si="2"/>
        <v>0.14999999999999991</v>
      </c>
      <c r="BG13" s="52" t="str">
        <f t="shared" ref="BG13:BG39" si="31">IF(AO13&gt;AN13,"2.1",IF(AO13&gt;AM13,"2.2","2.3"))</f>
        <v>2.1</v>
      </c>
      <c r="BH13" s="3">
        <f t="shared" si="3"/>
        <v>0</v>
      </c>
      <c r="BI13" s="3">
        <f t="shared" si="4"/>
        <v>3.8410000000000002</v>
      </c>
      <c r="BJ13" s="52" t="str">
        <f t="shared" ref="BJ13:BJ39" si="32">IF(AR13&gt;AQ13,"2.1",IF(AR13&gt;AP13,"2.2","2.3"))</f>
        <v>2.3</v>
      </c>
      <c r="BK13" s="3">
        <f t="shared" ref="BK13:BK39" si="33">MIN(AR13,K13)</f>
        <v>0</v>
      </c>
      <c r="BL13" s="3">
        <f t="shared" ref="BL13:BL39" si="34">AR13-BK13</f>
        <v>0</v>
      </c>
      <c r="BM13" s="52" t="str">
        <f t="shared" ref="BM13:BM39" si="35">IF(AU13&gt;AT13,"2.1",IF(AU13&gt;AS13,"2.2","2.3"))</f>
        <v>2.3</v>
      </c>
      <c r="BN13" s="3">
        <f t="shared" ref="BN13:BN39" si="36">MIN(AU13,N13)</f>
        <v>0</v>
      </c>
      <c r="BO13" s="3">
        <f t="shared" ref="BO13:BO39" si="37">AU13-BN13</f>
        <v>1.3440000000000001</v>
      </c>
    </row>
    <row r="14" spans="1:67" x14ac:dyDescent="0.2">
      <c r="A14" s="43" t="s">
        <v>52</v>
      </c>
      <c r="B14" s="44">
        <v>12.694000000000001</v>
      </c>
      <c r="C14" s="44">
        <f t="shared" si="5"/>
        <v>12.694000000000001</v>
      </c>
      <c r="D14" s="44">
        <v>12.694000000000001</v>
      </c>
      <c r="E14" s="44">
        <v>1.5920000000000001</v>
      </c>
      <c r="F14" s="44">
        <f t="shared" si="6"/>
        <v>1.5920000000000001</v>
      </c>
      <c r="G14" s="44">
        <v>1.5920000000000001</v>
      </c>
      <c r="H14" s="40">
        <v>0</v>
      </c>
      <c r="I14" s="44">
        <f t="shared" si="7"/>
        <v>0</v>
      </c>
      <c r="J14" s="40">
        <v>0</v>
      </c>
      <c r="K14" s="40">
        <v>0</v>
      </c>
      <c r="L14" s="44">
        <f t="shared" si="8"/>
        <v>0</v>
      </c>
      <c r="M14" s="40">
        <v>0</v>
      </c>
      <c r="N14" s="40">
        <v>0</v>
      </c>
      <c r="O14" s="44">
        <f t="shared" si="9"/>
        <v>0</v>
      </c>
      <c r="P14" s="40">
        <v>0</v>
      </c>
      <c r="Q14" s="44">
        <v>6.1369999999999996</v>
      </c>
      <c r="R14" s="44">
        <f t="shared" si="10"/>
        <v>6.7510000000000003</v>
      </c>
      <c r="S14" s="40">
        <v>0</v>
      </c>
      <c r="T14" s="44">
        <v>1.373</v>
      </c>
      <c r="U14" s="44">
        <f t="shared" si="11"/>
        <v>1.51</v>
      </c>
      <c r="V14" s="44">
        <v>0.95899999999999996</v>
      </c>
      <c r="W14" s="44">
        <v>3.0270000000000001</v>
      </c>
      <c r="X14" s="44">
        <f t="shared" si="12"/>
        <v>3.33</v>
      </c>
      <c r="Y14" s="44">
        <v>3.6869999999999998</v>
      </c>
      <c r="Z14" s="44">
        <v>1E-3</v>
      </c>
      <c r="AA14" s="44">
        <f t="shared" si="13"/>
        <v>1E-3</v>
      </c>
      <c r="AB14" s="40">
        <v>0</v>
      </c>
      <c r="AC14" s="44">
        <v>2.3679999999999999</v>
      </c>
      <c r="AD14" s="44">
        <f t="shared" si="14"/>
        <v>2.605</v>
      </c>
      <c r="AE14" s="44">
        <v>1.224</v>
      </c>
      <c r="AG14" s="2">
        <f t="shared" si="15"/>
        <v>18.831</v>
      </c>
      <c r="AH14" s="2">
        <f t="shared" si="16"/>
        <v>19.445</v>
      </c>
      <c r="AI14" s="2">
        <f t="shared" si="17"/>
        <v>12.694000000000001</v>
      </c>
      <c r="AJ14" s="2">
        <f t="shared" si="17"/>
        <v>2.9649999999999999</v>
      </c>
      <c r="AK14" s="2">
        <f t="shared" si="18"/>
        <v>3.1020000000000003</v>
      </c>
      <c r="AL14" s="2">
        <f t="shared" si="19"/>
        <v>2.5510000000000002</v>
      </c>
      <c r="AM14" s="2">
        <f t="shared" si="19"/>
        <v>3.0270000000000001</v>
      </c>
      <c r="AN14" s="2">
        <f t="shared" si="20"/>
        <v>3.33</v>
      </c>
      <c r="AO14" s="2">
        <f t="shared" si="21"/>
        <v>3.6869999999999998</v>
      </c>
      <c r="AP14" s="2">
        <f t="shared" si="21"/>
        <v>1E-3</v>
      </c>
      <c r="AQ14" s="2">
        <f t="shared" si="22"/>
        <v>1E-3</v>
      </c>
      <c r="AR14" s="2">
        <f t="shared" si="23"/>
        <v>0</v>
      </c>
      <c r="AS14" s="2">
        <f t="shared" si="23"/>
        <v>2.3679999999999999</v>
      </c>
      <c r="AT14" s="2">
        <f t="shared" si="24"/>
        <v>2.605</v>
      </c>
      <c r="AU14" s="2">
        <f t="shared" si="25"/>
        <v>1.224</v>
      </c>
      <c r="AW14" s="2">
        <f t="shared" si="1"/>
        <v>20.156000000000002</v>
      </c>
      <c r="AX14" s="2">
        <f t="shared" si="1"/>
        <v>27.192</v>
      </c>
      <c r="AY14" s="3">
        <f t="shared" si="1"/>
        <v>28.483000000000004</v>
      </c>
      <c r="BA14" s="52" t="str">
        <f t="shared" si="26"/>
        <v>2.3</v>
      </c>
      <c r="BB14" s="3">
        <f t="shared" si="27"/>
        <v>12.694000000000001</v>
      </c>
      <c r="BC14" s="3">
        <f t="shared" si="28"/>
        <v>0</v>
      </c>
      <c r="BD14" s="52" t="str">
        <f t="shared" si="29"/>
        <v>2.3</v>
      </c>
      <c r="BE14" s="3">
        <f t="shared" si="30"/>
        <v>1.5920000000000001</v>
      </c>
      <c r="BF14" s="3">
        <f t="shared" si="2"/>
        <v>0.95900000000000007</v>
      </c>
      <c r="BG14" s="52" t="str">
        <f t="shared" si="31"/>
        <v>2.1</v>
      </c>
      <c r="BH14" s="3">
        <f t="shared" si="3"/>
        <v>0</v>
      </c>
      <c r="BI14" s="3">
        <f t="shared" si="4"/>
        <v>3.6869999999999998</v>
      </c>
      <c r="BJ14" s="52" t="str">
        <f t="shared" si="32"/>
        <v>2.3</v>
      </c>
      <c r="BK14" s="3">
        <f t="shared" si="33"/>
        <v>0</v>
      </c>
      <c r="BL14" s="3">
        <f t="shared" si="34"/>
        <v>0</v>
      </c>
      <c r="BM14" s="52" t="str">
        <f t="shared" si="35"/>
        <v>2.3</v>
      </c>
      <c r="BN14" s="3">
        <f t="shared" si="36"/>
        <v>0</v>
      </c>
      <c r="BO14" s="3">
        <f t="shared" si="37"/>
        <v>1.224</v>
      </c>
    </row>
    <row r="15" spans="1:67" x14ac:dyDescent="0.2">
      <c r="A15" s="43" t="s">
        <v>53</v>
      </c>
      <c r="B15" s="45">
        <v>10.75</v>
      </c>
      <c r="C15" s="44">
        <f t="shared" si="5"/>
        <v>10.75</v>
      </c>
      <c r="D15" s="45">
        <v>10.75</v>
      </c>
      <c r="E15" s="44">
        <v>3.121</v>
      </c>
      <c r="F15" s="44">
        <f t="shared" si="6"/>
        <v>3.121</v>
      </c>
      <c r="G15" s="44">
        <v>3.121</v>
      </c>
      <c r="H15" s="44">
        <v>0.41499999999999998</v>
      </c>
      <c r="I15" s="44">
        <f t="shared" si="7"/>
        <v>0.41499999999999998</v>
      </c>
      <c r="J15" s="44">
        <v>0.41499999999999998</v>
      </c>
      <c r="K15" s="40">
        <v>0</v>
      </c>
      <c r="L15" s="44">
        <f t="shared" si="8"/>
        <v>0</v>
      </c>
      <c r="M15" s="40">
        <v>0</v>
      </c>
      <c r="N15" s="40">
        <v>0</v>
      </c>
      <c r="O15" s="44">
        <f t="shared" si="9"/>
        <v>0</v>
      </c>
      <c r="P15" s="40">
        <v>0</v>
      </c>
      <c r="Q15" s="44">
        <v>6.1369999999999996</v>
      </c>
      <c r="R15" s="44">
        <f t="shared" si="10"/>
        <v>6.7510000000000003</v>
      </c>
      <c r="S15" s="40">
        <v>0</v>
      </c>
      <c r="T15" s="44">
        <v>1.3720000000000001</v>
      </c>
      <c r="U15" s="44">
        <f t="shared" si="11"/>
        <v>1.5089999999999999</v>
      </c>
      <c r="V15" s="40">
        <v>0</v>
      </c>
      <c r="W15" s="44">
        <v>3.0270000000000001</v>
      </c>
      <c r="X15" s="44">
        <f t="shared" si="12"/>
        <v>3.33</v>
      </c>
      <c r="Y15" s="44">
        <v>3.3069999999999999</v>
      </c>
      <c r="Z15" s="40">
        <v>0</v>
      </c>
      <c r="AA15" s="44">
        <f t="shared" si="13"/>
        <v>0</v>
      </c>
      <c r="AB15" s="40">
        <v>0</v>
      </c>
      <c r="AC15" s="44">
        <v>2.3679999999999999</v>
      </c>
      <c r="AD15" s="44">
        <f t="shared" si="14"/>
        <v>2.605</v>
      </c>
      <c r="AE15" s="44">
        <v>1.2969999999999999</v>
      </c>
      <c r="AG15" s="2">
        <f t="shared" si="15"/>
        <v>16.887</v>
      </c>
      <c r="AH15" s="2">
        <f t="shared" si="16"/>
        <v>17.501000000000001</v>
      </c>
      <c r="AI15" s="2">
        <f t="shared" si="17"/>
        <v>10.75</v>
      </c>
      <c r="AJ15" s="2">
        <f t="shared" si="17"/>
        <v>4.4930000000000003</v>
      </c>
      <c r="AK15" s="2">
        <f t="shared" si="18"/>
        <v>4.63</v>
      </c>
      <c r="AL15" s="2">
        <f t="shared" si="19"/>
        <v>3.121</v>
      </c>
      <c r="AM15" s="2">
        <f t="shared" si="19"/>
        <v>3.4420000000000002</v>
      </c>
      <c r="AN15" s="2">
        <f t="shared" si="20"/>
        <v>3.7450000000000001</v>
      </c>
      <c r="AO15" s="2">
        <f t="shared" si="21"/>
        <v>3.722</v>
      </c>
      <c r="AP15" s="2">
        <f t="shared" si="21"/>
        <v>0</v>
      </c>
      <c r="AQ15" s="2">
        <f t="shared" si="22"/>
        <v>0</v>
      </c>
      <c r="AR15" s="2">
        <f t="shared" si="23"/>
        <v>0</v>
      </c>
      <c r="AS15" s="2">
        <f t="shared" si="23"/>
        <v>2.3679999999999999</v>
      </c>
      <c r="AT15" s="2">
        <f t="shared" si="24"/>
        <v>2.605</v>
      </c>
      <c r="AU15" s="2">
        <f t="shared" si="25"/>
        <v>1.2969999999999999</v>
      </c>
      <c r="AW15" s="2">
        <f t="shared" si="1"/>
        <v>18.89</v>
      </c>
      <c r="AX15" s="2">
        <f t="shared" si="1"/>
        <v>27.19</v>
      </c>
      <c r="AY15" s="3">
        <f t="shared" si="1"/>
        <v>28.481000000000002</v>
      </c>
      <c r="BA15" s="52" t="str">
        <f t="shared" si="26"/>
        <v>2.3</v>
      </c>
      <c r="BB15" s="3">
        <f t="shared" si="27"/>
        <v>10.75</v>
      </c>
      <c r="BC15" s="3">
        <f t="shared" si="28"/>
        <v>0</v>
      </c>
      <c r="BD15" s="52" t="str">
        <f t="shared" si="29"/>
        <v>2.3</v>
      </c>
      <c r="BE15" s="3">
        <f t="shared" si="30"/>
        <v>3.121</v>
      </c>
      <c r="BF15" s="3">
        <f t="shared" si="2"/>
        <v>0</v>
      </c>
      <c r="BG15" s="52" t="str">
        <f t="shared" si="31"/>
        <v>2.2</v>
      </c>
      <c r="BH15" s="3">
        <f t="shared" si="3"/>
        <v>0.41499999999999998</v>
      </c>
      <c r="BI15" s="3">
        <f t="shared" si="4"/>
        <v>3.3069999999999999</v>
      </c>
      <c r="BJ15" s="52" t="str">
        <f t="shared" si="32"/>
        <v>2.3</v>
      </c>
      <c r="BK15" s="3">
        <f t="shared" si="33"/>
        <v>0</v>
      </c>
      <c r="BL15" s="3">
        <f t="shared" si="34"/>
        <v>0</v>
      </c>
      <c r="BM15" s="52" t="str">
        <f t="shared" si="35"/>
        <v>2.3</v>
      </c>
      <c r="BN15" s="3">
        <f t="shared" si="36"/>
        <v>0</v>
      </c>
      <c r="BO15" s="3">
        <f t="shared" si="37"/>
        <v>1.2969999999999999</v>
      </c>
    </row>
    <row r="16" spans="1:67" x14ac:dyDescent="0.2">
      <c r="A16" s="43" t="s">
        <v>54</v>
      </c>
      <c r="B16" s="44">
        <v>11.566000000000001</v>
      </c>
      <c r="C16" s="44">
        <f t="shared" si="5"/>
        <v>11.566000000000001</v>
      </c>
      <c r="D16" s="44">
        <v>11.566000000000001</v>
      </c>
      <c r="E16" s="45">
        <v>2.72</v>
      </c>
      <c r="F16" s="44">
        <f t="shared" si="6"/>
        <v>2.72</v>
      </c>
      <c r="G16" s="45">
        <v>2.72</v>
      </c>
      <c r="H16" s="40">
        <v>0</v>
      </c>
      <c r="I16" s="44">
        <f t="shared" si="7"/>
        <v>0</v>
      </c>
      <c r="J16" s="40">
        <v>0</v>
      </c>
      <c r="K16" s="40">
        <v>0</v>
      </c>
      <c r="L16" s="44">
        <f t="shared" si="8"/>
        <v>0</v>
      </c>
      <c r="M16" s="40">
        <v>0</v>
      </c>
      <c r="N16" s="40">
        <v>0</v>
      </c>
      <c r="O16" s="44">
        <f t="shared" si="9"/>
        <v>0</v>
      </c>
      <c r="P16" s="40">
        <v>0</v>
      </c>
      <c r="Q16" s="44">
        <v>6.1369999999999996</v>
      </c>
      <c r="R16" s="44">
        <f t="shared" si="10"/>
        <v>6.7510000000000003</v>
      </c>
      <c r="S16" s="40">
        <v>0</v>
      </c>
      <c r="T16" s="44">
        <v>1.373</v>
      </c>
      <c r="U16" s="44">
        <f t="shared" si="11"/>
        <v>1.51</v>
      </c>
      <c r="V16" s="45">
        <v>0.11</v>
      </c>
      <c r="W16" s="44">
        <v>3.0270000000000001</v>
      </c>
      <c r="X16" s="44">
        <f t="shared" si="12"/>
        <v>3.33</v>
      </c>
      <c r="Y16" s="44">
        <v>3.7930000000000001</v>
      </c>
      <c r="Z16" s="44">
        <v>1E-3</v>
      </c>
      <c r="AA16" s="44">
        <f t="shared" si="13"/>
        <v>1E-3</v>
      </c>
      <c r="AB16" s="40">
        <v>0</v>
      </c>
      <c r="AC16" s="44">
        <v>2.3679999999999999</v>
      </c>
      <c r="AD16" s="44">
        <f t="shared" si="14"/>
        <v>2.605</v>
      </c>
      <c r="AE16" s="44">
        <v>1.371</v>
      </c>
      <c r="AG16" s="2">
        <f t="shared" si="15"/>
        <v>17.702999999999999</v>
      </c>
      <c r="AH16" s="2">
        <f t="shared" si="16"/>
        <v>18.317</v>
      </c>
      <c r="AI16" s="2">
        <f t="shared" si="17"/>
        <v>11.566000000000001</v>
      </c>
      <c r="AJ16" s="2">
        <f t="shared" si="17"/>
        <v>4.093</v>
      </c>
      <c r="AK16" s="2">
        <f t="shared" si="18"/>
        <v>4.2300000000000004</v>
      </c>
      <c r="AL16" s="2">
        <f t="shared" si="19"/>
        <v>2.83</v>
      </c>
      <c r="AM16" s="2">
        <f t="shared" si="19"/>
        <v>3.0270000000000001</v>
      </c>
      <c r="AN16" s="2">
        <f t="shared" si="20"/>
        <v>3.33</v>
      </c>
      <c r="AO16" s="2">
        <f t="shared" si="21"/>
        <v>3.7930000000000001</v>
      </c>
      <c r="AP16" s="2">
        <f t="shared" si="21"/>
        <v>1E-3</v>
      </c>
      <c r="AQ16" s="2">
        <f t="shared" si="22"/>
        <v>1E-3</v>
      </c>
      <c r="AR16" s="2">
        <f t="shared" si="23"/>
        <v>0</v>
      </c>
      <c r="AS16" s="2">
        <f t="shared" si="23"/>
        <v>2.3679999999999999</v>
      </c>
      <c r="AT16" s="2">
        <f t="shared" si="24"/>
        <v>2.605</v>
      </c>
      <c r="AU16" s="2">
        <f t="shared" si="25"/>
        <v>1.371</v>
      </c>
      <c r="AW16" s="2">
        <f t="shared" si="1"/>
        <v>19.559999999999999</v>
      </c>
      <c r="AX16" s="2">
        <f t="shared" si="1"/>
        <v>27.192</v>
      </c>
      <c r="AY16" s="3">
        <f t="shared" si="1"/>
        <v>28.483000000000004</v>
      </c>
      <c r="BA16" s="52" t="str">
        <f t="shared" si="26"/>
        <v>2.3</v>
      </c>
      <c r="BB16" s="3">
        <f t="shared" si="27"/>
        <v>11.566000000000001</v>
      </c>
      <c r="BC16" s="3">
        <f t="shared" si="28"/>
        <v>0</v>
      </c>
      <c r="BD16" s="52" t="str">
        <f t="shared" si="29"/>
        <v>2.3</v>
      </c>
      <c r="BE16" s="3">
        <f t="shared" si="30"/>
        <v>2.72</v>
      </c>
      <c r="BF16" s="3">
        <f t="shared" si="2"/>
        <v>0.10999999999999988</v>
      </c>
      <c r="BG16" s="52" t="str">
        <f t="shared" si="31"/>
        <v>2.1</v>
      </c>
      <c r="BH16" s="3">
        <f t="shared" si="3"/>
        <v>0</v>
      </c>
      <c r="BI16" s="3">
        <f t="shared" si="4"/>
        <v>3.7930000000000001</v>
      </c>
      <c r="BJ16" s="52" t="str">
        <f t="shared" si="32"/>
        <v>2.3</v>
      </c>
      <c r="BK16" s="3">
        <f t="shared" si="33"/>
        <v>0</v>
      </c>
      <c r="BL16" s="3">
        <f t="shared" si="34"/>
        <v>0</v>
      </c>
      <c r="BM16" s="52" t="str">
        <f t="shared" si="35"/>
        <v>2.3</v>
      </c>
      <c r="BN16" s="3">
        <f t="shared" si="36"/>
        <v>0</v>
      </c>
      <c r="BO16" s="3">
        <f t="shared" si="37"/>
        <v>1.371</v>
      </c>
    </row>
    <row r="17" spans="1:67" x14ac:dyDescent="0.2">
      <c r="A17" s="43" t="s">
        <v>55</v>
      </c>
      <c r="B17" s="44">
        <v>12.801</v>
      </c>
      <c r="C17" s="44">
        <f t="shared" si="5"/>
        <v>12.801</v>
      </c>
      <c r="D17" s="44">
        <v>12.801</v>
      </c>
      <c r="E17" s="44">
        <v>1.4850000000000001</v>
      </c>
      <c r="F17" s="44">
        <f t="shared" si="6"/>
        <v>1.4850000000000001</v>
      </c>
      <c r="G17" s="44">
        <v>1.4850000000000001</v>
      </c>
      <c r="H17" s="40">
        <v>0</v>
      </c>
      <c r="I17" s="44">
        <f t="shared" si="7"/>
        <v>0</v>
      </c>
      <c r="J17" s="40">
        <v>0</v>
      </c>
      <c r="K17" s="40">
        <v>0</v>
      </c>
      <c r="L17" s="44">
        <f t="shared" si="8"/>
        <v>0</v>
      </c>
      <c r="M17" s="40">
        <v>0</v>
      </c>
      <c r="N17" s="40">
        <v>0</v>
      </c>
      <c r="O17" s="44">
        <f t="shared" si="9"/>
        <v>0</v>
      </c>
      <c r="P17" s="40">
        <v>0</v>
      </c>
      <c r="Q17" s="44">
        <v>6.1369999999999996</v>
      </c>
      <c r="R17" s="44">
        <f t="shared" si="10"/>
        <v>6.7510000000000003</v>
      </c>
      <c r="S17" s="40">
        <v>0</v>
      </c>
      <c r="T17" s="44">
        <v>1.3720000000000001</v>
      </c>
      <c r="U17" s="44">
        <f t="shared" si="11"/>
        <v>1.5089999999999999</v>
      </c>
      <c r="V17" s="44">
        <v>1.286</v>
      </c>
      <c r="W17" s="44">
        <v>3.0259999999999998</v>
      </c>
      <c r="X17" s="44">
        <f t="shared" si="12"/>
        <v>3.3290000000000002</v>
      </c>
      <c r="Y17" s="44">
        <v>3.9910000000000001</v>
      </c>
      <c r="Z17" s="40">
        <v>0</v>
      </c>
      <c r="AA17" s="44">
        <f t="shared" si="13"/>
        <v>0</v>
      </c>
      <c r="AB17" s="40">
        <v>0</v>
      </c>
      <c r="AC17" s="44">
        <v>2.3679999999999999</v>
      </c>
      <c r="AD17" s="44">
        <f t="shared" si="14"/>
        <v>2.605</v>
      </c>
      <c r="AE17" s="44">
        <v>1.415</v>
      </c>
      <c r="AG17" s="2">
        <f t="shared" si="15"/>
        <v>18.937999999999999</v>
      </c>
      <c r="AH17" s="2">
        <f t="shared" si="16"/>
        <v>19.552</v>
      </c>
      <c r="AI17" s="2">
        <f t="shared" si="17"/>
        <v>12.801</v>
      </c>
      <c r="AJ17" s="2">
        <f t="shared" si="17"/>
        <v>2.8570000000000002</v>
      </c>
      <c r="AK17" s="2">
        <f t="shared" si="18"/>
        <v>2.9939999999999998</v>
      </c>
      <c r="AL17" s="2">
        <f t="shared" si="19"/>
        <v>2.7709999999999999</v>
      </c>
      <c r="AM17" s="2">
        <f t="shared" si="19"/>
        <v>3.0259999999999998</v>
      </c>
      <c r="AN17" s="2">
        <f t="shared" si="20"/>
        <v>3.3290000000000002</v>
      </c>
      <c r="AO17" s="2">
        <f t="shared" si="21"/>
        <v>3.9910000000000001</v>
      </c>
      <c r="AP17" s="2">
        <f t="shared" si="21"/>
        <v>0</v>
      </c>
      <c r="AQ17" s="2">
        <f t="shared" si="22"/>
        <v>0</v>
      </c>
      <c r="AR17" s="2">
        <f t="shared" si="23"/>
        <v>0</v>
      </c>
      <c r="AS17" s="2">
        <f t="shared" si="23"/>
        <v>2.3679999999999999</v>
      </c>
      <c r="AT17" s="2">
        <f t="shared" si="24"/>
        <v>2.605</v>
      </c>
      <c r="AU17" s="2">
        <f t="shared" si="25"/>
        <v>1.415</v>
      </c>
      <c r="AW17" s="2">
        <f t="shared" si="1"/>
        <v>20.977999999999998</v>
      </c>
      <c r="AX17" s="2">
        <f t="shared" si="1"/>
        <v>27.188999999999997</v>
      </c>
      <c r="AY17" s="3">
        <f t="shared" si="1"/>
        <v>28.48</v>
      </c>
      <c r="BA17" s="52" t="str">
        <f t="shared" si="26"/>
        <v>2.3</v>
      </c>
      <c r="BB17" s="3">
        <f t="shared" si="27"/>
        <v>12.801</v>
      </c>
      <c r="BC17" s="3">
        <f t="shared" si="28"/>
        <v>0</v>
      </c>
      <c r="BD17" s="52" t="str">
        <f t="shared" si="29"/>
        <v>2.3</v>
      </c>
      <c r="BE17" s="3">
        <f t="shared" si="30"/>
        <v>1.4850000000000001</v>
      </c>
      <c r="BF17" s="3">
        <f t="shared" si="2"/>
        <v>1.2859999999999998</v>
      </c>
      <c r="BG17" s="52" t="str">
        <f t="shared" si="31"/>
        <v>2.1</v>
      </c>
      <c r="BH17" s="3">
        <f t="shared" si="3"/>
        <v>0</v>
      </c>
      <c r="BI17" s="3">
        <f t="shared" si="4"/>
        <v>3.9910000000000001</v>
      </c>
      <c r="BJ17" s="52" t="str">
        <f t="shared" si="32"/>
        <v>2.3</v>
      </c>
      <c r="BK17" s="3">
        <f t="shared" si="33"/>
        <v>0</v>
      </c>
      <c r="BL17" s="3">
        <f t="shared" si="34"/>
        <v>0</v>
      </c>
      <c r="BM17" s="52" t="str">
        <f t="shared" si="35"/>
        <v>2.3</v>
      </c>
      <c r="BN17" s="3">
        <f t="shared" si="36"/>
        <v>0</v>
      </c>
      <c r="BO17" s="3">
        <f t="shared" si="37"/>
        <v>1.415</v>
      </c>
    </row>
    <row r="18" spans="1:67" x14ac:dyDescent="0.2">
      <c r="A18" s="43" t="s">
        <v>56</v>
      </c>
      <c r="B18" s="44">
        <v>14.286</v>
      </c>
      <c r="C18" s="44">
        <f t="shared" si="5"/>
        <v>14.286</v>
      </c>
      <c r="D18" s="44">
        <v>14.286</v>
      </c>
      <c r="E18" s="40">
        <v>0</v>
      </c>
      <c r="F18" s="44">
        <f t="shared" si="6"/>
        <v>0</v>
      </c>
      <c r="G18" s="40">
        <v>0</v>
      </c>
      <c r="H18" s="40">
        <v>0</v>
      </c>
      <c r="I18" s="44">
        <f t="shared" si="7"/>
        <v>0</v>
      </c>
      <c r="J18" s="40">
        <v>0</v>
      </c>
      <c r="K18" s="40">
        <v>0</v>
      </c>
      <c r="L18" s="44">
        <f t="shared" si="8"/>
        <v>0</v>
      </c>
      <c r="M18" s="40">
        <v>0</v>
      </c>
      <c r="N18" s="40">
        <v>0</v>
      </c>
      <c r="O18" s="44">
        <f t="shared" si="9"/>
        <v>0</v>
      </c>
      <c r="P18" s="40">
        <v>0</v>
      </c>
      <c r="Q18" s="44">
        <v>6.1369999999999996</v>
      </c>
      <c r="R18" s="44">
        <f t="shared" si="10"/>
        <v>6.7510000000000003</v>
      </c>
      <c r="S18" s="40">
        <v>0</v>
      </c>
      <c r="T18" s="44">
        <v>1.373</v>
      </c>
      <c r="U18" s="44">
        <f t="shared" si="11"/>
        <v>1.51</v>
      </c>
      <c r="V18" s="44">
        <v>3.0870000000000002</v>
      </c>
      <c r="W18" s="44">
        <v>3.0270000000000001</v>
      </c>
      <c r="X18" s="44">
        <f t="shared" si="12"/>
        <v>3.33</v>
      </c>
      <c r="Y18" s="44">
        <v>3.9140000000000001</v>
      </c>
      <c r="Z18" s="44">
        <v>1E-3</v>
      </c>
      <c r="AA18" s="44">
        <f t="shared" si="13"/>
        <v>1E-3</v>
      </c>
      <c r="AB18" s="40">
        <v>0</v>
      </c>
      <c r="AC18" s="44">
        <v>2.3679999999999999</v>
      </c>
      <c r="AD18" s="44">
        <f t="shared" si="14"/>
        <v>2.605</v>
      </c>
      <c r="AE18" s="44">
        <v>1.4390000000000001</v>
      </c>
      <c r="AG18" s="2">
        <f t="shared" si="15"/>
        <v>20.422999999999998</v>
      </c>
      <c r="AH18" s="2">
        <f t="shared" si="16"/>
        <v>21.036999999999999</v>
      </c>
      <c r="AI18" s="2">
        <f t="shared" si="17"/>
        <v>14.286</v>
      </c>
      <c r="AJ18" s="2">
        <f t="shared" si="17"/>
        <v>1.373</v>
      </c>
      <c r="AK18" s="2">
        <f t="shared" si="18"/>
        <v>1.51</v>
      </c>
      <c r="AL18" s="2">
        <f t="shared" si="19"/>
        <v>3.0870000000000002</v>
      </c>
      <c r="AM18" s="2">
        <f t="shared" si="19"/>
        <v>3.0270000000000001</v>
      </c>
      <c r="AN18" s="2">
        <f t="shared" si="20"/>
        <v>3.33</v>
      </c>
      <c r="AO18" s="2">
        <f t="shared" si="21"/>
        <v>3.9140000000000001</v>
      </c>
      <c r="AP18" s="2">
        <f t="shared" si="21"/>
        <v>1E-3</v>
      </c>
      <c r="AQ18" s="2">
        <f t="shared" si="22"/>
        <v>1E-3</v>
      </c>
      <c r="AR18" s="2">
        <f t="shared" si="23"/>
        <v>0</v>
      </c>
      <c r="AS18" s="2">
        <f t="shared" si="23"/>
        <v>2.3679999999999999</v>
      </c>
      <c r="AT18" s="2">
        <f t="shared" si="24"/>
        <v>2.605</v>
      </c>
      <c r="AU18" s="2">
        <f t="shared" si="25"/>
        <v>1.4390000000000001</v>
      </c>
      <c r="AW18" s="2">
        <f t="shared" si="1"/>
        <v>22.726000000000003</v>
      </c>
      <c r="AX18" s="2">
        <f t="shared" si="1"/>
        <v>27.192</v>
      </c>
      <c r="AY18" s="3">
        <f t="shared" si="1"/>
        <v>28.483000000000004</v>
      </c>
      <c r="BA18" s="52" t="str">
        <f t="shared" si="26"/>
        <v>2.3</v>
      </c>
      <c r="BB18" s="3">
        <f t="shared" si="27"/>
        <v>14.286</v>
      </c>
      <c r="BC18" s="3">
        <f t="shared" si="28"/>
        <v>0</v>
      </c>
      <c r="BD18" s="52" t="str">
        <f t="shared" si="29"/>
        <v>2.1</v>
      </c>
      <c r="BE18" s="3">
        <f>F18</f>
        <v>0</v>
      </c>
      <c r="BF18" s="3">
        <f t="shared" si="2"/>
        <v>3.0870000000000002</v>
      </c>
      <c r="BG18" s="52" t="str">
        <f t="shared" si="31"/>
        <v>2.1</v>
      </c>
      <c r="BH18" s="3">
        <f t="shared" si="3"/>
        <v>0</v>
      </c>
      <c r="BI18" s="3">
        <f t="shared" si="4"/>
        <v>3.9140000000000001</v>
      </c>
      <c r="BJ18" s="52" t="str">
        <f t="shared" si="32"/>
        <v>2.3</v>
      </c>
      <c r="BK18" s="3">
        <f t="shared" si="33"/>
        <v>0</v>
      </c>
      <c r="BL18" s="3">
        <f t="shared" si="34"/>
        <v>0</v>
      </c>
      <c r="BM18" s="52" t="str">
        <f t="shared" si="35"/>
        <v>2.3</v>
      </c>
      <c r="BN18" s="3">
        <f t="shared" si="36"/>
        <v>0</v>
      </c>
      <c r="BO18" s="3">
        <f t="shared" si="37"/>
        <v>1.4390000000000001</v>
      </c>
    </row>
    <row r="19" spans="1:67" x14ac:dyDescent="0.2">
      <c r="A19" s="43" t="s">
        <v>57</v>
      </c>
      <c r="B19" s="44">
        <v>12.967000000000001</v>
      </c>
      <c r="C19" s="44">
        <f t="shared" si="5"/>
        <v>12.967000000000001</v>
      </c>
      <c r="D19" s="44">
        <v>12.967000000000001</v>
      </c>
      <c r="E19" s="44">
        <v>1.319</v>
      </c>
      <c r="F19" s="44">
        <f t="shared" si="6"/>
        <v>1.319</v>
      </c>
      <c r="G19" s="44">
        <v>1.319</v>
      </c>
      <c r="H19" s="40">
        <v>0</v>
      </c>
      <c r="I19" s="44">
        <f t="shared" si="7"/>
        <v>0</v>
      </c>
      <c r="J19" s="40">
        <v>0</v>
      </c>
      <c r="K19" s="40">
        <v>0</v>
      </c>
      <c r="L19" s="44">
        <f t="shared" si="8"/>
        <v>0</v>
      </c>
      <c r="M19" s="40">
        <v>0</v>
      </c>
      <c r="N19" s="40">
        <v>0</v>
      </c>
      <c r="O19" s="44">
        <f t="shared" si="9"/>
        <v>0</v>
      </c>
      <c r="P19" s="40">
        <v>0</v>
      </c>
      <c r="Q19" s="44">
        <v>6.1360000000000001</v>
      </c>
      <c r="R19" s="44">
        <f t="shared" si="10"/>
        <v>6.75</v>
      </c>
      <c r="S19" s="44">
        <v>2.7E-2</v>
      </c>
      <c r="T19" s="44">
        <v>1.3720000000000001</v>
      </c>
      <c r="U19" s="44">
        <f t="shared" si="11"/>
        <v>1.5089999999999999</v>
      </c>
      <c r="V19" s="44">
        <v>1.706</v>
      </c>
      <c r="W19" s="44">
        <v>3.0259999999999998</v>
      </c>
      <c r="X19" s="44">
        <f t="shared" si="12"/>
        <v>3.3290000000000002</v>
      </c>
      <c r="Y19" s="44">
        <v>2.7410000000000001</v>
      </c>
      <c r="Z19" s="40">
        <v>0</v>
      </c>
      <c r="AA19" s="44">
        <f t="shared" si="13"/>
        <v>0</v>
      </c>
      <c r="AB19" s="40">
        <v>0</v>
      </c>
      <c r="AC19" s="44">
        <v>2.3679999999999999</v>
      </c>
      <c r="AD19" s="44">
        <f t="shared" si="14"/>
        <v>2.605</v>
      </c>
      <c r="AE19" s="44">
        <v>1.161</v>
      </c>
      <c r="AG19" s="2">
        <f t="shared" si="15"/>
        <v>19.103000000000002</v>
      </c>
      <c r="AH19" s="2">
        <f t="shared" si="16"/>
        <v>19.716999999999999</v>
      </c>
      <c r="AI19" s="2">
        <f t="shared" si="17"/>
        <v>12.994</v>
      </c>
      <c r="AJ19" s="2">
        <f t="shared" si="17"/>
        <v>2.6909999999999998</v>
      </c>
      <c r="AK19" s="2">
        <f t="shared" si="18"/>
        <v>2.8279999999999998</v>
      </c>
      <c r="AL19" s="2">
        <f t="shared" si="19"/>
        <v>3.0249999999999999</v>
      </c>
      <c r="AM19" s="2">
        <f t="shared" si="19"/>
        <v>3.0259999999999998</v>
      </c>
      <c r="AN19" s="2">
        <f t="shared" si="20"/>
        <v>3.3290000000000002</v>
      </c>
      <c r="AO19" s="2">
        <f t="shared" si="21"/>
        <v>2.7410000000000001</v>
      </c>
      <c r="AP19" s="2">
        <f t="shared" si="21"/>
        <v>0</v>
      </c>
      <c r="AQ19" s="2">
        <f t="shared" si="22"/>
        <v>0</v>
      </c>
      <c r="AR19" s="2">
        <f t="shared" si="23"/>
        <v>0</v>
      </c>
      <c r="AS19" s="2">
        <f t="shared" si="23"/>
        <v>2.3679999999999999</v>
      </c>
      <c r="AT19" s="2">
        <f t="shared" si="24"/>
        <v>2.605</v>
      </c>
      <c r="AU19" s="2">
        <f t="shared" si="25"/>
        <v>1.161</v>
      </c>
      <c r="AW19" s="2">
        <f t="shared" si="1"/>
        <v>19.920999999999999</v>
      </c>
      <c r="AX19" s="2">
        <f t="shared" si="1"/>
        <v>27.187999999999999</v>
      </c>
      <c r="AY19" s="3">
        <f t="shared" si="1"/>
        <v>28.478999999999999</v>
      </c>
      <c r="BA19" s="52" t="str">
        <f t="shared" si="26"/>
        <v>2.3</v>
      </c>
      <c r="BB19" s="3">
        <f t="shared" si="27"/>
        <v>12.967000000000001</v>
      </c>
      <c r="BC19" s="3">
        <f t="shared" si="28"/>
        <v>2.6999999999999247E-2</v>
      </c>
      <c r="BD19" s="52" t="str">
        <f t="shared" si="29"/>
        <v>2.1</v>
      </c>
      <c r="BE19" s="3">
        <f>F19</f>
        <v>1.319</v>
      </c>
      <c r="BF19" s="3">
        <f t="shared" si="2"/>
        <v>1.706</v>
      </c>
      <c r="BG19" s="52" t="str">
        <f t="shared" si="31"/>
        <v>2.3</v>
      </c>
      <c r="BH19" s="3">
        <f t="shared" ref="BH19" si="38">MIN(AO19,H19)</f>
        <v>0</v>
      </c>
      <c r="BI19" s="3">
        <f t="shared" ref="BI19" si="39">AO19-BH19</f>
        <v>2.7410000000000001</v>
      </c>
      <c r="BJ19" s="52" t="str">
        <f t="shared" si="32"/>
        <v>2.3</v>
      </c>
      <c r="BK19" s="3">
        <f t="shared" si="33"/>
        <v>0</v>
      </c>
      <c r="BL19" s="3">
        <f t="shared" si="34"/>
        <v>0</v>
      </c>
      <c r="BM19" s="52" t="str">
        <f t="shared" si="35"/>
        <v>2.3</v>
      </c>
      <c r="BN19" s="3">
        <f t="shared" si="36"/>
        <v>0</v>
      </c>
      <c r="BO19" s="3">
        <f t="shared" si="37"/>
        <v>1.161</v>
      </c>
    </row>
    <row r="20" spans="1:67" x14ac:dyDescent="0.2">
      <c r="A20" s="43" t="s">
        <v>58</v>
      </c>
      <c r="B20" s="44">
        <v>12.805</v>
      </c>
      <c r="C20" s="44">
        <f t="shared" si="5"/>
        <v>12.805</v>
      </c>
      <c r="D20" s="44">
        <v>12.805</v>
      </c>
      <c r="E20" s="44">
        <v>1.4810000000000001</v>
      </c>
      <c r="F20" s="44">
        <f t="shared" si="6"/>
        <v>1.4810000000000001</v>
      </c>
      <c r="G20" s="44">
        <v>1.4810000000000001</v>
      </c>
      <c r="H20" s="40">
        <v>0</v>
      </c>
      <c r="I20" s="44">
        <f t="shared" si="7"/>
        <v>0</v>
      </c>
      <c r="J20" s="40">
        <v>0</v>
      </c>
      <c r="K20" s="40">
        <v>0</v>
      </c>
      <c r="L20" s="44">
        <f t="shared" si="8"/>
        <v>0</v>
      </c>
      <c r="M20" s="40">
        <v>0</v>
      </c>
      <c r="N20" s="40">
        <v>0</v>
      </c>
      <c r="O20" s="44">
        <f t="shared" si="9"/>
        <v>0</v>
      </c>
      <c r="P20" s="40">
        <v>0</v>
      </c>
      <c r="Q20" s="44">
        <v>6.1369999999999996</v>
      </c>
      <c r="R20" s="44">
        <f t="shared" si="10"/>
        <v>6.7510000000000003</v>
      </c>
      <c r="S20" s="40">
        <v>0</v>
      </c>
      <c r="T20" s="44">
        <v>1.373</v>
      </c>
      <c r="U20" s="44">
        <f t="shared" si="11"/>
        <v>1.51</v>
      </c>
      <c r="V20" s="45">
        <v>1.23</v>
      </c>
      <c r="W20" s="44">
        <v>3.0270000000000001</v>
      </c>
      <c r="X20" s="44">
        <f t="shared" si="12"/>
        <v>3.33</v>
      </c>
      <c r="Y20" s="44">
        <v>3.782</v>
      </c>
      <c r="Z20" s="44">
        <v>1E-3</v>
      </c>
      <c r="AA20" s="44">
        <f t="shared" si="13"/>
        <v>1E-3</v>
      </c>
      <c r="AB20" s="40">
        <v>0</v>
      </c>
      <c r="AC20" s="44">
        <v>2.3679999999999999</v>
      </c>
      <c r="AD20" s="44">
        <f t="shared" si="14"/>
        <v>2.605</v>
      </c>
      <c r="AE20" s="44">
        <v>1.073</v>
      </c>
      <c r="AG20" s="2">
        <f t="shared" si="15"/>
        <v>18.942</v>
      </c>
      <c r="AH20" s="2">
        <f t="shared" si="16"/>
        <v>19.556000000000001</v>
      </c>
      <c r="AI20" s="2">
        <f t="shared" si="17"/>
        <v>12.805</v>
      </c>
      <c r="AJ20" s="2">
        <f t="shared" si="17"/>
        <v>2.8540000000000001</v>
      </c>
      <c r="AK20" s="2">
        <f t="shared" si="18"/>
        <v>2.9910000000000001</v>
      </c>
      <c r="AL20" s="2">
        <f t="shared" si="19"/>
        <v>2.7110000000000003</v>
      </c>
      <c r="AM20" s="2">
        <f t="shared" si="19"/>
        <v>3.0270000000000001</v>
      </c>
      <c r="AN20" s="2">
        <f t="shared" si="20"/>
        <v>3.33</v>
      </c>
      <c r="AO20" s="2">
        <f t="shared" si="21"/>
        <v>3.782</v>
      </c>
      <c r="AP20" s="2">
        <f t="shared" si="21"/>
        <v>1E-3</v>
      </c>
      <c r="AQ20" s="2">
        <f t="shared" si="22"/>
        <v>1E-3</v>
      </c>
      <c r="AR20" s="2">
        <f t="shared" si="23"/>
        <v>0</v>
      </c>
      <c r="AS20" s="2">
        <f t="shared" si="23"/>
        <v>2.3679999999999999</v>
      </c>
      <c r="AT20" s="2">
        <f t="shared" si="24"/>
        <v>2.605</v>
      </c>
      <c r="AU20" s="2">
        <f t="shared" si="25"/>
        <v>1.073</v>
      </c>
      <c r="AW20" s="2">
        <f t="shared" si="1"/>
        <v>20.371000000000002</v>
      </c>
      <c r="AX20" s="2">
        <f t="shared" si="1"/>
        <v>27.192</v>
      </c>
      <c r="AY20" s="3">
        <f t="shared" si="1"/>
        <v>28.483000000000004</v>
      </c>
      <c r="BA20" s="52" t="str">
        <f t="shared" si="26"/>
        <v>2.3</v>
      </c>
      <c r="BB20" s="3">
        <f t="shared" si="27"/>
        <v>12.805</v>
      </c>
      <c r="BC20" s="3">
        <f t="shared" si="28"/>
        <v>0</v>
      </c>
      <c r="BD20" s="52" t="str">
        <f t="shared" si="29"/>
        <v>2.3</v>
      </c>
      <c r="BE20" s="3">
        <f t="shared" si="30"/>
        <v>1.4810000000000001</v>
      </c>
      <c r="BF20" s="3">
        <f t="shared" ref="BF20:BF39" si="40">AL20-BE20</f>
        <v>1.2300000000000002</v>
      </c>
      <c r="BG20" s="52" t="str">
        <f t="shared" si="31"/>
        <v>2.1</v>
      </c>
      <c r="BH20" s="3">
        <f>I20</f>
        <v>0</v>
      </c>
      <c r="BI20" s="3">
        <f t="shared" si="4"/>
        <v>3.782</v>
      </c>
      <c r="BJ20" s="52" t="str">
        <f t="shared" si="32"/>
        <v>2.3</v>
      </c>
      <c r="BK20" s="3">
        <f t="shared" si="33"/>
        <v>0</v>
      </c>
      <c r="BL20" s="3">
        <f t="shared" si="34"/>
        <v>0</v>
      </c>
      <c r="BM20" s="52" t="str">
        <f t="shared" si="35"/>
        <v>2.3</v>
      </c>
      <c r="BN20" s="3">
        <f t="shared" si="36"/>
        <v>0</v>
      </c>
      <c r="BO20" s="3">
        <f t="shared" si="37"/>
        <v>1.073</v>
      </c>
    </row>
    <row r="21" spans="1:67" x14ac:dyDescent="0.2">
      <c r="A21" s="43" t="s">
        <v>59</v>
      </c>
      <c r="B21" s="44">
        <v>11.733000000000001</v>
      </c>
      <c r="C21" s="44">
        <f t="shared" si="5"/>
        <v>11.733000000000001</v>
      </c>
      <c r="D21" s="44">
        <v>11.733000000000001</v>
      </c>
      <c r="E21" s="44">
        <v>2.5529999999999999</v>
      </c>
      <c r="F21" s="44">
        <f t="shared" si="6"/>
        <v>2.5529999999999999</v>
      </c>
      <c r="G21" s="44">
        <v>2.5529999999999999</v>
      </c>
      <c r="H21" s="40">
        <v>0</v>
      </c>
      <c r="I21" s="44">
        <f t="shared" si="7"/>
        <v>0</v>
      </c>
      <c r="J21" s="40">
        <v>0</v>
      </c>
      <c r="K21" s="40">
        <v>0</v>
      </c>
      <c r="L21" s="44">
        <f t="shared" si="8"/>
        <v>0</v>
      </c>
      <c r="M21" s="40">
        <v>0</v>
      </c>
      <c r="N21" s="40">
        <v>0</v>
      </c>
      <c r="O21" s="44">
        <f t="shared" si="9"/>
        <v>0</v>
      </c>
      <c r="P21" s="40">
        <v>0</v>
      </c>
      <c r="Q21" s="44">
        <v>6.1360000000000001</v>
      </c>
      <c r="R21" s="44">
        <f t="shared" si="10"/>
        <v>6.75</v>
      </c>
      <c r="S21" s="40">
        <v>0</v>
      </c>
      <c r="T21" s="44">
        <v>1.3720000000000001</v>
      </c>
      <c r="U21" s="44">
        <f t="shared" si="11"/>
        <v>1.5089999999999999</v>
      </c>
      <c r="V21" s="44">
        <v>0.154</v>
      </c>
      <c r="W21" s="44">
        <v>3.0259999999999998</v>
      </c>
      <c r="X21" s="44">
        <f t="shared" si="12"/>
        <v>3.3290000000000002</v>
      </c>
      <c r="Y21" s="44">
        <v>3.593</v>
      </c>
      <c r="Z21" s="40">
        <v>0</v>
      </c>
      <c r="AA21" s="44">
        <f t="shared" si="13"/>
        <v>0</v>
      </c>
      <c r="AB21" s="40">
        <v>0</v>
      </c>
      <c r="AC21" s="44">
        <v>2.3679999999999999</v>
      </c>
      <c r="AD21" s="44">
        <f t="shared" si="14"/>
        <v>2.605</v>
      </c>
      <c r="AE21" s="44">
        <v>1.044</v>
      </c>
      <c r="AG21" s="2">
        <f t="shared" si="15"/>
        <v>17.869</v>
      </c>
      <c r="AH21" s="2">
        <f t="shared" si="16"/>
        <v>18.483000000000001</v>
      </c>
      <c r="AI21" s="2">
        <f t="shared" si="17"/>
        <v>11.733000000000001</v>
      </c>
      <c r="AJ21" s="2">
        <f t="shared" si="17"/>
        <v>3.9249999999999998</v>
      </c>
      <c r="AK21" s="2">
        <f t="shared" si="18"/>
        <v>4.0619999999999994</v>
      </c>
      <c r="AL21" s="2">
        <f t="shared" si="19"/>
        <v>2.7069999999999999</v>
      </c>
      <c r="AM21" s="2">
        <f t="shared" si="19"/>
        <v>3.0259999999999998</v>
      </c>
      <c r="AN21" s="2">
        <f t="shared" si="20"/>
        <v>3.3290000000000002</v>
      </c>
      <c r="AO21" s="2">
        <f t="shared" si="21"/>
        <v>3.593</v>
      </c>
      <c r="AP21" s="2">
        <f t="shared" si="21"/>
        <v>0</v>
      </c>
      <c r="AQ21" s="2">
        <f t="shared" si="22"/>
        <v>0</v>
      </c>
      <c r="AR21" s="2">
        <f t="shared" si="23"/>
        <v>0</v>
      </c>
      <c r="AS21" s="2">
        <f t="shared" si="23"/>
        <v>2.3679999999999999</v>
      </c>
      <c r="AT21" s="2">
        <f t="shared" si="24"/>
        <v>2.605</v>
      </c>
      <c r="AU21" s="2">
        <f t="shared" si="25"/>
        <v>1.044</v>
      </c>
      <c r="AW21" s="2">
        <f t="shared" si="1"/>
        <v>19.077000000000002</v>
      </c>
      <c r="AX21" s="2">
        <f t="shared" si="1"/>
        <v>27.187999999999999</v>
      </c>
      <c r="AY21" s="3">
        <f t="shared" si="1"/>
        <v>28.479000000000003</v>
      </c>
      <c r="BA21" s="52" t="str">
        <f t="shared" si="26"/>
        <v>2.3</v>
      </c>
      <c r="BB21" s="3">
        <f t="shared" si="27"/>
        <v>11.733000000000001</v>
      </c>
      <c r="BC21" s="3">
        <f t="shared" si="28"/>
        <v>0</v>
      </c>
      <c r="BD21" s="52" t="str">
        <f t="shared" si="29"/>
        <v>2.3</v>
      </c>
      <c r="BE21" s="3">
        <f t="shared" si="30"/>
        <v>2.5529999999999999</v>
      </c>
      <c r="BF21" s="3">
        <f t="shared" si="40"/>
        <v>0.15399999999999991</v>
      </c>
      <c r="BG21" s="52" t="str">
        <f t="shared" si="31"/>
        <v>2.1</v>
      </c>
      <c r="BH21" s="3">
        <f>I21</f>
        <v>0</v>
      </c>
      <c r="BI21" s="3">
        <f t="shared" si="4"/>
        <v>3.593</v>
      </c>
      <c r="BJ21" s="52" t="str">
        <f t="shared" si="32"/>
        <v>2.3</v>
      </c>
      <c r="BK21" s="3">
        <f t="shared" si="33"/>
        <v>0</v>
      </c>
      <c r="BL21" s="3">
        <f t="shared" si="34"/>
        <v>0</v>
      </c>
      <c r="BM21" s="52" t="str">
        <f t="shared" si="35"/>
        <v>2.3</v>
      </c>
      <c r="BN21" s="3">
        <f t="shared" si="36"/>
        <v>0</v>
      </c>
      <c r="BO21" s="3">
        <f t="shared" si="37"/>
        <v>1.044</v>
      </c>
    </row>
    <row r="22" spans="1:67" x14ac:dyDescent="0.2">
      <c r="A22" s="43" t="s">
        <v>60</v>
      </c>
      <c r="B22" s="44">
        <v>10.084</v>
      </c>
      <c r="C22" s="44">
        <f t="shared" si="5"/>
        <v>10.084</v>
      </c>
      <c r="D22" s="44">
        <v>10.084</v>
      </c>
      <c r="E22" s="44">
        <v>2.7029999999999998</v>
      </c>
      <c r="F22" s="44">
        <f t="shared" si="6"/>
        <v>2.7029999999999998</v>
      </c>
      <c r="G22" s="44">
        <v>2.7029999999999998</v>
      </c>
      <c r="H22" s="44">
        <v>1.4990000000000001</v>
      </c>
      <c r="I22" s="44">
        <f t="shared" si="7"/>
        <v>1.4990000000000001</v>
      </c>
      <c r="J22" s="44">
        <v>1.4990000000000001</v>
      </c>
      <c r="K22" s="40">
        <v>0</v>
      </c>
      <c r="L22" s="44">
        <f t="shared" si="8"/>
        <v>0</v>
      </c>
      <c r="M22" s="40">
        <v>0</v>
      </c>
      <c r="N22" s="40">
        <v>0</v>
      </c>
      <c r="O22" s="44">
        <f t="shared" si="9"/>
        <v>0</v>
      </c>
      <c r="P22" s="40">
        <v>0</v>
      </c>
      <c r="Q22" s="44">
        <v>6.1369999999999996</v>
      </c>
      <c r="R22" s="44">
        <f t="shared" si="10"/>
        <v>6.7510000000000003</v>
      </c>
      <c r="S22" s="40">
        <v>0</v>
      </c>
      <c r="T22" s="44">
        <v>1.373</v>
      </c>
      <c r="U22" s="44">
        <f t="shared" si="11"/>
        <v>1.51</v>
      </c>
      <c r="V22" s="40">
        <v>0</v>
      </c>
      <c r="W22" s="44">
        <v>3.0270000000000001</v>
      </c>
      <c r="X22" s="44">
        <f t="shared" si="12"/>
        <v>3.33</v>
      </c>
      <c r="Y22" s="44">
        <v>2.234</v>
      </c>
      <c r="Z22" s="44">
        <v>1E-3</v>
      </c>
      <c r="AA22" s="44">
        <f t="shared" si="13"/>
        <v>1E-3</v>
      </c>
      <c r="AB22" s="40">
        <v>0</v>
      </c>
      <c r="AC22" s="44">
        <v>2.3679999999999999</v>
      </c>
      <c r="AD22" s="44">
        <f t="shared" si="14"/>
        <v>2.605</v>
      </c>
      <c r="AE22" s="44">
        <v>1.2290000000000001</v>
      </c>
      <c r="AG22" s="2">
        <f t="shared" si="15"/>
        <v>16.221</v>
      </c>
      <c r="AH22" s="2">
        <f t="shared" si="16"/>
        <v>16.835000000000001</v>
      </c>
      <c r="AI22" s="2">
        <f t="shared" si="17"/>
        <v>10.084</v>
      </c>
      <c r="AJ22" s="2">
        <f t="shared" si="17"/>
        <v>4.0759999999999996</v>
      </c>
      <c r="AK22" s="2">
        <f t="shared" si="18"/>
        <v>4.2130000000000001</v>
      </c>
      <c r="AL22" s="2">
        <f t="shared" si="19"/>
        <v>2.7029999999999998</v>
      </c>
      <c r="AM22" s="2">
        <f t="shared" si="19"/>
        <v>4.5259999999999998</v>
      </c>
      <c r="AN22" s="2">
        <f t="shared" si="20"/>
        <v>4.8290000000000006</v>
      </c>
      <c r="AO22" s="2">
        <f t="shared" si="21"/>
        <v>3.7330000000000001</v>
      </c>
      <c r="AP22" s="2">
        <f t="shared" si="21"/>
        <v>1E-3</v>
      </c>
      <c r="AQ22" s="2">
        <f t="shared" si="22"/>
        <v>1E-3</v>
      </c>
      <c r="AR22" s="2">
        <f t="shared" si="23"/>
        <v>0</v>
      </c>
      <c r="AS22" s="2">
        <f t="shared" si="23"/>
        <v>2.3679999999999999</v>
      </c>
      <c r="AT22" s="2">
        <f t="shared" si="24"/>
        <v>2.605</v>
      </c>
      <c r="AU22" s="2">
        <f t="shared" si="25"/>
        <v>1.2290000000000001</v>
      </c>
      <c r="AW22" s="2">
        <f t="shared" si="1"/>
        <v>17.748999999999999</v>
      </c>
      <c r="AX22" s="2">
        <f t="shared" si="1"/>
        <v>27.192</v>
      </c>
      <c r="AY22" s="3">
        <f t="shared" si="1"/>
        <v>28.483000000000004</v>
      </c>
      <c r="BA22" s="52" t="str">
        <f t="shared" si="26"/>
        <v>2.3</v>
      </c>
      <c r="BB22" s="3">
        <f t="shared" si="27"/>
        <v>10.084</v>
      </c>
      <c r="BC22" s="3">
        <f t="shared" si="28"/>
        <v>0</v>
      </c>
      <c r="BD22" s="52" t="str">
        <f t="shared" si="29"/>
        <v>2.3</v>
      </c>
      <c r="BE22" s="3">
        <f t="shared" si="30"/>
        <v>2.7029999999999998</v>
      </c>
      <c r="BF22" s="3">
        <f t="shared" si="40"/>
        <v>0</v>
      </c>
      <c r="BG22" s="52" t="str">
        <f t="shared" si="31"/>
        <v>2.3</v>
      </c>
      <c r="BH22" s="3">
        <f t="shared" ref="BH22" si="41">MIN(AO22,H22)</f>
        <v>1.4990000000000001</v>
      </c>
      <c r="BI22" s="3">
        <f t="shared" ref="BI22" si="42">AO22-BH22</f>
        <v>2.234</v>
      </c>
      <c r="BJ22" s="52" t="str">
        <f t="shared" si="32"/>
        <v>2.3</v>
      </c>
      <c r="BK22" s="3">
        <f t="shared" si="33"/>
        <v>0</v>
      </c>
      <c r="BL22" s="3">
        <f t="shared" si="34"/>
        <v>0</v>
      </c>
      <c r="BM22" s="52" t="str">
        <f t="shared" si="35"/>
        <v>2.3</v>
      </c>
      <c r="BN22" s="3">
        <f t="shared" si="36"/>
        <v>0</v>
      </c>
      <c r="BO22" s="3">
        <f t="shared" si="37"/>
        <v>1.2290000000000001</v>
      </c>
    </row>
    <row r="23" spans="1:67" x14ac:dyDescent="0.2">
      <c r="A23" s="43" t="s">
        <v>61</v>
      </c>
      <c r="B23" s="44">
        <v>11.746</v>
      </c>
      <c r="C23" s="44">
        <f t="shared" si="5"/>
        <v>11.746</v>
      </c>
      <c r="D23" s="44">
        <v>11.746</v>
      </c>
      <c r="E23" s="45">
        <v>2.54</v>
      </c>
      <c r="F23" s="44">
        <f t="shared" si="6"/>
        <v>2.54</v>
      </c>
      <c r="G23" s="45">
        <v>2.54</v>
      </c>
      <c r="H23" s="40">
        <v>0</v>
      </c>
      <c r="I23" s="44">
        <f t="shared" si="7"/>
        <v>0</v>
      </c>
      <c r="J23" s="40">
        <v>0</v>
      </c>
      <c r="K23" s="40">
        <v>0</v>
      </c>
      <c r="L23" s="44">
        <f t="shared" si="8"/>
        <v>0</v>
      </c>
      <c r="M23" s="40">
        <v>0</v>
      </c>
      <c r="N23" s="40">
        <v>0</v>
      </c>
      <c r="O23" s="44">
        <f t="shared" si="9"/>
        <v>0</v>
      </c>
      <c r="P23" s="40">
        <v>0</v>
      </c>
      <c r="Q23" s="44">
        <v>6.1360000000000001</v>
      </c>
      <c r="R23" s="44">
        <f t="shared" si="10"/>
        <v>6.75</v>
      </c>
      <c r="S23" s="40">
        <v>0</v>
      </c>
      <c r="T23" s="44">
        <v>1.3720000000000001</v>
      </c>
      <c r="U23" s="44">
        <f t="shared" si="11"/>
        <v>1.5089999999999999</v>
      </c>
      <c r="V23" s="44">
        <v>0.17499999999999999</v>
      </c>
      <c r="W23" s="44">
        <v>3.0259999999999998</v>
      </c>
      <c r="X23" s="44">
        <f t="shared" si="12"/>
        <v>3.3290000000000002</v>
      </c>
      <c r="Y23" s="44">
        <v>3.7919999999999998</v>
      </c>
      <c r="Z23" s="40">
        <v>0</v>
      </c>
      <c r="AA23" s="44">
        <f t="shared" si="13"/>
        <v>0</v>
      </c>
      <c r="AB23" s="40">
        <v>0</v>
      </c>
      <c r="AC23" s="44">
        <v>2.3679999999999999</v>
      </c>
      <c r="AD23" s="44">
        <f t="shared" si="14"/>
        <v>2.605</v>
      </c>
      <c r="AE23" s="44">
        <v>1.3240000000000001</v>
      </c>
      <c r="AG23" s="2">
        <f t="shared" si="15"/>
        <v>17.882000000000001</v>
      </c>
      <c r="AH23" s="2">
        <f t="shared" si="16"/>
        <v>18.496000000000002</v>
      </c>
      <c r="AI23" s="2">
        <f t="shared" si="17"/>
        <v>11.746</v>
      </c>
      <c r="AJ23" s="2">
        <f t="shared" si="17"/>
        <v>3.9119999999999999</v>
      </c>
      <c r="AK23" s="2">
        <f t="shared" si="18"/>
        <v>4.0489999999999995</v>
      </c>
      <c r="AL23" s="2">
        <f t="shared" si="19"/>
        <v>2.7149999999999999</v>
      </c>
      <c r="AM23" s="2">
        <f t="shared" si="19"/>
        <v>3.0259999999999998</v>
      </c>
      <c r="AN23" s="2">
        <f t="shared" si="20"/>
        <v>3.3290000000000002</v>
      </c>
      <c r="AO23" s="2">
        <f t="shared" si="21"/>
        <v>3.7919999999999998</v>
      </c>
      <c r="AP23" s="2">
        <f t="shared" si="21"/>
        <v>0</v>
      </c>
      <c r="AQ23" s="2">
        <f t="shared" si="22"/>
        <v>0</v>
      </c>
      <c r="AR23" s="2">
        <f t="shared" si="23"/>
        <v>0</v>
      </c>
      <c r="AS23" s="2">
        <f t="shared" si="23"/>
        <v>2.3679999999999999</v>
      </c>
      <c r="AT23" s="2">
        <f t="shared" si="24"/>
        <v>2.605</v>
      </c>
      <c r="AU23" s="2">
        <f t="shared" si="25"/>
        <v>1.3240000000000001</v>
      </c>
      <c r="AW23" s="2">
        <f t="shared" si="1"/>
        <v>19.577000000000002</v>
      </c>
      <c r="AX23" s="2">
        <f t="shared" si="1"/>
        <v>27.187999999999999</v>
      </c>
      <c r="AY23" s="3">
        <f t="shared" si="1"/>
        <v>28.479000000000003</v>
      </c>
      <c r="BA23" s="52" t="str">
        <f t="shared" si="26"/>
        <v>2.3</v>
      </c>
      <c r="BB23" s="3">
        <f t="shared" si="27"/>
        <v>11.746</v>
      </c>
      <c r="BC23" s="3">
        <f t="shared" si="28"/>
        <v>0</v>
      </c>
      <c r="BD23" s="52" t="str">
        <f t="shared" si="29"/>
        <v>2.3</v>
      </c>
      <c r="BE23" s="3">
        <f t="shared" si="30"/>
        <v>2.54</v>
      </c>
      <c r="BF23" s="3">
        <f t="shared" si="40"/>
        <v>0.17499999999999982</v>
      </c>
      <c r="BG23" s="52" t="str">
        <f t="shared" si="31"/>
        <v>2.1</v>
      </c>
      <c r="BH23" s="3">
        <f t="shared" ref="BH23:BH35" si="43">I23</f>
        <v>0</v>
      </c>
      <c r="BI23" s="3">
        <f t="shared" si="4"/>
        <v>3.7919999999999998</v>
      </c>
      <c r="BJ23" s="52" t="str">
        <f t="shared" si="32"/>
        <v>2.3</v>
      </c>
      <c r="BK23" s="3">
        <f t="shared" si="33"/>
        <v>0</v>
      </c>
      <c r="BL23" s="3">
        <f t="shared" si="34"/>
        <v>0</v>
      </c>
      <c r="BM23" s="52" t="str">
        <f t="shared" si="35"/>
        <v>2.3</v>
      </c>
      <c r="BN23" s="3">
        <f t="shared" si="36"/>
        <v>0</v>
      </c>
      <c r="BO23" s="3">
        <f t="shared" si="37"/>
        <v>1.3240000000000001</v>
      </c>
    </row>
    <row r="24" spans="1:67" x14ac:dyDescent="0.2">
      <c r="A24" s="43" t="s">
        <v>62</v>
      </c>
      <c r="B24" s="44">
        <v>13.151999999999999</v>
      </c>
      <c r="C24" s="44">
        <f t="shared" si="5"/>
        <v>13.151999999999999</v>
      </c>
      <c r="D24" s="44">
        <v>13.151999999999999</v>
      </c>
      <c r="E24" s="44">
        <v>1.1339999999999999</v>
      </c>
      <c r="F24" s="44">
        <f t="shared" si="6"/>
        <v>1.1339999999999999</v>
      </c>
      <c r="G24" s="44">
        <v>1.1339999999999999</v>
      </c>
      <c r="H24" s="40">
        <v>0</v>
      </c>
      <c r="I24" s="44">
        <f t="shared" si="7"/>
        <v>0</v>
      </c>
      <c r="J24" s="40">
        <v>0</v>
      </c>
      <c r="K24" s="40">
        <v>0</v>
      </c>
      <c r="L24" s="44">
        <f t="shared" si="8"/>
        <v>0</v>
      </c>
      <c r="M24" s="40">
        <v>0</v>
      </c>
      <c r="N24" s="40">
        <v>0</v>
      </c>
      <c r="O24" s="44">
        <f t="shared" si="9"/>
        <v>0</v>
      </c>
      <c r="P24" s="40">
        <v>0</v>
      </c>
      <c r="Q24" s="44">
        <v>6.1369999999999996</v>
      </c>
      <c r="R24" s="44">
        <f t="shared" si="10"/>
        <v>6.7510000000000003</v>
      </c>
      <c r="S24" s="40">
        <v>0</v>
      </c>
      <c r="T24" s="44">
        <v>1.373</v>
      </c>
      <c r="U24" s="44">
        <f t="shared" si="11"/>
        <v>1.51</v>
      </c>
      <c r="V24" s="44">
        <v>1.593</v>
      </c>
      <c r="W24" s="44">
        <v>3.0270000000000001</v>
      </c>
      <c r="X24" s="44">
        <f t="shared" si="12"/>
        <v>3.33</v>
      </c>
      <c r="Y24" s="44">
        <v>3.6909999999999998</v>
      </c>
      <c r="Z24" s="44">
        <v>1E-3</v>
      </c>
      <c r="AA24" s="44">
        <f t="shared" si="13"/>
        <v>1E-3</v>
      </c>
      <c r="AB24" s="40">
        <v>0</v>
      </c>
      <c r="AC24" s="44">
        <v>2.3679999999999999</v>
      </c>
      <c r="AD24" s="44">
        <f t="shared" si="14"/>
        <v>2.605</v>
      </c>
      <c r="AE24" s="44">
        <v>1.369</v>
      </c>
      <c r="AG24" s="2">
        <f t="shared" si="15"/>
        <v>19.288999999999998</v>
      </c>
      <c r="AH24" s="2">
        <f t="shared" si="16"/>
        <v>19.902999999999999</v>
      </c>
      <c r="AI24" s="2">
        <f t="shared" si="17"/>
        <v>13.151999999999999</v>
      </c>
      <c r="AJ24" s="2">
        <f t="shared" si="17"/>
        <v>2.5069999999999997</v>
      </c>
      <c r="AK24" s="2">
        <f t="shared" si="18"/>
        <v>2.6440000000000001</v>
      </c>
      <c r="AL24" s="2">
        <f t="shared" si="19"/>
        <v>2.7269999999999999</v>
      </c>
      <c r="AM24" s="2">
        <f t="shared" si="19"/>
        <v>3.0270000000000001</v>
      </c>
      <c r="AN24" s="2">
        <f t="shared" si="20"/>
        <v>3.33</v>
      </c>
      <c r="AO24" s="2">
        <f t="shared" si="21"/>
        <v>3.6909999999999998</v>
      </c>
      <c r="AP24" s="2">
        <f t="shared" si="21"/>
        <v>1E-3</v>
      </c>
      <c r="AQ24" s="2">
        <f t="shared" si="22"/>
        <v>1E-3</v>
      </c>
      <c r="AR24" s="2">
        <f t="shared" si="23"/>
        <v>0</v>
      </c>
      <c r="AS24" s="2">
        <f t="shared" si="23"/>
        <v>2.3679999999999999</v>
      </c>
      <c r="AT24" s="2">
        <f t="shared" si="24"/>
        <v>2.605</v>
      </c>
      <c r="AU24" s="2">
        <f t="shared" si="25"/>
        <v>1.369</v>
      </c>
      <c r="AW24" s="2">
        <f t="shared" si="1"/>
        <v>20.939</v>
      </c>
      <c r="AX24" s="2">
        <f t="shared" si="1"/>
        <v>27.192</v>
      </c>
      <c r="AY24" s="3">
        <f t="shared" si="1"/>
        <v>28.482999999999997</v>
      </c>
      <c r="BA24" s="52" t="str">
        <f t="shared" si="26"/>
        <v>2.3</v>
      </c>
      <c r="BB24" s="3">
        <f t="shared" si="27"/>
        <v>13.151999999999999</v>
      </c>
      <c r="BC24" s="3">
        <f t="shared" si="28"/>
        <v>0</v>
      </c>
      <c r="BD24" s="52" t="str">
        <f t="shared" si="29"/>
        <v>2.1</v>
      </c>
      <c r="BE24" s="3">
        <f>F24</f>
        <v>1.1339999999999999</v>
      </c>
      <c r="BF24" s="3">
        <f t="shared" si="40"/>
        <v>1.593</v>
      </c>
      <c r="BG24" s="52" t="str">
        <f t="shared" si="31"/>
        <v>2.1</v>
      </c>
      <c r="BH24" s="3">
        <f t="shared" si="43"/>
        <v>0</v>
      </c>
      <c r="BI24" s="3">
        <f t="shared" si="4"/>
        <v>3.6909999999999998</v>
      </c>
      <c r="BJ24" s="52" t="str">
        <f t="shared" si="32"/>
        <v>2.3</v>
      </c>
      <c r="BK24" s="3">
        <f t="shared" si="33"/>
        <v>0</v>
      </c>
      <c r="BL24" s="3">
        <f t="shared" si="34"/>
        <v>0</v>
      </c>
      <c r="BM24" s="52" t="str">
        <f t="shared" si="35"/>
        <v>2.3</v>
      </c>
      <c r="BN24" s="3">
        <f t="shared" si="36"/>
        <v>0</v>
      </c>
      <c r="BO24" s="3">
        <f t="shared" si="37"/>
        <v>1.369</v>
      </c>
    </row>
    <row r="25" spans="1:67" x14ac:dyDescent="0.2">
      <c r="A25" s="43" t="s">
        <v>63</v>
      </c>
      <c r="B25" s="44">
        <v>12.568</v>
      </c>
      <c r="C25" s="44">
        <f t="shared" si="5"/>
        <v>12.568</v>
      </c>
      <c r="D25" s="44">
        <v>12.568</v>
      </c>
      <c r="E25" s="44">
        <v>1.7170000000000001</v>
      </c>
      <c r="F25" s="44">
        <f t="shared" si="6"/>
        <v>1.7170000000000001</v>
      </c>
      <c r="G25" s="44">
        <v>1.7170000000000001</v>
      </c>
      <c r="H25" s="40">
        <v>0</v>
      </c>
      <c r="I25" s="44">
        <f t="shared" si="7"/>
        <v>0</v>
      </c>
      <c r="J25" s="40">
        <v>0</v>
      </c>
      <c r="K25" s="40">
        <v>0</v>
      </c>
      <c r="L25" s="44">
        <f t="shared" si="8"/>
        <v>0</v>
      </c>
      <c r="M25" s="40">
        <v>0</v>
      </c>
      <c r="N25" s="40">
        <v>0</v>
      </c>
      <c r="O25" s="44">
        <f t="shared" si="9"/>
        <v>0</v>
      </c>
      <c r="P25" s="40">
        <v>0</v>
      </c>
      <c r="Q25" s="44">
        <v>6.1360000000000001</v>
      </c>
      <c r="R25" s="44">
        <f t="shared" si="10"/>
        <v>6.75</v>
      </c>
      <c r="S25" s="40">
        <v>0</v>
      </c>
      <c r="T25" s="44">
        <v>1.3720000000000001</v>
      </c>
      <c r="U25" s="44">
        <f t="shared" si="11"/>
        <v>1.5089999999999999</v>
      </c>
      <c r="V25" s="44">
        <v>1.016</v>
      </c>
      <c r="W25" s="44">
        <v>3.0259999999999998</v>
      </c>
      <c r="X25" s="44">
        <f t="shared" si="12"/>
        <v>3.3290000000000002</v>
      </c>
      <c r="Y25" s="44">
        <v>3.8860000000000001</v>
      </c>
      <c r="Z25" s="40">
        <v>0</v>
      </c>
      <c r="AA25" s="44">
        <f t="shared" si="13"/>
        <v>0</v>
      </c>
      <c r="AB25" s="40">
        <v>0</v>
      </c>
      <c r="AC25" s="44">
        <v>2.3679999999999999</v>
      </c>
      <c r="AD25" s="44">
        <f t="shared" si="14"/>
        <v>2.605</v>
      </c>
      <c r="AE25" s="44">
        <v>1.071</v>
      </c>
      <c r="AG25" s="2">
        <f t="shared" si="15"/>
        <v>18.704000000000001</v>
      </c>
      <c r="AH25" s="2">
        <f t="shared" si="16"/>
        <v>19.317999999999998</v>
      </c>
      <c r="AI25" s="2">
        <f t="shared" si="17"/>
        <v>12.568</v>
      </c>
      <c r="AJ25" s="2">
        <f t="shared" si="17"/>
        <v>3.0890000000000004</v>
      </c>
      <c r="AK25" s="2">
        <f t="shared" si="18"/>
        <v>3.226</v>
      </c>
      <c r="AL25" s="2">
        <f t="shared" si="19"/>
        <v>2.7330000000000001</v>
      </c>
      <c r="AM25" s="2">
        <f t="shared" si="19"/>
        <v>3.0259999999999998</v>
      </c>
      <c r="AN25" s="2">
        <f t="shared" si="20"/>
        <v>3.3290000000000002</v>
      </c>
      <c r="AO25" s="2">
        <f t="shared" si="21"/>
        <v>3.8860000000000001</v>
      </c>
      <c r="AP25" s="2">
        <f t="shared" si="21"/>
        <v>0</v>
      </c>
      <c r="AQ25" s="2">
        <f t="shared" si="22"/>
        <v>0</v>
      </c>
      <c r="AR25" s="2">
        <f t="shared" si="23"/>
        <v>0</v>
      </c>
      <c r="AS25" s="2">
        <f t="shared" si="23"/>
        <v>2.3679999999999999</v>
      </c>
      <c r="AT25" s="2">
        <f t="shared" si="24"/>
        <v>2.605</v>
      </c>
      <c r="AU25" s="2">
        <f t="shared" si="25"/>
        <v>1.071</v>
      </c>
      <c r="AW25" s="2">
        <f t="shared" si="1"/>
        <v>20.258000000000003</v>
      </c>
      <c r="AX25" s="2">
        <f t="shared" si="1"/>
        <v>27.186999999999998</v>
      </c>
      <c r="AY25" s="3">
        <f t="shared" si="1"/>
        <v>28.477999999999998</v>
      </c>
      <c r="BA25" s="52" t="str">
        <f t="shared" si="26"/>
        <v>2.3</v>
      </c>
      <c r="BB25" s="3">
        <f t="shared" si="27"/>
        <v>12.568</v>
      </c>
      <c r="BC25" s="3">
        <f t="shared" si="28"/>
        <v>0</v>
      </c>
      <c r="BD25" s="52" t="str">
        <f t="shared" si="29"/>
        <v>2.3</v>
      </c>
      <c r="BE25" s="3">
        <f t="shared" si="30"/>
        <v>1.7170000000000001</v>
      </c>
      <c r="BF25" s="3">
        <f t="shared" si="40"/>
        <v>1.016</v>
      </c>
      <c r="BG25" s="52" t="str">
        <f t="shared" si="31"/>
        <v>2.1</v>
      </c>
      <c r="BH25" s="3">
        <f t="shared" si="43"/>
        <v>0</v>
      </c>
      <c r="BI25" s="3">
        <f t="shared" si="4"/>
        <v>3.8860000000000001</v>
      </c>
      <c r="BJ25" s="52" t="str">
        <f t="shared" si="32"/>
        <v>2.3</v>
      </c>
      <c r="BK25" s="3">
        <f t="shared" si="33"/>
        <v>0</v>
      </c>
      <c r="BL25" s="3">
        <f t="shared" si="34"/>
        <v>0</v>
      </c>
      <c r="BM25" s="52" t="str">
        <f t="shared" si="35"/>
        <v>2.3</v>
      </c>
      <c r="BN25" s="3">
        <f t="shared" si="36"/>
        <v>0</v>
      </c>
      <c r="BO25" s="3">
        <f t="shared" si="37"/>
        <v>1.071</v>
      </c>
    </row>
    <row r="26" spans="1:67" x14ac:dyDescent="0.2">
      <c r="A26" s="43" t="s">
        <v>64</v>
      </c>
      <c r="B26" s="45">
        <v>11.63</v>
      </c>
      <c r="C26" s="44">
        <f t="shared" si="5"/>
        <v>11.63</v>
      </c>
      <c r="D26" s="45">
        <v>11.63</v>
      </c>
      <c r="E26" s="44">
        <v>2.6560000000000001</v>
      </c>
      <c r="F26" s="44">
        <f t="shared" si="6"/>
        <v>2.6560000000000001</v>
      </c>
      <c r="G26" s="44">
        <v>2.6560000000000001</v>
      </c>
      <c r="H26" s="40">
        <v>0</v>
      </c>
      <c r="I26" s="44">
        <f t="shared" si="7"/>
        <v>0</v>
      </c>
      <c r="J26" s="40">
        <v>0</v>
      </c>
      <c r="K26" s="40">
        <v>0</v>
      </c>
      <c r="L26" s="44">
        <f t="shared" si="8"/>
        <v>0</v>
      </c>
      <c r="M26" s="40">
        <v>0</v>
      </c>
      <c r="N26" s="40">
        <v>0</v>
      </c>
      <c r="O26" s="44">
        <f t="shared" si="9"/>
        <v>0</v>
      </c>
      <c r="P26" s="40">
        <v>0</v>
      </c>
      <c r="Q26" s="44">
        <v>6.1369999999999996</v>
      </c>
      <c r="R26" s="44">
        <f t="shared" si="10"/>
        <v>6.7510000000000003</v>
      </c>
      <c r="S26" s="40">
        <v>0</v>
      </c>
      <c r="T26" s="44">
        <v>1.373</v>
      </c>
      <c r="U26" s="44">
        <f t="shared" si="11"/>
        <v>1.51</v>
      </c>
      <c r="V26" s="45">
        <v>0.06</v>
      </c>
      <c r="W26" s="44">
        <v>3.0270000000000001</v>
      </c>
      <c r="X26" s="44">
        <f t="shared" si="12"/>
        <v>3.33</v>
      </c>
      <c r="Y26" s="44">
        <v>3.5179999999999998</v>
      </c>
      <c r="Z26" s="44">
        <v>1E-3</v>
      </c>
      <c r="AA26" s="44">
        <f t="shared" si="13"/>
        <v>1E-3</v>
      </c>
      <c r="AB26" s="40">
        <v>0</v>
      </c>
      <c r="AC26" s="44">
        <v>2.3679999999999999</v>
      </c>
      <c r="AD26" s="44">
        <f t="shared" si="14"/>
        <v>2.605</v>
      </c>
      <c r="AE26" s="44">
        <v>1.006</v>
      </c>
      <c r="AG26" s="2">
        <f t="shared" si="15"/>
        <v>17.766999999999999</v>
      </c>
      <c r="AH26" s="2">
        <f t="shared" si="16"/>
        <v>18.381</v>
      </c>
      <c r="AI26" s="2">
        <f t="shared" si="17"/>
        <v>11.63</v>
      </c>
      <c r="AJ26" s="2">
        <f t="shared" si="17"/>
        <v>4.0289999999999999</v>
      </c>
      <c r="AK26" s="2">
        <f t="shared" si="18"/>
        <v>4.1660000000000004</v>
      </c>
      <c r="AL26" s="2">
        <f t="shared" si="19"/>
        <v>2.7160000000000002</v>
      </c>
      <c r="AM26" s="2">
        <f t="shared" si="19"/>
        <v>3.0270000000000001</v>
      </c>
      <c r="AN26" s="2">
        <f t="shared" si="20"/>
        <v>3.33</v>
      </c>
      <c r="AO26" s="2">
        <f t="shared" si="21"/>
        <v>3.5179999999999998</v>
      </c>
      <c r="AP26" s="2">
        <f t="shared" si="21"/>
        <v>1E-3</v>
      </c>
      <c r="AQ26" s="2">
        <f t="shared" si="22"/>
        <v>1E-3</v>
      </c>
      <c r="AR26" s="2">
        <f t="shared" si="23"/>
        <v>0</v>
      </c>
      <c r="AS26" s="2">
        <f t="shared" si="23"/>
        <v>2.3679999999999999</v>
      </c>
      <c r="AT26" s="2">
        <f t="shared" si="24"/>
        <v>2.605</v>
      </c>
      <c r="AU26" s="2">
        <f t="shared" si="25"/>
        <v>1.006</v>
      </c>
      <c r="AW26" s="2">
        <f t="shared" si="1"/>
        <v>18.87</v>
      </c>
      <c r="AX26" s="2">
        <f t="shared" si="1"/>
        <v>27.192</v>
      </c>
      <c r="AY26" s="3">
        <f t="shared" si="1"/>
        <v>28.483000000000004</v>
      </c>
      <c r="BA26" s="52" t="str">
        <f t="shared" si="26"/>
        <v>2.3</v>
      </c>
      <c r="BB26" s="3">
        <f t="shared" si="27"/>
        <v>11.63</v>
      </c>
      <c r="BC26" s="3">
        <f t="shared" si="28"/>
        <v>0</v>
      </c>
      <c r="BD26" s="52" t="str">
        <f t="shared" si="29"/>
        <v>2.3</v>
      </c>
      <c r="BE26" s="3">
        <f t="shared" si="30"/>
        <v>2.6560000000000001</v>
      </c>
      <c r="BF26" s="3">
        <f t="shared" si="40"/>
        <v>6.0000000000000053E-2</v>
      </c>
      <c r="BG26" s="52" t="str">
        <f t="shared" si="31"/>
        <v>2.1</v>
      </c>
      <c r="BH26" s="3">
        <f t="shared" si="43"/>
        <v>0</v>
      </c>
      <c r="BI26" s="3">
        <f t="shared" si="4"/>
        <v>3.5179999999999998</v>
      </c>
      <c r="BJ26" s="52" t="str">
        <f t="shared" si="32"/>
        <v>2.3</v>
      </c>
      <c r="BK26" s="3">
        <f t="shared" si="33"/>
        <v>0</v>
      </c>
      <c r="BL26" s="3">
        <f t="shared" si="34"/>
        <v>0</v>
      </c>
      <c r="BM26" s="52" t="str">
        <f t="shared" si="35"/>
        <v>2.3</v>
      </c>
      <c r="BN26" s="3">
        <f t="shared" si="36"/>
        <v>0</v>
      </c>
      <c r="BO26" s="3">
        <f t="shared" si="37"/>
        <v>1.006</v>
      </c>
    </row>
    <row r="27" spans="1:67" x14ac:dyDescent="0.2">
      <c r="A27" s="43" t="s">
        <v>65</v>
      </c>
      <c r="B27" s="44">
        <v>12.670999999999999</v>
      </c>
      <c r="C27" s="44">
        <f t="shared" si="5"/>
        <v>12.670999999999999</v>
      </c>
      <c r="D27" s="44">
        <v>12.670999999999999</v>
      </c>
      <c r="E27" s="44">
        <v>1.6140000000000001</v>
      </c>
      <c r="F27" s="44">
        <f t="shared" si="6"/>
        <v>1.6140000000000001</v>
      </c>
      <c r="G27" s="44">
        <v>1.6140000000000001</v>
      </c>
      <c r="H27" s="40">
        <v>0</v>
      </c>
      <c r="I27" s="44">
        <f t="shared" si="7"/>
        <v>0</v>
      </c>
      <c r="J27" s="40">
        <v>0</v>
      </c>
      <c r="K27" s="40">
        <v>0</v>
      </c>
      <c r="L27" s="44">
        <f t="shared" si="8"/>
        <v>0</v>
      </c>
      <c r="M27" s="40">
        <v>0</v>
      </c>
      <c r="N27" s="40">
        <v>0</v>
      </c>
      <c r="O27" s="44">
        <f t="shared" si="9"/>
        <v>0</v>
      </c>
      <c r="P27" s="40">
        <v>0</v>
      </c>
      <c r="Q27" s="44">
        <v>6.1360000000000001</v>
      </c>
      <c r="R27" s="44">
        <f t="shared" si="10"/>
        <v>6.75</v>
      </c>
      <c r="S27" s="40">
        <v>0</v>
      </c>
      <c r="T27" s="44">
        <v>1.3720000000000001</v>
      </c>
      <c r="U27" s="44">
        <f t="shared" si="11"/>
        <v>1.5089999999999999</v>
      </c>
      <c r="V27" s="44">
        <v>1.0820000000000001</v>
      </c>
      <c r="W27" s="44">
        <v>3.0259999999999998</v>
      </c>
      <c r="X27" s="44">
        <f t="shared" si="12"/>
        <v>3.3290000000000002</v>
      </c>
      <c r="Y27" s="44">
        <v>3.569</v>
      </c>
      <c r="Z27" s="40">
        <v>0</v>
      </c>
      <c r="AA27" s="44">
        <f t="shared" si="13"/>
        <v>0</v>
      </c>
      <c r="AB27" s="40">
        <v>0</v>
      </c>
      <c r="AC27" s="44">
        <v>2.3679999999999999</v>
      </c>
      <c r="AD27" s="44">
        <f t="shared" si="14"/>
        <v>2.605</v>
      </c>
      <c r="AE27" s="44">
        <v>0.94899999999999995</v>
      </c>
      <c r="AG27" s="2">
        <f t="shared" si="15"/>
        <v>18.806999999999999</v>
      </c>
      <c r="AH27" s="2">
        <f t="shared" si="16"/>
        <v>19.420999999999999</v>
      </c>
      <c r="AI27" s="2">
        <f t="shared" si="17"/>
        <v>12.670999999999999</v>
      </c>
      <c r="AJ27" s="2">
        <f t="shared" si="17"/>
        <v>2.9860000000000002</v>
      </c>
      <c r="AK27" s="2">
        <f t="shared" si="18"/>
        <v>3.1230000000000002</v>
      </c>
      <c r="AL27" s="2">
        <f t="shared" si="19"/>
        <v>2.6960000000000002</v>
      </c>
      <c r="AM27" s="2">
        <f t="shared" si="19"/>
        <v>3.0259999999999998</v>
      </c>
      <c r="AN27" s="2">
        <f t="shared" si="20"/>
        <v>3.3290000000000002</v>
      </c>
      <c r="AO27" s="2">
        <f t="shared" si="21"/>
        <v>3.569</v>
      </c>
      <c r="AP27" s="2">
        <f t="shared" si="21"/>
        <v>0</v>
      </c>
      <c r="AQ27" s="2">
        <f t="shared" si="22"/>
        <v>0</v>
      </c>
      <c r="AR27" s="2">
        <f t="shared" si="23"/>
        <v>0</v>
      </c>
      <c r="AS27" s="2">
        <f t="shared" si="23"/>
        <v>2.3679999999999999</v>
      </c>
      <c r="AT27" s="2">
        <f t="shared" si="24"/>
        <v>2.605</v>
      </c>
      <c r="AU27" s="2">
        <f t="shared" si="25"/>
        <v>0.94899999999999995</v>
      </c>
      <c r="AW27" s="2">
        <f t="shared" si="1"/>
        <v>19.885000000000002</v>
      </c>
      <c r="AX27" s="2">
        <f t="shared" si="1"/>
        <v>27.186999999999998</v>
      </c>
      <c r="AY27" s="3">
        <f t="shared" si="1"/>
        <v>28.478000000000002</v>
      </c>
      <c r="BA27" s="52" t="str">
        <f t="shared" si="26"/>
        <v>2.3</v>
      </c>
      <c r="BB27" s="3">
        <f t="shared" si="27"/>
        <v>12.670999999999999</v>
      </c>
      <c r="BC27" s="3">
        <f t="shared" si="28"/>
        <v>0</v>
      </c>
      <c r="BD27" s="52" t="str">
        <f t="shared" si="29"/>
        <v>2.3</v>
      </c>
      <c r="BE27" s="3">
        <f t="shared" si="30"/>
        <v>1.6140000000000001</v>
      </c>
      <c r="BF27" s="3">
        <f t="shared" si="40"/>
        <v>1.0820000000000001</v>
      </c>
      <c r="BG27" s="52" t="str">
        <f t="shared" si="31"/>
        <v>2.1</v>
      </c>
      <c r="BH27" s="3">
        <f t="shared" si="43"/>
        <v>0</v>
      </c>
      <c r="BI27" s="3">
        <f t="shared" si="4"/>
        <v>3.569</v>
      </c>
      <c r="BJ27" s="52" t="str">
        <f t="shared" si="32"/>
        <v>2.3</v>
      </c>
      <c r="BK27" s="3">
        <f t="shared" si="33"/>
        <v>0</v>
      </c>
      <c r="BL27" s="3">
        <f t="shared" si="34"/>
        <v>0</v>
      </c>
      <c r="BM27" s="52" t="str">
        <f t="shared" si="35"/>
        <v>2.3</v>
      </c>
      <c r="BN27" s="3">
        <f t="shared" si="36"/>
        <v>0</v>
      </c>
      <c r="BO27" s="3">
        <f t="shared" si="37"/>
        <v>0.94899999999999995</v>
      </c>
    </row>
    <row r="28" spans="1:67" x14ac:dyDescent="0.2">
      <c r="A28" s="43" t="s">
        <v>66</v>
      </c>
      <c r="B28" s="45">
        <v>12.96</v>
      </c>
      <c r="C28" s="44">
        <f t="shared" si="5"/>
        <v>12.96</v>
      </c>
      <c r="D28" s="45">
        <v>12.96</v>
      </c>
      <c r="E28" s="44">
        <v>1.3260000000000001</v>
      </c>
      <c r="F28" s="44">
        <f t="shared" si="6"/>
        <v>1.3260000000000001</v>
      </c>
      <c r="G28" s="44">
        <v>1.3260000000000001</v>
      </c>
      <c r="H28" s="40">
        <v>0</v>
      </c>
      <c r="I28" s="44">
        <f t="shared" si="7"/>
        <v>0</v>
      </c>
      <c r="J28" s="40">
        <v>0</v>
      </c>
      <c r="K28" s="40">
        <v>0</v>
      </c>
      <c r="L28" s="44">
        <f t="shared" si="8"/>
        <v>0</v>
      </c>
      <c r="M28" s="40">
        <v>0</v>
      </c>
      <c r="N28" s="40">
        <v>0</v>
      </c>
      <c r="O28" s="44">
        <f t="shared" si="9"/>
        <v>0</v>
      </c>
      <c r="P28" s="40">
        <v>0</v>
      </c>
      <c r="Q28" s="44">
        <v>6.1369999999999996</v>
      </c>
      <c r="R28" s="44">
        <f t="shared" si="10"/>
        <v>6.7510000000000003</v>
      </c>
      <c r="S28" s="40">
        <v>0</v>
      </c>
      <c r="T28" s="44">
        <v>1.373</v>
      </c>
      <c r="U28" s="44">
        <f t="shared" si="11"/>
        <v>1.51</v>
      </c>
      <c r="V28" s="44">
        <v>1.387</v>
      </c>
      <c r="W28" s="44">
        <v>3.0270000000000001</v>
      </c>
      <c r="X28" s="44">
        <f t="shared" si="12"/>
        <v>3.33</v>
      </c>
      <c r="Y28" s="44">
        <v>3.5830000000000002</v>
      </c>
      <c r="Z28" s="44">
        <v>1E-3</v>
      </c>
      <c r="AA28" s="44">
        <f t="shared" si="13"/>
        <v>1E-3</v>
      </c>
      <c r="AB28" s="40">
        <v>0</v>
      </c>
      <c r="AC28" s="44">
        <v>2.3679999999999999</v>
      </c>
      <c r="AD28" s="44">
        <f t="shared" si="14"/>
        <v>2.605</v>
      </c>
      <c r="AE28" s="44">
        <v>1.248</v>
      </c>
      <c r="AG28" s="2">
        <f t="shared" si="15"/>
        <v>19.097000000000001</v>
      </c>
      <c r="AH28" s="2">
        <f t="shared" si="16"/>
        <v>19.711000000000002</v>
      </c>
      <c r="AI28" s="2">
        <f t="shared" si="17"/>
        <v>12.96</v>
      </c>
      <c r="AJ28" s="2">
        <f t="shared" si="17"/>
        <v>2.6989999999999998</v>
      </c>
      <c r="AK28" s="2">
        <f t="shared" si="18"/>
        <v>2.8360000000000003</v>
      </c>
      <c r="AL28" s="2">
        <f t="shared" si="19"/>
        <v>2.7130000000000001</v>
      </c>
      <c r="AM28" s="2">
        <f t="shared" si="19"/>
        <v>3.0270000000000001</v>
      </c>
      <c r="AN28" s="2">
        <f t="shared" si="20"/>
        <v>3.33</v>
      </c>
      <c r="AO28" s="2">
        <f t="shared" si="21"/>
        <v>3.5830000000000002</v>
      </c>
      <c r="AP28" s="2">
        <f t="shared" si="21"/>
        <v>1E-3</v>
      </c>
      <c r="AQ28" s="2">
        <f t="shared" si="22"/>
        <v>1E-3</v>
      </c>
      <c r="AR28" s="2">
        <f t="shared" si="23"/>
        <v>0</v>
      </c>
      <c r="AS28" s="2">
        <f t="shared" si="23"/>
        <v>2.3679999999999999</v>
      </c>
      <c r="AT28" s="2">
        <f t="shared" si="24"/>
        <v>2.605</v>
      </c>
      <c r="AU28" s="2">
        <f t="shared" si="25"/>
        <v>1.248</v>
      </c>
      <c r="AW28" s="2">
        <f t="shared" si="1"/>
        <v>20.504000000000001</v>
      </c>
      <c r="AX28" s="2">
        <f t="shared" si="1"/>
        <v>27.192</v>
      </c>
      <c r="AY28" s="3">
        <f t="shared" si="1"/>
        <v>28.483000000000004</v>
      </c>
      <c r="BA28" s="52" t="str">
        <f t="shared" si="26"/>
        <v>2.3</v>
      </c>
      <c r="BB28" s="3">
        <f t="shared" si="27"/>
        <v>12.96</v>
      </c>
      <c r="BC28" s="3">
        <f t="shared" si="28"/>
        <v>0</v>
      </c>
      <c r="BD28" s="52" t="str">
        <f t="shared" si="29"/>
        <v>2.2</v>
      </c>
      <c r="BE28" s="3">
        <f>F28</f>
        <v>1.3260000000000001</v>
      </c>
      <c r="BF28" s="3">
        <f t="shared" ref="BF28:BF30" si="44">AL28-BE28</f>
        <v>1.387</v>
      </c>
      <c r="BG28" s="52" t="str">
        <f t="shared" si="31"/>
        <v>2.1</v>
      </c>
      <c r="BH28" s="3">
        <f t="shared" si="43"/>
        <v>0</v>
      </c>
      <c r="BI28" s="3">
        <f t="shared" si="4"/>
        <v>3.5830000000000002</v>
      </c>
      <c r="BJ28" s="52" t="str">
        <f t="shared" si="32"/>
        <v>2.3</v>
      </c>
      <c r="BK28" s="3">
        <f t="shared" si="33"/>
        <v>0</v>
      </c>
      <c r="BL28" s="3">
        <f t="shared" si="34"/>
        <v>0</v>
      </c>
      <c r="BM28" s="52" t="str">
        <f t="shared" si="35"/>
        <v>2.3</v>
      </c>
      <c r="BN28" s="3">
        <f t="shared" si="36"/>
        <v>0</v>
      </c>
      <c r="BO28" s="3">
        <f t="shared" si="37"/>
        <v>1.248</v>
      </c>
    </row>
    <row r="29" spans="1:67" x14ac:dyDescent="0.2">
      <c r="A29" s="43" t="s">
        <v>67</v>
      </c>
      <c r="B29" s="45">
        <v>13.37</v>
      </c>
      <c r="C29" s="44">
        <f t="shared" si="5"/>
        <v>13.37</v>
      </c>
      <c r="D29" s="45">
        <v>13.37</v>
      </c>
      <c r="E29" s="44">
        <v>0.91500000000000004</v>
      </c>
      <c r="F29" s="44">
        <f t="shared" si="6"/>
        <v>0.91500000000000004</v>
      </c>
      <c r="G29" s="44">
        <v>0.91500000000000004</v>
      </c>
      <c r="H29" s="40">
        <v>0</v>
      </c>
      <c r="I29" s="44">
        <f t="shared" si="7"/>
        <v>0</v>
      </c>
      <c r="J29" s="40">
        <v>0</v>
      </c>
      <c r="K29" s="40">
        <v>0</v>
      </c>
      <c r="L29" s="44">
        <f t="shared" si="8"/>
        <v>0</v>
      </c>
      <c r="M29" s="40">
        <v>0</v>
      </c>
      <c r="N29" s="40">
        <v>0</v>
      </c>
      <c r="O29" s="44">
        <f t="shared" si="9"/>
        <v>0</v>
      </c>
      <c r="P29" s="40">
        <v>0</v>
      </c>
      <c r="Q29" s="44">
        <v>6.1360000000000001</v>
      </c>
      <c r="R29" s="44">
        <f t="shared" si="10"/>
        <v>6.75</v>
      </c>
      <c r="S29" s="40">
        <v>0</v>
      </c>
      <c r="T29" s="44">
        <v>1.3720000000000001</v>
      </c>
      <c r="U29" s="44">
        <f t="shared" si="11"/>
        <v>1.5089999999999999</v>
      </c>
      <c r="V29" s="44">
        <v>1.8069999999999999</v>
      </c>
      <c r="W29" s="44">
        <v>3.0259999999999998</v>
      </c>
      <c r="X29" s="44">
        <f t="shared" si="12"/>
        <v>3.3290000000000002</v>
      </c>
      <c r="Y29" s="44">
        <v>3.758</v>
      </c>
      <c r="Z29" s="40">
        <v>0</v>
      </c>
      <c r="AA29" s="44">
        <f t="shared" si="13"/>
        <v>0</v>
      </c>
      <c r="AB29" s="40">
        <v>0</v>
      </c>
      <c r="AC29" s="44">
        <v>2.3679999999999999</v>
      </c>
      <c r="AD29" s="44">
        <f t="shared" si="14"/>
        <v>2.605</v>
      </c>
      <c r="AE29" s="44">
        <v>1.3280000000000001</v>
      </c>
      <c r="AG29" s="2">
        <f t="shared" si="15"/>
        <v>19.506</v>
      </c>
      <c r="AH29" s="2">
        <f t="shared" si="16"/>
        <v>20.119999999999997</v>
      </c>
      <c r="AI29" s="2">
        <f t="shared" si="17"/>
        <v>13.37</v>
      </c>
      <c r="AJ29" s="2">
        <f t="shared" si="17"/>
        <v>2.2869999999999999</v>
      </c>
      <c r="AK29" s="2">
        <f t="shared" si="18"/>
        <v>2.4239999999999999</v>
      </c>
      <c r="AL29" s="2">
        <f t="shared" si="19"/>
        <v>2.722</v>
      </c>
      <c r="AM29" s="2">
        <f t="shared" si="19"/>
        <v>3.0259999999999998</v>
      </c>
      <c r="AN29" s="2">
        <f t="shared" si="20"/>
        <v>3.3290000000000002</v>
      </c>
      <c r="AO29" s="2">
        <f t="shared" si="21"/>
        <v>3.758</v>
      </c>
      <c r="AP29" s="2">
        <f t="shared" si="21"/>
        <v>0</v>
      </c>
      <c r="AQ29" s="2">
        <f t="shared" si="22"/>
        <v>0</v>
      </c>
      <c r="AR29" s="2">
        <f t="shared" si="23"/>
        <v>0</v>
      </c>
      <c r="AS29" s="2">
        <f t="shared" si="23"/>
        <v>2.3679999999999999</v>
      </c>
      <c r="AT29" s="2">
        <f t="shared" si="24"/>
        <v>2.605</v>
      </c>
      <c r="AU29" s="2">
        <f t="shared" si="25"/>
        <v>1.3280000000000001</v>
      </c>
      <c r="AW29" s="2">
        <f t="shared" si="1"/>
        <v>21.177999999999997</v>
      </c>
      <c r="AX29" s="2">
        <f t="shared" si="1"/>
        <v>27.186999999999998</v>
      </c>
      <c r="AY29" s="3">
        <f t="shared" si="1"/>
        <v>28.477999999999998</v>
      </c>
      <c r="BA29" s="52" t="str">
        <f t="shared" si="26"/>
        <v>2.3</v>
      </c>
      <c r="BB29" s="3">
        <f t="shared" si="27"/>
        <v>13.37</v>
      </c>
      <c r="BC29" s="3">
        <f t="shared" si="28"/>
        <v>0</v>
      </c>
      <c r="BD29" s="52" t="str">
        <f t="shared" si="29"/>
        <v>2.1</v>
      </c>
      <c r="BE29" s="3">
        <f>F29</f>
        <v>0.91500000000000004</v>
      </c>
      <c r="BF29" s="3">
        <f t="shared" si="44"/>
        <v>1.8069999999999999</v>
      </c>
      <c r="BG29" s="52" t="str">
        <f t="shared" si="31"/>
        <v>2.1</v>
      </c>
      <c r="BH29" s="3">
        <f t="shared" si="43"/>
        <v>0</v>
      </c>
      <c r="BI29" s="3">
        <f t="shared" si="4"/>
        <v>3.758</v>
      </c>
      <c r="BJ29" s="52" t="str">
        <f t="shared" si="32"/>
        <v>2.3</v>
      </c>
      <c r="BK29" s="3">
        <f t="shared" si="33"/>
        <v>0</v>
      </c>
      <c r="BL29" s="3">
        <f t="shared" si="34"/>
        <v>0</v>
      </c>
      <c r="BM29" s="52" t="str">
        <f t="shared" si="35"/>
        <v>2.3</v>
      </c>
      <c r="BN29" s="3">
        <f t="shared" si="36"/>
        <v>0</v>
      </c>
      <c r="BO29" s="3">
        <f t="shared" si="37"/>
        <v>1.3280000000000001</v>
      </c>
    </row>
    <row r="30" spans="1:67" x14ac:dyDescent="0.2">
      <c r="A30" s="43" t="s">
        <v>68</v>
      </c>
      <c r="B30" s="44">
        <v>14.286</v>
      </c>
      <c r="C30" s="44">
        <f t="shared" si="5"/>
        <v>14.286</v>
      </c>
      <c r="D30" s="44">
        <v>14.286</v>
      </c>
      <c r="E30" s="40">
        <v>0</v>
      </c>
      <c r="F30" s="44">
        <f t="shared" si="6"/>
        <v>0</v>
      </c>
      <c r="G30" s="40">
        <v>0</v>
      </c>
      <c r="H30" s="40">
        <v>0</v>
      </c>
      <c r="I30" s="44">
        <f t="shared" si="7"/>
        <v>0</v>
      </c>
      <c r="J30" s="40">
        <v>0</v>
      </c>
      <c r="K30" s="40">
        <v>0</v>
      </c>
      <c r="L30" s="44">
        <f t="shared" si="8"/>
        <v>0</v>
      </c>
      <c r="M30" s="40">
        <v>0</v>
      </c>
      <c r="N30" s="40">
        <v>0</v>
      </c>
      <c r="O30" s="44">
        <f t="shared" si="9"/>
        <v>0</v>
      </c>
      <c r="P30" s="40">
        <v>0</v>
      </c>
      <c r="Q30" s="44">
        <v>6.1369999999999996</v>
      </c>
      <c r="R30" s="44">
        <f t="shared" si="10"/>
        <v>6.7510000000000003</v>
      </c>
      <c r="S30" s="44">
        <v>0.61899999999999999</v>
      </c>
      <c r="T30" s="44">
        <v>1.373</v>
      </c>
      <c r="U30" s="44">
        <f t="shared" si="11"/>
        <v>1.51</v>
      </c>
      <c r="V30" s="44">
        <v>2.698</v>
      </c>
      <c r="W30" s="44">
        <v>3.0270000000000001</v>
      </c>
      <c r="X30" s="44">
        <f t="shared" si="12"/>
        <v>3.33</v>
      </c>
      <c r="Y30" s="44">
        <v>3.6659999999999999</v>
      </c>
      <c r="Z30" s="44">
        <v>1E-3</v>
      </c>
      <c r="AA30" s="44">
        <f t="shared" si="13"/>
        <v>1E-3</v>
      </c>
      <c r="AB30" s="40">
        <v>0</v>
      </c>
      <c r="AC30" s="44">
        <v>2.3679999999999999</v>
      </c>
      <c r="AD30" s="44">
        <f t="shared" si="14"/>
        <v>2.605</v>
      </c>
      <c r="AE30" s="45">
        <v>1.04</v>
      </c>
      <c r="AG30" s="2">
        <f t="shared" si="15"/>
        <v>20.422999999999998</v>
      </c>
      <c r="AH30" s="2">
        <f t="shared" si="16"/>
        <v>21.036999999999999</v>
      </c>
      <c r="AI30" s="2">
        <f t="shared" si="17"/>
        <v>14.904999999999999</v>
      </c>
      <c r="AJ30" s="2">
        <f t="shared" si="17"/>
        <v>1.373</v>
      </c>
      <c r="AK30" s="2">
        <f t="shared" si="18"/>
        <v>1.51</v>
      </c>
      <c r="AL30" s="2">
        <f t="shared" si="19"/>
        <v>2.698</v>
      </c>
      <c r="AM30" s="2">
        <f t="shared" si="19"/>
        <v>3.0270000000000001</v>
      </c>
      <c r="AN30" s="2">
        <f t="shared" si="20"/>
        <v>3.33</v>
      </c>
      <c r="AO30" s="2">
        <f t="shared" si="21"/>
        <v>3.6659999999999999</v>
      </c>
      <c r="AP30" s="2">
        <f t="shared" si="21"/>
        <v>1E-3</v>
      </c>
      <c r="AQ30" s="2">
        <f t="shared" si="22"/>
        <v>1E-3</v>
      </c>
      <c r="AR30" s="2">
        <f t="shared" si="23"/>
        <v>0</v>
      </c>
      <c r="AS30" s="2">
        <f t="shared" si="23"/>
        <v>2.3679999999999999</v>
      </c>
      <c r="AT30" s="2">
        <f t="shared" si="24"/>
        <v>2.605</v>
      </c>
      <c r="AU30" s="2">
        <f t="shared" si="25"/>
        <v>1.04</v>
      </c>
      <c r="AW30" s="2">
        <f t="shared" si="1"/>
        <v>22.308999999999997</v>
      </c>
      <c r="AX30" s="2">
        <f t="shared" si="1"/>
        <v>27.192</v>
      </c>
      <c r="AY30" s="3">
        <f t="shared" si="1"/>
        <v>28.483000000000004</v>
      </c>
      <c r="BA30" s="52" t="str">
        <f t="shared" si="26"/>
        <v>2.3</v>
      </c>
      <c r="BB30" s="3">
        <f t="shared" si="27"/>
        <v>14.286</v>
      </c>
      <c r="BC30" s="3">
        <f t="shared" si="28"/>
        <v>0.61899999999999977</v>
      </c>
      <c r="BD30" s="52" t="str">
        <f t="shared" si="29"/>
        <v>2.1</v>
      </c>
      <c r="BE30" s="3">
        <f>F30</f>
        <v>0</v>
      </c>
      <c r="BF30" s="3">
        <f t="shared" si="44"/>
        <v>2.698</v>
      </c>
      <c r="BG30" s="52" t="str">
        <f t="shared" si="31"/>
        <v>2.1</v>
      </c>
      <c r="BH30" s="3">
        <f t="shared" si="43"/>
        <v>0</v>
      </c>
      <c r="BI30" s="3">
        <f t="shared" si="4"/>
        <v>3.6659999999999999</v>
      </c>
      <c r="BJ30" s="52" t="str">
        <f t="shared" si="32"/>
        <v>2.3</v>
      </c>
      <c r="BK30" s="3">
        <f t="shared" si="33"/>
        <v>0</v>
      </c>
      <c r="BL30" s="3">
        <f t="shared" si="34"/>
        <v>0</v>
      </c>
      <c r="BM30" s="52" t="str">
        <f t="shared" si="35"/>
        <v>2.3</v>
      </c>
      <c r="BN30" s="3">
        <f t="shared" si="36"/>
        <v>0</v>
      </c>
      <c r="BO30" s="3">
        <f t="shared" si="37"/>
        <v>1.04</v>
      </c>
    </row>
    <row r="31" spans="1:67" x14ac:dyDescent="0.2">
      <c r="A31" s="43" t="s">
        <v>69</v>
      </c>
      <c r="B31" s="44">
        <v>12.457000000000001</v>
      </c>
      <c r="C31" s="44">
        <f t="shared" si="5"/>
        <v>12.457000000000001</v>
      </c>
      <c r="D31" s="44">
        <v>12.457000000000001</v>
      </c>
      <c r="E31" s="44">
        <v>1.8280000000000001</v>
      </c>
      <c r="F31" s="44">
        <f t="shared" si="6"/>
        <v>1.8280000000000001</v>
      </c>
      <c r="G31" s="44">
        <v>1.8280000000000001</v>
      </c>
      <c r="H31" s="40">
        <v>0</v>
      </c>
      <c r="I31" s="44">
        <f t="shared" si="7"/>
        <v>0</v>
      </c>
      <c r="J31" s="40">
        <v>0</v>
      </c>
      <c r="K31" s="40">
        <v>0</v>
      </c>
      <c r="L31" s="44">
        <f t="shared" si="8"/>
        <v>0</v>
      </c>
      <c r="M31" s="40">
        <v>0</v>
      </c>
      <c r="N31" s="40">
        <v>0</v>
      </c>
      <c r="O31" s="44">
        <f t="shared" si="9"/>
        <v>0</v>
      </c>
      <c r="P31" s="40">
        <v>0</v>
      </c>
      <c r="Q31" s="44">
        <v>6.1360000000000001</v>
      </c>
      <c r="R31" s="44">
        <f t="shared" si="10"/>
        <v>6.75</v>
      </c>
      <c r="S31" s="40">
        <v>0</v>
      </c>
      <c r="T31" s="44">
        <v>1.3720000000000001</v>
      </c>
      <c r="U31" s="44">
        <f t="shared" si="11"/>
        <v>1.5089999999999999</v>
      </c>
      <c r="V31" s="44">
        <v>0.86899999999999999</v>
      </c>
      <c r="W31" s="44">
        <v>3.0259999999999998</v>
      </c>
      <c r="X31" s="44">
        <f t="shared" si="12"/>
        <v>3.3290000000000002</v>
      </c>
      <c r="Y31" s="44">
        <v>3.7519999999999998</v>
      </c>
      <c r="Z31" s="40">
        <v>0</v>
      </c>
      <c r="AA31" s="44">
        <f t="shared" si="13"/>
        <v>0</v>
      </c>
      <c r="AB31" s="40">
        <v>0</v>
      </c>
      <c r="AC31" s="44">
        <v>2.3679999999999999</v>
      </c>
      <c r="AD31" s="44">
        <f t="shared" si="14"/>
        <v>2.605</v>
      </c>
      <c r="AE31" s="44">
        <v>1.282</v>
      </c>
      <c r="AG31" s="2">
        <f t="shared" si="15"/>
        <v>18.593</v>
      </c>
      <c r="AH31" s="2">
        <f t="shared" si="16"/>
        <v>19.207000000000001</v>
      </c>
      <c r="AI31" s="2">
        <f t="shared" si="17"/>
        <v>12.457000000000001</v>
      </c>
      <c r="AJ31" s="2">
        <f t="shared" si="17"/>
        <v>3.2</v>
      </c>
      <c r="AK31" s="2">
        <f t="shared" si="18"/>
        <v>3.3369999999999997</v>
      </c>
      <c r="AL31" s="2">
        <f t="shared" si="19"/>
        <v>2.6970000000000001</v>
      </c>
      <c r="AM31" s="2">
        <f t="shared" si="19"/>
        <v>3.0259999999999998</v>
      </c>
      <c r="AN31" s="2">
        <f t="shared" si="20"/>
        <v>3.3290000000000002</v>
      </c>
      <c r="AO31" s="2">
        <f t="shared" si="21"/>
        <v>3.7519999999999998</v>
      </c>
      <c r="AP31" s="2">
        <f t="shared" si="21"/>
        <v>0</v>
      </c>
      <c r="AQ31" s="2">
        <f t="shared" si="22"/>
        <v>0</v>
      </c>
      <c r="AR31" s="2">
        <f t="shared" si="23"/>
        <v>0</v>
      </c>
      <c r="AS31" s="2">
        <f t="shared" si="23"/>
        <v>2.3679999999999999</v>
      </c>
      <c r="AT31" s="2">
        <f t="shared" si="24"/>
        <v>2.605</v>
      </c>
      <c r="AU31" s="2">
        <f t="shared" si="25"/>
        <v>1.282</v>
      </c>
      <c r="AW31" s="2">
        <f t="shared" si="1"/>
        <v>20.187999999999999</v>
      </c>
      <c r="AX31" s="2">
        <f t="shared" si="1"/>
        <v>27.186999999999998</v>
      </c>
      <c r="AY31" s="3">
        <f t="shared" si="1"/>
        <v>28.478000000000002</v>
      </c>
      <c r="BA31" s="52" t="str">
        <f t="shared" si="26"/>
        <v>2.3</v>
      </c>
      <c r="BB31" s="3">
        <f t="shared" si="27"/>
        <v>12.457000000000001</v>
      </c>
      <c r="BC31" s="3">
        <f t="shared" si="28"/>
        <v>0</v>
      </c>
      <c r="BD31" s="52" t="str">
        <f t="shared" si="29"/>
        <v>2.3</v>
      </c>
      <c r="BE31" s="3">
        <f t="shared" si="30"/>
        <v>1.8280000000000001</v>
      </c>
      <c r="BF31" s="3">
        <f t="shared" si="40"/>
        <v>0.86899999999999999</v>
      </c>
      <c r="BG31" s="52" t="str">
        <f t="shared" si="31"/>
        <v>2.1</v>
      </c>
      <c r="BH31" s="3">
        <f t="shared" si="43"/>
        <v>0</v>
      </c>
      <c r="BI31" s="3">
        <f t="shared" si="4"/>
        <v>3.7519999999999998</v>
      </c>
      <c r="BJ31" s="52" t="str">
        <f t="shared" si="32"/>
        <v>2.3</v>
      </c>
      <c r="BK31" s="3">
        <f t="shared" si="33"/>
        <v>0</v>
      </c>
      <c r="BL31" s="3">
        <f t="shared" si="34"/>
        <v>0</v>
      </c>
      <c r="BM31" s="52" t="str">
        <f t="shared" si="35"/>
        <v>2.3</v>
      </c>
      <c r="BN31" s="3">
        <f t="shared" si="36"/>
        <v>0</v>
      </c>
      <c r="BO31" s="3">
        <f t="shared" si="37"/>
        <v>1.282</v>
      </c>
    </row>
    <row r="32" spans="1:67" x14ac:dyDescent="0.2">
      <c r="A32" s="43" t="s">
        <v>70</v>
      </c>
      <c r="B32" s="44">
        <v>14.286</v>
      </c>
      <c r="C32" s="44">
        <f t="shared" si="5"/>
        <v>14.286</v>
      </c>
      <c r="D32" s="44">
        <v>14.286</v>
      </c>
      <c r="E32" s="40">
        <v>0</v>
      </c>
      <c r="F32" s="44">
        <f t="shared" si="6"/>
        <v>0</v>
      </c>
      <c r="G32" s="40">
        <v>0</v>
      </c>
      <c r="H32" s="40">
        <v>0</v>
      </c>
      <c r="I32" s="44">
        <f t="shared" si="7"/>
        <v>0</v>
      </c>
      <c r="J32" s="40">
        <v>0</v>
      </c>
      <c r="K32" s="40">
        <v>0</v>
      </c>
      <c r="L32" s="44">
        <f t="shared" si="8"/>
        <v>0</v>
      </c>
      <c r="M32" s="40">
        <v>0</v>
      </c>
      <c r="N32" s="40">
        <v>0</v>
      </c>
      <c r="O32" s="44">
        <f t="shared" si="9"/>
        <v>0</v>
      </c>
      <c r="P32" s="40">
        <v>0</v>
      </c>
      <c r="Q32" s="44">
        <v>6.1369999999999996</v>
      </c>
      <c r="R32" s="44">
        <f t="shared" si="10"/>
        <v>6.7510000000000003</v>
      </c>
      <c r="S32" s="44">
        <v>0.159</v>
      </c>
      <c r="T32" s="44">
        <v>1.373</v>
      </c>
      <c r="U32" s="44">
        <f t="shared" si="11"/>
        <v>1.51</v>
      </c>
      <c r="V32" s="44">
        <v>3.1440000000000001</v>
      </c>
      <c r="W32" s="44">
        <v>3.0270000000000001</v>
      </c>
      <c r="X32" s="44">
        <f t="shared" si="12"/>
        <v>3.33</v>
      </c>
      <c r="Y32" s="44">
        <v>3.9820000000000002</v>
      </c>
      <c r="Z32" s="44">
        <v>1E-3</v>
      </c>
      <c r="AA32" s="44">
        <f t="shared" si="13"/>
        <v>1E-3</v>
      </c>
      <c r="AB32" s="40">
        <v>0</v>
      </c>
      <c r="AC32" s="44">
        <v>2.3679999999999999</v>
      </c>
      <c r="AD32" s="44">
        <f t="shared" si="14"/>
        <v>2.605</v>
      </c>
      <c r="AE32" s="44">
        <v>1.736</v>
      </c>
      <c r="AG32" s="2">
        <f t="shared" si="15"/>
        <v>20.422999999999998</v>
      </c>
      <c r="AH32" s="2">
        <f t="shared" si="16"/>
        <v>21.036999999999999</v>
      </c>
      <c r="AI32" s="2">
        <f t="shared" si="17"/>
        <v>14.445</v>
      </c>
      <c r="AJ32" s="2">
        <f t="shared" si="17"/>
        <v>1.373</v>
      </c>
      <c r="AK32" s="2">
        <f t="shared" si="18"/>
        <v>1.51</v>
      </c>
      <c r="AL32" s="2">
        <f t="shared" si="19"/>
        <v>3.1440000000000001</v>
      </c>
      <c r="AM32" s="2">
        <f t="shared" si="19"/>
        <v>3.0270000000000001</v>
      </c>
      <c r="AN32" s="2">
        <f t="shared" si="20"/>
        <v>3.33</v>
      </c>
      <c r="AO32" s="2">
        <f t="shared" si="21"/>
        <v>3.9820000000000002</v>
      </c>
      <c r="AP32" s="2">
        <f t="shared" si="21"/>
        <v>1E-3</v>
      </c>
      <c r="AQ32" s="2">
        <f t="shared" si="22"/>
        <v>1E-3</v>
      </c>
      <c r="AR32" s="2">
        <f t="shared" si="23"/>
        <v>0</v>
      </c>
      <c r="AS32" s="2">
        <f t="shared" si="23"/>
        <v>2.3679999999999999</v>
      </c>
      <c r="AT32" s="2">
        <f t="shared" si="24"/>
        <v>2.605</v>
      </c>
      <c r="AU32" s="2">
        <f t="shared" si="25"/>
        <v>1.736</v>
      </c>
      <c r="AW32" s="2">
        <f t="shared" si="1"/>
        <v>23.306999999999999</v>
      </c>
      <c r="AX32" s="2">
        <f t="shared" si="1"/>
        <v>27.192</v>
      </c>
      <c r="AY32" s="3">
        <f t="shared" si="1"/>
        <v>28.483000000000004</v>
      </c>
      <c r="BA32" s="52" t="str">
        <f t="shared" si="26"/>
        <v>2.3</v>
      </c>
      <c r="BB32" s="3">
        <f t="shared" si="27"/>
        <v>14.286</v>
      </c>
      <c r="BC32" s="3">
        <f t="shared" si="28"/>
        <v>0.1590000000000007</v>
      </c>
      <c r="BD32" s="52" t="str">
        <f t="shared" si="29"/>
        <v>2.1</v>
      </c>
      <c r="BE32" s="3">
        <f>F32</f>
        <v>0</v>
      </c>
      <c r="BF32" s="3">
        <f t="shared" si="40"/>
        <v>3.1440000000000001</v>
      </c>
      <c r="BG32" s="52" t="str">
        <f t="shared" si="31"/>
        <v>2.1</v>
      </c>
      <c r="BH32" s="3">
        <f t="shared" si="43"/>
        <v>0</v>
      </c>
      <c r="BI32" s="3">
        <f t="shared" si="4"/>
        <v>3.9820000000000002</v>
      </c>
      <c r="BJ32" s="52" t="str">
        <f t="shared" si="32"/>
        <v>2.3</v>
      </c>
      <c r="BK32" s="3">
        <f t="shared" si="33"/>
        <v>0</v>
      </c>
      <c r="BL32" s="3">
        <f t="shared" si="34"/>
        <v>0</v>
      </c>
      <c r="BM32" s="52" t="str">
        <f t="shared" si="35"/>
        <v>2.3</v>
      </c>
      <c r="BN32" s="3">
        <f t="shared" si="36"/>
        <v>0</v>
      </c>
      <c r="BO32" s="3">
        <f t="shared" si="37"/>
        <v>1.736</v>
      </c>
    </row>
    <row r="33" spans="1:67" x14ac:dyDescent="0.2">
      <c r="A33" s="43" t="s">
        <v>71</v>
      </c>
      <c r="B33" s="44">
        <v>14.285</v>
      </c>
      <c r="C33" s="44">
        <f t="shared" si="5"/>
        <v>14.285</v>
      </c>
      <c r="D33" s="44">
        <v>14.285</v>
      </c>
      <c r="E33" s="40">
        <v>0</v>
      </c>
      <c r="F33" s="44">
        <f t="shared" si="6"/>
        <v>0</v>
      </c>
      <c r="G33" s="40">
        <v>0</v>
      </c>
      <c r="H33" s="40">
        <v>0</v>
      </c>
      <c r="I33" s="44">
        <f t="shared" si="7"/>
        <v>0</v>
      </c>
      <c r="J33" s="40">
        <v>0</v>
      </c>
      <c r="K33" s="40">
        <v>0</v>
      </c>
      <c r="L33" s="44">
        <f t="shared" si="8"/>
        <v>0</v>
      </c>
      <c r="M33" s="40">
        <v>0</v>
      </c>
      <c r="N33" s="40">
        <v>0</v>
      </c>
      <c r="O33" s="44">
        <f t="shared" si="9"/>
        <v>0</v>
      </c>
      <c r="P33" s="40">
        <v>0</v>
      </c>
      <c r="Q33" s="44">
        <v>6.1360000000000001</v>
      </c>
      <c r="R33" s="44">
        <f t="shared" si="10"/>
        <v>6.75</v>
      </c>
      <c r="S33" s="44">
        <v>0.218</v>
      </c>
      <c r="T33" s="44">
        <v>1.3720000000000001</v>
      </c>
      <c r="U33" s="44">
        <f t="shared" si="11"/>
        <v>1.5089999999999999</v>
      </c>
      <c r="V33" s="44">
        <v>3.1920000000000002</v>
      </c>
      <c r="W33" s="44">
        <v>3.0259999999999998</v>
      </c>
      <c r="X33" s="44">
        <f t="shared" si="12"/>
        <v>3.3290000000000002</v>
      </c>
      <c r="Y33" s="44">
        <v>4.024</v>
      </c>
      <c r="Z33" s="40">
        <v>0</v>
      </c>
      <c r="AA33" s="44">
        <f t="shared" si="13"/>
        <v>0</v>
      </c>
      <c r="AB33" s="40">
        <v>0</v>
      </c>
      <c r="AC33" s="44">
        <v>2.367</v>
      </c>
      <c r="AD33" s="44">
        <f t="shared" si="14"/>
        <v>2.6040000000000001</v>
      </c>
      <c r="AE33" s="44">
        <v>1.6859999999999999</v>
      </c>
      <c r="AG33" s="2">
        <f t="shared" si="15"/>
        <v>20.420999999999999</v>
      </c>
      <c r="AH33" s="2">
        <f t="shared" si="16"/>
        <v>21.035</v>
      </c>
      <c r="AI33" s="2">
        <f t="shared" si="17"/>
        <v>14.503</v>
      </c>
      <c r="AJ33" s="2">
        <f t="shared" si="17"/>
        <v>1.3720000000000001</v>
      </c>
      <c r="AK33" s="2">
        <f t="shared" si="18"/>
        <v>1.5089999999999999</v>
      </c>
      <c r="AL33" s="2">
        <f t="shared" si="19"/>
        <v>3.1920000000000002</v>
      </c>
      <c r="AM33" s="2">
        <f t="shared" si="19"/>
        <v>3.0259999999999998</v>
      </c>
      <c r="AN33" s="2">
        <f t="shared" si="20"/>
        <v>3.3290000000000002</v>
      </c>
      <c r="AO33" s="2">
        <f t="shared" si="21"/>
        <v>4.024</v>
      </c>
      <c r="AP33" s="2">
        <f t="shared" si="21"/>
        <v>0</v>
      </c>
      <c r="AQ33" s="2">
        <f t="shared" si="22"/>
        <v>0</v>
      </c>
      <c r="AR33" s="2">
        <f t="shared" si="23"/>
        <v>0</v>
      </c>
      <c r="AS33" s="2">
        <f t="shared" si="23"/>
        <v>2.367</v>
      </c>
      <c r="AT33" s="2">
        <f t="shared" si="24"/>
        <v>2.6040000000000001</v>
      </c>
      <c r="AU33" s="2">
        <f t="shared" si="25"/>
        <v>1.6859999999999999</v>
      </c>
      <c r="AW33" s="2">
        <f t="shared" si="1"/>
        <v>23.405000000000001</v>
      </c>
      <c r="AX33" s="2">
        <f t="shared" si="1"/>
        <v>27.186</v>
      </c>
      <c r="AY33" s="3">
        <f t="shared" si="1"/>
        <v>28.477</v>
      </c>
      <c r="BA33" s="52" t="str">
        <f t="shared" si="26"/>
        <v>2.3</v>
      </c>
      <c r="BB33" s="3">
        <f t="shared" si="27"/>
        <v>14.285</v>
      </c>
      <c r="BC33" s="3">
        <f t="shared" si="28"/>
        <v>0.21799999999999997</v>
      </c>
      <c r="BD33" s="52" t="str">
        <f t="shared" si="29"/>
        <v>2.1</v>
      </c>
      <c r="BE33" s="3">
        <f>F33</f>
        <v>0</v>
      </c>
      <c r="BF33" s="3">
        <f t="shared" si="40"/>
        <v>3.1920000000000002</v>
      </c>
      <c r="BG33" s="52" t="str">
        <f t="shared" si="31"/>
        <v>2.1</v>
      </c>
      <c r="BH33" s="3">
        <f t="shared" si="43"/>
        <v>0</v>
      </c>
      <c r="BI33" s="3">
        <f t="shared" si="4"/>
        <v>4.024</v>
      </c>
      <c r="BJ33" s="52" t="str">
        <f t="shared" si="32"/>
        <v>2.3</v>
      </c>
      <c r="BK33" s="3">
        <f t="shared" si="33"/>
        <v>0</v>
      </c>
      <c r="BL33" s="3">
        <f t="shared" si="34"/>
        <v>0</v>
      </c>
      <c r="BM33" s="52" t="str">
        <f t="shared" si="35"/>
        <v>2.3</v>
      </c>
      <c r="BN33" s="3">
        <f t="shared" si="36"/>
        <v>0</v>
      </c>
      <c r="BO33" s="3">
        <f t="shared" si="37"/>
        <v>1.6859999999999999</v>
      </c>
    </row>
    <row r="34" spans="1:67" x14ac:dyDescent="0.2">
      <c r="A34" s="43" t="s">
        <v>72</v>
      </c>
      <c r="B34" s="44">
        <v>12.872999999999999</v>
      </c>
      <c r="C34" s="44">
        <f t="shared" si="5"/>
        <v>12.872999999999999</v>
      </c>
      <c r="D34" s="44">
        <v>12.872999999999999</v>
      </c>
      <c r="E34" s="44">
        <v>1.413</v>
      </c>
      <c r="F34" s="44">
        <f t="shared" si="6"/>
        <v>1.413</v>
      </c>
      <c r="G34" s="44">
        <v>1.413</v>
      </c>
      <c r="H34" s="40">
        <v>0</v>
      </c>
      <c r="I34" s="44">
        <f t="shared" si="7"/>
        <v>0</v>
      </c>
      <c r="J34" s="40">
        <v>0</v>
      </c>
      <c r="K34" s="40">
        <v>0</v>
      </c>
      <c r="L34" s="44">
        <f t="shared" si="8"/>
        <v>0</v>
      </c>
      <c r="M34" s="40">
        <v>0</v>
      </c>
      <c r="N34" s="40">
        <v>0</v>
      </c>
      <c r="O34" s="44">
        <f t="shared" si="9"/>
        <v>0</v>
      </c>
      <c r="P34" s="40">
        <v>0</v>
      </c>
      <c r="Q34" s="44">
        <v>6.1369999999999996</v>
      </c>
      <c r="R34" s="44">
        <f t="shared" si="10"/>
        <v>6.7510000000000003</v>
      </c>
      <c r="S34" s="40">
        <v>0</v>
      </c>
      <c r="T34" s="44">
        <v>1.373</v>
      </c>
      <c r="U34" s="44">
        <f t="shared" si="11"/>
        <v>1.51</v>
      </c>
      <c r="V34" s="44">
        <v>1.702</v>
      </c>
      <c r="W34" s="44">
        <v>3.0270000000000001</v>
      </c>
      <c r="X34" s="44">
        <f t="shared" si="12"/>
        <v>3.33</v>
      </c>
      <c r="Y34" s="45">
        <v>3.54</v>
      </c>
      <c r="Z34" s="44">
        <v>1E-3</v>
      </c>
      <c r="AA34" s="44">
        <f t="shared" si="13"/>
        <v>1E-3</v>
      </c>
      <c r="AB34" s="40">
        <v>0</v>
      </c>
      <c r="AC34" s="44">
        <v>2.3679999999999999</v>
      </c>
      <c r="AD34" s="44">
        <f t="shared" si="14"/>
        <v>2.605</v>
      </c>
      <c r="AE34" s="45">
        <v>1.26</v>
      </c>
      <c r="AG34" s="2">
        <f t="shared" si="15"/>
        <v>19.009999999999998</v>
      </c>
      <c r="AH34" s="2">
        <f t="shared" si="16"/>
        <v>19.623999999999999</v>
      </c>
      <c r="AI34" s="2">
        <f t="shared" si="17"/>
        <v>12.872999999999999</v>
      </c>
      <c r="AJ34" s="2">
        <f t="shared" si="17"/>
        <v>2.786</v>
      </c>
      <c r="AK34" s="2">
        <f t="shared" si="18"/>
        <v>2.923</v>
      </c>
      <c r="AL34" s="2">
        <f t="shared" si="19"/>
        <v>3.1150000000000002</v>
      </c>
      <c r="AM34" s="2">
        <f t="shared" si="19"/>
        <v>3.0270000000000001</v>
      </c>
      <c r="AN34" s="2">
        <f t="shared" si="20"/>
        <v>3.33</v>
      </c>
      <c r="AO34" s="2">
        <f t="shared" si="21"/>
        <v>3.54</v>
      </c>
      <c r="AP34" s="2">
        <f t="shared" si="21"/>
        <v>1E-3</v>
      </c>
      <c r="AQ34" s="2">
        <f t="shared" si="22"/>
        <v>1E-3</v>
      </c>
      <c r="AR34" s="2">
        <f t="shared" si="23"/>
        <v>0</v>
      </c>
      <c r="AS34" s="2">
        <f t="shared" si="23"/>
        <v>2.3679999999999999</v>
      </c>
      <c r="AT34" s="2">
        <f t="shared" si="24"/>
        <v>2.605</v>
      </c>
      <c r="AU34" s="2">
        <f t="shared" si="25"/>
        <v>1.26</v>
      </c>
      <c r="AW34" s="2">
        <f t="shared" si="1"/>
        <v>20.788</v>
      </c>
      <c r="AX34" s="2">
        <f t="shared" si="1"/>
        <v>27.192</v>
      </c>
      <c r="AY34" s="3">
        <f t="shared" si="1"/>
        <v>28.482999999999997</v>
      </c>
      <c r="BA34" s="52" t="str">
        <f t="shared" si="26"/>
        <v>2.3</v>
      </c>
      <c r="BB34" s="3">
        <f t="shared" si="27"/>
        <v>12.872999999999999</v>
      </c>
      <c r="BC34" s="3">
        <f t="shared" si="28"/>
        <v>0</v>
      </c>
      <c r="BD34" s="52" t="str">
        <f t="shared" si="29"/>
        <v>2.1</v>
      </c>
      <c r="BE34" s="3">
        <f>F34</f>
        <v>1.413</v>
      </c>
      <c r="BF34" s="3">
        <f t="shared" si="40"/>
        <v>1.7020000000000002</v>
      </c>
      <c r="BG34" s="52" t="str">
        <f t="shared" si="31"/>
        <v>2.1</v>
      </c>
      <c r="BH34" s="3">
        <f t="shared" si="43"/>
        <v>0</v>
      </c>
      <c r="BI34" s="3">
        <f t="shared" si="4"/>
        <v>3.54</v>
      </c>
      <c r="BJ34" s="52" t="str">
        <f t="shared" si="32"/>
        <v>2.3</v>
      </c>
      <c r="BK34" s="3">
        <f t="shared" si="33"/>
        <v>0</v>
      </c>
      <c r="BL34" s="3">
        <f t="shared" si="34"/>
        <v>0</v>
      </c>
      <c r="BM34" s="52" t="str">
        <f t="shared" si="35"/>
        <v>2.3</v>
      </c>
      <c r="BN34" s="3">
        <f t="shared" si="36"/>
        <v>0</v>
      </c>
      <c r="BO34" s="3">
        <f t="shared" si="37"/>
        <v>1.26</v>
      </c>
    </row>
    <row r="35" spans="1:67" x14ac:dyDescent="0.2">
      <c r="A35" s="43" t="s">
        <v>73</v>
      </c>
      <c r="B35" s="44">
        <v>10.452</v>
      </c>
      <c r="C35" s="44">
        <f t="shared" si="5"/>
        <v>10.452</v>
      </c>
      <c r="D35" s="44">
        <v>10.452</v>
      </c>
      <c r="E35" s="44">
        <v>2.4910000000000001</v>
      </c>
      <c r="F35" s="44">
        <f t="shared" si="6"/>
        <v>2.4910000000000001</v>
      </c>
      <c r="G35" s="44">
        <v>2.4910000000000001</v>
      </c>
      <c r="H35" s="44">
        <v>1.3420000000000001</v>
      </c>
      <c r="I35" s="44">
        <f t="shared" si="7"/>
        <v>1.3420000000000001</v>
      </c>
      <c r="J35" s="44">
        <v>1.3420000000000001</v>
      </c>
      <c r="K35" s="40">
        <v>0</v>
      </c>
      <c r="L35" s="44">
        <f t="shared" si="8"/>
        <v>0</v>
      </c>
      <c r="M35" s="40">
        <v>0</v>
      </c>
      <c r="N35" s="40">
        <v>0</v>
      </c>
      <c r="O35" s="44">
        <f t="shared" si="9"/>
        <v>0</v>
      </c>
      <c r="P35" s="40">
        <v>0</v>
      </c>
      <c r="Q35" s="44">
        <v>6.1360000000000001</v>
      </c>
      <c r="R35" s="44">
        <f t="shared" si="10"/>
        <v>6.75</v>
      </c>
      <c r="S35" s="40">
        <v>0</v>
      </c>
      <c r="T35" s="44">
        <v>1.3720000000000001</v>
      </c>
      <c r="U35" s="44">
        <f t="shared" si="11"/>
        <v>1.5089999999999999</v>
      </c>
      <c r="V35" s="40">
        <v>0</v>
      </c>
      <c r="W35" s="44">
        <v>3.0259999999999998</v>
      </c>
      <c r="X35" s="44">
        <f t="shared" si="12"/>
        <v>3.3290000000000002</v>
      </c>
      <c r="Y35" s="44">
        <v>3.4529999999999998</v>
      </c>
      <c r="Z35" s="40">
        <v>0</v>
      </c>
      <c r="AA35" s="44">
        <f t="shared" si="13"/>
        <v>0</v>
      </c>
      <c r="AB35" s="40">
        <v>0</v>
      </c>
      <c r="AC35" s="44">
        <v>2.367</v>
      </c>
      <c r="AD35" s="44">
        <f t="shared" si="14"/>
        <v>2.6040000000000001</v>
      </c>
      <c r="AE35" s="44">
        <v>1.1220000000000001</v>
      </c>
      <c r="AG35" s="2">
        <f t="shared" si="15"/>
        <v>16.588000000000001</v>
      </c>
      <c r="AH35" s="2">
        <f t="shared" si="16"/>
        <v>17.201999999999998</v>
      </c>
      <c r="AI35" s="2">
        <f t="shared" si="17"/>
        <v>10.452</v>
      </c>
      <c r="AJ35" s="2">
        <f t="shared" si="17"/>
        <v>3.8630000000000004</v>
      </c>
      <c r="AK35" s="2">
        <f t="shared" si="18"/>
        <v>4</v>
      </c>
      <c r="AL35" s="2">
        <f t="shared" si="19"/>
        <v>2.4910000000000001</v>
      </c>
      <c r="AM35" s="2">
        <f t="shared" si="19"/>
        <v>4.3680000000000003</v>
      </c>
      <c r="AN35" s="2">
        <f t="shared" si="20"/>
        <v>4.6710000000000003</v>
      </c>
      <c r="AO35" s="2">
        <f t="shared" si="21"/>
        <v>4.7949999999999999</v>
      </c>
      <c r="AP35" s="2">
        <f t="shared" si="21"/>
        <v>0</v>
      </c>
      <c r="AQ35" s="2">
        <f t="shared" si="22"/>
        <v>0</v>
      </c>
      <c r="AR35" s="2">
        <f t="shared" si="23"/>
        <v>0</v>
      </c>
      <c r="AS35" s="2">
        <f t="shared" si="23"/>
        <v>2.367</v>
      </c>
      <c r="AT35" s="2">
        <f t="shared" si="24"/>
        <v>2.6040000000000001</v>
      </c>
      <c r="AU35" s="2">
        <f t="shared" si="25"/>
        <v>1.1220000000000001</v>
      </c>
      <c r="AW35" s="2">
        <f t="shared" si="1"/>
        <v>18.86</v>
      </c>
      <c r="AX35" s="2">
        <f t="shared" si="1"/>
        <v>27.186000000000003</v>
      </c>
      <c r="AY35" s="3">
        <f t="shared" si="1"/>
        <v>28.476999999999997</v>
      </c>
      <c r="BA35" s="52" t="str">
        <f t="shared" si="26"/>
        <v>2.3</v>
      </c>
      <c r="BB35" s="3">
        <f t="shared" si="27"/>
        <v>10.452</v>
      </c>
      <c r="BC35" s="3">
        <f t="shared" si="28"/>
        <v>0</v>
      </c>
      <c r="BD35" s="52" t="str">
        <f t="shared" si="29"/>
        <v>2.3</v>
      </c>
      <c r="BE35" s="3">
        <f t="shared" si="30"/>
        <v>2.4910000000000001</v>
      </c>
      <c r="BF35" s="3">
        <f t="shared" si="40"/>
        <v>0</v>
      </c>
      <c r="BG35" s="52" t="str">
        <f t="shared" si="31"/>
        <v>2.1</v>
      </c>
      <c r="BH35" s="3">
        <f t="shared" si="43"/>
        <v>1.3420000000000001</v>
      </c>
      <c r="BI35" s="3">
        <f t="shared" si="4"/>
        <v>3.4529999999999998</v>
      </c>
      <c r="BJ35" s="52" t="str">
        <f t="shared" si="32"/>
        <v>2.3</v>
      </c>
      <c r="BK35" s="3">
        <f t="shared" si="33"/>
        <v>0</v>
      </c>
      <c r="BL35" s="3">
        <f t="shared" si="34"/>
        <v>0</v>
      </c>
      <c r="BM35" s="52" t="str">
        <f t="shared" si="35"/>
        <v>2.3</v>
      </c>
      <c r="BN35" s="3">
        <f t="shared" si="36"/>
        <v>0</v>
      </c>
      <c r="BO35" s="3">
        <f t="shared" si="37"/>
        <v>1.1220000000000001</v>
      </c>
    </row>
    <row r="36" spans="1:67" x14ac:dyDescent="0.2">
      <c r="A36" s="43" t="s">
        <v>74</v>
      </c>
      <c r="B36" s="44">
        <v>12.391999999999999</v>
      </c>
      <c r="C36" s="44">
        <f t="shared" si="5"/>
        <v>12.391999999999999</v>
      </c>
      <c r="D36" s="44">
        <v>12.391999999999999</v>
      </c>
      <c r="E36" s="44">
        <v>1.8939999999999999</v>
      </c>
      <c r="F36" s="44">
        <f t="shared" si="6"/>
        <v>1.8939999999999999</v>
      </c>
      <c r="G36" s="44">
        <v>1.8939999999999999</v>
      </c>
      <c r="H36" s="40">
        <v>0</v>
      </c>
      <c r="I36" s="44">
        <f t="shared" si="7"/>
        <v>0</v>
      </c>
      <c r="J36" s="40">
        <v>0</v>
      </c>
      <c r="K36" s="40">
        <v>0</v>
      </c>
      <c r="L36" s="44">
        <f t="shared" si="8"/>
        <v>0</v>
      </c>
      <c r="M36" s="40">
        <v>0</v>
      </c>
      <c r="N36" s="40">
        <v>0</v>
      </c>
      <c r="O36" s="44">
        <f t="shared" si="9"/>
        <v>0</v>
      </c>
      <c r="P36" s="40">
        <v>0</v>
      </c>
      <c r="Q36" s="44">
        <v>6.1369999999999996</v>
      </c>
      <c r="R36" s="44">
        <f t="shared" si="10"/>
        <v>6.7510000000000003</v>
      </c>
      <c r="S36" s="40">
        <v>0</v>
      </c>
      <c r="T36" s="44">
        <v>1.373</v>
      </c>
      <c r="U36" s="44">
        <f t="shared" si="11"/>
        <v>1.51</v>
      </c>
      <c r="V36" s="44">
        <v>0.59099999999999997</v>
      </c>
      <c r="W36" s="44">
        <v>3.0270000000000001</v>
      </c>
      <c r="X36" s="44">
        <f t="shared" si="12"/>
        <v>3.33</v>
      </c>
      <c r="Y36" s="44">
        <v>2.9119999999999999</v>
      </c>
      <c r="Z36" s="44">
        <v>1E-3</v>
      </c>
      <c r="AA36" s="44">
        <f t="shared" si="13"/>
        <v>1E-3</v>
      </c>
      <c r="AB36" s="40">
        <v>0</v>
      </c>
      <c r="AC36" s="44">
        <v>2.3679999999999999</v>
      </c>
      <c r="AD36" s="44">
        <f t="shared" si="14"/>
        <v>2.605</v>
      </c>
      <c r="AE36" s="44">
        <v>1.016</v>
      </c>
      <c r="AG36" s="2">
        <f t="shared" si="15"/>
        <v>18.529</v>
      </c>
      <c r="AH36" s="2">
        <f t="shared" si="16"/>
        <v>19.143000000000001</v>
      </c>
      <c r="AI36" s="2">
        <f t="shared" si="17"/>
        <v>12.391999999999999</v>
      </c>
      <c r="AJ36" s="2">
        <f t="shared" si="17"/>
        <v>3.2669999999999999</v>
      </c>
      <c r="AK36" s="2">
        <f t="shared" si="18"/>
        <v>3.4039999999999999</v>
      </c>
      <c r="AL36" s="2">
        <f t="shared" si="19"/>
        <v>2.4849999999999999</v>
      </c>
      <c r="AM36" s="2">
        <f t="shared" si="19"/>
        <v>3.0270000000000001</v>
      </c>
      <c r="AN36" s="2">
        <f t="shared" si="20"/>
        <v>3.33</v>
      </c>
      <c r="AO36" s="2">
        <f t="shared" si="21"/>
        <v>2.9119999999999999</v>
      </c>
      <c r="AP36" s="2">
        <f t="shared" si="21"/>
        <v>1E-3</v>
      </c>
      <c r="AQ36" s="2">
        <f t="shared" si="22"/>
        <v>1E-3</v>
      </c>
      <c r="AR36" s="2">
        <f t="shared" si="23"/>
        <v>0</v>
      </c>
      <c r="AS36" s="2">
        <f t="shared" si="23"/>
        <v>2.3679999999999999</v>
      </c>
      <c r="AT36" s="2">
        <f t="shared" si="24"/>
        <v>2.605</v>
      </c>
      <c r="AU36" s="2">
        <f t="shared" si="25"/>
        <v>1.016</v>
      </c>
      <c r="AW36" s="2">
        <f t="shared" si="1"/>
        <v>18.805</v>
      </c>
      <c r="AX36" s="2">
        <f t="shared" si="1"/>
        <v>27.192</v>
      </c>
      <c r="AY36" s="3">
        <f t="shared" si="1"/>
        <v>28.483000000000004</v>
      </c>
      <c r="BA36" s="52" t="str">
        <f t="shared" si="26"/>
        <v>2.3</v>
      </c>
      <c r="BB36" s="3">
        <f t="shared" si="27"/>
        <v>12.391999999999999</v>
      </c>
      <c r="BC36" s="3">
        <f t="shared" si="28"/>
        <v>0</v>
      </c>
      <c r="BD36" s="52" t="str">
        <f t="shared" si="29"/>
        <v>2.3</v>
      </c>
      <c r="BE36" s="3">
        <f t="shared" si="30"/>
        <v>1.8939999999999999</v>
      </c>
      <c r="BF36" s="3">
        <f t="shared" si="40"/>
        <v>0.59099999999999997</v>
      </c>
      <c r="BG36" s="52" t="str">
        <f t="shared" si="31"/>
        <v>2.3</v>
      </c>
      <c r="BH36" s="3">
        <f t="shared" ref="BH36" si="45">MIN(AO36,H36)</f>
        <v>0</v>
      </c>
      <c r="BI36" s="3">
        <f t="shared" ref="BI36" si="46">AO36-BH36</f>
        <v>2.9119999999999999</v>
      </c>
      <c r="BJ36" s="52" t="str">
        <f t="shared" si="32"/>
        <v>2.3</v>
      </c>
      <c r="BK36" s="3">
        <f t="shared" si="33"/>
        <v>0</v>
      </c>
      <c r="BL36" s="3">
        <f t="shared" si="34"/>
        <v>0</v>
      </c>
      <c r="BM36" s="52" t="str">
        <f t="shared" si="35"/>
        <v>2.3</v>
      </c>
      <c r="BN36" s="3">
        <f t="shared" si="36"/>
        <v>0</v>
      </c>
      <c r="BO36" s="3">
        <f t="shared" si="37"/>
        <v>1.016</v>
      </c>
    </row>
    <row r="37" spans="1:67" x14ac:dyDescent="0.2">
      <c r="A37" s="43" t="s">
        <v>75</v>
      </c>
      <c r="B37" s="44">
        <v>12.083</v>
      </c>
      <c r="C37" s="44">
        <f t="shared" si="5"/>
        <v>12.083</v>
      </c>
      <c r="D37" s="44">
        <v>12.083</v>
      </c>
      <c r="E37" s="44">
        <v>2.202</v>
      </c>
      <c r="F37" s="44">
        <f t="shared" si="6"/>
        <v>2.202</v>
      </c>
      <c r="G37" s="44">
        <v>2.202</v>
      </c>
      <c r="H37" s="40">
        <v>0</v>
      </c>
      <c r="I37" s="44">
        <f t="shared" si="7"/>
        <v>0</v>
      </c>
      <c r="J37" s="40">
        <v>0</v>
      </c>
      <c r="K37" s="40">
        <v>0</v>
      </c>
      <c r="L37" s="44">
        <f t="shared" si="8"/>
        <v>0</v>
      </c>
      <c r="M37" s="40">
        <v>0</v>
      </c>
      <c r="N37" s="40">
        <v>0</v>
      </c>
      <c r="O37" s="44">
        <f t="shared" si="9"/>
        <v>0</v>
      </c>
      <c r="P37" s="40">
        <v>0</v>
      </c>
      <c r="Q37" s="44">
        <v>6.1360000000000001</v>
      </c>
      <c r="R37" s="44">
        <f t="shared" si="10"/>
        <v>6.75</v>
      </c>
      <c r="S37" s="40">
        <v>0</v>
      </c>
      <c r="T37" s="44">
        <v>1.3720000000000001</v>
      </c>
      <c r="U37" s="44">
        <f t="shared" si="11"/>
        <v>1.5089999999999999</v>
      </c>
      <c r="V37" s="44">
        <v>0.28899999999999998</v>
      </c>
      <c r="W37" s="44">
        <v>3.0259999999999998</v>
      </c>
      <c r="X37" s="44">
        <f t="shared" si="12"/>
        <v>3.3290000000000002</v>
      </c>
      <c r="Y37" s="44">
        <v>3.169</v>
      </c>
      <c r="Z37" s="40">
        <v>0</v>
      </c>
      <c r="AA37" s="44">
        <f t="shared" si="13"/>
        <v>0</v>
      </c>
      <c r="AB37" s="40">
        <v>0</v>
      </c>
      <c r="AC37" s="44">
        <v>2.367</v>
      </c>
      <c r="AD37" s="44">
        <f t="shared" si="14"/>
        <v>2.6040000000000001</v>
      </c>
      <c r="AE37" s="45">
        <v>1.1499999999999999</v>
      </c>
      <c r="AG37" s="2">
        <f t="shared" si="15"/>
        <v>18.219000000000001</v>
      </c>
      <c r="AH37" s="2">
        <f t="shared" si="16"/>
        <v>18.832999999999998</v>
      </c>
      <c r="AI37" s="2">
        <f t="shared" si="17"/>
        <v>12.083</v>
      </c>
      <c r="AJ37" s="2">
        <f t="shared" si="17"/>
        <v>3.5739999999999998</v>
      </c>
      <c r="AK37" s="2">
        <f t="shared" si="18"/>
        <v>3.7109999999999999</v>
      </c>
      <c r="AL37" s="2">
        <f t="shared" si="19"/>
        <v>2.4910000000000001</v>
      </c>
      <c r="AM37" s="2">
        <f t="shared" si="19"/>
        <v>3.0259999999999998</v>
      </c>
      <c r="AN37" s="2">
        <f t="shared" si="20"/>
        <v>3.3290000000000002</v>
      </c>
      <c r="AO37" s="2">
        <f t="shared" si="21"/>
        <v>3.169</v>
      </c>
      <c r="AP37" s="2">
        <f t="shared" si="21"/>
        <v>0</v>
      </c>
      <c r="AQ37" s="2">
        <f t="shared" si="22"/>
        <v>0</v>
      </c>
      <c r="AR37" s="2">
        <f t="shared" si="23"/>
        <v>0</v>
      </c>
      <c r="AS37" s="2">
        <f t="shared" si="23"/>
        <v>2.367</v>
      </c>
      <c r="AT37" s="2">
        <f t="shared" si="24"/>
        <v>2.6040000000000001</v>
      </c>
      <c r="AU37" s="2">
        <f t="shared" si="25"/>
        <v>1.1499999999999999</v>
      </c>
      <c r="AW37" s="2">
        <f t="shared" si="1"/>
        <v>18.892999999999997</v>
      </c>
      <c r="AX37" s="2">
        <f t="shared" si="1"/>
        <v>27.186</v>
      </c>
      <c r="AY37" s="3">
        <f t="shared" si="1"/>
        <v>28.476999999999997</v>
      </c>
      <c r="BA37" s="52" t="str">
        <f t="shared" si="26"/>
        <v>2.3</v>
      </c>
      <c r="BB37" s="3">
        <f t="shared" si="27"/>
        <v>12.083</v>
      </c>
      <c r="BC37" s="3">
        <f t="shared" si="28"/>
        <v>0</v>
      </c>
      <c r="BD37" s="52" t="str">
        <f t="shared" si="29"/>
        <v>2.3</v>
      </c>
      <c r="BE37" s="3">
        <f t="shared" si="30"/>
        <v>2.202</v>
      </c>
      <c r="BF37" s="3">
        <f t="shared" si="40"/>
        <v>0.28900000000000015</v>
      </c>
      <c r="BG37" s="52" t="str">
        <f t="shared" si="31"/>
        <v>2.2</v>
      </c>
      <c r="BH37" s="3">
        <f>I37</f>
        <v>0</v>
      </c>
      <c r="BI37" s="3">
        <f t="shared" si="4"/>
        <v>3.169</v>
      </c>
      <c r="BJ37" s="52" t="str">
        <f t="shared" si="32"/>
        <v>2.3</v>
      </c>
      <c r="BK37" s="3">
        <f t="shared" si="33"/>
        <v>0</v>
      </c>
      <c r="BL37" s="3">
        <f t="shared" si="34"/>
        <v>0</v>
      </c>
      <c r="BM37" s="52" t="str">
        <f t="shared" si="35"/>
        <v>2.3</v>
      </c>
      <c r="BN37" s="3">
        <f t="shared" si="36"/>
        <v>0</v>
      </c>
      <c r="BO37" s="3">
        <f t="shared" si="37"/>
        <v>1.1499999999999999</v>
      </c>
    </row>
    <row r="38" spans="1:67" x14ac:dyDescent="0.2">
      <c r="A38" s="43" t="s">
        <v>76</v>
      </c>
      <c r="B38" s="44">
        <v>10.832000000000001</v>
      </c>
      <c r="C38" s="44">
        <f t="shared" si="5"/>
        <v>10.832000000000001</v>
      </c>
      <c r="D38" s="44">
        <v>10.832000000000001</v>
      </c>
      <c r="E38" s="44">
        <v>2.4769999999999999</v>
      </c>
      <c r="F38" s="44">
        <f t="shared" si="6"/>
        <v>2.4769999999999999</v>
      </c>
      <c r="G38" s="44">
        <v>2.4769999999999999</v>
      </c>
      <c r="H38" s="44">
        <v>0.97699999999999998</v>
      </c>
      <c r="I38" s="44">
        <f t="shared" si="7"/>
        <v>0.97699999999999998</v>
      </c>
      <c r="J38" s="44">
        <v>0.97699999999999998</v>
      </c>
      <c r="K38" s="40">
        <v>0</v>
      </c>
      <c r="L38" s="44">
        <f t="shared" si="8"/>
        <v>0</v>
      </c>
      <c r="M38" s="40">
        <v>0</v>
      </c>
      <c r="N38" s="40">
        <v>0</v>
      </c>
      <c r="O38" s="44">
        <f t="shared" si="9"/>
        <v>0</v>
      </c>
      <c r="P38" s="40">
        <v>0</v>
      </c>
      <c r="Q38" s="44">
        <v>6.1369999999999996</v>
      </c>
      <c r="R38" s="44">
        <f t="shared" si="10"/>
        <v>6.7510000000000003</v>
      </c>
      <c r="S38" s="40">
        <v>0</v>
      </c>
      <c r="T38" s="44">
        <v>1.373</v>
      </c>
      <c r="U38" s="44">
        <f t="shared" si="11"/>
        <v>1.51</v>
      </c>
      <c r="V38" s="40">
        <v>0</v>
      </c>
      <c r="W38" s="44">
        <v>3.0270000000000001</v>
      </c>
      <c r="X38" s="44">
        <f t="shared" si="12"/>
        <v>3.33</v>
      </c>
      <c r="Y38" s="44">
        <v>2.1989999999999998</v>
      </c>
      <c r="Z38" s="44">
        <v>1E-3</v>
      </c>
      <c r="AA38" s="44">
        <f t="shared" si="13"/>
        <v>1E-3</v>
      </c>
      <c r="AB38" s="40">
        <v>0</v>
      </c>
      <c r="AC38" s="44">
        <v>2.3679999999999999</v>
      </c>
      <c r="AD38" s="44">
        <f t="shared" si="14"/>
        <v>2.605</v>
      </c>
      <c r="AE38" s="44">
        <v>1.175</v>
      </c>
      <c r="AG38" s="2">
        <f t="shared" si="15"/>
        <v>16.969000000000001</v>
      </c>
      <c r="AH38" s="2">
        <f t="shared" si="16"/>
        <v>17.583000000000002</v>
      </c>
      <c r="AI38" s="2">
        <f t="shared" si="17"/>
        <v>10.832000000000001</v>
      </c>
      <c r="AJ38" s="2">
        <f t="shared" si="17"/>
        <v>3.8499999999999996</v>
      </c>
      <c r="AK38" s="2">
        <f t="shared" si="18"/>
        <v>3.9870000000000001</v>
      </c>
      <c r="AL38" s="2">
        <f t="shared" si="19"/>
        <v>2.4769999999999999</v>
      </c>
      <c r="AM38" s="2">
        <f t="shared" si="19"/>
        <v>4.0040000000000004</v>
      </c>
      <c r="AN38" s="2">
        <f t="shared" si="20"/>
        <v>4.3070000000000004</v>
      </c>
      <c r="AO38" s="2">
        <f t="shared" si="21"/>
        <v>3.1759999999999997</v>
      </c>
      <c r="AP38" s="2">
        <f t="shared" si="21"/>
        <v>1E-3</v>
      </c>
      <c r="AQ38" s="2">
        <f t="shared" si="22"/>
        <v>1E-3</v>
      </c>
      <c r="AR38" s="2">
        <f t="shared" si="23"/>
        <v>0</v>
      </c>
      <c r="AS38" s="2">
        <f t="shared" si="23"/>
        <v>2.3679999999999999</v>
      </c>
      <c r="AT38" s="2">
        <f t="shared" si="24"/>
        <v>2.605</v>
      </c>
      <c r="AU38" s="2">
        <f t="shared" si="25"/>
        <v>1.175</v>
      </c>
      <c r="AW38" s="2">
        <f t="shared" si="1"/>
        <v>17.66</v>
      </c>
      <c r="AX38" s="2">
        <f t="shared" si="1"/>
        <v>27.192000000000004</v>
      </c>
      <c r="AY38" s="3">
        <f t="shared" si="1"/>
        <v>28.483000000000004</v>
      </c>
      <c r="BA38" s="52" t="str">
        <f t="shared" si="26"/>
        <v>2.3</v>
      </c>
      <c r="BB38" s="3">
        <f t="shared" si="27"/>
        <v>10.832000000000001</v>
      </c>
      <c r="BC38" s="3">
        <f t="shared" si="28"/>
        <v>0</v>
      </c>
      <c r="BD38" s="52" t="str">
        <f t="shared" si="29"/>
        <v>2.3</v>
      </c>
      <c r="BE38" s="3">
        <f t="shared" si="30"/>
        <v>2.4769999999999999</v>
      </c>
      <c r="BF38" s="3">
        <f t="shared" si="40"/>
        <v>0</v>
      </c>
      <c r="BG38" s="52" t="str">
        <f t="shared" si="31"/>
        <v>2.3</v>
      </c>
      <c r="BH38" s="3">
        <f t="shared" ref="BH38:BH39" si="47">MIN(AO38,H38)</f>
        <v>0.97699999999999998</v>
      </c>
      <c r="BI38" s="3">
        <f t="shared" ref="BI38:BI39" si="48">AO38-BH38</f>
        <v>2.1989999999999998</v>
      </c>
      <c r="BJ38" s="52" t="str">
        <f t="shared" si="32"/>
        <v>2.3</v>
      </c>
      <c r="BK38" s="3">
        <f t="shared" si="33"/>
        <v>0</v>
      </c>
      <c r="BL38" s="3">
        <f t="shared" si="34"/>
        <v>0</v>
      </c>
      <c r="BM38" s="52" t="str">
        <f t="shared" si="35"/>
        <v>2.3</v>
      </c>
      <c r="BN38" s="3">
        <f t="shared" si="36"/>
        <v>0</v>
      </c>
      <c r="BO38" s="3">
        <f t="shared" si="37"/>
        <v>1.175</v>
      </c>
    </row>
    <row r="39" spans="1:67" x14ac:dyDescent="0.2">
      <c r="A39" s="43" t="s">
        <v>77</v>
      </c>
      <c r="B39" s="44">
        <v>10.692</v>
      </c>
      <c r="C39" s="44">
        <f t="shared" si="5"/>
        <v>10.692</v>
      </c>
      <c r="D39" s="44">
        <v>10.692</v>
      </c>
      <c r="E39" s="45">
        <v>2.57</v>
      </c>
      <c r="F39" s="44">
        <f t="shared" si="6"/>
        <v>2.57</v>
      </c>
      <c r="G39" s="45">
        <v>2.57</v>
      </c>
      <c r="H39" s="44">
        <v>1.0229999999999999</v>
      </c>
      <c r="I39" s="44">
        <f t="shared" si="7"/>
        <v>1.0229999999999999</v>
      </c>
      <c r="J39" s="44">
        <v>1.0229999999999999</v>
      </c>
      <c r="K39" s="40">
        <v>0</v>
      </c>
      <c r="L39" s="44">
        <f t="shared" si="8"/>
        <v>0</v>
      </c>
      <c r="M39" s="40">
        <v>0</v>
      </c>
      <c r="N39" s="40">
        <v>0</v>
      </c>
      <c r="O39" s="44">
        <f t="shared" si="9"/>
        <v>0</v>
      </c>
      <c r="P39" s="40">
        <v>0</v>
      </c>
      <c r="Q39" s="44">
        <v>6.1360000000000001</v>
      </c>
      <c r="R39" s="44">
        <f t="shared" si="10"/>
        <v>6.75</v>
      </c>
      <c r="S39" s="40">
        <v>0</v>
      </c>
      <c r="T39" s="44">
        <v>1.3720000000000001</v>
      </c>
      <c r="U39" s="44">
        <f t="shared" si="11"/>
        <v>1.5089999999999999</v>
      </c>
      <c r="V39" s="40">
        <v>0</v>
      </c>
      <c r="W39" s="44">
        <v>3.0259999999999998</v>
      </c>
      <c r="X39" s="44">
        <f t="shared" si="12"/>
        <v>3.3290000000000002</v>
      </c>
      <c r="Y39" s="44">
        <v>2.1819999999999999</v>
      </c>
      <c r="Z39" s="40">
        <v>0</v>
      </c>
      <c r="AA39" s="44">
        <f t="shared" si="13"/>
        <v>0</v>
      </c>
      <c r="AB39" s="40">
        <v>0</v>
      </c>
      <c r="AC39" s="44">
        <v>2.367</v>
      </c>
      <c r="AD39" s="44">
        <f t="shared" si="14"/>
        <v>2.6040000000000001</v>
      </c>
      <c r="AE39" s="44">
        <v>1.2270000000000001</v>
      </c>
      <c r="AG39" s="2">
        <f t="shared" si="15"/>
        <v>16.827999999999999</v>
      </c>
      <c r="AH39" s="2">
        <f t="shared" si="16"/>
        <v>17.442</v>
      </c>
      <c r="AI39" s="2">
        <f t="shared" si="17"/>
        <v>10.692</v>
      </c>
      <c r="AJ39" s="2">
        <f t="shared" si="17"/>
        <v>3.9420000000000002</v>
      </c>
      <c r="AK39" s="2">
        <f t="shared" si="18"/>
        <v>4.0789999999999997</v>
      </c>
      <c r="AL39" s="2">
        <f t="shared" si="19"/>
        <v>2.57</v>
      </c>
      <c r="AM39" s="2">
        <f t="shared" si="19"/>
        <v>4.0489999999999995</v>
      </c>
      <c r="AN39" s="2">
        <f t="shared" si="20"/>
        <v>4.3520000000000003</v>
      </c>
      <c r="AO39" s="2">
        <f t="shared" si="21"/>
        <v>3.2050000000000001</v>
      </c>
      <c r="AP39" s="2">
        <f t="shared" si="21"/>
        <v>0</v>
      </c>
      <c r="AQ39" s="2">
        <f t="shared" si="22"/>
        <v>0</v>
      </c>
      <c r="AR39" s="2">
        <f t="shared" si="23"/>
        <v>0</v>
      </c>
      <c r="AS39" s="2">
        <f t="shared" si="23"/>
        <v>2.367</v>
      </c>
      <c r="AT39" s="2">
        <f t="shared" si="24"/>
        <v>2.6040000000000001</v>
      </c>
      <c r="AU39" s="2">
        <f t="shared" si="25"/>
        <v>1.2270000000000001</v>
      </c>
      <c r="AW39" s="2">
        <f t="shared" si="1"/>
        <v>17.693999999999999</v>
      </c>
      <c r="AX39" s="2">
        <f t="shared" si="1"/>
        <v>27.186</v>
      </c>
      <c r="AY39" s="3">
        <f t="shared" si="1"/>
        <v>28.477</v>
      </c>
      <c r="BA39" s="52" t="str">
        <f t="shared" si="26"/>
        <v>2.3</v>
      </c>
      <c r="BB39" s="3">
        <f t="shared" si="27"/>
        <v>10.692</v>
      </c>
      <c r="BC39" s="3">
        <f t="shared" si="28"/>
        <v>0</v>
      </c>
      <c r="BD39" s="52" t="str">
        <f t="shared" si="29"/>
        <v>2.3</v>
      </c>
      <c r="BE39" s="3">
        <f t="shared" si="30"/>
        <v>2.57</v>
      </c>
      <c r="BF39" s="3">
        <f t="shared" si="40"/>
        <v>0</v>
      </c>
      <c r="BG39" s="52" t="str">
        <f t="shared" si="31"/>
        <v>2.3</v>
      </c>
      <c r="BH39" s="3">
        <f t="shared" si="47"/>
        <v>1.0229999999999999</v>
      </c>
      <c r="BI39" s="3">
        <f t="shared" si="48"/>
        <v>2.1820000000000004</v>
      </c>
      <c r="BJ39" s="52" t="str">
        <f t="shared" si="32"/>
        <v>2.3</v>
      </c>
      <c r="BK39" s="3">
        <f t="shared" si="33"/>
        <v>0</v>
      </c>
      <c r="BL39" s="3">
        <f t="shared" si="34"/>
        <v>0</v>
      </c>
      <c r="BM39" s="52" t="str">
        <f t="shared" si="35"/>
        <v>2.3</v>
      </c>
      <c r="BN39" s="3">
        <f t="shared" si="36"/>
        <v>0</v>
      </c>
      <c r="BO39" s="3">
        <f t="shared" si="37"/>
        <v>1.2270000000000001</v>
      </c>
    </row>
    <row r="40" spans="1:67" x14ac:dyDescent="0.2">
      <c r="B40" s="19">
        <f>SUM(B12:B39)</f>
        <v>348.17500000000001</v>
      </c>
      <c r="C40" s="19">
        <f t="shared" ref="C40:AE40" si="49">SUM(C12:C39)</f>
        <v>348.17500000000001</v>
      </c>
      <c r="D40" s="19">
        <f t="shared" si="49"/>
        <v>348.17500000000001</v>
      </c>
      <c r="E40" s="19">
        <f t="shared" si="49"/>
        <v>46.568999999999988</v>
      </c>
      <c r="F40" s="19">
        <f t="shared" si="49"/>
        <v>46.568999999999988</v>
      </c>
      <c r="G40" s="19">
        <f t="shared" si="49"/>
        <v>46.568999999999988</v>
      </c>
      <c r="H40" s="19">
        <f t="shared" si="49"/>
        <v>5.2560000000000002</v>
      </c>
      <c r="I40" s="19">
        <f t="shared" si="49"/>
        <v>5.2560000000000002</v>
      </c>
      <c r="J40" s="19">
        <f t="shared" si="49"/>
        <v>5.2560000000000002</v>
      </c>
      <c r="K40" s="19">
        <f t="shared" si="49"/>
        <v>0</v>
      </c>
      <c r="L40" s="19">
        <f t="shared" si="49"/>
        <v>0</v>
      </c>
      <c r="M40" s="19">
        <f t="shared" si="49"/>
        <v>0</v>
      </c>
      <c r="N40" s="19">
        <f t="shared" si="49"/>
        <v>0</v>
      </c>
      <c r="O40" s="19">
        <f t="shared" si="49"/>
        <v>0</v>
      </c>
      <c r="P40" s="19">
        <f t="shared" si="49"/>
        <v>0</v>
      </c>
      <c r="Q40" s="19">
        <f t="shared" si="49"/>
        <v>171.82499999999996</v>
      </c>
      <c r="R40" s="19">
        <f t="shared" si="49"/>
        <v>189.01700000000002</v>
      </c>
      <c r="S40" s="19">
        <f t="shared" si="49"/>
        <v>1.0230000000000001</v>
      </c>
      <c r="T40" s="19">
        <f t="shared" si="49"/>
        <v>38.431000000000004</v>
      </c>
      <c r="U40" s="19">
        <f t="shared" si="49"/>
        <v>42.267000000000003</v>
      </c>
      <c r="V40" s="19">
        <f t="shared" si="49"/>
        <v>30.884</v>
      </c>
      <c r="W40" s="19">
        <f t="shared" si="49"/>
        <v>84.743999999999986</v>
      </c>
      <c r="X40" s="19">
        <f t="shared" si="49"/>
        <v>93.227999999999952</v>
      </c>
      <c r="Y40" s="19">
        <f t="shared" si="49"/>
        <v>97.369000000000014</v>
      </c>
      <c r="Z40" s="19">
        <f t="shared" si="49"/>
        <v>1.5000000000000006E-2</v>
      </c>
      <c r="AA40" s="19">
        <f t="shared" si="49"/>
        <v>1.5000000000000006E-2</v>
      </c>
      <c r="AB40" s="19">
        <f t="shared" si="49"/>
        <v>0</v>
      </c>
      <c r="AC40" s="19">
        <f t="shared" si="49"/>
        <v>66.300000000000011</v>
      </c>
      <c r="AD40" s="19">
        <f t="shared" si="49"/>
        <v>72.935999999999979</v>
      </c>
      <c r="AE40" s="19">
        <f t="shared" si="49"/>
        <v>35.015999999999998</v>
      </c>
      <c r="AG40" s="19">
        <f>SUM(AG12:AG39)</f>
        <v>520</v>
      </c>
      <c r="AH40" s="19">
        <f t="shared" ref="AH40:AU40" si="50">SUM(AH12:AH39)</f>
        <v>537.19200000000001</v>
      </c>
      <c r="AI40" s="19">
        <f t="shared" si="50"/>
        <v>349.19800000000004</v>
      </c>
      <c r="AJ40" s="19">
        <f t="shared" si="50"/>
        <v>84.999999999999972</v>
      </c>
      <c r="AK40" s="19">
        <f t="shared" si="50"/>
        <v>88.835999999999984</v>
      </c>
      <c r="AL40" s="19">
        <f t="shared" si="50"/>
        <v>77.452999999999989</v>
      </c>
      <c r="AM40" s="19">
        <f t="shared" si="50"/>
        <v>89.999999999999972</v>
      </c>
      <c r="AN40" s="19">
        <f t="shared" si="50"/>
        <v>98.48399999999998</v>
      </c>
      <c r="AO40" s="19">
        <f t="shared" si="50"/>
        <v>102.625</v>
      </c>
      <c r="AP40" s="19">
        <f t="shared" si="50"/>
        <v>1.5000000000000006E-2</v>
      </c>
      <c r="AQ40" s="19">
        <f t="shared" si="50"/>
        <v>1.5000000000000006E-2</v>
      </c>
      <c r="AR40" s="19">
        <f t="shared" si="50"/>
        <v>0</v>
      </c>
      <c r="AS40" s="19">
        <f t="shared" si="50"/>
        <v>66.300000000000011</v>
      </c>
      <c r="AT40" s="19">
        <f t="shared" si="50"/>
        <v>72.935999999999979</v>
      </c>
      <c r="AU40" s="19">
        <f t="shared" si="50"/>
        <v>35.015999999999998</v>
      </c>
      <c r="AW40" s="18">
        <f>SUM(AW12:AW39)</f>
        <v>564.29199999999992</v>
      </c>
      <c r="AX40" s="18">
        <f>SUM(AX12:AX39)</f>
        <v>761.31500000000017</v>
      </c>
      <c r="AY40" s="19">
        <f>SUM(AY12:AY39)</f>
        <v>797.46299999999985</v>
      </c>
      <c r="BA40" s="18"/>
      <c r="BB40" s="19">
        <f>SUM(BB12:BB39)</f>
        <v>348.17500000000001</v>
      </c>
      <c r="BC40" s="19">
        <f>SUM(BC12:BC39)</f>
        <v>1.0229999999999997</v>
      </c>
      <c r="BD40" s="18"/>
      <c r="BE40" s="18">
        <f>SUM(BE12:BE39)</f>
        <v>46.568999999999988</v>
      </c>
      <c r="BF40" s="18">
        <f>SUM(BF12:BF39)</f>
        <v>30.884000000000004</v>
      </c>
      <c r="BG40" s="18"/>
      <c r="BH40" s="18">
        <f>SUM(BH12:BH39)</f>
        <v>5.2560000000000002</v>
      </c>
      <c r="BI40" s="18">
        <f>SUM(BI12:BI39)</f>
        <v>97.369000000000014</v>
      </c>
      <c r="BJ40" s="18"/>
      <c r="BK40" s="19">
        <f>SUM(BK12:BK39)</f>
        <v>0</v>
      </c>
      <c r="BL40" s="19">
        <f>SUM(BL12:BL39)</f>
        <v>0</v>
      </c>
      <c r="BM40" s="18"/>
      <c r="BN40" s="19">
        <f>SUM(BN12:BN39)</f>
        <v>0</v>
      </c>
      <c r="BO40" s="19">
        <f>SUM(BO12:BO39)</f>
        <v>35.015999999999998</v>
      </c>
    </row>
  </sheetData>
  <mergeCells count="30">
    <mergeCell ref="AG10:AU10"/>
    <mergeCell ref="BG4:BI4"/>
    <mergeCell ref="BJ4:BL4"/>
    <mergeCell ref="BM4:BO4"/>
    <mergeCell ref="AW10:AY10"/>
    <mergeCell ref="AS4:AU4"/>
    <mergeCell ref="BD4:BF4"/>
    <mergeCell ref="B6:P6"/>
    <mergeCell ref="Q6:AE6"/>
    <mergeCell ref="B7:P7"/>
    <mergeCell ref="Q7:AE7"/>
    <mergeCell ref="BA4:BC4"/>
    <mergeCell ref="Z4:AB4"/>
    <mergeCell ref="AC4:AE4"/>
    <mergeCell ref="AP4:AR4"/>
    <mergeCell ref="AM4:AO4"/>
    <mergeCell ref="AJ4:AL4"/>
    <mergeCell ref="AG4:AI4"/>
    <mergeCell ref="B1:AE1"/>
    <mergeCell ref="B2:P2"/>
    <mergeCell ref="Q2:AE2"/>
    <mergeCell ref="B3:AE3"/>
    <mergeCell ref="B4:D4"/>
    <mergeCell ref="E4:G4"/>
    <mergeCell ref="H4:J4"/>
    <mergeCell ref="K4:M4"/>
    <mergeCell ref="N4:P4"/>
    <mergeCell ref="Q4:S4"/>
    <mergeCell ref="T4:V4"/>
    <mergeCell ref="W4:Y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2"/>
  <sheetViews>
    <sheetView topLeftCell="E1" zoomScale="90" zoomScaleNormal="90" workbookViewId="0">
      <selection activeCell="AC43" sqref="AC43:AF43"/>
    </sheetView>
  </sheetViews>
  <sheetFormatPr defaultRowHeight="11.25" x14ac:dyDescent="0.2"/>
  <cols>
    <col min="1" max="1" width="9.85546875" style="2" customWidth="1"/>
    <col min="2" max="13" width="10.28515625" style="2" customWidth="1"/>
    <col min="14" max="29" width="9.140625" style="2"/>
    <col min="30" max="31" width="0" style="2" hidden="1" customWidth="1"/>
    <col min="32" max="16384" width="9.140625" style="2"/>
  </cols>
  <sheetData>
    <row r="1" spans="1:35" x14ac:dyDescent="0.2">
      <c r="A1" s="38" t="s">
        <v>0</v>
      </c>
      <c r="B1" s="73" t="s">
        <v>86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84"/>
    </row>
    <row r="2" spans="1:35" x14ac:dyDescent="0.2">
      <c r="A2" s="38" t="s">
        <v>1</v>
      </c>
      <c r="B2" s="73" t="s">
        <v>87</v>
      </c>
      <c r="C2" s="74"/>
      <c r="D2" s="74"/>
      <c r="E2" s="74"/>
      <c r="F2" s="74"/>
      <c r="G2" s="74"/>
      <c r="H2" s="73" t="s">
        <v>88</v>
      </c>
      <c r="I2" s="74"/>
      <c r="J2" s="74"/>
      <c r="K2" s="74"/>
      <c r="L2" s="74"/>
      <c r="M2" s="84"/>
    </row>
    <row r="3" spans="1:35" ht="22.5" x14ac:dyDescent="0.2">
      <c r="A3" s="38" t="s">
        <v>2</v>
      </c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84"/>
    </row>
    <row r="4" spans="1:35" ht="104.25" customHeight="1" x14ac:dyDescent="0.2">
      <c r="A4" s="38" t="s">
        <v>5</v>
      </c>
      <c r="B4" s="68" t="s">
        <v>89</v>
      </c>
      <c r="C4" s="80"/>
      <c r="D4" s="69"/>
      <c r="E4" s="68" t="s">
        <v>90</v>
      </c>
      <c r="F4" s="80"/>
      <c r="G4" s="69"/>
      <c r="H4" s="68" t="str">
        <f>B4</f>
        <v>г. Калининград, Магнитогорская ул., д.4</v>
      </c>
      <c r="I4" s="80"/>
      <c r="J4" s="69"/>
      <c r="K4" s="68" t="str">
        <f>E4</f>
        <v>г. Калининград, Большая Окружная 4-я ул., д.1 А, котельная</v>
      </c>
      <c r="L4" s="80"/>
      <c r="M4" s="69"/>
      <c r="O4" s="68" t="str">
        <f>B4</f>
        <v>г. Калининград, Магнитогорская ул., д.4</v>
      </c>
      <c r="P4" s="80"/>
      <c r="Q4" s="69"/>
      <c r="R4" s="68" t="str">
        <f>E4</f>
        <v>г. Калининград, Большая Окружная 4-я ул., д.1 А, котельная</v>
      </c>
      <c r="S4" s="80"/>
      <c r="T4" s="69"/>
      <c r="V4" s="68" t="str">
        <f>B4</f>
        <v>г. Калининград, Магнитогорская ул., д.4</v>
      </c>
      <c r="W4" s="80"/>
      <c r="X4" s="69"/>
      <c r="Y4" s="68" t="str">
        <f>E4</f>
        <v>г. Калининград, Большая Окружная 4-я ул., д.1 А, котельная</v>
      </c>
      <c r="Z4" s="80"/>
      <c r="AA4" s="69"/>
      <c r="AC4" s="62" t="str">
        <f>V4</f>
        <v>г. Калининград, Магнитогорская ул., д.4</v>
      </c>
      <c r="AF4" s="62" t="str">
        <f>Y4</f>
        <v>г. Калининград, Большая Окружная 4-я ул., д.1 А, котельная</v>
      </c>
      <c r="AH4" s="62" t="str">
        <f>AC4</f>
        <v>г. Калининград, Магнитогорская ул., д.4</v>
      </c>
      <c r="AI4" s="62" t="str">
        <f>AF4</f>
        <v>г. Калининград, Большая Окружная 4-я ул., д.1 А, котельная</v>
      </c>
    </row>
    <row r="5" spans="1:35" ht="13.5" customHeight="1" x14ac:dyDescent="0.2">
      <c r="A5" s="38" t="s">
        <v>79</v>
      </c>
      <c r="B5" s="48">
        <v>1</v>
      </c>
      <c r="C5" s="49">
        <v>1</v>
      </c>
      <c r="D5" s="49">
        <v>1</v>
      </c>
      <c r="E5" s="49">
        <v>2</v>
      </c>
      <c r="F5" s="49">
        <v>2</v>
      </c>
      <c r="G5" s="49">
        <v>2</v>
      </c>
      <c r="H5" s="48">
        <f>B5</f>
        <v>1</v>
      </c>
      <c r="I5" s="49">
        <f>C5</f>
        <v>1</v>
      </c>
      <c r="J5" s="49">
        <f>D5</f>
        <v>1</v>
      </c>
      <c r="K5" s="49">
        <f>E5</f>
        <v>2</v>
      </c>
      <c r="L5" s="49">
        <f>G5</f>
        <v>2</v>
      </c>
      <c r="M5" s="59">
        <f>G5</f>
        <v>2</v>
      </c>
      <c r="O5" s="48">
        <f>B5</f>
        <v>1</v>
      </c>
      <c r="P5" s="58">
        <f>B5</f>
        <v>1</v>
      </c>
      <c r="Q5" s="49">
        <f>B5</f>
        <v>1</v>
      </c>
      <c r="R5" s="49">
        <f>E5</f>
        <v>2</v>
      </c>
      <c r="S5" s="49">
        <f>E5</f>
        <v>2</v>
      </c>
      <c r="T5" s="50">
        <f>E5</f>
        <v>2</v>
      </c>
      <c r="V5" s="48">
        <f>O5</f>
        <v>1</v>
      </c>
      <c r="W5" s="49">
        <f>O5</f>
        <v>1</v>
      </c>
      <c r="X5" s="49">
        <f>O5</f>
        <v>1</v>
      </c>
      <c r="Y5" s="49">
        <f>R5</f>
        <v>2</v>
      </c>
      <c r="Z5" s="49">
        <f>R5</f>
        <v>2</v>
      </c>
      <c r="AA5" s="59">
        <f>R5</f>
        <v>2</v>
      </c>
    </row>
    <row r="6" spans="1:35" ht="30" customHeight="1" x14ac:dyDescent="0.2">
      <c r="A6" s="38" t="s">
        <v>4</v>
      </c>
      <c r="B6" s="76">
        <v>4</v>
      </c>
      <c r="C6" s="77"/>
      <c r="D6" s="77"/>
      <c r="E6" s="77"/>
      <c r="F6" s="77"/>
      <c r="G6" s="77"/>
      <c r="H6" s="76">
        <v>3</v>
      </c>
      <c r="I6" s="77"/>
      <c r="J6" s="77"/>
      <c r="K6" s="77"/>
      <c r="L6" s="77"/>
      <c r="M6" s="86"/>
    </row>
    <row r="7" spans="1:35" ht="30" customHeight="1" x14ac:dyDescent="0.2">
      <c r="A7" s="38" t="s">
        <v>3</v>
      </c>
      <c r="B7" s="76">
        <v>3</v>
      </c>
      <c r="C7" s="77"/>
      <c r="D7" s="77"/>
      <c r="E7" s="77"/>
      <c r="F7" s="77"/>
      <c r="G7" s="77"/>
      <c r="H7" s="76">
        <v>4</v>
      </c>
      <c r="I7" s="77"/>
      <c r="J7" s="77"/>
      <c r="K7" s="77"/>
      <c r="L7" s="77"/>
      <c r="M7" s="86"/>
      <c r="AD7" s="85" t="s">
        <v>25</v>
      </c>
      <c r="AE7" s="85"/>
    </row>
    <row r="8" spans="1:35" x14ac:dyDescent="0.2">
      <c r="A8" s="38" t="s">
        <v>45</v>
      </c>
      <c r="B8" s="39" t="s">
        <v>12</v>
      </c>
      <c r="C8" s="39" t="s">
        <v>12</v>
      </c>
      <c r="D8" s="39" t="s">
        <v>12</v>
      </c>
      <c r="E8" s="39" t="s">
        <v>12</v>
      </c>
      <c r="F8" s="39" t="s">
        <v>12</v>
      </c>
      <c r="G8" s="39" t="s">
        <v>12</v>
      </c>
      <c r="H8" s="39" t="s">
        <v>12</v>
      </c>
      <c r="I8" s="39" t="s">
        <v>12</v>
      </c>
      <c r="J8" s="39" t="s">
        <v>12</v>
      </c>
      <c r="K8" s="39" t="s">
        <v>12</v>
      </c>
      <c r="L8" s="39" t="s">
        <v>12</v>
      </c>
      <c r="M8" s="39" t="s">
        <v>12</v>
      </c>
      <c r="V8" s="56" t="s">
        <v>85</v>
      </c>
      <c r="W8" s="56" t="str">
        <f>B2</f>
        <v>39-А-0119</v>
      </c>
      <c r="X8" s="56" t="str">
        <f>H2</f>
        <v>39-АТ-0119</v>
      </c>
      <c r="Y8" s="56" t="s">
        <v>85</v>
      </c>
      <c r="Z8" s="56" t="str">
        <f>B2</f>
        <v>39-А-0119</v>
      </c>
      <c r="AA8" s="56" t="str">
        <f>H2</f>
        <v>39-АТ-0119</v>
      </c>
      <c r="AC8" s="2" t="str">
        <f>X8</f>
        <v>39-АТ-0119</v>
      </c>
      <c r="AD8" s="2" t="str">
        <f>X8</f>
        <v>39-АТ-0119</v>
      </c>
      <c r="AE8" s="56" t="str">
        <f>W8</f>
        <v>39-А-0119</v>
      </c>
      <c r="AF8" s="2" t="str">
        <f>AA8</f>
        <v>39-АТ-0119</v>
      </c>
      <c r="AH8" s="2" t="str">
        <f>B2</f>
        <v>39-А-0119</v>
      </c>
      <c r="AI8" s="2" t="str">
        <f>B2</f>
        <v>39-А-0119</v>
      </c>
    </row>
    <row r="9" spans="1:35" hidden="1" x14ac:dyDescent="0.2">
      <c r="A9" s="38" t="s">
        <v>46</v>
      </c>
      <c r="B9" s="39" t="s">
        <v>47</v>
      </c>
      <c r="C9" s="39"/>
      <c r="D9" s="39" t="s">
        <v>47</v>
      </c>
      <c r="E9" s="39" t="s">
        <v>47</v>
      </c>
      <c r="F9" s="39"/>
      <c r="G9" s="39" t="s">
        <v>47</v>
      </c>
      <c r="H9" s="39" t="s">
        <v>48</v>
      </c>
      <c r="I9" s="39"/>
      <c r="J9" s="39" t="s">
        <v>48</v>
      </c>
      <c r="K9" s="39" t="s">
        <v>48</v>
      </c>
      <c r="L9" s="39"/>
      <c r="M9" s="39" t="s">
        <v>48</v>
      </c>
    </row>
    <row r="10" spans="1:35" x14ac:dyDescent="0.2">
      <c r="A10" s="38" t="s">
        <v>10</v>
      </c>
      <c r="B10" s="40">
        <v>1.1000000000000001</v>
      </c>
      <c r="C10" s="40"/>
      <c r="D10" s="40"/>
      <c r="E10" s="40">
        <v>1.1000000000000001</v>
      </c>
      <c r="F10" s="40"/>
      <c r="G10" s="40"/>
      <c r="H10" s="41">
        <v>1</v>
      </c>
      <c r="I10" s="41"/>
      <c r="J10" s="41"/>
      <c r="K10" s="41">
        <v>1.1000000000000001</v>
      </c>
      <c r="L10" s="41"/>
      <c r="M10" s="41"/>
      <c r="O10" s="81" t="s">
        <v>82</v>
      </c>
      <c r="P10" s="82"/>
      <c r="Q10" s="82"/>
      <c r="R10" s="82"/>
      <c r="S10" s="82"/>
      <c r="T10" s="83"/>
    </row>
    <row r="11" spans="1:35" x14ac:dyDescent="0.2">
      <c r="A11" s="38" t="s">
        <v>78</v>
      </c>
      <c r="B11" s="39" t="s">
        <v>15</v>
      </c>
      <c r="C11" s="39" t="s">
        <v>84</v>
      </c>
      <c r="D11" s="39" t="s">
        <v>16</v>
      </c>
      <c r="E11" s="39" t="s">
        <v>15</v>
      </c>
      <c r="F11" s="39" t="s">
        <v>84</v>
      </c>
      <c r="G11" s="39" t="s">
        <v>16</v>
      </c>
      <c r="H11" s="39" t="s">
        <v>15</v>
      </c>
      <c r="I11" s="39" t="s">
        <v>84</v>
      </c>
      <c r="J11" s="39" t="s">
        <v>16</v>
      </c>
      <c r="K11" s="39" t="s">
        <v>15</v>
      </c>
      <c r="L11" s="39" t="s">
        <v>84</v>
      </c>
      <c r="M11" s="39" t="s">
        <v>16</v>
      </c>
      <c r="O11" s="13" t="s">
        <v>15</v>
      </c>
      <c r="P11" s="39" t="s">
        <v>84</v>
      </c>
      <c r="Q11" s="42" t="s">
        <v>16</v>
      </c>
      <c r="R11" s="13" t="s">
        <v>15</v>
      </c>
      <c r="S11" s="39" t="s">
        <v>84</v>
      </c>
      <c r="T11" s="39" t="s">
        <v>16</v>
      </c>
    </row>
    <row r="12" spans="1:35" x14ac:dyDescent="0.2">
      <c r="A12" s="43" t="s">
        <v>50</v>
      </c>
      <c r="B12" s="57">
        <v>5.3230000000000004</v>
      </c>
      <c r="C12" s="44">
        <f>ROUND(B12*B$10,3)</f>
        <v>5.8550000000000004</v>
      </c>
      <c r="D12" s="57">
        <v>0</v>
      </c>
      <c r="E12" s="57">
        <v>0</v>
      </c>
      <c r="F12" s="44">
        <f>ROUND(E12*E$10,3)</f>
        <v>0</v>
      </c>
      <c r="G12" s="57">
        <v>0</v>
      </c>
      <c r="H12" s="57">
        <v>8</v>
      </c>
      <c r="I12" s="44">
        <f>ROUND(H12*H$10,3)</f>
        <v>8</v>
      </c>
      <c r="J12" s="57">
        <v>7.3780000000000001</v>
      </c>
      <c r="K12" s="57">
        <v>0.9</v>
      </c>
      <c r="L12" s="44">
        <f>ROUND(K12*K$10,3)</f>
        <v>0.99</v>
      </c>
      <c r="M12" s="57">
        <v>0.315</v>
      </c>
      <c r="O12" s="3">
        <f t="shared" ref="O12:T21" si="0">SUMIFS($B12:$M12,$B$11:$M$11,O$11,$B$5:$M$5,O$5)</f>
        <v>13.323</v>
      </c>
      <c r="P12" s="3">
        <f t="shared" si="0"/>
        <v>13.855</v>
      </c>
      <c r="Q12" s="3">
        <f t="shared" si="0"/>
        <v>7.3780000000000001</v>
      </c>
      <c r="R12" s="3">
        <f t="shared" si="0"/>
        <v>0.9</v>
      </c>
      <c r="S12" s="3">
        <f t="shared" si="0"/>
        <v>0.99</v>
      </c>
      <c r="T12" s="3">
        <f t="shared" si="0"/>
        <v>0.315</v>
      </c>
      <c r="V12" s="52" t="str">
        <f t="shared" ref="V12:V42" si="1">IF(Q12&gt;P12,"2.1",IF(Q12&gt;O12,"2.2","2.3"))</f>
        <v>2.3</v>
      </c>
      <c r="W12" s="3">
        <f>MIN(Q12,B12)</f>
        <v>5.3230000000000004</v>
      </c>
      <c r="X12" s="3">
        <f t="shared" ref="X12:X20" si="2">Q12-W12</f>
        <v>2.0549999999999997</v>
      </c>
      <c r="Y12" s="52" t="str">
        <f t="shared" ref="Y12:Y42" si="3">IF(T12&gt;S12,"2.1",IF(T12&gt;R12,"2.2","2.3"))</f>
        <v>2.3</v>
      </c>
      <c r="Z12" s="3">
        <f t="shared" ref="Z12:Z33" si="4">MIN(T12,E12)</f>
        <v>0</v>
      </c>
      <c r="AA12" s="3">
        <f t="shared" ref="AA12:AA33" si="5">T12-Z12</f>
        <v>0.315</v>
      </c>
      <c r="AC12" s="3">
        <f>IF(X12&lt;H12, X12+MIN(I12-X12,($H$43+$K$43)-(X$43+$AA$43),(W$43+$Z$43)-($B$43+$E$43),W12), X12)</f>
        <v>7.3780000000000001</v>
      </c>
      <c r="AD12" s="3">
        <f>X43+(AC12-X12)</f>
        <v>388.55699999999996</v>
      </c>
      <c r="AE12" s="3">
        <f>W43-(AC12-X12)</f>
        <v>167.42100000000008</v>
      </c>
      <c r="AF12" s="3">
        <f t="shared" ref="AF12:AF42" si="6">IF(AA12&lt;K12, AA12+MIN(L12-AA12,($H$43+$K$43)-($AD$42+$AA$43),($AE$42+$Z$43)-($B$43+$E$43),Z12), AA12)</f>
        <v>0.315</v>
      </c>
      <c r="AH12" s="3">
        <f>W12-(AC12-X12)</f>
        <v>0</v>
      </c>
      <c r="AI12" s="3">
        <f>Z12-(AF12-AA12)</f>
        <v>0</v>
      </c>
    </row>
    <row r="13" spans="1:35" x14ac:dyDescent="0.2">
      <c r="A13" s="43" t="s">
        <v>51</v>
      </c>
      <c r="B13" s="57">
        <v>5.3230000000000004</v>
      </c>
      <c r="C13" s="44">
        <f t="shared" ref="C13:C42" si="7">ROUND(B13*B$10,3)</f>
        <v>5.8550000000000004</v>
      </c>
      <c r="D13" s="57">
        <v>0.13800000000000001</v>
      </c>
      <c r="E13" s="57">
        <v>0</v>
      </c>
      <c r="F13" s="44">
        <f t="shared" ref="F13:F42" si="8">ROUND(E13*E$10,3)</f>
        <v>0</v>
      </c>
      <c r="G13" s="57">
        <v>7.0000000000000001E-3</v>
      </c>
      <c r="H13" s="57">
        <v>8</v>
      </c>
      <c r="I13" s="44">
        <f t="shared" ref="I13:I42" si="9">ROUND(H13*H$10,3)</f>
        <v>8</v>
      </c>
      <c r="J13" s="57">
        <v>8.4740000000000002</v>
      </c>
      <c r="K13" s="57">
        <v>0.9</v>
      </c>
      <c r="L13" s="44">
        <f t="shared" ref="L13:L42" si="10">ROUND(K13*K$10,3)</f>
        <v>0.99</v>
      </c>
      <c r="M13" s="57">
        <v>0.42599999999999999</v>
      </c>
      <c r="O13" s="3">
        <f t="shared" si="0"/>
        <v>13.323</v>
      </c>
      <c r="P13" s="3">
        <f t="shared" si="0"/>
        <v>13.855</v>
      </c>
      <c r="Q13" s="3">
        <f t="shared" si="0"/>
        <v>8.6120000000000001</v>
      </c>
      <c r="R13" s="3">
        <f t="shared" si="0"/>
        <v>0.9</v>
      </c>
      <c r="S13" s="3">
        <f t="shared" si="0"/>
        <v>0.99</v>
      </c>
      <c r="T13" s="3">
        <f t="shared" si="0"/>
        <v>0.433</v>
      </c>
      <c r="V13" s="52" t="str">
        <f t="shared" si="1"/>
        <v>2.3</v>
      </c>
      <c r="W13" s="3">
        <f t="shared" ref="W13:W20" si="11">MIN(Q13,B13)</f>
        <v>5.3230000000000004</v>
      </c>
      <c r="X13" s="3">
        <f t="shared" si="2"/>
        <v>3.2889999999999997</v>
      </c>
      <c r="Y13" s="52" t="str">
        <f t="shared" si="3"/>
        <v>2.3</v>
      </c>
      <c r="Z13" s="3">
        <f t="shared" si="4"/>
        <v>0</v>
      </c>
      <c r="AA13" s="3">
        <f t="shared" si="5"/>
        <v>0.433</v>
      </c>
      <c r="AC13" s="3">
        <f t="shared" ref="AC13:AC42" si="12">IF(X13&lt;H13, X13+MIN(I13-X13,($H$43+$K$43)-(AD12+$AA$43),(AE12+$Z$43)-($B$43+$E$43),W13), X13)</f>
        <v>5.778999999999952</v>
      </c>
      <c r="AD13" s="3">
        <f>AD12+(AC13-X13)</f>
        <v>391.04699999999991</v>
      </c>
      <c r="AE13" s="3">
        <f>AE12-(AC13-X13)</f>
        <v>164.93100000000013</v>
      </c>
      <c r="AF13" s="3">
        <f t="shared" si="6"/>
        <v>0.433</v>
      </c>
      <c r="AH13" s="3">
        <f t="shared" ref="AH13:AH42" si="13">W13-(AC13-X13)</f>
        <v>2.8330000000000481</v>
      </c>
      <c r="AI13" s="3">
        <f t="shared" ref="AI13:AI42" si="14">Z13-(AF13-AA13)</f>
        <v>0</v>
      </c>
    </row>
    <row r="14" spans="1:35" x14ac:dyDescent="0.2">
      <c r="A14" s="43" t="s">
        <v>52</v>
      </c>
      <c r="B14" s="57">
        <v>5.3230000000000004</v>
      </c>
      <c r="C14" s="44">
        <f t="shared" si="7"/>
        <v>5.8550000000000004</v>
      </c>
      <c r="D14" s="57">
        <v>0.57999999999999996</v>
      </c>
      <c r="E14" s="57">
        <v>0</v>
      </c>
      <c r="F14" s="44">
        <f t="shared" si="8"/>
        <v>0</v>
      </c>
      <c r="G14" s="57">
        <v>4.1000000000000002E-2</v>
      </c>
      <c r="H14" s="57">
        <v>8</v>
      </c>
      <c r="I14" s="44">
        <f t="shared" si="9"/>
        <v>8</v>
      </c>
      <c r="J14" s="57">
        <v>8.32</v>
      </c>
      <c r="K14" s="57">
        <v>0.9</v>
      </c>
      <c r="L14" s="44">
        <f t="shared" si="10"/>
        <v>0.99</v>
      </c>
      <c r="M14" s="57">
        <v>0.57999999999999996</v>
      </c>
      <c r="O14" s="3">
        <f t="shared" si="0"/>
        <v>13.323</v>
      </c>
      <c r="P14" s="3">
        <f t="shared" si="0"/>
        <v>13.855</v>
      </c>
      <c r="Q14" s="3">
        <f t="shared" si="0"/>
        <v>8.9</v>
      </c>
      <c r="R14" s="3">
        <f t="shared" si="0"/>
        <v>0.9</v>
      </c>
      <c r="S14" s="3">
        <f t="shared" si="0"/>
        <v>0.99</v>
      </c>
      <c r="T14" s="3">
        <f t="shared" si="0"/>
        <v>0.621</v>
      </c>
      <c r="V14" s="52" t="str">
        <f t="shared" si="1"/>
        <v>2.3</v>
      </c>
      <c r="W14" s="3">
        <f t="shared" si="11"/>
        <v>5.3230000000000004</v>
      </c>
      <c r="X14" s="3">
        <f t="shared" si="2"/>
        <v>3.577</v>
      </c>
      <c r="Y14" s="52" t="str">
        <f t="shared" si="3"/>
        <v>2.3</v>
      </c>
      <c r="Z14" s="3">
        <f t="shared" si="4"/>
        <v>0</v>
      </c>
      <c r="AA14" s="3">
        <f t="shared" si="5"/>
        <v>0.621</v>
      </c>
      <c r="AC14" s="3">
        <f t="shared" si="12"/>
        <v>3.577</v>
      </c>
      <c r="AD14" s="3">
        <f t="shared" ref="AD14:AD42" si="15">AD13+(AC14-X14)</f>
        <v>391.04699999999991</v>
      </c>
      <c r="AE14" s="3">
        <f t="shared" ref="AE14:AE42" si="16">AE13-(AC14-X14)</f>
        <v>164.93100000000013</v>
      </c>
      <c r="AF14" s="3">
        <f t="shared" si="6"/>
        <v>0.621</v>
      </c>
      <c r="AH14" s="3">
        <f t="shared" si="13"/>
        <v>5.3230000000000004</v>
      </c>
      <c r="AI14" s="3">
        <f t="shared" si="14"/>
        <v>0</v>
      </c>
    </row>
    <row r="15" spans="1:35" x14ac:dyDescent="0.2">
      <c r="A15" s="43" t="s">
        <v>53</v>
      </c>
      <c r="B15" s="57">
        <v>5.3230000000000004</v>
      </c>
      <c r="C15" s="44">
        <f t="shared" si="7"/>
        <v>5.8550000000000004</v>
      </c>
      <c r="D15" s="57">
        <v>6.0000000000000001E-3</v>
      </c>
      <c r="E15" s="57">
        <v>0</v>
      </c>
      <c r="F15" s="44">
        <f t="shared" si="8"/>
        <v>0</v>
      </c>
      <c r="G15" s="57">
        <v>0</v>
      </c>
      <c r="H15" s="57">
        <v>8</v>
      </c>
      <c r="I15" s="44">
        <f t="shared" si="9"/>
        <v>8</v>
      </c>
      <c r="J15" s="57">
        <v>8.3770000000000007</v>
      </c>
      <c r="K15" s="57">
        <v>0.9</v>
      </c>
      <c r="L15" s="44">
        <f t="shared" si="10"/>
        <v>0.99</v>
      </c>
      <c r="M15" s="57">
        <v>0.20399999999999999</v>
      </c>
      <c r="O15" s="3">
        <f t="shared" si="0"/>
        <v>13.323</v>
      </c>
      <c r="P15" s="3">
        <f t="shared" si="0"/>
        <v>13.855</v>
      </c>
      <c r="Q15" s="3">
        <f t="shared" si="0"/>
        <v>8.3830000000000009</v>
      </c>
      <c r="R15" s="3">
        <f t="shared" si="0"/>
        <v>0.9</v>
      </c>
      <c r="S15" s="3">
        <f t="shared" si="0"/>
        <v>0.99</v>
      </c>
      <c r="T15" s="3">
        <f t="shared" si="0"/>
        <v>0.20399999999999999</v>
      </c>
      <c r="V15" s="52" t="str">
        <f t="shared" si="1"/>
        <v>2.3</v>
      </c>
      <c r="W15" s="3">
        <f t="shared" si="11"/>
        <v>5.3230000000000004</v>
      </c>
      <c r="X15" s="3">
        <f t="shared" si="2"/>
        <v>3.0600000000000005</v>
      </c>
      <c r="Y15" s="52" t="str">
        <f t="shared" si="3"/>
        <v>2.3</v>
      </c>
      <c r="Z15" s="3">
        <f t="shared" si="4"/>
        <v>0</v>
      </c>
      <c r="AA15" s="3">
        <f t="shared" si="5"/>
        <v>0.20399999999999999</v>
      </c>
      <c r="AC15" s="3">
        <f t="shared" si="12"/>
        <v>3.0600000000000005</v>
      </c>
      <c r="AD15" s="3">
        <f t="shared" si="15"/>
        <v>391.04699999999991</v>
      </c>
      <c r="AE15" s="3">
        <f t="shared" si="16"/>
        <v>164.93100000000013</v>
      </c>
      <c r="AF15" s="3">
        <f t="shared" si="6"/>
        <v>0.20399999999999999</v>
      </c>
      <c r="AH15" s="3">
        <f t="shared" si="13"/>
        <v>5.3230000000000004</v>
      </c>
      <c r="AI15" s="3">
        <f t="shared" si="14"/>
        <v>0</v>
      </c>
    </row>
    <row r="16" spans="1:35" x14ac:dyDescent="0.2">
      <c r="A16" s="43" t="s">
        <v>54</v>
      </c>
      <c r="B16" s="57">
        <v>5.3230000000000004</v>
      </c>
      <c r="C16" s="44">
        <f t="shared" si="7"/>
        <v>5.8550000000000004</v>
      </c>
      <c r="D16" s="57">
        <v>5.4119999999999999</v>
      </c>
      <c r="E16" s="57">
        <v>0</v>
      </c>
      <c r="F16" s="44">
        <f t="shared" si="8"/>
        <v>0</v>
      </c>
      <c r="G16" s="57">
        <v>0.443</v>
      </c>
      <c r="H16" s="57">
        <v>9</v>
      </c>
      <c r="I16" s="44">
        <f t="shared" si="9"/>
        <v>9</v>
      </c>
      <c r="J16" s="57">
        <v>2.851</v>
      </c>
      <c r="K16" s="57">
        <v>0.9</v>
      </c>
      <c r="L16" s="44">
        <f t="shared" si="10"/>
        <v>0.99</v>
      </c>
      <c r="M16" s="57">
        <v>0.23300000000000001</v>
      </c>
      <c r="O16" s="3">
        <f t="shared" si="0"/>
        <v>14.323</v>
      </c>
      <c r="P16" s="3">
        <f t="shared" si="0"/>
        <v>14.855</v>
      </c>
      <c r="Q16" s="3">
        <f t="shared" si="0"/>
        <v>8.2629999999999999</v>
      </c>
      <c r="R16" s="3">
        <f t="shared" si="0"/>
        <v>0.9</v>
      </c>
      <c r="S16" s="3">
        <f t="shared" si="0"/>
        <v>0.99</v>
      </c>
      <c r="T16" s="3">
        <f t="shared" si="0"/>
        <v>0.67600000000000005</v>
      </c>
      <c r="V16" s="52" t="str">
        <f t="shared" si="1"/>
        <v>2.3</v>
      </c>
      <c r="W16" s="3">
        <f t="shared" si="11"/>
        <v>5.3230000000000004</v>
      </c>
      <c r="X16" s="3">
        <f t="shared" si="2"/>
        <v>2.9399999999999995</v>
      </c>
      <c r="Y16" s="52" t="str">
        <f t="shared" si="3"/>
        <v>2.3</v>
      </c>
      <c r="Z16" s="3">
        <f t="shared" si="4"/>
        <v>0</v>
      </c>
      <c r="AA16" s="3">
        <f t="shared" si="5"/>
        <v>0.67600000000000005</v>
      </c>
      <c r="AC16" s="3">
        <f t="shared" si="12"/>
        <v>2.9399999999999995</v>
      </c>
      <c r="AD16" s="3">
        <f t="shared" si="15"/>
        <v>391.04699999999991</v>
      </c>
      <c r="AE16" s="3">
        <f t="shared" si="16"/>
        <v>164.93100000000013</v>
      </c>
      <c r="AF16" s="3">
        <f t="shared" si="6"/>
        <v>0.67600000000000005</v>
      </c>
      <c r="AH16" s="3">
        <f t="shared" si="13"/>
        <v>5.3230000000000004</v>
      </c>
      <c r="AI16" s="3">
        <f t="shared" si="14"/>
        <v>0</v>
      </c>
    </row>
    <row r="17" spans="1:35" x14ac:dyDescent="0.2">
      <c r="A17" s="43" t="s">
        <v>55</v>
      </c>
      <c r="B17" s="57">
        <v>5.3220000000000001</v>
      </c>
      <c r="C17" s="44">
        <f t="shared" si="7"/>
        <v>5.8540000000000001</v>
      </c>
      <c r="D17" s="57">
        <v>5.4880000000000004</v>
      </c>
      <c r="E17" s="57">
        <v>0</v>
      </c>
      <c r="F17" s="44">
        <f t="shared" si="8"/>
        <v>0</v>
      </c>
      <c r="G17" s="57">
        <v>0.36599999999999999</v>
      </c>
      <c r="H17" s="57">
        <v>9</v>
      </c>
      <c r="I17" s="44">
        <f t="shared" si="9"/>
        <v>9</v>
      </c>
      <c r="J17" s="57">
        <v>3.093</v>
      </c>
      <c r="K17" s="57">
        <v>0.9</v>
      </c>
      <c r="L17" s="44">
        <f t="shared" si="10"/>
        <v>0.99</v>
      </c>
      <c r="M17" s="57">
        <v>0.20699999999999999</v>
      </c>
      <c r="O17" s="3">
        <f t="shared" si="0"/>
        <v>14.321999999999999</v>
      </c>
      <c r="P17" s="3">
        <f t="shared" si="0"/>
        <v>14.853999999999999</v>
      </c>
      <c r="Q17" s="3">
        <f t="shared" si="0"/>
        <v>8.5809999999999995</v>
      </c>
      <c r="R17" s="3">
        <f t="shared" si="0"/>
        <v>0.9</v>
      </c>
      <c r="S17" s="3">
        <f t="shared" si="0"/>
        <v>0.99</v>
      </c>
      <c r="T17" s="3">
        <f t="shared" si="0"/>
        <v>0.57299999999999995</v>
      </c>
      <c r="V17" s="52" t="str">
        <f t="shared" si="1"/>
        <v>2.3</v>
      </c>
      <c r="W17" s="3">
        <f t="shared" si="11"/>
        <v>5.3220000000000001</v>
      </c>
      <c r="X17" s="3">
        <f t="shared" si="2"/>
        <v>3.2589999999999995</v>
      </c>
      <c r="Y17" s="52" t="str">
        <f t="shared" si="3"/>
        <v>2.3</v>
      </c>
      <c r="Z17" s="3">
        <f t="shared" si="4"/>
        <v>0</v>
      </c>
      <c r="AA17" s="3">
        <f t="shared" si="5"/>
        <v>0.57299999999999995</v>
      </c>
      <c r="AC17" s="3">
        <f t="shared" si="12"/>
        <v>3.2589999999999995</v>
      </c>
      <c r="AD17" s="3">
        <f t="shared" si="15"/>
        <v>391.04699999999991</v>
      </c>
      <c r="AE17" s="3">
        <f t="shared" si="16"/>
        <v>164.93100000000013</v>
      </c>
      <c r="AF17" s="3">
        <f t="shared" si="6"/>
        <v>0.57299999999999995</v>
      </c>
      <c r="AH17" s="3">
        <f t="shared" si="13"/>
        <v>5.3220000000000001</v>
      </c>
      <c r="AI17" s="3">
        <f t="shared" si="14"/>
        <v>0</v>
      </c>
    </row>
    <row r="18" spans="1:35" x14ac:dyDescent="0.2">
      <c r="A18" s="43" t="s">
        <v>56</v>
      </c>
      <c r="B18" s="57">
        <v>5.3230000000000004</v>
      </c>
      <c r="C18" s="44">
        <f t="shared" si="7"/>
        <v>5.8550000000000004</v>
      </c>
      <c r="D18" s="57">
        <v>5.4370000000000003</v>
      </c>
      <c r="E18" s="57">
        <v>0</v>
      </c>
      <c r="F18" s="44">
        <f t="shared" si="8"/>
        <v>0</v>
      </c>
      <c r="G18" s="57">
        <v>0.41799999999999998</v>
      </c>
      <c r="H18" s="57">
        <v>10</v>
      </c>
      <c r="I18" s="44">
        <f t="shared" si="9"/>
        <v>10</v>
      </c>
      <c r="J18" s="57">
        <v>2.9649999999999999</v>
      </c>
      <c r="K18" s="57">
        <v>0.95</v>
      </c>
      <c r="L18" s="44">
        <f t="shared" si="10"/>
        <v>1.0449999999999999</v>
      </c>
      <c r="M18" s="57">
        <v>0.22800000000000001</v>
      </c>
      <c r="O18" s="3">
        <f t="shared" si="0"/>
        <v>15.323</v>
      </c>
      <c r="P18" s="3">
        <f t="shared" si="0"/>
        <v>15.855</v>
      </c>
      <c r="Q18" s="3">
        <f t="shared" si="0"/>
        <v>8.402000000000001</v>
      </c>
      <c r="R18" s="3">
        <f t="shared" si="0"/>
        <v>0.95</v>
      </c>
      <c r="S18" s="3">
        <f t="shared" si="0"/>
        <v>1.0449999999999999</v>
      </c>
      <c r="T18" s="3">
        <f t="shared" si="0"/>
        <v>0.64600000000000002</v>
      </c>
      <c r="V18" s="52" t="str">
        <f t="shared" si="1"/>
        <v>2.3</v>
      </c>
      <c r="W18" s="3">
        <f t="shared" si="11"/>
        <v>5.3230000000000004</v>
      </c>
      <c r="X18" s="3">
        <f t="shared" si="2"/>
        <v>3.0790000000000006</v>
      </c>
      <c r="Y18" s="52" t="str">
        <f t="shared" si="3"/>
        <v>2.3</v>
      </c>
      <c r="Z18" s="3">
        <f t="shared" si="4"/>
        <v>0</v>
      </c>
      <c r="AA18" s="3">
        <f t="shared" si="5"/>
        <v>0.64600000000000002</v>
      </c>
      <c r="AC18" s="3">
        <f t="shared" si="12"/>
        <v>3.0790000000000006</v>
      </c>
      <c r="AD18" s="3">
        <f t="shared" si="15"/>
        <v>391.04699999999991</v>
      </c>
      <c r="AE18" s="3">
        <f t="shared" si="16"/>
        <v>164.93100000000013</v>
      </c>
      <c r="AF18" s="3">
        <f t="shared" si="6"/>
        <v>0.64600000000000002</v>
      </c>
      <c r="AH18" s="3">
        <f t="shared" si="13"/>
        <v>5.3230000000000004</v>
      </c>
      <c r="AI18" s="3">
        <f t="shared" si="14"/>
        <v>0</v>
      </c>
    </row>
    <row r="19" spans="1:35" x14ac:dyDescent="0.2">
      <c r="A19" s="43" t="s">
        <v>57</v>
      </c>
      <c r="B19" s="57">
        <v>5.3220000000000001</v>
      </c>
      <c r="C19" s="44">
        <f t="shared" si="7"/>
        <v>5.8540000000000001</v>
      </c>
      <c r="D19" s="57">
        <v>5.58</v>
      </c>
      <c r="E19" s="57">
        <v>0</v>
      </c>
      <c r="F19" s="44">
        <f t="shared" si="8"/>
        <v>0</v>
      </c>
      <c r="G19" s="57">
        <v>0.27400000000000002</v>
      </c>
      <c r="H19" s="57">
        <v>14</v>
      </c>
      <c r="I19" s="44">
        <f t="shared" si="9"/>
        <v>14</v>
      </c>
      <c r="J19" s="57">
        <v>9.2249999999999996</v>
      </c>
      <c r="K19" s="57">
        <v>0.95</v>
      </c>
      <c r="L19" s="44">
        <f t="shared" si="10"/>
        <v>1.0449999999999999</v>
      </c>
      <c r="M19" s="57">
        <v>0.45200000000000001</v>
      </c>
      <c r="O19" s="3">
        <f t="shared" si="0"/>
        <v>19.321999999999999</v>
      </c>
      <c r="P19" s="3">
        <f t="shared" si="0"/>
        <v>19.853999999999999</v>
      </c>
      <c r="Q19" s="3">
        <f t="shared" si="0"/>
        <v>14.805</v>
      </c>
      <c r="R19" s="3">
        <f t="shared" si="0"/>
        <v>0.95</v>
      </c>
      <c r="S19" s="3">
        <f t="shared" si="0"/>
        <v>1.0449999999999999</v>
      </c>
      <c r="T19" s="3">
        <f t="shared" si="0"/>
        <v>0.72599999999999998</v>
      </c>
      <c r="V19" s="52" t="str">
        <f t="shared" si="1"/>
        <v>2.3</v>
      </c>
      <c r="W19" s="3">
        <f t="shared" si="11"/>
        <v>5.3220000000000001</v>
      </c>
      <c r="X19" s="3">
        <f t="shared" si="2"/>
        <v>9.4830000000000005</v>
      </c>
      <c r="Y19" s="52" t="str">
        <f t="shared" si="3"/>
        <v>2.3</v>
      </c>
      <c r="Z19" s="3">
        <f t="shared" si="4"/>
        <v>0</v>
      </c>
      <c r="AA19" s="3">
        <f t="shared" si="5"/>
        <v>0.72599999999999998</v>
      </c>
      <c r="AC19" s="3">
        <f t="shared" si="12"/>
        <v>9.4830000000000005</v>
      </c>
      <c r="AD19" s="3">
        <f t="shared" si="15"/>
        <v>391.04699999999991</v>
      </c>
      <c r="AE19" s="3">
        <f t="shared" si="16"/>
        <v>164.93100000000013</v>
      </c>
      <c r="AF19" s="3">
        <f t="shared" si="6"/>
        <v>0.72599999999999998</v>
      </c>
      <c r="AH19" s="3">
        <f t="shared" si="13"/>
        <v>5.3220000000000001</v>
      </c>
      <c r="AI19" s="3">
        <f t="shared" si="14"/>
        <v>0</v>
      </c>
    </row>
    <row r="20" spans="1:35" x14ac:dyDescent="0.2">
      <c r="A20" s="43" t="s">
        <v>58</v>
      </c>
      <c r="B20" s="57">
        <v>5.3230000000000004</v>
      </c>
      <c r="C20" s="44">
        <f t="shared" si="7"/>
        <v>5.8550000000000004</v>
      </c>
      <c r="D20" s="57">
        <v>5.6459999999999999</v>
      </c>
      <c r="E20" s="57">
        <v>0</v>
      </c>
      <c r="F20" s="44">
        <f t="shared" si="8"/>
        <v>0</v>
      </c>
      <c r="G20" s="57">
        <v>0.20899999999999999</v>
      </c>
      <c r="H20" s="57">
        <v>20</v>
      </c>
      <c r="I20" s="44">
        <f t="shared" si="9"/>
        <v>20</v>
      </c>
      <c r="J20" s="57">
        <v>17.442</v>
      </c>
      <c r="K20" s="57">
        <v>0.95</v>
      </c>
      <c r="L20" s="44">
        <f t="shared" si="10"/>
        <v>1.0449999999999999</v>
      </c>
      <c r="M20" s="57">
        <v>0.64400000000000002</v>
      </c>
      <c r="O20" s="3">
        <f t="shared" si="0"/>
        <v>25.323</v>
      </c>
      <c r="P20" s="3">
        <f t="shared" si="0"/>
        <v>25.855</v>
      </c>
      <c r="Q20" s="3">
        <f t="shared" si="0"/>
        <v>23.088000000000001</v>
      </c>
      <c r="R20" s="3">
        <f t="shared" si="0"/>
        <v>0.95</v>
      </c>
      <c r="S20" s="3">
        <f t="shared" si="0"/>
        <v>1.0449999999999999</v>
      </c>
      <c r="T20" s="3">
        <f t="shared" si="0"/>
        <v>0.85299999999999998</v>
      </c>
      <c r="V20" s="52" t="str">
        <f t="shared" si="1"/>
        <v>2.3</v>
      </c>
      <c r="W20" s="3">
        <f t="shared" si="11"/>
        <v>5.3230000000000004</v>
      </c>
      <c r="X20" s="3">
        <f t="shared" si="2"/>
        <v>17.765000000000001</v>
      </c>
      <c r="Y20" s="52" t="str">
        <f t="shared" si="3"/>
        <v>2.3</v>
      </c>
      <c r="Z20" s="3">
        <f t="shared" si="4"/>
        <v>0</v>
      </c>
      <c r="AA20" s="3">
        <f t="shared" si="5"/>
        <v>0.85299999999999998</v>
      </c>
      <c r="AC20" s="3">
        <f t="shared" si="12"/>
        <v>17.765000000000001</v>
      </c>
      <c r="AD20" s="3">
        <f t="shared" si="15"/>
        <v>391.04699999999991</v>
      </c>
      <c r="AE20" s="3">
        <f t="shared" si="16"/>
        <v>164.93100000000013</v>
      </c>
      <c r="AF20" s="3">
        <f t="shared" si="6"/>
        <v>0.85299999999999998</v>
      </c>
      <c r="AH20" s="3">
        <f t="shared" si="13"/>
        <v>5.3230000000000004</v>
      </c>
      <c r="AI20" s="3">
        <f t="shared" si="14"/>
        <v>0</v>
      </c>
    </row>
    <row r="21" spans="1:35" x14ac:dyDescent="0.2">
      <c r="A21" s="43" t="s">
        <v>59</v>
      </c>
      <c r="B21" s="57">
        <v>5.3220000000000001</v>
      </c>
      <c r="C21" s="44">
        <f t="shared" si="7"/>
        <v>5.8540000000000001</v>
      </c>
      <c r="D21" s="57">
        <v>8.4559999999999995</v>
      </c>
      <c r="E21" s="57">
        <v>0</v>
      </c>
      <c r="F21" s="44">
        <f t="shared" si="8"/>
        <v>0</v>
      </c>
      <c r="G21" s="57">
        <v>0.28199999999999997</v>
      </c>
      <c r="H21" s="57">
        <v>18</v>
      </c>
      <c r="I21" s="44">
        <f t="shared" si="9"/>
        <v>18</v>
      </c>
      <c r="J21" s="57">
        <v>18.34</v>
      </c>
      <c r="K21" s="57">
        <v>0.95</v>
      </c>
      <c r="L21" s="44">
        <f t="shared" si="10"/>
        <v>1.0449999999999999</v>
      </c>
      <c r="M21" s="57">
        <v>0.61</v>
      </c>
      <c r="O21" s="3">
        <f t="shared" si="0"/>
        <v>23.321999999999999</v>
      </c>
      <c r="P21" s="3">
        <f t="shared" si="0"/>
        <v>23.853999999999999</v>
      </c>
      <c r="Q21" s="3">
        <f t="shared" si="0"/>
        <v>26.795999999999999</v>
      </c>
      <c r="R21" s="3">
        <f t="shared" si="0"/>
        <v>0.95</v>
      </c>
      <c r="S21" s="3">
        <f t="shared" si="0"/>
        <v>1.0449999999999999</v>
      </c>
      <c r="T21" s="3">
        <f t="shared" si="0"/>
        <v>0.8919999999999999</v>
      </c>
      <c r="V21" s="52" t="str">
        <f t="shared" si="1"/>
        <v>2.1</v>
      </c>
      <c r="W21" s="3">
        <f>Q21-X21</f>
        <v>8.7959999999999994</v>
      </c>
      <c r="X21" s="3">
        <f>I21</f>
        <v>18</v>
      </c>
      <c r="Y21" s="52" t="str">
        <f t="shared" si="3"/>
        <v>2.3</v>
      </c>
      <c r="Z21" s="3">
        <f t="shared" si="4"/>
        <v>0</v>
      </c>
      <c r="AA21" s="3">
        <f t="shared" si="5"/>
        <v>0.8919999999999999</v>
      </c>
      <c r="AC21" s="3">
        <f t="shared" si="12"/>
        <v>18</v>
      </c>
      <c r="AD21" s="3">
        <f t="shared" si="15"/>
        <v>391.04699999999991</v>
      </c>
      <c r="AE21" s="3">
        <f t="shared" si="16"/>
        <v>164.93100000000013</v>
      </c>
      <c r="AF21" s="3">
        <f t="shared" si="6"/>
        <v>0.8919999999999999</v>
      </c>
      <c r="AH21" s="3">
        <f t="shared" si="13"/>
        <v>8.7959999999999994</v>
      </c>
      <c r="AI21" s="3">
        <f t="shared" si="14"/>
        <v>0</v>
      </c>
    </row>
    <row r="22" spans="1:35" x14ac:dyDescent="0.2">
      <c r="A22" s="43" t="s">
        <v>60</v>
      </c>
      <c r="B22" s="57">
        <v>5.3230000000000004</v>
      </c>
      <c r="C22" s="44">
        <f t="shared" si="7"/>
        <v>5.8550000000000004</v>
      </c>
      <c r="D22" s="57">
        <v>5.6639999999999997</v>
      </c>
      <c r="E22" s="57">
        <v>0</v>
      </c>
      <c r="F22" s="44">
        <f t="shared" si="8"/>
        <v>0</v>
      </c>
      <c r="G22" s="57">
        <v>0.191</v>
      </c>
      <c r="H22" s="57">
        <v>18</v>
      </c>
      <c r="I22" s="44">
        <f t="shared" si="9"/>
        <v>18</v>
      </c>
      <c r="J22" s="57">
        <v>17.042999999999999</v>
      </c>
      <c r="K22" s="57">
        <v>0.95</v>
      </c>
      <c r="L22" s="44">
        <f t="shared" si="10"/>
        <v>1.0449999999999999</v>
      </c>
      <c r="M22" s="57">
        <v>0.57299999999999995</v>
      </c>
      <c r="O22" s="3">
        <f t="shared" ref="O22:T31" si="17">SUMIFS($B22:$M22,$B$11:$M$11,O$11,$B$5:$M$5,O$5)</f>
        <v>23.323</v>
      </c>
      <c r="P22" s="3">
        <f t="shared" si="17"/>
        <v>23.855</v>
      </c>
      <c r="Q22" s="3">
        <f t="shared" si="17"/>
        <v>22.707000000000001</v>
      </c>
      <c r="R22" s="3">
        <f t="shared" si="17"/>
        <v>0.95</v>
      </c>
      <c r="S22" s="3">
        <f t="shared" si="17"/>
        <v>1.0449999999999999</v>
      </c>
      <c r="T22" s="3">
        <f t="shared" si="17"/>
        <v>0.76400000000000001</v>
      </c>
      <c r="V22" s="52" t="str">
        <f t="shared" si="1"/>
        <v>2.3</v>
      </c>
      <c r="W22" s="3">
        <f t="shared" ref="W22:W34" si="18">MIN(Q22,B22)</f>
        <v>5.3230000000000004</v>
      </c>
      <c r="X22" s="3">
        <f t="shared" ref="X22:X34" si="19">Q22-W22</f>
        <v>17.384</v>
      </c>
      <c r="Y22" s="52" t="str">
        <f t="shared" si="3"/>
        <v>2.3</v>
      </c>
      <c r="Z22" s="3">
        <f t="shared" si="4"/>
        <v>0</v>
      </c>
      <c r="AA22" s="3">
        <f t="shared" si="5"/>
        <v>0.76400000000000001</v>
      </c>
      <c r="AC22" s="3">
        <f t="shared" si="12"/>
        <v>17.384</v>
      </c>
      <c r="AD22" s="3">
        <f t="shared" si="15"/>
        <v>391.04699999999991</v>
      </c>
      <c r="AE22" s="3">
        <f t="shared" si="16"/>
        <v>164.93100000000013</v>
      </c>
      <c r="AF22" s="3">
        <f t="shared" si="6"/>
        <v>0.76400000000000001</v>
      </c>
      <c r="AH22" s="3">
        <f t="shared" si="13"/>
        <v>5.3230000000000004</v>
      </c>
      <c r="AI22" s="3">
        <f t="shared" si="14"/>
        <v>0</v>
      </c>
    </row>
    <row r="23" spans="1:35" x14ac:dyDescent="0.2">
      <c r="A23" s="43" t="s">
        <v>61</v>
      </c>
      <c r="B23" s="57">
        <v>5.3220000000000001</v>
      </c>
      <c r="C23" s="44">
        <f t="shared" si="7"/>
        <v>5.8540000000000001</v>
      </c>
      <c r="D23" s="57">
        <v>5.7309999999999999</v>
      </c>
      <c r="E23" s="57">
        <v>0</v>
      </c>
      <c r="F23" s="44">
        <f t="shared" si="8"/>
        <v>0</v>
      </c>
      <c r="G23" s="57">
        <v>0.123</v>
      </c>
      <c r="H23" s="57">
        <v>13</v>
      </c>
      <c r="I23" s="44">
        <f t="shared" si="9"/>
        <v>13</v>
      </c>
      <c r="J23" s="57">
        <v>9.6419999999999995</v>
      </c>
      <c r="K23" s="57">
        <v>0.95</v>
      </c>
      <c r="L23" s="44">
        <f t="shared" si="10"/>
        <v>1.0449999999999999</v>
      </c>
      <c r="M23" s="57">
        <v>0.20799999999999999</v>
      </c>
      <c r="O23" s="3">
        <f t="shared" si="17"/>
        <v>18.321999999999999</v>
      </c>
      <c r="P23" s="3">
        <f t="shared" si="17"/>
        <v>18.853999999999999</v>
      </c>
      <c r="Q23" s="3">
        <f t="shared" si="17"/>
        <v>15.372999999999999</v>
      </c>
      <c r="R23" s="3">
        <f t="shared" si="17"/>
        <v>0.95</v>
      </c>
      <c r="S23" s="3">
        <f t="shared" si="17"/>
        <v>1.0449999999999999</v>
      </c>
      <c r="T23" s="3">
        <f t="shared" si="17"/>
        <v>0.33099999999999996</v>
      </c>
      <c r="V23" s="52" t="str">
        <f t="shared" si="1"/>
        <v>2.3</v>
      </c>
      <c r="W23" s="3">
        <f t="shared" si="18"/>
        <v>5.3220000000000001</v>
      </c>
      <c r="X23" s="3">
        <f t="shared" si="19"/>
        <v>10.050999999999998</v>
      </c>
      <c r="Y23" s="52" t="str">
        <f t="shared" si="3"/>
        <v>2.3</v>
      </c>
      <c r="Z23" s="3">
        <f t="shared" si="4"/>
        <v>0</v>
      </c>
      <c r="AA23" s="3">
        <f t="shared" si="5"/>
        <v>0.33099999999999996</v>
      </c>
      <c r="AC23" s="3">
        <f t="shared" si="12"/>
        <v>10.050999999999998</v>
      </c>
      <c r="AD23" s="3">
        <f t="shared" si="15"/>
        <v>391.04699999999991</v>
      </c>
      <c r="AE23" s="3">
        <f t="shared" si="16"/>
        <v>164.93100000000013</v>
      </c>
      <c r="AF23" s="3">
        <f t="shared" si="6"/>
        <v>0.33099999999999996</v>
      </c>
      <c r="AH23" s="3">
        <f t="shared" si="13"/>
        <v>5.3220000000000001</v>
      </c>
      <c r="AI23" s="3">
        <f t="shared" si="14"/>
        <v>0</v>
      </c>
    </row>
    <row r="24" spans="1:35" x14ac:dyDescent="0.2">
      <c r="A24" s="43" t="s">
        <v>62</v>
      </c>
      <c r="B24" s="57">
        <v>5.3230000000000004</v>
      </c>
      <c r="C24" s="44">
        <f t="shared" si="7"/>
        <v>5.8550000000000004</v>
      </c>
      <c r="D24" s="57">
        <v>5.633</v>
      </c>
      <c r="E24" s="57">
        <v>0</v>
      </c>
      <c r="F24" s="44">
        <f t="shared" si="8"/>
        <v>0</v>
      </c>
      <c r="G24" s="57">
        <v>0.222</v>
      </c>
      <c r="H24" s="57">
        <v>15</v>
      </c>
      <c r="I24" s="44">
        <f t="shared" si="9"/>
        <v>15</v>
      </c>
      <c r="J24" s="57">
        <v>10.214</v>
      </c>
      <c r="K24" s="57">
        <v>0.95</v>
      </c>
      <c r="L24" s="44">
        <f t="shared" si="10"/>
        <v>1.0449999999999999</v>
      </c>
      <c r="M24" s="57">
        <v>0.40300000000000002</v>
      </c>
      <c r="O24" s="3">
        <f t="shared" si="17"/>
        <v>20.323</v>
      </c>
      <c r="P24" s="3">
        <f t="shared" si="17"/>
        <v>20.855</v>
      </c>
      <c r="Q24" s="3">
        <f t="shared" si="17"/>
        <v>15.847000000000001</v>
      </c>
      <c r="R24" s="3">
        <f t="shared" si="17"/>
        <v>0.95</v>
      </c>
      <c r="S24" s="3">
        <f t="shared" si="17"/>
        <v>1.0449999999999999</v>
      </c>
      <c r="T24" s="3">
        <f t="shared" si="17"/>
        <v>0.625</v>
      </c>
      <c r="V24" s="52" t="str">
        <f t="shared" si="1"/>
        <v>2.3</v>
      </c>
      <c r="W24" s="3">
        <f t="shared" si="18"/>
        <v>5.3230000000000004</v>
      </c>
      <c r="X24" s="3">
        <f t="shared" si="19"/>
        <v>10.524000000000001</v>
      </c>
      <c r="Y24" s="52" t="str">
        <f t="shared" si="3"/>
        <v>2.3</v>
      </c>
      <c r="Z24" s="3">
        <f t="shared" si="4"/>
        <v>0</v>
      </c>
      <c r="AA24" s="3">
        <f t="shared" si="5"/>
        <v>0.625</v>
      </c>
      <c r="AC24" s="3">
        <f t="shared" si="12"/>
        <v>10.524000000000001</v>
      </c>
      <c r="AD24" s="3">
        <f t="shared" si="15"/>
        <v>391.04699999999991</v>
      </c>
      <c r="AE24" s="3">
        <f t="shared" si="16"/>
        <v>164.93100000000013</v>
      </c>
      <c r="AF24" s="3">
        <f t="shared" si="6"/>
        <v>0.625</v>
      </c>
      <c r="AH24" s="3">
        <f t="shared" si="13"/>
        <v>5.3230000000000004</v>
      </c>
      <c r="AI24" s="3">
        <f t="shared" si="14"/>
        <v>0</v>
      </c>
    </row>
    <row r="25" spans="1:35" x14ac:dyDescent="0.2">
      <c r="A25" s="43" t="s">
        <v>63</v>
      </c>
      <c r="B25" s="57">
        <v>5.3220000000000001</v>
      </c>
      <c r="C25" s="44">
        <f t="shared" si="7"/>
        <v>5.8540000000000001</v>
      </c>
      <c r="D25" s="57">
        <v>5.6479999999999997</v>
      </c>
      <c r="E25" s="57">
        <v>0</v>
      </c>
      <c r="F25" s="44">
        <f t="shared" si="8"/>
        <v>0</v>
      </c>
      <c r="G25" s="57">
        <v>0.20599999999999999</v>
      </c>
      <c r="H25" s="57">
        <v>21</v>
      </c>
      <c r="I25" s="44">
        <f t="shared" si="9"/>
        <v>21</v>
      </c>
      <c r="J25" s="57">
        <v>18.077999999999999</v>
      </c>
      <c r="K25" s="57">
        <v>0.95</v>
      </c>
      <c r="L25" s="44">
        <f t="shared" si="10"/>
        <v>1.0449999999999999</v>
      </c>
      <c r="M25" s="57">
        <v>0.65900000000000003</v>
      </c>
      <c r="O25" s="3">
        <f t="shared" si="17"/>
        <v>26.321999999999999</v>
      </c>
      <c r="P25" s="3">
        <f t="shared" si="17"/>
        <v>26.853999999999999</v>
      </c>
      <c r="Q25" s="3">
        <f t="shared" si="17"/>
        <v>23.725999999999999</v>
      </c>
      <c r="R25" s="3">
        <f t="shared" si="17"/>
        <v>0.95</v>
      </c>
      <c r="S25" s="3">
        <f t="shared" si="17"/>
        <v>1.0449999999999999</v>
      </c>
      <c r="T25" s="3">
        <f t="shared" si="17"/>
        <v>0.86499999999999999</v>
      </c>
      <c r="V25" s="52" t="str">
        <f t="shared" si="1"/>
        <v>2.3</v>
      </c>
      <c r="W25" s="3">
        <f t="shared" si="18"/>
        <v>5.3220000000000001</v>
      </c>
      <c r="X25" s="3">
        <f t="shared" si="19"/>
        <v>18.404</v>
      </c>
      <c r="Y25" s="52" t="str">
        <f t="shared" si="3"/>
        <v>2.3</v>
      </c>
      <c r="Z25" s="3">
        <f t="shared" si="4"/>
        <v>0</v>
      </c>
      <c r="AA25" s="3">
        <f t="shared" si="5"/>
        <v>0.86499999999999999</v>
      </c>
      <c r="AC25" s="3">
        <f t="shared" si="12"/>
        <v>18.404</v>
      </c>
      <c r="AD25" s="3">
        <f t="shared" si="15"/>
        <v>391.04699999999991</v>
      </c>
      <c r="AE25" s="3">
        <f t="shared" si="16"/>
        <v>164.93100000000013</v>
      </c>
      <c r="AF25" s="3">
        <f t="shared" si="6"/>
        <v>0.86499999999999999</v>
      </c>
      <c r="AH25" s="3">
        <f t="shared" si="13"/>
        <v>5.3220000000000001</v>
      </c>
      <c r="AI25" s="3">
        <f t="shared" si="14"/>
        <v>0</v>
      </c>
    </row>
    <row r="26" spans="1:35" x14ac:dyDescent="0.2">
      <c r="A26" s="43" t="s">
        <v>64</v>
      </c>
      <c r="B26" s="57">
        <v>5.3230000000000004</v>
      </c>
      <c r="C26" s="44">
        <f t="shared" si="7"/>
        <v>5.8550000000000004</v>
      </c>
      <c r="D26" s="57">
        <v>5.6189999999999998</v>
      </c>
      <c r="E26" s="57">
        <v>0</v>
      </c>
      <c r="F26" s="44">
        <f t="shared" si="8"/>
        <v>0</v>
      </c>
      <c r="G26" s="57">
        <v>0.23599999999999999</v>
      </c>
      <c r="H26" s="57">
        <v>20</v>
      </c>
      <c r="I26" s="44">
        <f t="shared" si="9"/>
        <v>20</v>
      </c>
      <c r="J26" s="57">
        <v>15.763</v>
      </c>
      <c r="K26" s="57">
        <v>0.95</v>
      </c>
      <c r="L26" s="44">
        <f t="shared" si="10"/>
        <v>1.0449999999999999</v>
      </c>
      <c r="M26" s="57">
        <v>0.66400000000000003</v>
      </c>
      <c r="O26" s="3">
        <f t="shared" si="17"/>
        <v>25.323</v>
      </c>
      <c r="P26" s="3">
        <f t="shared" si="17"/>
        <v>25.855</v>
      </c>
      <c r="Q26" s="3">
        <f t="shared" si="17"/>
        <v>21.381999999999998</v>
      </c>
      <c r="R26" s="3">
        <f t="shared" si="17"/>
        <v>0.95</v>
      </c>
      <c r="S26" s="3">
        <f t="shared" si="17"/>
        <v>1.0449999999999999</v>
      </c>
      <c r="T26" s="3">
        <f t="shared" si="17"/>
        <v>0.9</v>
      </c>
      <c r="V26" s="52" t="str">
        <f t="shared" si="1"/>
        <v>2.3</v>
      </c>
      <c r="W26" s="3">
        <f t="shared" si="18"/>
        <v>5.3230000000000004</v>
      </c>
      <c r="X26" s="3">
        <f t="shared" si="19"/>
        <v>16.058999999999997</v>
      </c>
      <c r="Y26" s="52" t="str">
        <f t="shared" si="3"/>
        <v>2.3</v>
      </c>
      <c r="Z26" s="3">
        <f t="shared" si="4"/>
        <v>0</v>
      </c>
      <c r="AA26" s="3">
        <f t="shared" si="5"/>
        <v>0.9</v>
      </c>
      <c r="AC26" s="3">
        <f t="shared" si="12"/>
        <v>16.058999999999997</v>
      </c>
      <c r="AD26" s="3">
        <f t="shared" si="15"/>
        <v>391.04699999999991</v>
      </c>
      <c r="AE26" s="3">
        <f t="shared" si="16"/>
        <v>164.93100000000013</v>
      </c>
      <c r="AF26" s="3">
        <f t="shared" si="6"/>
        <v>0.9</v>
      </c>
      <c r="AH26" s="3">
        <f t="shared" si="13"/>
        <v>5.3230000000000004</v>
      </c>
      <c r="AI26" s="3">
        <f t="shared" si="14"/>
        <v>0</v>
      </c>
    </row>
    <row r="27" spans="1:35" x14ac:dyDescent="0.2">
      <c r="A27" s="43" t="s">
        <v>65</v>
      </c>
      <c r="B27" s="57">
        <v>5.3220000000000001</v>
      </c>
      <c r="C27" s="44">
        <f t="shared" si="7"/>
        <v>5.8540000000000001</v>
      </c>
      <c r="D27" s="57">
        <v>5.5380000000000003</v>
      </c>
      <c r="E27" s="57">
        <v>0</v>
      </c>
      <c r="F27" s="44">
        <f t="shared" si="8"/>
        <v>0</v>
      </c>
      <c r="G27" s="57">
        <v>0.316</v>
      </c>
      <c r="H27" s="57">
        <v>15</v>
      </c>
      <c r="I27" s="44">
        <f t="shared" si="9"/>
        <v>15</v>
      </c>
      <c r="J27" s="57">
        <v>10.677</v>
      </c>
      <c r="K27" s="57">
        <v>0.95</v>
      </c>
      <c r="L27" s="44">
        <f t="shared" si="10"/>
        <v>1.0449999999999999</v>
      </c>
      <c r="M27" s="57">
        <v>0.60799999999999998</v>
      </c>
      <c r="O27" s="3">
        <f t="shared" si="17"/>
        <v>20.321999999999999</v>
      </c>
      <c r="P27" s="3">
        <f t="shared" si="17"/>
        <v>20.853999999999999</v>
      </c>
      <c r="Q27" s="3">
        <f t="shared" si="17"/>
        <v>16.215</v>
      </c>
      <c r="R27" s="3">
        <f t="shared" si="17"/>
        <v>0.95</v>
      </c>
      <c r="S27" s="3">
        <f t="shared" si="17"/>
        <v>1.0449999999999999</v>
      </c>
      <c r="T27" s="3">
        <f t="shared" si="17"/>
        <v>0.92399999999999993</v>
      </c>
      <c r="V27" s="52" t="str">
        <f t="shared" si="1"/>
        <v>2.3</v>
      </c>
      <c r="W27" s="3">
        <f t="shared" si="18"/>
        <v>5.3220000000000001</v>
      </c>
      <c r="X27" s="3">
        <f t="shared" si="19"/>
        <v>10.893000000000001</v>
      </c>
      <c r="Y27" s="52" t="str">
        <f t="shared" si="3"/>
        <v>2.3</v>
      </c>
      <c r="Z27" s="3">
        <f t="shared" si="4"/>
        <v>0</v>
      </c>
      <c r="AA27" s="3">
        <f t="shared" si="5"/>
        <v>0.92399999999999993</v>
      </c>
      <c r="AC27" s="3">
        <f t="shared" si="12"/>
        <v>10.893000000000001</v>
      </c>
      <c r="AD27" s="3">
        <f t="shared" si="15"/>
        <v>391.04699999999991</v>
      </c>
      <c r="AE27" s="3">
        <f t="shared" si="16"/>
        <v>164.93100000000013</v>
      </c>
      <c r="AF27" s="3">
        <f t="shared" si="6"/>
        <v>0.92399999999999993</v>
      </c>
      <c r="AH27" s="3">
        <f t="shared" si="13"/>
        <v>5.3220000000000001</v>
      </c>
      <c r="AI27" s="3">
        <f t="shared" si="14"/>
        <v>0</v>
      </c>
    </row>
    <row r="28" spans="1:35" x14ac:dyDescent="0.2">
      <c r="A28" s="43" t="s">
        <v>66</v>
      </c>
      <c r="B28" s="57">
        <v>5.3230000000000004</v>
      </c>
      <c r="C28" s="44">
        <f t="shared" si="7"/>
        <v>5.8550000000000004</v>
      </c>
      <c r="D28" s="57">
        <v>5.6130000000000004</v>
      </c>
      <c r="E28" s="57">
        <v>0</v>
      </c>
      <c r="F28" s="44">
        <f t="shared" si="8"/>
        <v>0</v>
      </c>
      <c r="G28" s="57">
        <v>0.24199999999999999</v>
      </c>
      <c r="H28" s="57">
        <v>21</v>
      </c>
      <c r="I28" s="44">
        <f t="shared" si="9"/>
        <v>21</v>
      </c>
      <c r="J28" s="57">
        <v>15.555</v>
      </c>
      <c r="K28" s="57">
        <v>0.95</v>
      </c>
      <c r="L28" s="44">
        <f t="shared" si="10"/>
        <v>1.0449999999999999</v>
      </c>
      <c r="M28" s="57">
        <v>0.67</v>
      </c>
      <c r="O28" s="3">
        <f t="shared" si="17"/>
        <v>26.323</v>
      </c>
      <c r="P28" s="3">
        <f t="shared" si="17"/>
        <v>26.855</v>
      </c>
      <c r="Q28" s="3">
        <f t="shared" si="17"/>
        <v>21.167999999999999</v>
      </c>
      <c r="R28" s="3">
        <f t="shared" si="17"/>
        <v>0.95</v>
      </c>
      <c r="S28" s="3">
        <f t="shared" si="17"/>
        <v>1.0449999999999999</v>
      </c>
      <c r="T28" s="3">
        <f t="shared" si="17"/>
        <v>0.91200000000000003</v>
      </c>
      <c r="V28" s="52" t="str">
        <f t="shared" si="1"/>
        <v>2.3</v>
      </c>
      <c r="W28" s="3">
        <f t="shared" si="18"/>
        <v>5.3230000000000004</v>
      </c>
      <c r="X28" s="3">
        <f t="shared" si="19"/>
        <v>15.844999999999999</v>
      </c>
      <c r="Y28" s="52" t="str">
        <f t="shared" si="3"/>
        <v>2.3</v>
      </c>
      <c r="Z28" s="3">
        <f t="shared" si="4"/>
        <v>0</v>
      </c>
      <c r="AA28" s="3">
        <f t="shared" si="5"/>
        <v>0.91200000000000003</v>
      </c>
      <c r="AC28" s="3">
        <f t="shared" si="12"/>
        <v>15.844999999999999</v>
      </c>
      <c r="AD28" s="3">
        <f t="shared" si="15"/>
        <v>391.04699999999991</v>
      </c>
      <c r="AE28" s="3">
        <f t="shared" si="16"/>
        <v>164.93100000000013</v>
      </c>
      <c r="AF28" s="3">
        <f t="shared" si="6"/>
        <v>0.91200000000000003</v>
      </c>
      <c r="AH28" s="3">
        <f t="shared" si="13"/>
        <v>5.3230000000000004</v>
      </c>
      <c r="AI28" s="3">
        <f t="shared" si="14"/>
        <v>0</v>
      </c>
    </row>
    <row r="29" spans="1:35" x14ac:dyDescent="0.2">
      <c r="A29" s="43" t="s">
        <v>67</v>
      </c>
      <c r="B29" s="57">
        <v>5.3220000000000001</v>
      </c>
      <c r="C29" s="44">
        <f t="shared" si="7"/>
        <v>5.8540000000000001</v>
      </c>
      <c r="D29" s="57">
        <v>5.63</v>
      </c>
      <c r="E29" s="57">
        <v>0</v>
      </c>
      <c r="F29" s="44">
        <f t="shared" si="8"/>
        <v>0</v>
      </c>
      <c r="G29" s="57">
        <v>0.224</v>
      </c>
      <c r="H29" s="57">
        <v>20</v>
      </c>
      <c r="I29" s="44">
        <f t="shared" si="9"/>
        <v>20</v>
      </c>
      <c r="J29" s="57">
        <v>15.172000000000001</v>
      </c>
      <c r="K29" s="57">
        <v>0.95</v>
      </c>
      <c r="L29" s="44">
        <f t="shared" si="10"/>
        <v>1.0449999999999999</v>
      </c>
      <c r="M29" s="57">
        <v>0.60399999999999998</v>
      </c>
      <c r="O29" s="3">
        <f t="shared" si="17"/>
        <v>25.321999999999999</v>
      </c>
      <c r="P29" s="3">
        <f t="shared" si="17"/>
        <v>25.853999999999999</v>
      </c>
      <c r="Q29" s="3">
        <f t="shared" si="17"/>
        <v>20.802</v>
      </c>
      <c r="R29" s="3">
        <f t="shared" si="17"/>
        <v>0.95</v>
      </c>
      <c r="S29" s="3">
        <f t="shared" si="17"/>
        <v>1.0449999999999999</v>
      </c>
      <c r="T29" s="3">
        <f t="shared" si="17"/>
        <v>0.82799999999999996</v>
      </c>
      <c r="V29" s="52" t="str">
        <f t="shared" si="1"/>
        <v>2.3</v>
      </c>
      <c r="W29" s="3">
        <f t="shared" si="18"/>
        <v>5.3220000000000001</v>
      </c>
      <c r="X29" s="3">
        <f t="shared" si="19"/>
        <v>15.48</v>
      </c>
      <c r="Y29" s="52" t="str">
        <f t="shared" si="3"/>
        <v>2.3</v>
      </c>
      <c r="Z29" s="3">
        <f t="shared" si="4"/>
        <v>0</v>
      </c>
      <c r="AA29" s="3">
        <f t="shared" si="5"/>
        <v>0.82799999999999996</v>
      </c>
      <c r="AC29" s="3">
        <f t="shared" si="12"/>
        <v>15.48</v>
      </c>
      <c r="AD29" s="3">
        <f t="shared" si="15"/>
        <v>391.04699999999991</v>
      </c>
      <c r="AE29" s="3">
        <f t="shared" si="16"/>
        <v>164.93100000000013</v>
      </c>
      <c r="AF29" s="3">
        <f t="shared" si="6"/>
        <v>0.82799999999999996</v>
      </c>
      <c r="AH29" s="3">
        <f t="shared" si="13"/>
        <v>5.3220000000000001</v>
      </c>
      <c r="AI29" s="3">
        <f t="shared" si="14"/>
        <v>0</v>
      </c>
    </row>
    <row r="30" spans="1:35" x14ac:dyDescent="0.2">
      <c r="A30" s="43" t="s">
        <v>68</v>
      </c>
      <c r="B30" s="57">
        <v>5.3230000000000004</v>
      </c>
      <c r="C30" s="44">
        <f t="shared" si="7"/>
        <v>5.8550000000000004</v>
      </c>
      <c r="D30" s="57">
        <v>5.585</v>
      </c>
      <c r="E30" s="57">
        <v>0</v>
      </c>
      <c r="F30" s="44">
        <f t="shared" si="8"/>
        <v>0</v>
      </c>
      <c r="G30" s="57">
        <v>0.27</v>
      </c>
      <c r="H30" s="57">
        <v>14</v>
      </c>
      <c r="I30" s="44">
        <f t="shared" si="9"/>
        <v>14</v>
      </c>
      <c r="J30" s="57">
        <v>7.5679999999999996</v>
      </c>
      <c r="K30" s="57">
        <v>0.95</v>
      </c>
      <c r="L30" s="44">
        <f t="shared" si="10"/>
        <v>1.0449999999999999</v>
      </c>
      <c r="M30" s="57">
        <v>0.36599999999999999</v>
      </c>
      <c r="O30" s="3">
        <f t="shared" si="17"/>
        <v>19.323</v>
      </c>
      <c r="P30" s="3">
        <f t="shared" si="17"/>
        <v>19.855</v>
      </c>
      <c r="Q30" s="3">
        <f t="shared" si="17"/>
        <v>13.152999999999999</v>
      </c>
      <c r="R30" s="3">
        <f t="shared" si="17"/>
        <v>0.95</v>
      </c>
      <c r="S30" s="3">
        <f t="shared" si="17"/>
        <v>1.0449999999999999</v>
      </c>
      <c r="T30" s="3">
        <f t="shared" si="17"/>
        <v>0.63600000000000001</v>
      </c>
      <c r="V30" s="52" t="str">
        <f t="shared" si="1"/>
        <v>2.3</v>
      </c>
      <c r="W30" s="3">
        <f t="shared" si="18"/>
        <v>5.3230000000000004</v>
      </c>
      <c r="X30" s="3">
        <f t="shared" si="19"/>
        <v>7.8299999999999983</v>
      </c>
      <c r="Y30" s="52" t="str">
        <f t="shared" si="3"/>
        <v>2.3</v>
      </c>
      <c r="Z30" s="3">
        <f t="shared" si="4"/>
        <v>0</v>
      </c>
      <c r="AA30" s="3">
        <f t="shared" si="5"/>
        <v>0.63600000000000001</v>
      </c>
      <c r="AC30" s="3">
        <f t="shared" si="12"/>
        <v>7.8299999999999983</v>
      </c>
      <c r="AD30" s="3">
        <f t="shared" si="15"/>
        <v>391.04699999999991</v>
      </c>
      <c r="AE30" s="3">
        <f t="shared" si="16"/>
        <v>164.93100000000013</v>
      </c>
      <c r="AF30" s="3">
        <f t="shared" si="6"/>
        <v>0.63600000000000001</v>
      </c>
      <c r="AH30" s="3">
        <f t="shared" si="13"/>
        <v>5.3230000000000004</v>
      </c>
      <c r="AI30" s="3">
        <f t="shared" si="14"/>
        <v>0</v>
      </c>
    </row>
    <row r="31" spans="1:35" x14ac:dyDescent="0.2">
      <c r="A31" s="43" t="s">
        <v>69</v>
      </c>
      <c r="B31" s="57">
        <v>5.3220000000000001</v>
      </c>
      <c r="C31" s="44">
        <f t="shared" si="7"/>
        <v>5.8540000000000001</v>
      </c>
      <c r="D31" s="57">
        <v>5.5650000000000004</v>
      </c>
      <c r="E31" s="57">
        <v>0</v>
      </c>
      <c r="F31" s="44">
        <f t="shared" si="8"/>
        <v>0</v>
      </c>
      <c r="G31" s="57">
        <v>0.28899999999999998</v>
      </c>
      <c r="H31" s="57">
        <v>17</v>
      </c>
      <c r="I31" s="44">
        <f t="shared" si="9"/>
        <v>17</v>
      </c>
      <c r="J31" s="57">
        <v>8.1</v>
      </c>
      <c r="K31" s="57">
        <v>0.95</v>
      </c>
      <c r="L31" s="44">
        <f t="shared" si="10"/>
        <v>1.0449999999999999</v>
      </c>
      <c r="M31" s="57">
        <v>0.42</v>
      </c>
      <c r="O31" s="3">
        <f t="shared" si="17"/>
        <v>22.321999999999999</v>
      </c>
      <c r="P31" s="3">
        <f t="shared" si="17"/>
        <v>22.853999999999999</v>
      </c>
      <c r="Q31" s="3">
        <f t="shared" si="17"/>
        <v>13.664999999999999</v>
      </c>
      <c r="R31" s="3">
        <f t="shared" si="17"/>
        <v>0.95</v>
      </c>
      <c r="S31" s="3">
        <f t="shared" si="17"/>
        <v>1.0449999999999999</v>
      </c>
      <c r="T31" s="3">
        <f t="shared" si="17"/>
        <v>0.70899999999999996</v>
      </c>
      <c r="V31" s="52" t="str">
        <f t="shared" si="1"/>
        <v>2.3</v>
      </c>
      <c r="W31" s="3">
        <f t="shared" si="18"/>
        <v>5.3220000000000001</v>
      </c>
      <c r="X31" s="3">
        <f t="shared" si="19"/>
        <v>8.343</v>
      </c>
      <c r="Y31" s="52" t="str">
        <f t="shared" si="3"/>
        <v>2.3</v>
      </c>
      <c r="Z31" s="3">
        <f t="shared" si="4"/>
        <v>0</v>
      </c>
      <c r="AA31" s="3">
        <f t="shared" si="5"/>
        <v>0.70899999999999996</v>
      </c>
      <c r="AC31" s="3">
        <f t="shared" si="12"/>
        <v>8.343</v>
      </c>
      <c r="AD31" s="3">
        <f t="shared" si="15"/>
        <v>391.04699999999991</v>
      </c>
      <c r="AE31" s="3">
        <f t="shared" si="16"/>
        <v>164.93100000000013</v>
      </c>
      <c r="AF31" s="3">
        <f t="shared" si="6"/>
        <v>0.70899999999999996</v>
      </c>
      <c r="AH31" s="3">
        <f t="shared" si="13"/>
        <v>5.3220000000000001</v>
      </c>
      <c r="AI31" s="3">
        <f t="shared" si="14"/>
        <v>0</v>
      </c>
    </row>
    <row r="32" spans="1:35" x14ac:dyDescent="0.2">
      <c r="A32" s="43" t="s">
        <v>70</v>
      </c>
      <c r="B32" s="57">
        <v>5.3230000000000004</v>
      </c>
      <c r="C32" s="44">
        <f t="shared" si="7"/>
        <v>5.8550000000000004</v>
      </c>
      <c r="D32" s="57">
        <v>5.6349999999999998</v>
      </c>
      <c r="E32" s="57">
        <v>0</v>
      </c>
      <c r="F32" s="44">
        <f t="shared" si="8"/>
        <v>0</v>
      </c>
      <c r="G32" s="57">
        <v>0.22</v>
      </c>
      <c r="H32" s="57">
        <v>22</v>
      </c>
      <c r="I32" s="44">
        <f t="shared" si="9"/>
        <v>22</v>
      </c>
      <c r="J32" s="57">
        <v>18.587</v>
      </c>
      <c r="K32" s="57">
        <v>1</v>
      </c>
      <c r="L32" s="44">
        <f t="shared" si="10"/>
        <v>1.1000000000000001</v>
      </c>
      <c r="M32" s="57">
        <v>0.72399999999999998</v>
      </c>
      <c r="O32" s="3">
        <f t="shared" ref="O32:T38" si="20">SUMIFS($B32:$M32,$B$11:$M$11,O$11,$B$5:$M$5,O$5)</f>
        <v>27.323</v>
      </c>
      <c r="P32" s="3">
        <f t="shared" si="20"/>
        <v>27.855</v>
      </c>
      <c r="Q32" s="3">
        <f t="shared" si="20"/>
        <v>24.222000000000001</v>
      </c>
      <c r="R32" s="3">
        <f t="shared" si="20"/>
        <v>1</v>
      </c>
      <c r="S32" s="3">
        <f t="shared" si="20"/>
        <v>1.1000000000000001</v>
      </c>
      <c r="T32" s="3">
        <f t="shared" si="20"/>
        <v>0.94399999999999995</v>
      </c>
      <c r="V32" s="52" t="str">
        <f t="shared" si="1"/>
        <v>2.3</v>
      </c>
      <c r="W32" s="3">
        <f t="shared" si="18"/>
        <v>5.3230000000000004</v>
      </c>
      <c r="X32" s="3">
        <f t="shared" si="19"/>
        <v>18.899000000000001</v>
      </c>
      <c r="Y32" s="52" t="str">
        <f t="shared" si="3"/>
        <v>2.3</v>
      </c>
      <c r="Z32" s="3">
        <f t="shared" si="4"/>
        <v>0</v>
      </c>
      <c r="AA32" s="3">
        <f t="shared" si="5"/>
        <v>0.94399999999999995</v>
      </c>
      <c r="AC32" s="3">
        <f t="shared" si="12"/>
        <v>18.899000000000001</v>
      </c>
      <c r="AD32" s="3">
        <f t="shared" si="15"/>
        <v>391.04699999999991</v>
      </c>
      <c r="AE32" s="3">
        <f t="shared" si="16"/>
        <v>164.93100000000013</v>
      </c>
      <c r="AF32" s="3">
        <f t="shared" si="6"/>
        <v>0.94399999999999995</v>
      </c>
      <c r="AH32" s="3">
        <f t="shared" si="13"/>
        <v>5.3230000000000004</v>
      </c>
      <c r="AI32" s="3">
        <f t="shared" si="14"/>
        <v>0</v>
      </c>
    </row>
    <row r="33" spans="1:35" x14ac:dyDescent="0.2">
      <c r="A33" s="43" t="s">
        <v>71</v>
      </c>
      <c r="B33" s="57">
        <v>5.3220000000000001</v>
      </c>
      <c r="C33" s="44">
        <f t="shared" si="7"/>
        <v>5.8540000000000001</v>
      </c>
      <c r="D33" s="57">
        <v>5.6319999999999997</v>
      </c>
      <c r="E33" s="57">
        <v>0</v>
      </c>
      <c r="F33" s="44">
        <f t="shared" si="8"/>
        <v>0</v>
      </c>
      <c r="G33" s="57">
        <v>0.222</v>
      </c>
      <c r="H33" s="57">
        <v>21</v>
      </c>
      <c r="I33" s="44">
        <f t="shared" si="9"/>
        <v>21</v>
      </c>
      <c r="J33" s="57">
        <v>18.38</v>
      </c>
      <c r="K33" s="57">
        <v>1</v>
      </c>
      <c r="L33" s="44">
        <f t="shared" si="10"/>
        <v>1.1000000000000001</v>
      </c>
      <c r="M33" s="57">
        <v>0.72599999999999998</v>
      </c>
      <c r="O33" s="3">
        <f t="shared" si="20"/>
        <v>26.321999999999999</v>
      </c>
      <c r="P33" s="3">
        <f t="shared" si="20"/>
        <v>26.853999999999999</v>
      </c>
      <c r="Q33" s="3">
        <f t="shared" si="20"/>
        <v>24.012</v>
      </c>
      <c r="R33" s="3">
        <f t="shared" si="20"/>
        <v>1</v>
      </c>
      <c r="S33" s="3">
        <f t="shared" si="20"/>
        <v>1.1000000000000001</v>
      </c>
      <c r="T33" s="3">
        <f t="shared" si="20"/>
        <v>0.94799999999999995</v>
      </c>
      <c r="V33" s="52" t="str">
        <f t="shared" si="1"/>
        <v>2.3</v>
      </c>
      <c r="W33" s="3">
        <f t="shared" si="18"/>
        <v>5.3220000000000001</v>
      </c>
      <c r="X33" s="3">
        <f t="shared" si="19"/>
        <v>18.690000000000001</v>
      </c>
      <c r="Y33" s="52" t="str">
        <f t="shared" si="3"/>
        <v>2.3</v>
      </c>
      <c r="Z33" s="3">
        <f t="shared" si="4"/>
        <v>0</v>
      </c>
      <c r="AA33" s="3">
        <f t="shared" si="5"/>
        <v>0.94799999999999995</v>
      </c>
      <c r="AC33" s="3">
        <f t="shared" si="12"/>
        <v>18.690000000000001</v>
      </c>
      <c r="AD33" s="3">
        <f t="shared" si="15"/>
        <v>391.04699999999991</v>
      </c>
      <c r="AE33" s="3">
        <f t="shared" si="16"/>
        <v>164.93100000000013</v>
      </c>
      <c r="AF33" s="3">
        <f t="shared" si="6"/>
        <v>0.94799999999999995</v>
      </c>
      <c r="AH33" s="3">
        <f t="shared" si="13"/>
        <v>5.3220000000000001</v>
      </c>
      <c r="AI33" s="3">
        <f t="shared" si="14"/>
        <v>0</v>
      </c>
    </row>
    <row r="34" spans="1:35" x14ac:dyDescent="0.2">
      <c r="A34" s="43" t="s">
        <v>72</v>
      </c>
      <c r="B34" s="57">
        <v>5.3230000000000004</v>
      </c>
      <c r="C34" s="44">
        <f t="shared" si="7"/>
        <v>5.8550000000000004</v>
      </c>
      <c r="D34" s="57">
        <v>5.5209999999999999</v>
      </c>
      <c r="E34" s="57">
        <v>0</v>
      </c>
      <c r="F34" s="44">
        <f t="shared" si="8"/>
        <v>0</v>
      </c>
      <c r="G34" s="57">
        <v>0.33400000000000002</v>
      </c>
      <c r="H34" s="57">
        <v>15</v>
      </c>
      <c r="I34" s="44">
        <f t="shared" si="9"/>
        <v>15</v>
      </c>
      <c r="J34" s="57">
        <v>12.722</v>
      </c>
      <c r="K34" s="57">
        <v>1</v>
      </c>
      <c r="L34" s="44">
        <f t="shared" si="10"/>
        <v>1.1000000000000001</v>
      </c>
      <c r="M34" s="57">
        <v>0.76900000000000002</v>
      </c>
      <c r="O34" s="3">
        <f t="shared" si="20"/>
        <v>20.323</v>
      </c>
      <c r="P34" s="3">
        <f t="shared" si="20"/>
        <v>20.855</v>
      </c>
      <c r="Q34" s="3">
        <f t="shared" si="20"/>
        <v>18.242999999999999</v>
      </c>
      <c r="R34" s="3">
        <f t="shared" si="20"/>
        <v>1</v>
      </c>
      <c r="S34" s="3">
        <f t="shared" si="20"/>
        <v>1.1000000000000001</v>
      </c>
      <c r="T34" s="3">
        <f t="shared" si="20"/>
        <v>1.103</v>
      </c>
      <c r="V34" s="52" t="str">
        <f t="shared" si="1"/>
        <v>2.3</v>
      </c>
      <c r="W34" s="3">
        <f t="shared" si="18"/>
        <v>5.3230000000000004</v>
      </c>
      <c r="X34" s="3">
        <f t="shared" si="19"/>
        <v>12.919999999999998</v>
      </c>
      <c r="Y34" s="52" t="str">
        <f t="shared" si="3"/>
        <v>2.1</v>
      </c>
      <c r="Z34" s="3">
        <f>T34-AA34</f>
        <v>2.9999999999998916E-3</v>
      </c>
      <c r="AA34" s="3">
        <f>L34</f>
        <v>1.1000000000000001</v>
      </c>
      <c r="AC34" s="3">
        <f t="shared" si="12"/>
        <v>12.919999999999998</v>
      </c>
      <c r="AD34" s="3">
        <f t="shared" si="15"/>
        <v>391.04699999999991</v>
      </c>
      <c r="AE34" s="3">
        <f t="shared" si="16"/>
        <v>164.93100000000013</v>
      </c>
      <c r="AF34" s="3">
        <f t="shared" si="6"/>
        <v>1.1000000000000001</v>
      </c>
      <c r="AH34" s="3">
        <f t="shared" si="13"/>
        <v>5.3230000000000004</v>
      </c>
      <c r="AI34" s="3">
        <f t="shared" si="14"/>
        <v>2.9999999999998916E-3</v>
      </c>
    </row>
    <row r="35" spans="1:35" x14ac:dyDescent="0.2">
      <c r="A35" s="43" t="s">
        <v>73</v>
      </c>
      <c r="B35" s="57">
        <v>5.3220000000000001</v>
      </c>
      <c r="C35" s="44">
        <f t="shared" si="7"/>
        <v>5.8540000000000001</v>
      </c>
      <c r="D35" s="57">
        <v>7.6369999999999996</v>
      </c>
      <c r="E35" s="57">
        <v>0</v>
      </c>
      <c r="F35" s="44">
        <f t="shared" si="8"/>
        <v>0</v>
      </c>
      <c r="G35" s="57">
        <v>0.25700000000000001</v>
      </c>
      <c r="H35" s="57">
        <v>22</v>
      </c>
      <c r="I35" s="44">
        <f t="shared" si="9"/>
        <v>22</v>
      </c>
      <c r="J35" s="57">
        <v>22.25</v>
      </c>
      <c r="K35" s="57">
        <v>1</v>
      </c>
      <c r="L35" s="44">
        <f t="shared" si="10"/>
        <v>1.1000000000000001</v>
      </c>
      <c r="M35" s="57">
        <v>0.75</v>
      </c>
      <c r="O35" s="3">
        <f t="shared" si="20"/>
        <v>27.321999999999999</v>
      </c>
      <c r="P35" s="3">
        <f t="shared" si="20"/>
        <v>27.853999999999999</v>
      </c>
      <c r="Q35" s="3">
        <f t="shared" si="20"/>
        <v>29.887</v>
      </c>
      <c r="R35" s="3">
        <f t="shared" si="20"/>
        <v>1</v>
      </c>
      <c r="S35" s="3">
        <f t="shared" si="20"/>
        <v>1.1000000000000001</v>
      </c>
      <c r="T35" s="3">
        <f t="shared" si="20"/>
        <v>1.0070000000000001</v>
      </c>
      <c r="V35" s="52" t="str">
        <f t="shared" si="1"/>
        <v>2.1</v>
      </c>
      <c r="W35" s="3">
        <f>Q35-X35</f>
        <v>7.8870000000000005</v>
      </c>
      <c r="X35" s="3">
        <f>I35</f>
        <v>22</v>
      </c>
      <c r="Y35" s="52" t="str">
        <f t="shared" si="3"/>
        <v>2.2</v>
      </c>
      <c r="Z35" s="3">
        <f>T35-AA35</f>
        <v>7.0000000000001172E-3</v>
      </c>
      <c r="AA35" s="3">
        <f>K35</f>
        <v>1</v>
      </c>
      <c r="AC35" s="3">
        <f t="shared" si="12"/>
        <v>22</v>
      </c>
      <c r="AD35" s="3">
        <f t="shared" si="15"/>
        <v>391.04699999999991</v>
      </c>
      <c r="AE35" s="3">
        <f t="shared" si="16"/>
        <v>164.93100000000013</v>
      </c>
      <c r="AF35" s="3">
        <f t="shared" si="6"/>
        <v>1</v>
      </c>
      <c r="AH35" s="3">
        <f t="shared" si="13"/>
        <v>7.8870000000000005</v>
      </c>
      <c r="AI35" s="3">
        <f t="shared" si="14"/>
        <v>7.0000000000001172E-3</v>
      </c>
    </row>
    <row r="36" spans="1:35" x14ac:dyDescent="0.2">
      <c r="A36" s="43" t="s">
        <v>74</v>
      </c>
      <c r="B36" s="57">
        <v>5.3230000000000004</v>
      </c>
      <c r="C36" s="44">
        <f t="shared" si="7"/>
        <v>5.8550000000000004</v>
      </c>
      <c r="D36" s="57">
        <v>6.82</v>
      </c>
      <c r="E36" s="57">
        <v>0</v>
      </c>
      <c r="F36" s="44">
        <f t="shared" si="8"/>
        <v>0</v>
      </c>
      <c r="G36" s="57">
        <v>0.26700000000000002</v>
      </c>
      <c r="H36" s="57">
        <v>20</v>
      </c>
      <c r="I36" s="44">
        <f t="shared" si="9"/>
        <v>20</v>
      </c>
      <c r="J36" s="57">
        <v>20.207999999999998</v>
      </c>
      <c r="K36" s="57">
        <v>1</v>
      </c>
      <c r="L36" s="44">
        <f t="shared" si="10"/>
        <v>1.1000000000000001</v>
      </c>
      <c r="M36" s="57">
        <v>0.79200000000000004</v>
      </c>
      <c r="O36" s="3">
        <f t="shared" si="20"/>
        <v>25.323</v>
      </c>
      <c r="P36" s="3">
        <f t="shared" si="20"/>
        <v>25.855</v>
      </c>
      <c r="Q36" s="3">
        <f t="shared" si="20"/>
        <v>27.027999999999999</v>
      </c>
      <c r="R36" s="3">
        <f t="shared" si="20"/>
        <v>1</v>
      </c>
      <c r="S36" s="3">
        <f t="shared" si="20"/>
        <v>1.1000000000000001</v>
      </c>
      <c r="T36" s="3">
        <f t="shared" si="20"/>
        <v>1.0590000000000002</v>
      </c>
      <c r="V36" s="52" t="str">
        <f t="shared" si="1"/>
        <v>2.1</v>
      </c>
      <c r="W36" s="3">
        <f>Q36-X36</f>
        <v>7.0279999999999987</v>
      </c>
      <c r="X36" s="3">
        <f>I36</f>
        <v>20</v>
      </c>
      <c r="Y36" s="52" t="str">
        <f t="shared" si="3"/>
        <v>2.2</v>
      </c>
      <c r="Z36" s="3">
        <f>T36-AA36</f>
        <v>5.9000000000000163E-2</v>
      </c>
      <c r="AA36" s="3">
        <f>K36</f>
        <v>1</v>
      </c>
      <c r="AC36" s="3">
        <f t="shared" si="12"/>
        <v>20</v>
      </c>
      <c r="AD36" s="3">
        <f t="shared" si="15"/>
        <v>391.04699999999991</v>
      </c>
      <c r="AE36" s="3">
        <f t="shared" si="16"/>
        <v>164.93100000000013</v>
      </c>
      <c r="AF36" s="3">
        <f t="shared" si="6"/>
        <v>1</v>
      </c>
      <c r="AH36" s="3">
        <f t="shared" si="13"/>
        <v>7.0279999999999987</v>
      </c>
      <c r="AI36" s="3">
        <f t="shared" si="14"/>
        <v>5.9000000000000163E-2</v>
      </c>
    </row>
    <row r="37" spans="1:35" x14ac:dyDescent="0.2">
      <c r="A37" s="43" t="s">
        <v>75</v>
      </c>
      <c r="B37" s="57">
        <v>5.3220000000000001</v>
      </c>
      <c r="C37" s="44">
        <f t="shared" si="7"/>
        <v>5.8540000000000001</v>
      </c>
      <c r="D37" s="57">
        <v>5.5890000000000004</v>
      </c>
      <c r="E37" s="57">
        <v>0</v>
      </c>
      <c r="F37" s="44">
        <f t="shared" si="8"/>
        <v>0</v>
      </c>
      <c r="G37" s="57">
        <v>0.26500000000000001</v>
      </c>
      <c r="H37" s="57">
        <v>14</v>
      </c>
      <c r="I37" s="44">
        <f t="shared" si="9"/>
        <v>14</v>
      </c>
      <c r="J37" s="57">
        <v>12.183999999999999</v>
      </c>
      <c r="K37" s="57">
        <v>1</v>
      </c>
      <c r="L37" s="44">
        <f t="shared" si="10"/>
        <v>1.1000000000000001</v>
      </c>
      <c r="M37" s="57">
        <v>0.57799999999999996</v>
      </c>
      <c r="O37" s="3">
        <f t="shared" si="20"/>
        <v>19.321999999999999</v>
      </c>
      <c r="P37" s="3">
        <f t="shared" si="20"/>
        <v>19.853999999999999</v>
      </c>
      <c r="Q37" s="3">
        <f t="shared" si="20"/>
        <v>17.773</v>
      </c>
      <c r="R37" s="3">
        <f t="shared" si="20"/>
        <v>1</v>
      </c>
      <c r="S37" s="3">
        <f t="shared" si="20"/>
        <v>1.1000000000000001</v>
      </c>
      <c r="T37" s="3">
        <f t="shared" si="20"/>
        <v>0.84299999999999997</v>
      </c>
      <c r="V37" s="52" t="str">
        <f t="shared" si="1"/>
        <v>2.3</v>
      </c>
      <c r="W37" s="3">
        <f t="shared" ref="W37:W42" si="21">MIN(Q37,B37)</f>
        <v>5.3220000000000001</v>
      </c>
      <c r="X37" s="3">
        <f t="shared" ref="X37:X42" si="22">Q37-W37</f>
        <v>12.451000000000001</v>
      </c>
      <c r="Y37" s="52" t="str">
        <f t="shared" si="3"/>
        <v>2.3</v>
      </c>
      <c r="Z37" s="3">
        <f t="shared" ref="Z37:Z42" si="23">MIN(T37,E37)</f>
        <v>0</v>
      </c>
      <c r="AA37" s="3">
        <f t="shared" ref="AA37:AA42" si="24">T37-Z37</f>
        <v>0.84299999999999997</v>
      </c>
      <c r="AC37" s="3">
        <f t="shared" si="12"/>
        <v>12.451000000000001</v>
      </c>
      <c r="AD37" s="3">
        <f t="shared" si="15"/>
        <v>391.04699999999991</v>
      </c>
      <c r="AE37" s="3">
        <f t="shared" si="16"/>
        <v>164.93100000000013</v>
      </c>
      <c r="AF37" s="3">
        <f t="shared" si="6"/>
        <v>0.84299999999999997</v>
      </c>
      <c r="AH37" s="3">
        <f t="shared" si="13"/>
        <v>5.3220000000000001</v>
      </c>
      <c r="AI37" s="3">
        <f t="shared" si="14"/>
        <v>0</v>
      </c>
    </row>
    <row r="38" spans="1:35" x14ac:dyDescent="0.2">
      <c r="A38" s="43" t="s">
        <v>76</v>
      </c>
      <c r="B38" s="57">
        <v>5.3230000000000004</v>
      </c>
      <c r="C38" s="44">
        <f t="shared" si="7"/>
        <v>5.8550000000000004</v>
      </c>
      <c r="D38" s="57">
        <v>5.6390000000000002</v>
      </c>
      <c r="E38" s="57">
        <v>0</v>
      </c>
      <c r="F38" s="44">
        <f t="shared" si="8"/>
        <v>0</v>
      </c>
      <c r="G38" s="57">
        <v>0.216</v>
      </c>
      <c r="H38" s="57">
        <v>15</v>
      </c>
      <c r="I38" s="44">
        <f t="shared" si="9"/>
        <v>15</v>
      </c>
      <c r="J38" s="57">
        <v>11.361000000000001</v>
      </c>
      <c r="K38" s="57">
        <v>1</v>
      </c>
      <c r="L38" s="44">
        <f t="shared" si="10"/>
        <v>1.1000000000000001</v>
      </c>
      <c r="M38" s="57">
        <v>0.436</v>
      </c>
      <c r="O38" s="3">
        <f t="shared" si="20"/>
        <v>20.323</v>
      </c>
      <c r="P38" s="3">
        <f t="shared" si="20"/>
        <v>20.855</v>
      </c>
      <c r="Q38" s="3">
        <f t="shared" si="20"/>
        <v>17</v>
      </c>
      <c r="R38" s="3">
        <f t="shared" si="20"/>
        <v>1</v>
      </c>
      <c r="S38" s="3">
        <f t="shared" si="20"/>
        <v>1.1000000000000001</v>
      </c>
      <c r="T38" s="3">
        <f t="shared" si="20"/>
        <v>0.65200000000000002</v>
      </c>
      <c r="V38" s="52" t="str">
        <f t="shared" si="1"/>
        <v>2.3</v>
      </c>
      <c r="W38" s="3">
        <f t="shared" si="21"/>
        <v>5.3230000000000004</v>
      </c>
      <c r="X38" s="3">
        <f t="shared" si="22"/>
        <v>11.677</v>
      </c>
      <c r="Y38" s="52" t="str">
        <f t="shared" si="3"/>
        <v>2.3</v>
      </c>
      <c r="Z38" s="3">
        <f t="shared" si="23"/>
        <v>0</v>
      </c>
      <c r="AA38" s="3">
        <f t="shared" si="24"/>
        <v>0.65200000000000002</v>
      </c>
      <c r="AC38" s="3">
        <f t="shared" si="12"/>
        <v>11.677</v>
      </c>
      <c r="AD38" s="3">
        <f t="shared" si="15"/>
        <v>391.04699999999991</v>
      </c>
      <c r="AE38" s="3">
        <f t="shared" si="16"/>
        <v>164.93100000000013</v>
      </c>
      <c r="AF38" s="3">
        <f t="shared" si="6"/>
        <v>0.65200000000000002</v>
      </c>
      <c r="AH38" s="3">
        <f t="shared" si="13"/>
        <v>5.3230000000000004</v>
      </c>
      <c r="AI38" s="3">
        <f t="shared" si="14"/>
        <v>0</v>
      </c>
    </row>
    <row r="39" spans="1:35" x14ac:dyDescent="0.2">
      <c r="A39" s="43" t="s">
        <v>77</v>
      </c>
      <c r="B39" s="57">
        <v>5.3220000000000001</v>
      </c>
      <c r="C39" s="44">
        <f t="shared" si="7"/>
        <v>5.8540000000000001</v>
      </c>
      <c r="D39" s="57">
        <v>5.6280000000000001</v>
      </c>
      <c r="E39" s="57">
        <v>0</v>
      </c>
      <c r="F39" s="44">
        <f t="shared" si="8"/>
        <v>0</v>
      </c>
      <c r="G39" s="57">
        <v>0.22600000000000001</v>
      </c>
      <c r="H39" s="57">
        <v>22</v>
      </c>
      <c r="I39" s="44">
        <f t="shared" si="9"/>
        <v>22</v>
      </c>
      <c r="J39" s="57">
        <v>18.824000000000002</v>
      </c>
      <c r="K39" s="57">
        <v>1.05</v>
      </c>
      <c r="L39" s="44">
        <f t="shared" si="10"/>
        <v>1.155</v>
      </c>
      <c r="M39" s="57">
        <v>0.754</v>
      </c>
      <c r="O39" s="3">
        <f t="shared" ref="O39:T42" si="25">SUMIFS($B39:$M39,$B$11:$M$11,O$11,$B$5:$M$5,O$5)</f>
        <v>27.321999999999999</v>
      </c>
      <c r="P39" s="3">
        <f t="shared" si="25"/>
        <v>27.853999999999999</v>
      </c>
      <c r="Q39" s="3">
        <f t="shared" si="25"/>
        <v>24.452000000000002</v>
      </c>
      <c r="R39" s="3">
        <f t="shared" si="25"/>
        <v>1.05</v>
      </c>
      <c r="S39" s="3">
        <f t="shared" si="25"/>
        <v>1.155</v>
      </c>
      <c r="T39" s="3">
        <f t="shared" si="25"/>
        <v>0.98</v>
      </c>
      <c r="V39" s="52" t="str">
        <f t="shared" si="1"/>
        <v>2.3</v>
      </c>
      <c r="W39" s="3">
        <f t="shared" si="21"/>
        <v>5.3220000000000001</v>
      </c>
      <c r="X39" s="3">
        <f t="shared" si="22"/>
        <v>19.130000000000003</v>
      </c>
      <c r="Y39" s="52" t="str">
        <f t="shared" si="3"/>
        <v>2.3</v>
      </c>
      <c r="Z39" s="3">
        <f t="shared" si="23"/>
        <v>0</v>
      </c>
      <c r="AA39" s="3">
        <f t="shared" si="24"/>
        <v>0.98</v>
      </c>
      <c r="AC39" s="3">
        <f t="shared" si="12"/>
        <v>19.130000000000003</v>
      </c>
      <c r="AD39" s="3">
        <f t="shared" si="15"/>
        <v>391.04699999999991</v>
      </c>
      <c r="AE39" s="3">
        <f t="shared" si="16"/>
        <v>164.93100000000013</v>
      </c>
      <c r="AF39" s="3">
        <f t="shared" si="6"/>
        <v>0.98</v>
      </c>
      <c r="AH39" s="3">
        <f t="shared" si="13"/>
        <v>5.3220000000000001</v>
      </c>
      <c r="AI39" s="3">
        <f t="shared" si="14"/>
        <v>0</v>
      </c>
    </row>
    <row r="40" spans="1:35" x14ac:dyDescent="0.2">
      <c r="A40" s="43" t="s">
        <v>91</v>
      </c>
      <c r="B40" s="57">
        <v>5.3230000000000004</v>
      </c>
      <c r="C40" s="44">
        <f t="shared" si="7"/>
        <v>5.8550000000000004</v>
      </c>
      <c r="D40" s="57">
        <v>5.617</v>
      </c>
      <c r="E40" s="57">
        <v>0</v>
      </c>
      <c r="F40" s="44">
        <f t="shared" si="8"/>
        <v>0</v>
      </c>
      <c r="G40" s="57">
        <v>0.23799999999999999</v>
      </c>
      <c r="H40" s="57">
        <v>21</v>
      </c>
      <c r="I40" s="44">
        <f t="shared" si="9"/>
        <v>21</v>
      </c>
      <c r="J40" s="57">
        <v>17.471</v>
      </c>
      <c r="K40" s="57">
        <v>1.05</v>
      </c>
      <c r="L40" s="44">
        <f t="shared" si="10"/>
        <v>1.155</v>
      </c>
      <c r="M40" s="57">
        <v>0.74</v>
      </c>
      <c r="O40" s="3">
        <f t="shared" si="25"/>
        <v>26.323</v>
      </c>
      <c r="P40" s="3">
        <f t="shared" si="25"/>
        <v>26.855</v>
      </c>
      <c r="Q40" s="3">
        <f t="shared" si="25"/>
        <v>23.088000000000001</v>
      </c>
      <c r="R40" s="3">
        <f t="shared" si="25"/>
        <v>1.05</v>
      </c>
      <c r="S40" s="3">
        <f t="shared" si="25"/>
        <v>1.155</v>
      </c>
      <c r="T40" s="3">
        <f t="shared" si="25"/>
        <v>0.97799999999999998</v>
      </c>
      <c r="V40" s="52" t="str">
        <f t="shared" si="1"/>
        <v>2.3</v>
      </c>
      <c r="W40" s="3">
        <f t="shared" si="21"/>
        <v>5.3230000000000004</v>
      </c>
      <c r="X40" s="3">
        <f t="shared" si="22"/>
        <v>17.765000000000001</v>
      </c>
      <c r="Y40" s="52" t="str">
        <f t="shared" si="3"/>
        <v>2.3</v>
      </c>
      <c r="Z40" s="3">
        <f t="shared" si="23"/>
        <v>0</v>
      </c>
      <c r="AA40" s="3">
        <f t="shared" si="24"/>
        <v>0.97799999999999998</v>
      </c>
      <c r="AC40" s="3">
        <f t="shared" si="12"/>
        <v>17.765000000000001</v>
      </c>
      <c r="AD40" s="3">
        <f t="shared" si="15"/>
        <v>391.04699999999991</v>
      </c>
      <c r="AE40" s="3">
        <f t="shared" si="16"/>
        <v>164.93100000000013</v>
      </c>
      <c r="AF40" s="3">
        <f t="shared" si="6"/>
        <v>0.97799999999999998</v>
      </c>
      <c r="AH40" s="3">
        <f t="shared" si="13"/>
        <v>5.3230000000000004</v>
      </c>
      <c r="AI40" s="3">
        <f t="shared" si="14"/>
        <v>0</v>
      </c>
    </row>
    <row r="41" spans="1:35" x14ac:dyDescent="0.2">
      <c r="A41" s="43" t="s">
        <v>92</v>
      </c>
      <c r="B41" s="57">
        <v>5.3220000000000001</v>
      </c>
      <c r="C41" s="44">
        <f t="shared" si="7"/>
        <v>5.8540000000000001</v>
      </c>
      <c r="D41" s="57">
        <v>5.577</v>
      </c>
      <c r="E41" s="57">
        <v>0</v>
      </c>
      <c r="F41" s="44">
        <f t="shared" si="8"/>
        <v>0</v>
      </c>
      <c r="G41" s="57">
        <v>0.27700000000000002</v>
      </c>
      <c r="H41" s="57">
        <v>15</v>
      </c>
      <c r="I41" s="44">
        <f t="shared" si="9"/>
        <v>15</v>
      </c>
      <c r="J41" s="57">
        <v>12.968999999999999</v>
      </c>
      <c r="K41" s="57">
        <v>1.1000000000000001</v>
      </c>
      <c r="L41" s="44">
        <f t="shared" si="10"/>
        <v>1.21</v>
      </c>
      <c r="M41" s="57">
        <v>0.64300000000000002</v>
      </c>
      <c r="O41" s="3">
        <f t="shared" si="25"/>
        <v>20.321999999999999</v>
      </c>
      <c r="P41" s="3">
        <f t="shared" si="25"/>
        <v>20.853999999999999</v>
      </c>
      <c r="Q41" s="3">
        <f t="shared" si="25"/>
        <v>18.545999999999999</v>
      </c>
      <c r="R41" s="3">
        <f t="shared" si="25"/>
        <v>1.1000000000000001</v>
      </c>
      <c r="S41" s="3">
        <f t="shared" si="25"/>
        <v>1.21</v>
      </c>
      <c r="T41" s="3">
        <f t="shared" si="25"/>
        <v>0.92</v>
      </c>
      <c r="V41" s="52" t="str">
        <f t="shared" si="1"/>
        <v>2.3</v>
      </c>
      <c r="W41" s="3">
        <f t="shared" si="21"/>
        <v>5.3220000000000001</v>
      </c>
      <c r="X41" s="3">
        <f t="shared" si="22"/>
        <v>13.224</v>
      </c>
      <c r="Y41" s="52" t="str">
        <f t="shared" si="3"/>
        <v>2.3</v>
      </c>
      <c r="Z41" s="3">
        <f t="shared" si="23"/>
        <v>0</v>
      </c>
      <c r="AA41" s="3">
        <f t="shared" si="24"/>
        <v>0.92</v>
      </c>
      <c r="AC41" s="3">
        <f t="shared" si="12"/>
        <v>13.224</v>
      </c>
      <c r="AD41" s="3">
        <f t="shared" si="15"/>
        <v>391.04699999999991</v>
      </c>
      <c r="AE41" s="3">
        <f t="shared" si="16"/>
        <v>164.93100000000013</v>
      </c>
      <c r="AF41" s="3">
        <f t="shared" si="6"/>
        <v>0.92</v>
      </c>
      <c r="AH41" s="3">
        <f t="shared" si="13"/>
        <v>5.3220000000000001</v>
      </c>
      <c r="AI41" s="3">
        <f t="shared" si="14"/>
        <v>0</v>
      </c>
    </row>
    <row r="42" spans="1:35" x14ac:dyDescent="0.2">
      <c r="A42" s="43" t="s">
        <v>93</v>
      </c>
      <c r="B42" s="57">
        <v>5.3230000000000004</v>
      </c>
      <c r="C42" s="44">
        <f t="shared" si="7"/>
        <v>5.8550000000000004</v>
      </c>
      <c r="D42" s="57">
        <v>5.617</v>
      </c>
      <c r="E42" s="57">
        <v>0</v>
      </c>
      <c r="F42" s="44">
        <f t="shared" si="8"/>
        <v>0</v>
      </c>
      <c r="G42" s="57">
        <v>0.23799999999999999</v>
      </c>
      <c r="H42" s="57">
        <v>22</v>
      </c>
      <c r="I42" s="44">
        <f t="shared" si="9"/>
        <v>22</v>
      </c>
      <c r="J42" s="57">
        <v>18.864000000000001</v>
      </c>
      <c r="K42" s="57">
        <v>1.1000000000000001</v>
      </c>
      <c r="L42" s="44">
        <f t="shared" si="10"/>
        <v>1.21</v>
      </c>
      <c r="M42" s="57">
        <v>0.8</v>
      </c>
      <c r="O42" s="3">
        <f t="shared" si="25"/>
        <v>27.323</v>
      </c>
      <c r="P42" s="3">
        <f t="shared" si="25"/>
        <v>27.855</v>
      </c>
      <c r="Q42" s="3">
        <f t="shared" si="25"/>
        <v>24.481000000000002</v>
      </c>
      <c r="R42" s="3">
        <f t="shared" si="25"/>
        <v>1.1000000000000001</v>
      </c>
      <c r="S42" s="3">
        <f t="shared" si="25"/>
        <v>1.21</v>
      </c>
      <c r="T42" s="3">
        <f t="shared" si="25"/>
        <v>1.038</v>
      </c>
      <c r="V42" s="52" t="str">
        <f t="shared" si="1"/>
        <v>2.3</v>
      </c>
      <c r="W42" s="3">
        <f t="shared" si="21"/>
        <v>5.3230000000000004</v>
      </c>
      <c r="X42" s="3">
        <f t="shared" si="22"/>
        <v>19.158000000000001</v>
      </c>
      <c r="Y42" s="52" t="str">
        <f t="shared" si="3"/>
        <v>2.3</v>
      </c>
      <c r="Z42" s="3">
        <f t="shared" si="23"/>
        <v>0</v>
      </c>
      <c r="AA42" s="3">
        <f t="shared" si="24"/>
        <v>1.038</v>
      </c>
      <c r="AC42" s="3">
        <f t="shared" si="12"/>
        <v>19.158000000000001</v>
      </c>
      <c r="AD42" s="3">
        <f t="shared" si="15"/>
        <v>391.04699999999991</v>
      </c>
      <c r="AE42" s="3">
        <f t="shared" si="16"/>
        <v>164.93100000000013</v>
      </c>
      <c r="AF42" s="3">
        <f t="shared" si="6"/>
        <v>1.038</v>
      </c>
      <c r="AH42" s="3">
        <f t="shared" si="13"/>
        <v>5.3230000000000004</v>
      </c>
      <c r="AI42" s="3">
        <f t="shared" si="14"/>
        <v>0</v>
      </c>
    </row>
    <row r="43" spans="1:35" x14ac:dyDescent="0.2">
      <c r="B43" s="19">
        <f t="shared" ref="B43:M43" si="26">SUM(B12:B42)</f>
        <v>165.00000000000011</v>
      </c>
      <c r="C43" s="19">
        <f t="shared" si="26"/>
        <v>181.49200000000005</v>
      </c>
      <c r="D43" s="19">
        <f t="shared" si="26"/>
        <v>157.88099999999997</v>
      </c>
      <c r="E43" s="19">
        <f t="shared" si="26"/>
        <v>0</v>
      </c>
      <c r="F43" s="19">
        <f t="shared" si="26"/>
        <v>0</v>
      </c>
      <c r="G43" s="19">
        <f t="shared" si="26"/>
        <v>7.1189999999999998</v>
      </c>
      <c r="H43" s="19">
        <f t="shared" si="26"/>
        <v>495</v>
      </c>
      <c r="I43" s="19">
        <f t="shared" si="26"/>
        <v>495</v>
      </c>
      <c r="J43" s="19">
        <f t="shared" si="26"/>
        <v>398.09699999999998</v>
      </c>
      <c r="K43" s="19">
        <f t="shared" si="26"/>
        <v>29.999999999999996</v>
      </c>
      <c r="L43" s="19">
        <f t="shared" si="26"/>
        <v>33.000000000000021</v>
      </c>
      <c r="M43" s="19">
        <f t="shared" si="26"/>
        <v>16.785999999999998</v>
      </c>
      <c r="O43" s="19">
        <f t="shared" ref="O43:T43" si="27">SUM(O12:O42)</f>
        <v>659.99999999999989</v>
      </c>
      <c r="P43" s="19">
        <f t="shared" si="27"/>
        <v>676.49200000000019</v>
      </c>
      <c r="Q43" s="19">
        <f t="shared" si="27"/>
        <v>555.97800000000007</v>
      </c>
      <c r="R43" s="19">
        <f t="shared" si="27"/>
        <v>29.999999999999996</v>
      </c>
      <c r="S43" s="19">
        <f t="shared" si="27"/>
        <v>33.000000000000021</v>
      </c>
      <c r="T43" s="19">
        <f t="shared" si="27"/>
        <v>23.905000000000008</v>
      </c>
      <c r="V43" s="18"/>
      <c r="W43" s="19">
        <f>SUM(W12:W42)</f>
        <v>172.74400000000009</v>
      </c>
      <c r="X43" s="19">
        <f>SUM(X12:X42)</f>
        <v>383.23399999999998</v>
      </c>
      <c r="Y43" s="18"/>
      <c r="Z43" s="18">
        <f>SUM(Z12:Z42)</f>
        <v>6.9000000000000172E-2</v>
      </c>
      <c r="AA43" s="18">
        <f>SUM(AA12:AA42)</f>
        <v>23.836000000000006</v>
      </c>
      <c r="AC43" s="19">
        <f>SUM(AC12:AC42)</f>
        <v>391.04699999999997</v>
      </c>
      <c r="AD43" s="18"/>
      <c r="AE43" s="18"/>
      <c r="AF43" s="19">
        <f>SUM(AF12:AF42)</f>
        <v>23.836000000000006</v>
      </c>
      <c r="AG43" s="18"/>
      <c r="AH43" s="19">
        <f>SUM(AH12:AH42)</f>
        <v>164.93100000000013</v>
      </c>
      <c r="AI43" s="19">
        <f>SUM(AI12:AI42)</f>
        <v>6.9000000000000172E-2</v>
      </c>
    </row>
    <row r="48" spans="1:35" x14ac:dyDescent="0.2">
      <c r="V48" s="63" t="s">
        <v>96</v>
      </c>
      <c r="W48" s="63"/>
      <c r="AF48" s="63" t="s">
        <v>95</v>
      </c>
      <c r="AG48" s="63"/>
    </row>
    <row r="49" spans="22:33" x14ac:dyDescent="0.2">
      <c r="V49" s="15" t="s">
        <v>94</v>
      </c>
      <c r="W49" s="15"/>
      <c r="AF49" s="15" t="s">
        <v>94</v>
      </c>
      <c r="AG49" s="15"/>
    </row>
    <row r="50" spans="22:33" x14ac:dyDescent="0.2">
      <c r="V50" s="60" t="s">
        <v>21</v>
      </c>
      <c r="W50" s="15" t="b">
        <f>(X43+AA43) &gt; (H43+K43)</f>
        <v>0</v>
      </c>
      <c r="AF50" s="61" t="s">
        <v>21</v>
      </c>
      <c r="AG50" s="15" t="b">
        <f>(AC43+AF43) &gt; (H43+K43)</f>
        <v>0</v>
      </c>
    </row>
    <row r="51" spans="22:33" x14ac:dyDescent="0.2">
      <c r="V51" s="61" t="s">
        <v>22</v>
      </c>
      <c r="W51" s="15" t="b">
        <f>AND((W43+Z43)&gt;(B43+E43), (X43+AA43) &lt; (H43+K43))</f>
        <v>1</v>
      </c>
      <c r="AF51" s="61" t="s">
        <v>22</v>
      </c>
      <c r="AG51" s="15" t="b">
        <f>AND((AH43+AI43)&gt;(B43+E43), (AC43+AF43) &lt; (H43+K43))</f>
        <v>0</v>
      </c>
    </row>
    <row r="52" spans="22:33" x14ac:dyDescent="0.2">
      <c r="V52" s="61" t="s">
        <v>23</v>
      </c>
      <c r="W52" s="15" t="b">
        <f>AND((W43+Z43) &lt; (B43+E43), (X43+AA43)&gt;0)</f>
        <v>0</v>
      </c>
      <c r="AF52" s="61" t="s">
        <v>23</v>
      </c>
      <c r="AG52" s="15" t="b">
        <f>AND((AH43+AI43) &lt; (B43+E43), (AC43+AF43)&gt;0)</f>
        <v>0</v>
      </c>
    </row>
  </sheetData>
  <mergeCells count="18">
    <mergeCell ref="O10:T10"/>
    <mergeCell ref="AD7:AE7"/>
    <mergeCell ref="B6:G6"/>
    <mergeCell ref="H6:M6"/>
    <mergeCell ref="B7:G7"/>
    <mergeCell ref="H7:M7"/>
    <mergeCell ref="V4:X4"/>
    <mergeCell ref="Y4:AA4"/>
    <mergeCell ref="K4:M4"/>
    <mergeCell ref="O4:Q4"/>
    <mergeCell ref="R4:T4"/>
    <mergeCell ref="B1:M1"/>
    <mergeCell ref="B2:G2"/>
    <mergeCell ref="H2:M2"/>
    <mergeCell ref="B3:M3"/>
    <mergeCell ref="B4:D4"/>
    <mergeCell ref="E4:G4"/>
    <mergeCell ref="H4:J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src</vt:lpstr>
      <vt:lpstr>ручное Любимков</vt:lpstr>
      <vt:lpstr>ручное Васарис</vt:lpstr>
      <vt:lpstr>ручное Гудимов</vt:lpstr>
      <vt:lpstr>ручное Гудимов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Васарис Артурас Броневич</dc:creator>
  <cp:lastModifiedBy>Arthur</cp:lastModifiedBy>
  <dcterms:created xsi:type="dcterms:W3CDTF">2018-12-27T14:31:13Z</dcterms:created>
  <dcterms:modified xsi:type="dcterms:W3CDTF">2019-06-27T22:28:48Z</dcterms:modified>
</cp:coreProperties>
</file>