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4240" windowHeight="12885" activeTab="2"/>
  </bookViews>
  <sheets>
    <sheet name="ПЗ-7220" sheetId="1" r:id="rId1"/>
    <sheet name="Балт экспр-8197" sheetId="2" r:id="rId2"/>
    <sheet name="Пролетарский завод" sheetId="6" r:id="rId3"/>
    <sheet name="Балтийский экспресс" sheetId="7" r:id="rId4"/>
  </sheets>
  <calcPr calcId="145621"/>
</workbook>
</file>

<file path=xl/calcChain.xml><?xml version="1.0" encoding="utf-8"?>
<calcChain xmlns="http://schemas.openxmlformats.org/spreadsheetml/2006/main">
  <c r="AP42" i="6" l="1"/>
  <c r="AP41" i="6"/>
  <c r="AP40" i="6"/>
  <c r="AP39" i="6"/>
  <c r="X7" i="7" l="1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6" i="7"/>
  <c r="X7" i="6"/>
  <c r="X8" i="6"/>
  <c r="X9" i="6"/>
  <c r="X10" i="6"/>
  <c r="X11" i="6"/>
  <c r="X12" i="6"/>
  <c r="X13" i="6"/>
  <c r="X14" i="6"/>
  <c r="X15" i="6"/>
  <c r="X16" i="6"/>
  <c r="X17" i="6"/>
  <c r="X18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6" i="6"/>
  <c r="AN15" i="7"/>
  <c r="Y33" i="7"/>
  <c r="Z33" i="7"/>
  <c r="Y17" i="7"/>
  <c r="Y18" i="7"/>
  <c r="Z17" i="7"/>
  <c r="Z18" i="7"/>
  <c r="Y12" i="7"/>
  <c r="Z12" i="7"/>
  <c r="Y10" i="6"/>
  <c r="Z10" i="6"/>
  <c r="Y35" i="7" l="1"/>
  <c r="AP35" i="7" s="1"/>
  <c r="Y34" i="7"/>
  <c r="AP34" i="7" s="1"/>
  <c r="Y30" i="7"/>
  <c r="AP30" i="7" s="1"/>
  <c r="Y26" i="7"/>
  <c r="AP26" i="7" s="1"/>
  <c r="Y25" i="7"/>
  <c r="AP25" i="7" s="1"/>
  <c r="Y24" i="7"/>
  <c r="AP24" i="7" s="1"/>
  <c r="Y23" i="7"/>
  <c r="AP23" i="7" s="1"/>
  <c r="Y21" i="7"/>
  <c r="AP21" i="7" s="1"/>
  <c r="Y20" i="7"/>
  <c r="AP20" i="7" s="1"/>
  <c r="Y19" i="7"/>
  <c r="AP19" i="7" s="1"/>
  <c r="Y15" i="7"/>
  <c r="AP15" i="7" s="1"/>
  <c r="I36" i="7"/>
  <c r="H36" i="7"/>
  <c r="G36" i="7"/>
  <c r="F36" i="7"/>
  <c r="E36" i="7"/>
  <c r="D36" i="7"/>
  <c r="C36" i="7"/>
  <c r="B36" i="7"/>
  <c r="P35" i="7"/>
  <c r="N35" i="7" s="1"/>
  <c r="O35" i="7"/>
  <c r="M35" i="7" s="1"/>
  <c r="L35" i="7"/>
  <c r="Z35" i="7" s="1"/>
  <c r="K35" i="7"/>
  <c r="P34" i="7"/>
  <c r="N34" i="7" s="1"/>
  <c r="O34" i="7"/>
  <c r="M34" i="7" s="1"/>
  <c r="L34" i="7"/>
  <c r="K34" i="7"/>
  <c r="P33" i="7"/>
  <c r="N33" i="7" s="1"/>
  <c r="O33" i="7"/>
  <c r="M33" i="7" s="1"/>
  <c r="L33" i="7"/>
  <c r="K33" i="7"/>
  <c r="S33" i="7" s="1"/>
  <c r="P32" i="7"/>
  <c r="N32" i="7" s="1"/>
  <c r="O32" i="7"/>
  <c r="M32" i="7"/>
  <c r="Q32" i="7" s="1"/>
  <c r="L32" i="7"/>
  <c r="Z32" i="7" s="1"/>
  <c r="K32" i="7"/>
  <c r="P31" i="7"/>
  <c r="N31" i="7" s="1"/>
  <c r="O31" i="7"/>
  <c r="M31" i="7" s="1"/>
  <c r="Q31" i="7" s="1"/>
  <c r="L31" i="7"/>
  <c r="V31" i="7" s="1"/>
  <c r="K31" i="7"/>
  <c r="Z31" i="7" s="1"/>
  <c r="P30" i="7"/>
  <c r="N30" i="7" s="1"/>
  <c r="O30" i="7"/>
  <c r="M30" i="7" s="1"/>
  <c r="L30" i="7"/>
  <c r="K30" i="7"/>
  <c r="P29" i="7"/>
  <c r="N29" i="7" s="1"/>
  <c r="O29" i="7"/>
  <c r="M29" i="7" s="1"/>
  <c r="L29" i="7"/>
  <c r="K29" i="7"/>
  <c r="Z29" i="7" s="1"/>
  <c r="P28" i="7"/>
  <c r="N28" i="7" s="1"/>
  <c r="O28" i="7"/>
  <c r="M28" i="7" s="1"/>
  <c r="L28" i="7"/>
  <c r="K28" i="7"/>
  <c r="P27" i="7"/>
  <c r="N27" i="7" s="1"/>
  <c r="O27" i="7"/>
  <c r="M27" i="7" s="1"/>
  <c r="L27" i="7"/>
  <c r="K27" i="7"/>
  <c r="P26" i="7"/>
  <c r="N26" i="7" s="1"/>
  <c r="O26" i="7"/>
  <c r="M26" i="7" s="1"/>
  <c r="L26" i="7"/>
  <c r="K26" i="7"/>
  <c r="Z26" i="7" s="1"/>
  <c r="P25" i="7"/>
  <c r="N25" i="7" s="1"/>
  <c r="O25" i="7"/>
  <c r="M25" i="7" s="1"/>
  <c r="L25" i="7"/>
  <c r="V25" i="7" s="1"/>
  <c r="K25" i="7"/>
  <c r="Z25" i="7" s="1"/>
  <c r="P24" i="7"/>
  <c r="N24" i="7" s="1"/>
  <c r="O24" i="7"/>
  <c r="M24" i="7" s="1"/>
  <c r="L24" i="7"/>
  <c r="V24" i="7" s="1"/>
  <c r="K24" i="7"/>
  <c r="Z24" i="7" s="1"/>
  <c r="P23" i="7"/>
  <c r="N23" i="7" s="1"/>
  <c r="O23" i="7"/>
  <c r="M23" i="7" s="1"/>
  <c r="L23" i="7"/>
  <c r="K23" i="7"/>
  <c r="P22" i="7"/>
  <c r="N22" i="7" s="1"/>
  <c r="O22" i="7"/>
  <c r="M22" i="7" s="1"/>
  <c r="L22" i="7"/>
  <c r="V22" i="7" s="1"/>
  <c r="U22" i="7" s="1"/>
  <c r="K22" i="7"/>
  <c r="Z22" i="7" s="1"/>
  <c r="P21" i="7"/>
  <c r="N21" i="7" s="1"/>
  <c r="O21" i="7"/>
  <c r="M21" i="7" s="1"/>
  <c r="L21" i="7"/>
  <c r="K21" i="7"/>
  <c r="Z21" i="7" s="1"/>
  <c r="P20" i="7"/>
  <c r="O20" i="7"/>
  <c r="M20" i="7" s="1"/>
  <c r="N20" i="7"/>
  <c r="L20" i="7"/>
  <c r="K20" i="7"/>
  <c r="P19" i="7"/>
  <c r="N19" i="7" s="1"/>
  <c r="O19" i="7"/>
  <c r="M19" i="7"/>
  <c r="L19" i="7"/>
  <c r="V19" i="7" s="1"/>
  <c r="U19" i="7" s="1"/>
  <c r="K19" i="7"/>
  <c r="P18" i="7"/>
  <c r="N18" i="7" s="1"/>
  <c r="O18" i="7"/>
  <c r="M18" i="7" s="1"/>
  <c r="L18" i="7"/>
  <c r="K18" i="7"/>
  <c r="P17" i="7"/>
  <c r="N17" i="7" s="1"/>
  <c r="O17" i="7"/>
  <c r="M17" i="7" s="1"/>
  <c r="L17" i="7"/>
  <c r="K17" i="7"/>
  <c r="P16" i="7"/>
  <c r="N16" i="7" s="1"/>
  <c r="O16" i="7"/>
  <c r="M16" i="7" s="1"/>
  <c r="L16" i="7"/>
  <c r="K16" i="7"/>
  <c r="P15" i="7"/>
  <c r="N15" i="7" s="1"/>
  <c r="O15" i="7"/>
  <c r="M15" i="7" s="1"/>
  <c r="L15" i="7"/>
  <c r="K15" i="7"/>
  <c r="P14" i="7"/>
  <c r="N14" i="7" s="1"/>
  <c r="U14" i="7" s="1"/>
  <c r="V14" i="7" s="1"/>
  <c r="O14" i="7"/>
  <c r="M14" i="7" s="1"/>
  <c r="L14" i="7"/>
  <c r="K14" i="7"/>
  <c r="U13" i="7"/>
  <c r="P13" i="7"/>
  <c r="N13" i="7" s="1"/>
  <c r="O13" i="7"/>
  <c r="M13" i="7" s="1"/>
  <c r="L13" i="7"/>
  <c r="Z13" i="7" s="1"/>
  <c r="K13" i="7"/>
  <c r="U12" i="7"/>
  <c r="P12" i="7"/>
  <c r="N12" i="7" s="1"/>
  <c r="O12" i="7"/>
  <c r="M12" i="7" s="1"/>
  <c r="L12" i="7"/>
  <c r="K12" i="7"/>
  <c r="U11" i="7"/>
  <c r="P11" i="7"/>
  <c r="N11" i="7" s="1"/>
  <c r="O11" i="7"/>
  <c r="M11" i="7" s="1"/>
  <c r="L11" i="7"/>
  <c r="V11" i="7" s="1"/>
  <c r="K11" i="7"/>
  <c r="U10" i="7"/>
  <c r="P10" i="7"/>
  <c r="N10" i="7" s="1"/>
  <c r="O10" i="7"/>
  <c r="M10" i="7" s="1"/>
  <c r="L10" i="7"/>
  <c r="K10" i="7"/>
  <c r="U9" i="7"/>
  <c r="P9" i="7"/>
  <c r="N9" i="7" s="1"/>
  <c r="O9" i="7"/>
  <c r="M9" i="7" s="1"/>
  <c r="L9" i="7"/>
  <c r="K9" i="7"/>
  <c r="U8" i="7"/>
  <c r="P8" i="7"/>
  <c r="N8" i="7" s="1"/>
  <c r="O8" i="7"/>
  <c r="M8" i="7" s="1"/>
  <c r="L8" i="7"/>
  <c r="K8" i="7"/>
  <c r="U7" i="7"/>
  <c r="P7" i="7"/>
  <c r="N7" i="7" s="1"/>
  <c r="O7" i="7"/>
  <c r="M7" i="7" s="1"/>
  <c r="L7" i="7"/>
  <c r="Z7" i="7" s="1"/>
  <c r="K7" i="7"/>
  <c r="R6" i="7"/>
  <c r="P6" i="7"/>
  <c r="N6" i="7" s="1"/>
  <c r="O6" i="7"/>
  <c r="M6" i="7" s="1"/>
  <c r="L6" i="7"/>
  <c r="K6" i="7"/>
  <c r="Y7" i="6"/>
  <c r="Y8" i="6"/>
  <c r="Y9" i="6"/>
  <c r="AB9" i="6" s="1"/>
  <c r="AK9" i="6" s="1"/>
  <c r="Y6" i="6"/>
  <c r="R6" i="6"/>
  <c r="V8" i="7" l="1"/>
  <c r="V12" i="7"/>
  <c r="Z6" i="7"/>
  <c r="V9" i="7"/>
  <c r="Z10" i="7"/>
  <c r="Z15" i="7"/>
  <c r="Z19" i="7"/>
  <c r="AT19" i="7"/>
  <c r="AT15" i="7"/>
  <c r="Q17" i="7"/>
  <c r="Q19" i="7"/>
  <c r="AT21" i="7"/>
  <c r="Z23" i="7"/>
  <c r="AT23" i="7" s="1"/>
  <c r="AT24" i="7"/>
  <c r="AT25" i="7"/>
  <c r="AT26" i="7"/>
  <c r="AT35" i="7"/>
  <c r="Z27" i="7"/>
  <c r="Y27" i="7" s="1"/>
  <c r="Z30" i="7"/>
  <c r="AT30" i="7" s="1"/>
  <c r="Y32" i="7"/>
  <c r="Z16" i="7"/>
  <c r="Z34" i="7"/>
  <c r="AT34" i="7" s="1"/>
  <c r="Y13" i="7"/>
  <c r="U17" i="7"/>
  <c r="V17" i="7" s="1"/>
  <c r="Z20" i="7"/>
  <c r="AT20" i="7" s="1"/>
  <c r="U26" i="7"/>
  <c r="V26" i="7" s="1"/>
  <c r="U28" i="7"/>
  <c r="V28" i="7" s="1"/>
  <c r="Y29" i="7"/>
  <c r="Y16" i="7"/>
  <c r="Y7" i="7"/>
  <c r="AA7" i="7" s="1"/>
  <c r="AJ7" i="7" s="1"/>
  <c r="Q9" i="7"/>
  <c r="Z8" i="7"/>
  <c r="Y8" i="7" s="1"/>
  <c r="Z14" i="7"/>
  <c r="Y14" i="7" s="1"/>
  <c r="AA14" i="7" s="1"/>
  <c r="AJ14" i="7" s="1"/>
  <c r="Z28" i="7"/>
  <c r="AC28" i="7" s="1"/>
  <c r="AL28" i="7" s="1"/>
  <c r="Y10" i="7"/>
  <c r="Y6" i="7"/>
  <c r="Y22" i="7"/>
  <c r="Y31" i="7"/>
  <c r="Q10" i="7"/>
  <c r="Q22" i="7"/>
  <c r="Z9" i="7"/>
  <c r="AF7" i="7"/>
  <c r="Q14" i="7"/>
  <c r="AI6" i="7"/>
  <c r="V6" i="7"/>
  <c r="V7" i="7"/>
  <c r="V13" i="7"/>
  <c r="T31" i="7"/>
  <c r="AE6" i="7"/>
  <c r="AB7" i="7"/>
  <c r="AK7" i="7" s="1"/>
  <c r="T17" i="7"/>
  <c r="T20" i="7"/>
  <c r="U24" i="7"/>
  <c r="U29" i="7"/>
  <c r="V29" i="7" s="1"/>
  <c r="U15" i="7"/>
  <c r="V15" i="7" s="1"/>
  <c r="Q13" i="7"/>
  <c r="Q26" i="7"/>
  <c r="Q28" i="7"/>
  <c r="V20" i="7"/>
  <c r="U20" i="7" s="1"/>
  <c r="T32" i="7"/>
  <c r="V32" i="7"/>
  <c r="U32" i="7" s="1"/>
  <c r="T22" i="7"/>
  <c r="U25" i="7"/>
  <c r="U31" i="7"/>
  <c r="T7" i="7"/>
  <c r="T11" i="7"/>
  <c r="V10" i="7"/>
  <c r="T18" i="7"/>
  <c r="U18" i="7"/>
  <c r="V18" i="7" s="1"/>
  <c r="T24" i="7"/>
  <c r="AD32" i="7"/>
  <c r="AM32" i="7" s="1"/>
  <c r="V33" i="7"/>
  <c r="U33" i="7" s="1"/>
  <c r="AI14" i="7"/>
  <c r="Q18" i="7"/>
  <c r="AD6" i="7"/>
  <c r="AM6" i="7" s="1"/>
  <c r="AE7" i="7"/>
  <c r="AG7" i="7" s="1"/>
  <c r="R33" i="7"/>
  <c r="Q35" i="7"/>
  <c r="AF6" i="7"/>
  <c r="S7" i="7"/>
  <c r="R7" i="7" s="1"/>
  <c r="Q25" i="7"/>
  <c r="AB35" i="7"/>
  <c r="AK35" i="7" s="1"/>
  <c r="Z11" i="7"/>
  <c r="Q11" i="7"/>
  <c r="Q15" i="7"/>
  <c r="T9" i="7"/>
  <c r="T13" i="7"/>
  <c r="Q16" i="7"/>
  <c r="S16" i="7"/>
  <c r="R16" i="7" s="1"/>
  <c r="AI24" i="7"/>
  <c r="AD24" i="7"/>
  <c r="AM24" i="7" s="1"/>
  <c r="AH24" i="7"/>
  <c r="AC24" i="7"/>
  <c r="AL24" i="7" s="1"/>
  <c r="AE35" i="7"/>
  <c r="N36" i="7"/>
  <c r="AC6" i="7"/>
  <c r="AH6" i="7"/>
  <c r="Q8" i="7"/>
  <c r="S8" i="7"/>
  <c r="R8" i="7" s="1"/>
  <c r="T10" i="7"/>
  <c r="S11" i="7"/>
  <c r="R11" i="7" s="1"/>
  <c r="Q12" i="7"/>
  <c r="S12" i="7"/>
  <c r="R12" i="7" s="1"/>
  <c r="T14" i="7"/>
  <c r="S15" i="7"/>
  <c r="R15" i="7" s="1"/>
  <c r="U16" i="7"/>
  <c r="V16" i="7" s="1"/>
  <c r="T16" i="7"/>
  <c r="T19" i="7"/>
  <c r="Q20" i="7"/>
  <c r="S20" i="7"/>
  <c r="R20" i="7" s="1"/>
  <c r="M36" i="7"/>
  <c r="Q6" i="7"/>
  <c r="U6" i="7"/>
  <c r="Q7" i="7"/>
  <c r="T8" i="7"/>
  <c r="T12" i="7"/>
  <c r="AC26" i="7"/>
  <c r="AL26" i="7" s="1"/>
  <c r="AD26" i="7"/>
  <c r="AM26" i="7" s="1"/>
  <c r="AI26" i="7"/>
  <c r="AH26" i="7"/>
  <c r="AI35" i="7"/>
  <c r="AD35" i="7"/>
  <c r="AM35" i="7" s="1"/>
  <c r="AC35" i="7"/>
  <c r="AL35" i="7" s="1"/>
  <c r="AH35" i="7"/>
  <c r="K36" i="7"/>
  <c r="O36" i="7"/>
  <c r="S6" i="7"/>
  <c r="AB6" i="7"/>
  <c r="S10" i="7"/>
  <c r="R10" i="7" s="1"/>
  <c r="S14" i="7"/>
  <c r="R14" i="7" s="1"/>
  <c r="T15" i="7"/>
  <c r="S18" i="7"/>
  <c r="R18" i="7" s="1"/>
  <c r="Q21" i="7"/>
  <c r="S21" i="7"/>
  <c r="R21" i="7" s="1"/>
  <c r="Q23" i="7"/>
  <c r="S23" i="7"/>
  <c r="R23" i="7" s="1"/>
  <c r="R24" i="7"/>
  <c r="S24" i="7"/>
  <c r="Q24" i="7"/>
  <c r="L36" i="7"/>
  <c r="P36" i="7"/>
  <c r="T6" i="7"/>
  <c r="S9" i="7"/>
  <c r="R9" i="7" s="1"/>
  <c r="S13" i="7"/>
  <c r="R13" i="7" s="1"/>
  <c r="S17" i="7"/>
  <c r="R17" i="7" s="1"/>
  <c r="V21" i="7"/>
  <c r="U21" i="7" s="1"/>
  <c r="T21" i="7"/>
  <c r="T23" i="7"/>
  <c r="V23" i="7"/>
  <c r="U23" i="7" s="1"/>
  <c r="T25" i="7"/>
  <c r="Q27" i="7"/>
  <c r="S27" i="7"/>
  <c r="R27" i="7" s="1"/>
  <c r="S19" i="7"/>
  <c r="R19" i="7" s="1"/>
  <c r="U27" i="7"/>
  <c r="V27" i="7" s="1"/>
  <c r="Q34" i="7"/>
  <c r="S34" i="7"/>
  <c r="R34" i="7" s="1"/>
  <c r="S22" i="7"/>
  <c r="R22" i="7" s="1"/>
  <c r="T26" i="7"/>
  <c r="Q29" i="7"/>
  <c r="S29" i="7"/>
  <c r="R29" i="7" s="1"/>
  <c r="V34" i="7"/>
  <c r="U34" i="7" s="1"/>
  <c r="T34" i="7"/>
  <c r="V35" i="7"/>
  <c r="U35" i="7" s="1"/>
  <c r="T35" i="7"/>
  <c r="S26" i="7"/>
  <c r="R26" i="7" s="1"/>
  <c r="T27" i="7"/>
  <c r="S28" i="7"/>
  <c r="R28" i="7" s="1"/>
  <c r="Q30" i="7"/>
  <c r="S30" i="7"/>
  <c r="R30" i="7" s="1"/>
  <c r="AH32" i="7"/>
  <c r="S25" i="7"/>
  <c r="R25" i="7" s="1"/>
  <c r="T28" i="7"/>
  <c r="U30" i="7"/>
  <c r="V30" i="7" s="1"/>
  <c r="T30" i="7"/>
  <c r="Q33" i="7"/>
  <c r="T29" i="7"/>
  <c r="S32" i="7"/>
  <c r="R32" i="7" s="1"/>
  <c r="T33" i="7"/>
  <c r="S31" i="7"/>
  <c r="R31" i="7" s="1"/>
  <c r="S35" i="7"/>
  <c r="R35" i="7" s="1"/>
  <c r="AB6" i="6"/>
  <c r="AA6" i="6"/>
  <c r="AA8" i="6"/>
  <c r="AJ8" i="6" s="1"/>
  <c r="AA9" i="6"/>
  <c r="AJ9" i="6" s="1"/>
  <c r="AB7" i="6"/>
  <c r="AK7" i="6" s="1"/>
  <c r="AA7" i="6"/>
  <c r="AJ7" i="6" s="1"/>
  <c r="AB8" i="6"/>
  <c r="AK8" i="6" s="1"/>
  <c r="U13" i="6"/>
  <c r="U12" i="6"/>
  <c r="U11" i="6"/>
  <c r="U10" i="6"/>
  <c r="U9" i="6"/>
  <c r="U8" i="6"/>
  <c r="U7" i="6"/>
  <c r="T31" i="6"/>
  <c r="P7" i="6"/>
  <c r="P8" i="6"/>
  <c r="N8" i="6" s="1"/>
  <c r="P9" i="6"/>
  <c r="N9" i="6" s="1"/>
  <c r="P10" i="6"/>
  <c r="N10" i="6" s="1"/>
  <c r="P11" i="6"/>
  <c r="N11" i="6" s="1"/>
  <c r="P12" i="6"/>
  <c r="N12" i="6" s="1"/>
  <c r="P13" i="6"/>
  <c r="N13" i="6" s="1"/>
  <c r="P14" i="6"/>
  <c r="N14" i="6" s="1"/>
  <c r="P15" i="6"/>
  <c r="N15" i="6" s="1"/>
  <c r="P16" i="6"/>
  <c r="N16" i="6" s="1"/>
  <c r="P17" i="6"/>
  <c r="N17" i="6" s="1"/>
  <c r="P18" i="6"/>
  <c r="N18" i="6" s="1"/>
  <c r="P19" i="6"/>
  <c r="N19" i="6" s="1"/>
  <c r="P20" i="6"/>
  <c r="N20" i="6" s="1"/>
  <c r="P21" i="6"/>
  <c r="N21" i="6" s="1"/>
  <c r="P22" i="6"/>
  <c r="N22" i="6" s="1"/>
  <c r="P23" i="6"/>
  <c r="N23" i="6" s="1"/>
  <c r="P24" i="6"/>
  <c r="N24" i="6" s="1"/>
  <c r="P25" i="6"/>
  <c r="N25" i="6" s="1"/>
  <c r="P26" i="6"/>
  <c r="N26" i="6" s="1"/>
  <c r="P27" i="6"/>
  <c r="N27" i="6" s="1"/>
  <c r="P28" i="6"/>
  <c r="N28" i="6" s="1"/>
  <c r="P29" i="6"/>
  <c r="N29" i="6" s="1"/>
  <c r="P30" i="6"/>
  <c r="N30" i="6" s="1"/>
  <c r="P31" i="6"/>
  <c r="N31" i="6" s="1"/>
  <c r="P32" i="6"/>
  <c r="N32" i="6" s="1"/>
  <c r="P33" i="6"/>
  <c r="N33" i="6" s="1"/>
  <c r="P34" i="6"/>
  <c r="N34" i="6" s="1"/>
  <c r="P35" i="6"/>
  <c r="N35" i="6" s="1"/>
  <c r="P6" i="6"/>
  <c r="N6" i="6" s="1"/>
  <c r="O7" i="6"/>
  <c r="O8" i="6"/>
  <c r="M8" i="6" s="1"/>
  <c r="O9" i="6"/>
  <c r="M9" i="6" s="1"/>
  <c r="O10" i="6"/>
  <c r="M10" i="6" s="1"/>
  <c r="O11" i="6"/>
  <c r="O12" i="6"/>
  <c r="M12" i="6" s="1"/>
  <c r="O13" i="6"/>
  <c r="M13" i="6" s="1"/>
  <c r="O14" i="6"/>
  <c r="M14" i="6" s="1"/>
  <c r="O15" i="6"/>
  <c r="O16" i="6"/>
  <c r="M16" i="6" s="1"/>
  <c r="O17" i="6"/>
  <c r="O18" i="6"/>
  <c r="M18" i="6" s="1"/>
  <c r="O19" i="6"/>
  <c r="O20" i="6"/>
  <c r="M20" i="6" s="1"/>
  <c r="O21" i="6"/>
  <c r="M21" i="6" s="1"/>
  <c r="O22" i="6"/>
  <c r="M22" i="6" s="1"/>
  <c r="O23" i="6"/>
  <c r="O24" i="6"/>
  <c r="M24" i="6" s="1"/>
  <c r="O25" i="6"/>
  <c r="M25" i="6" s="1"/>
  <c r="O26" i="6"/>
  <c r="M26" i="6" s="1"/>
  <c r="O27" i="6"/>
  <c r="O28" i="6"/>
  <c r="M28" i="6" s="1"/>
  <c r="O29" i="6"/>
  <c r="O30" i="6"/>
  <c r="M30" i="6" s="1"/>
  <c r="O31" i="6"/>
  <c r="O32" i="6"/>
  <c r="M32" i="6" s="1"/>
  <c r="O33" i="6"/>
  <c r="M33" i="6" s="1"/>
  <c r="O34" i="6"/>
  <c r="M34" i="6" s="1"/>
  <c r="O35" i="6"/>
  <c r="O6" i="6"/>
  <c r="M6" i="6" s="1"/>
  <c r="L7" i="6"/>
  <c r="L8" i="6"/>
  <c r="L9" i="6"/>
  <c r="L10" i="6"/>
  <c r="T10" i="6" s="1"/>
  <c r="L11" i="6"/>
  <c r="L12" i="6"/>
  <c r="T12" i="6" s="1"/>
  <c r="L13" i="6"/>
  <c r="T13" i="6" s="1"/>
  <c r="L14" i="6"/>
  <c r="U14" i="6" s="1"/>
  <c r="V14" i="6" s="1"/>
  <c r="L15" i="6"/>
  <c r="U15" i="6" s="1"/>
  <c r="V15" i="6" s="1"/>
  <c r="L16" i="6"/>
  <c r="L17" i="6"/>
  <c r="L18" i="6"/>
  <c r="T18" i="6" s="1"/>
  <c r="L19" i="6"/>
  <c r="V19" i="6" s="1"/>
  <c r="U19" i="6" s="1"/>
  <c r="L20" i="6"/>
  <c r="L21" i="6"/>
  <c r="V21" i="6" s="1"/>
  <c r="L22" i="6"/>
  <c r="T22" i="6" s="1"/>
  <c r="L23" i="6"/>
  <c r="V23" i="6" s="1"/>
  <c r="U23" i="6" s="1"/>
  <c r="L24" i="6"/>
  <c r="L25" i="6"/>
  <c r="V25" i="6" s="1"/>
  <c r="L26" i="6"/>
  <c r="T26" i="6" s="1"/>
  <c r="L27" i="6"/>
  <c r="T27" i="6" s="1"/>
  <c r="L28" i="6"/>
  <c r="T28" i="6" s="1"/>
  <c r="L29" i="6"/>
  <c r="U29" i="6" s="1"/>
  <c r="L30" i="6"/>
  <c r="T30" i="6" s="1"/>
  <c r="L31" i="6"/>
  <c r="V31" i="6" s="1"/>
  <c r="L32" i="6"/>
  <c r="L33" i="6"/>
  <c r="L34" i="6"/>
  <c r="T34" i="6" s="1"/>
  <c r="L35" i="6"/>
  <c r="T35" i="6" s="1"/>
  <c r="L6" i="6"/>
  <c r="K7" i="6"/>
  <c r="K8" i="6"/>
  <c r="S8" i="6" s="1"/>
  <c r="K9" i="6"/>
  <c r="K10" i="6"/>
  <c r="K11" i="6"/>
  <c r="K12" i="6"/>
  <c r="S12" i="6" s="1"/>
  <c r="K13" i="6"/>
  <c r="K14" i="6"/>
  <c r="S14" i="6" s="1"/>
  <c r="K15" i="6"/>
  <c r="S15" i="6" s="1"/>
  <c r="K16" i="6"/>
  <c r="S16" i="6" s="1"/>
  <c r="K17" i="6"/>
  <c r="K18" i="6"/>
  <c r="K19" i="6"/>
  <c r="K20" i="6"/>
  <c r="S20" i="6" s="1"/>
  <c r="K21" i="6"/>
  <c r="K22" i="6"/>
  <c r="S22" i="6" s="1"/>
  <c r="K23" i="6"/>
  <c r="S23" i="6" s="1"/>
  <c r="K24" i="6"/>
  <c r="S24" i="6" s="1"/>
  <c r="K25" i="6"/>
  <c r="K26" i="6"/>
  <c r="K27" i="6"/>
  <c r="K28" i="6"/>
  <c r="S28" i="6" s="1"/>
  <c r="K29" i="6"/>
  <c r="K30" i="6"/>
  <c r="S30" i="6" s="1"/>
  <c r="K31" i="6"/>
  <c r="K32" i="6"/>
  <c r="S32" i="6" s="1"/>
  <c r="K33" i="6"/>
  <c r="K34" i="6"/>
  <c r="S34" i="6" s="1"/>
  <c r="K35" i="6"/>
  <c r="K6" i="6"/>
  <c r="S6" i="6" s="1"/>
  <c r="H36" i="6"/>
  <c r="I36" i="6"/>
  <c r="F36" i="6"/>
  <c r="G36" i="6"/>
  <c r="D36" i="6"/>
  <c r="E36" i="6"/>
  <c r="C36" i="6"/>
  <c r="B36" i="6"/>
  <c r="T19" i="6" l="1"/>
  <c r="X19" i="6"/>
  <c r="AN35" i="7"/>
  <c r="AN26" i="7"/>
  <c r="AN24" i="7"/>
  <c r="AD14" i="7"/>
  <c r="AM14" i="7" s="1"/>
  <c r="AC14" i="7"/>
  <c r="AL14" i="7" s="1"/>
  <c r="AH14" i="7"/>
  <c r="AD12" i="7"/>
  <c r="AM12" i="7" s="1"/>
  <c r="AN6" i="7"/>
  <c r="AB8" i="7"/>
  <c r="AK8" i="7" s="1"/>
  <c r="AE8" i="7"/>
  <c r="AF8" i="7"/>
  <c r="AA8" i="7"/>
  <c r="AJ8" i="7" s="1"/>
  <c r="AG6" i="7"/>
  <c r="AH17" i="7"/>
  <c r="AC18" i="7"/>
  <c r="AL18" i="7" s="1"/>
  <c r="AH28" i="7"/>
  <c r="AA6" i="7"/>
  <c r="AJ6" i="7" s="1"/>
  <c r="Y28" i="7"/>
  <c r="AE28" i="7" s="1"/>
  <c r="AN14" i="7"/>
  <c r="Y9" i="7"/>
  <c r="AI28" i="7"/>
  <c r="AC32" i="7"/>
  <c r="AL32" i="7" s="1"/>
  <c r="AF14" i="7"/>
  <c r="AI32" i="7"/>
  <c r="AN32" i="7" s="1"/>
  <c r="AD28" i="7"/>
  <c r="AM28" i="7" s="1"/>
  <c r="AE14" i="7"/>
  <c r="AF35" i="7"/>
  <c r="AG35" i="7" s="1"/>
  <c r="AB14" i="7"/>
  <c r="AK14" i="7" s="1"/>
  <c r="AA35" i="7"/>
  <c r="AJ35" i="7" s="1"/>
  <c r="AF33" i="7"/>
  <c r="AE33" i="7"/>
  <c r="AB33" i="7"/>
  <c r="AK33" i="7" s="1"/>
  <c r="AA33" i="7"/>
  <c r="AJ33" i="7" s="1"/>
  <c r="V36" i="7"/>
  <c r="R36" i="7"/>
  <c r="AB29" i="7"/>
  <c r="AK29" i="7" s="1"/>
  <c r="AA29" i="7"/>
  <c r="AJ29" i="7" s="1"/>
  <c r="AF29" i="7"/>
  <c r="AE29" i="7"/>
  <c r="AI27" i="7"/>
  <c r="AD27" i="7"/>
  <c r="AM27" i="7" s="1"/>
  <c r="AC27" i="7"/>
  <c r="AL27" i="7" s="1"/>
  <c r="AH27" i="7"/>
  <c r="AF19" i="7"/>
  <c r="AB19" i="7"/>
  <c r="AK19" i="7" s="1"/>
  <c r="AE19" i="7"/>
  <c r="AA19" i="7"/>
  <c r="AJ19" i="7" s="1"/>
  <c r="AI21" i="7"/>
  <c r="AH21" i="7"/>
  <c r="AD21" i="7"/>
  <c r="AM21" i="7" s="1"/>
  <c r="AC21" i="7"/>
  <c r="AL21" i="7" s="1"/>
  <c r="AF18" i="7"/>
  <c r="AB18" i="7"/>
  <c r="AK18" i="7" s="1"/>
  <c r="AA18" i="7"/>
  <c r="AJ18" i="7" s="1"/>
  <c r="AE18" i="7"/>
  <c r="AH7" i="7"/>
  <c r="AD7" i="7"/>
  <c r="AC7" i="7"/>
  <c r="AL7" i="7" s="1"/>
  <c r="AI7" i="7"/>
  <c r="AH11" i="7"/>
  <c r="AD11" i="7"/>
  <c r="AM11" i="7" s="1"/>
  <c r="AC11" i="7"/>
  <c r="AL11" i="7" s="1"/>
  <c r="AI11" i="7"/>
  <c r="AI31" i="7"/>
  <c r="AH31" i="7"/>
  <c r="AC31" i="7"/>
  <c r="AL31" i="7" s="1"/>
  <c r="AD31" i="7"/>
  <c r="AM31" i="7" s="1"/>
  <c r="AI30" i="7"/>
  <c r="AH30" i="7"/>
  <c r="AD30" i="7"/>
  <c r="AM30" i="7" s="1"/>
  <c r="AC30" i="7"/>
  <c r="AL30" i="7" s="1"/>
  <c r="S36" i="7"/>
  <c r="AF13" i="7"/>
  <c r="AB13" i="7"/>
  <c r="AK13" i="7" s="1"/>
  <c r="AE13" i="7"/>
  <c r="AA13" i="7"/>
  <c r="AJ13" i="7" s="1"/>
  <c r="AI19" i="7"/>
  <c r="AD19" i="7"/>
  <c r="AM19" i="7" s="1"/>
  <c r="AC19" i="7"/>
  <c r="AL19" i="7" s="1"/>
  <c r="AH19" i="7"/>
  <c r="AI16" i="7"/>
  <c r="AH16" i="7"/>
  <c r="AD16" i="7"/>
  <c r="AM16" i="7" s="1"/>
  <c r="AC16" i="7"/>
  <c r="AL16" i="7" s="1"/>
  <c r="AH15" i="7"/>
  <c r="AD15" i="7"/>
  <c r="AM15" i="7" s="1"/>
  <c r="AC15" i="7"/>
  <c r="AL15" i="7" s="1"/>
  <c r="AI15" i="7"/>
  <c r="AH33" i="7"/>
  <c r="AD33" i="7"/>
  <c r="AM33" i="7" s="1"/>
  <c r="AC33" i="7"/>
  <c r="AL33" i="7" s="1"/>
  <c r="AI33" i="7"/>
  <c r="AH29" i="7"/>
  <c r="AD29" i="7"/>
  <c r="AM29" i="7" s="1"/>
  <c r="AC29" i="7"/>
  <c r="AL29" i="7" s="1"/>
  <c r="AI29" i="7"/>
  <c r="AF26" i="7"/>
  <c r="AB26" i="7"/>
  <c r="AK26" i="7" s="1"/>
  <c r="AE26" i="7"/>
  <c r="AA26" i="7"/>
  <c r="AJ26" i="7" s="1"/>
  <c r="AK6" i="7"/>
  <c r="AF10" i="7"/>
  <c r="AB10" i="7"/>
  <c r="AK10" i="7" s="1"/>
  <c r="AA10" i="7"/>
  <c r="AE10" i="7"/>
  <c r="AI9" i="7"/>
  <c r="AD9" i="7"/>
  <c r="AM9" i="7" s="1"/>
  <c r="AC9" i="7"/>
  <c r="AL9" i="7" s="1"/>
  <c r="AH9" i="7"/>
  <c r="AC17" i="7"/>
  <c r="AL17" i="7" s="1"/>
  <c r="AE12" i="7"/>
  <c r="AA12" i="7"/>
  <c r="AJ12" i="7" s="1"/>
  <c r="AB12" i="7"/>
  <c r="AK12" i="7" s="1"/>
  <c r="AF12" i="7"/>
  <c r="AI8" i="7"/>
  <c r="AH8" i="7"/>
  <c r="AD8" i="7"/>
  <c r="AM8" i="7" s="1"/>
  <c r="AC8" i="7"/>
  <c r="AL8" i="7" s="1"/>
  <c r="AE15" i="7"/>
  <c r="AB15" i="7"/>
  <c r="AK15" i="7" s="1"/>
  <c r="AA15" i="7"/>
  <c r="AJ15" i="7" s="1"/>
  <c r="AF15" i="7"/>
  <c r="AI34" i="7"/>
  <c r="AH34" i="7"/>
  <c r="AD34" i="7"/>
  <c r="AM34" i="7" s="1"/>
  <c r="AC34" i="7"/>
  <c r="AL34" i="7" s="1"/>
  <c r="AF25" i="7"/>
  <c r="AB25" i="7"/>
  <c r="AK25" i="7" s="1"/>
  <c r="AE25" i="7"/>
  <c r="AA25" i="7"/>
  <c r="AJ25" i="7" s="1"/>
  <c r="AH23" i="7"/>
  <c r="AD23" i="7"/>
  <c r="AM23" i="7" s="1"/>
  <c r="AC23" i="7"/>
  <c r="AL23" i="7" s="1"/>
  <c r="AI23" i="7"/>
  <c r="U36" i="7"/>
  <c r="AB20" i="7"/>
  <c r="AK20" i="7" s="1"/>
  <c r="AA20" i="7"/>
  <c r="AJ20" i="7" s="1"/>
  <c r="AF20" i="7"/>
  <c r="AE20" i="7"/>
  <c r="AI25" i="7"/>
  <c r="AD25" i="7"/>
  <c r="AM25" i="7" s="1"/>
  <c r="AC25" i="7"/>
  <c r="AL25" i="7" s="1"/>
  <c r="AH25" i="7"/>
  <c r="AI22" i="7"/>
  <c r="AH22" i="7"/>
  <c r="AD22" i="7"/>
  <c r="AM22" i="7" s="1"/>
  <c r="AC22" i="7"/>
  <c r="AL22" i="7" s="1"/>
  <c r="AE24" i="7"/>
  <c r="AA24" i="7"/>
  <c r="AJ24" i="7" s="1"/>
  <c r="AB24" i="7"/>
  <c r="AK24" i="7" s="1"/>
  <c r="AF24" i="7"/>
  <c r="AI13" i="7"/>
  <c r="AC13" i="7"/>
  <c r="AL13" i="7" s="1"/>
  <c r="AD13" i="7"/>
  <c r="AM13" i="7" s="1"/>
  <c r="AH13" i="7"/>
  <c r="AH20" i="7"/>
  <c r="AD20" i="7"/>
  <c r="AM20" i="7" s="1"/>
  <c r="AC20" i="7"/>
  <c r="AL20" i="7" s="1"/>
  <c r="AI20" i="7"/>
  <c r="AI12" i="7"/>
  <c r="AH12" i="7"/>
  <c r="AL6" i="7"/>
  <c r="Y11" i="7"/>
  <c r="AF8" i="6"/>
  <c r="V11" i="6"/>
  <c r="T15" i="6"/>
  <c r="T14" i="6"/>
  <c r="T23" i="6"/>
  <c r="V35" i="6"/>
  <c r="U35" i="6" s="1"/>
  <c r="AF9" i="6"/>
  <c r="U31" i="6"/>
  <c r="AF7" i="6"/>
  <c r="T11" i="6"/>
  <c r="V10" i="6"/>
  <c r="V22" i="6"/>
  <c r="U22" i="6" s="1"/>
  <c r="Q6" i="6"/>
  <c r="V7" i="6"/>
  <c r="Z35" i="6"/>
  <c r="Y35" i="6" s="1"/>
  <c r="Z31" i="6"/>
  <c r="Z19" i="6"/>
  <c r="Y19" i="6" s="1"/>
  <c r="Z11" i="6"/>
  <c r="Q26" i="6"/>
  <c r="Z26" i="6"/>
  <c r="Y26" i="6" s="1"/>
  <c r="Q18" i="6"/>
  <c r="Z18" i="6"/>
  <c r="Y18" i="6" s="1"/>
  <c r="Q10" i="6"/>
  <c r="T9" i="6"/>
  <c r="S31" i="6"/>
  <c r="R31" i="6" s="1"/>
  <c r="R30" i="6"/>
  <c r="R22" i="6"/>
  <c r="R14" i="6"/>
  <c r="V13" i="6"/>
  <c r="U28" i="6"/>
  <c r="V28" i="6" s="1"/>
  <c r="V29" i="6"/>
  <c r="AE8" i="6"/>
  <c r="AG8" i="6" s="1"/>
  <c r="Q33" i="6"/>
  <c r="Z33" i="6"/>
  <c r="Z29" i="6"/>
  <c r="Y29" i="6" s="1"/>
  <c r="Q25" i="6"/>
  <c r="Z25" i="6"/>
  <c r="Y25" i="6" s="1"/>
  <c r="Q21" i="6"/>
  <c r="Z21" i="6"/>
  <c r="Y21" i="6" s="1"/>
  <c r="Z17" i="6"/>
  <c r="Y17" i="6" s="1"/>
  <c r="Q13" i="6"/>
  <c r="Z13" i="6"/>
  <c r="Y13" i="6" s="1"/>
  <c r="Q9" i="6"/>
  <c r="Z9" i="6"/>
  <c r="P36" i="6"/>
  <c r="T33" i="6"/>
  <c r="T29" i="6"/>
  <c r="T25" i="6"/>
  <c r="T21" i="6"/>
  <c r="T17" i="6"/>
  <c r="T8" i="6"/>
  <c r="S26" i="6"/>
  <c r="S18" i="6"/>
  <c r="S10" i="6"/>
  <c r="R10" i="6" s="1"/>
  <c r="V12" i="6"/>
  <c r="V8" i="6"/>
  <c r="V20" i="6"/>
  <c r="U20" i="6" s="1"/>
  <c r="V24" i="6"/>
  <c r="U24" i="6" s="1"/>
  <c r="V34" i="6"/>
  <c r="U34" i="6" s="1"/>
  <c r="U25" i="6"/>
  <c r="U21" i="6"/>
  <c r="U18" i="6"/>
  <c r="V18" i="6" s="1"/>
  <c r="U26" i="6"/>
  <c r="V26" i="6" s="1"/>
  <c r="U27" i="6"/>
  <c r="V27" i="6" s="1"/>
  <c r="AE9" i="6"/>
  <c r="AK6" i="6"/>
  <c r="Z27" i="6"/>
  <c r="Y27" i="6" s="1"/>
  <c r="Z15" i="6"/>
  <c r="L36" i="6"/>
  <c r="Q34" i="6"/>
  <c r="Z34" i="6"/>
  <c r="Y34" i="6" s="1"/>
  <c r="Q30" i="6"/>
  <c r="Z30" i="6"/>
  <c r="Y30" i="6" s="1"/>
  <c r="Q22" i="6"/>
  <c r="Z22" i="6"/>
  <c r="Q14" i="6"/>
  <c r="Z14" i="6"/>
  <c r="Y14" i="6" s="1"/>
  <c r="S35" i="6"/>
  <c r="R35" i="6" s="1"/>
  <c r="S27" i="6"/>
  <c r="R27" i="6" s="1"/>
  <c r="S19" i="6"/>
  <c r="R19" i="6" s="1"/>
  <c r="S11" i="6"/>
  <c r="R11" i="6" s="1"/>
  <c r="R34" i="6"/>
  <c r="R26" i="6"/>
  <c r="R18" i="6"/>
  <c r="V9" i="6"/>
  <c r="K36" i="6"/>
  <c r="Z6" i="6"/>
  <c r="Z32" i="6"/>
  <c r="Z28" i="6"/>
  <c r="Y28" i="6" s="1"/>
  <c r="Z24" i="6"/>
  <c r="Y24" i="6" s="1"/>
  <c r="Z20" i="6"/>
  <c r="Y20" i="6" s="1"/>
  <c r="Z16" i="6"/>
  <c r="Z12" i="6"/>
  <c r="Y12" i="6" s="1"/>
  <c r="Z8" i="6"/>
  <c r="Q32" i="6"/>
  <c r="Q28" i="6"/>
  <c r="Q24" i="6"/>
  <c r="Q20" i="6"/>
  <c r="Q16" i="6"/>
  <c r="Q12" i="6"/>
  <c r="Q8" i="6"/>
  <c r="T32" i="6"/>
  <c r="T24" i="6"/>
  <c r="T20" i="6"/>
  <c r="T16" i="6"/>
  <c r="S33" i="6"/>
  <c r="R33" i="6" s="1"/>
  <c r="S29" i="6"/>
  <c r="R29" i="6" s="1"/>
  <c r="S25" i="6"/>
  <c r="R25" i="6" s="1"/>
  <c r="S21" i="6"/>
  <c r="R21" i="6" s="1"/>
  <c r="S17" i="6"/>
  <c r="R17" i="6" s="1"/>
  <c r="S13" i="6"/>
  <c r="R13" i="6" s="1"/>
  <c r="S9" i="6"/>
  <c r="R9" i="6" s="1"/>
  <c r="R32" i="6"/>
  <c r="R28" i="6"/>
  <c r="R24" i="6"/>
  <c r="R20" i="6"/>
  <c r="R16" i="6"/>
  <c r="R12" i="6"/>
  <c r="R8" i="6"/>
  <c r="V6" i="6"/>
  <c r="V33" i="6"/>
  <c r="U33" i="6" s="1"/>
  <c r="U17" i="6"/>
  <c r="V17" i="6" s="1"/>
  <c r="U30" i="6"/>
  <c r="V30" i="6" s="1"/>
  <c r="AE6" i="6"/>
  <c r="AF6" i="6"/>
  <c r="Z23" i="6"/>
  <c r="Z7" i="6"/>
  <c r="T6" i="6"/>
  <c r="S7" i="6"/>
  <c r="R23" i="6"/>
  <c r="R15" i="6"/>
  <c r="V32" i="6"/>
  <c r="U32" i="6" s="1"/>
  <c r="U16" i="6"/>
  <c r="V16" i="6" s="1"/>
  <c r="AJ6" i="6"/>
  <c r="AE7" i="6"/>
  <c r="M29" i="6"/>
  <c r="Q29" i="6" s="1"/>
  <c r="M17" i="6"/>
  <c r="Q17" i="6" s="1"/>
  <c r="O36" i="6"/>
  <c r="N7" i="6"/>
  <c r="N36" i="6" s="1"/>
  <c r="M35" i="6"/>
  <c r="Q35" i="6" s="1"/>
  <c r="M31" i="6"/>
  <c r="Q31" i="6" s="1"/>
  <c r="M27" i="6"/>
  <c r="Q27" i="6" s="1"/>
  <c r="M23" i="6"/>
  <c r="Q23" i="6" s="1"/>
  <c r="M19" i="6"/>
  <c r="Q19" i="6" s="1"/>
  <c r="M15" i="6"/>
  <c r="Q15" i="6" s="1"/>
  <c r="M11" i="6"/>
  <c r="Q11" i="6" s="1"/>
  <c r="M7" i="6"/>
  <c r="Q7" i="6" s="1"/>
  <c r="G4" i="1"/>
  <c r="AG19" i="7" l="1"/>
  <c r="AG14" i="7"/>
  <c r="AN30" i="7"/>
  <c r="AN31" i="7"/>
  <c r="AN21" i="7"/>
  <c r="AC12" i="7"/>
  <c r="AL12" i="7" s="1"/>
  <c r="AG20" i="7"/>
  <c r="AN23" i="7"/>
  <c r="AG15" i="7"/>
  <c r="AG12" i="7"/>
  <c r="AN11" i="7"/>
  <c r="AN7" i="7"/>
  <c r="AG10" i="7"/>
  <c r="AB28" i="7"/>
  <c r="AK28" i="7" s="1"/>
  <c r="AN12" i="7"/>
  <c r="AN22" i="7"/>
  <c r="AG25" i="7"/>
  <c r="AN20" i="7"/>
  <c r="AG24" i="7"/>
  <c r="AN34" i="7"/>
  <c r="AN8" i="7"/>
  <c r="AN29" i="7"/>
  <c r="AN33" i="7"/>
  <c r="AN19" i="7"/>
  <c r="AA9" i="7"/>
  <c r="AJ9" i="7" s="1"/>
  <c r="AF9" i="7"/>
  <c r="AE9" i="7"/>
  <c r="AB9" i="7"/>
  <c r="AK9" i="7" s="1"/>
  <c r="AN13" i="7"/>
  <c r="AN25" i="7"/>
  <c r="AI17" i="7"/>
  <c r="AN17" i="7" s="1"/>
  <c r="AG26" i="7"/>
  <c r="AG13" i="7"/>
  <c r="AG8" i="7"/>
  <c r="AH18" i="7"/>
  <c r="AI18" i="7"/>
  <c r="Z36" i="7"/>
  <c r="Y40" i="7" s="1"/>
  <c r="AD17" i="7"/>
  <c r="AM17" i="7" s="1"/>
  <c r="AN9" i="7"/>
  <c r="AN16" i="7"/>
  <c r="AG18" i="7"/>
  <c r="AN27" i="7"/>
  <c r="AG29" i="7"/>
  <c r="AG33" i="7"/>
  <c r="AD18" i="7"/>
  <c r="AM18" i="7" s="1"/>
  <c r="AN28" i="7"/>
  <c r="AF28" i="7"/>
  <c r="AG28" i="7" s="1"/>
  <c r="AA28" i="7"/>
  <c r="AJ28" i="7" s="1"/>
  <c r="AE32" i="7"/>
  <c r="AA32" i="7"/>
  <c r="AJ32" i="7" s="1"/>
  <c r="AF32" i="7"/>
  <c r="AB32" i="7"/>
  <c r="AK32" i="7" s="1"/>
  <c r="AE16" i="7"/>
  <c r="AA16" i="7"/>
  <c r="AJ16" i="7" s="1"/>
  <c r="AF16" i="7"/>
  <c r="AB16" i="7"/>
  <c r="AK16" i="7" s="1"/>
  <c r="AE30" i="7"/>
  <c r="AA30" i="7"/>
  <c r="AJ30" i="7" s="1"/>
  <c r="AB30" i="7"/>
  <c r="AK30" i="7" s="1"/>
  <c r="AF30" i="7"/>
  <c r="AM7" i="7"/>
  <c r="AF31" i="7"/>
  <c r="AB31" i="7"/>
  <c r="AK31" i="7" s="1"/>
  <c r="AE31" i="7"/>
  <c r="AA31" i="7"/>
  <c r="AJ31" i="7" s="1"/>
  <c r="AF23" i="7"/>
  <c r="AA23" i="7"/>
  <c r="AJ23" i="7" s="1"/>
  <c r="AE23" i="7"/>
  <c r="AB23" i="7"/>
  <c r="AK23" i="7" s="1"/>
  <c r="AF22" i="7"/>
  <c r="AB22" i="7"/>
  <c r="AK22" i="7" s="1"/>
  <c r="AE22" i="7"/>
  <c r="AA22" i="7"/>
  <c r="AJ22" i="7" s="1"/>
  <c r="AJ10" i="7"/>
  <c r="AF27" i="7"/>
  <c r="AB27" i="7"/>
  <c r="AK27" i="7" s="1"/>
  <c r="AE27" i="7"/>
  <c r="AA27" i="7"/>
  <c r="AJ27" i="7" s="1"/>
  <c r="AB11" i="7"/>
  <c r="AK11" i="7" s="1"/>
  <c r="AF11" i="7"/>
  <c r="AA11" i="7"/>
  <c r="AJ11" i="7" s="1"/>
  <c r="AE11" i="7"/>
  <c r="Y36" i="7"/>
  <c r="AE34" i="7"/>
  <c r="AA34" i="7"/>
  <c r="AJ34" i="7" s="1"/>
  <c r="AF34" i="7"/>
  <c r="AB34" i="7"/>
  <c r="AK34" i="7" s="1"/>
  <c r="AF17" i="7"/>
  <c r="AB17" i="7"/>
  <c r="AK17" i="7" s="1"/>
  <c r="AE17" i="7"/>
  <c r="AA17" i="7"/>
  <c r="AJ17" i="7" s="1"/>
  <c r="AC10" i="7"/>
  <c r="AL10" i="7" s="1"/>
  <c r="AH10" i="7"/>
  <c r="AD10" i="7"/>
  <c r="AM10" i="7" s="1"/>
  <c r="AI10" i="7"/>
  <c r="AE21" i="7"/>
  <c r="AA21" i="7"/>
  <c r="AJ21" i="7" s="1"/>
  <c r="AB21" i="7"/>
  <c r="AK21" i="7" s="1"/>
  <c r="AF21" i="7"/>
  <c r="AG7" i="6"/>
  <c r="AG9" i="6"/>
  <c r="S36" i="6"/>
  <c r="AG6" i="6"/>
  <c r="AF27" i="6"/>
  <c r="AE27" i="6"/>
  <c r="AB27" i="6"/>
  <c r="AK27" i="6" s="1"/>
  <c r="AA27" i="6"/>
  <c r="AJ27" i="6" s="1"/>
  <c r="AE28" i="6"/>
  <c r="AG28" i="6" s="1"/>
  <c r="AF28" i="6"/>
  <c r="AB28" i="6"/>
  <c r="AK28" i="6" s="1"/>
  <c r="AA28" i="6"/>
  <c r="AJ28" i="6" s="1"/>
  <c r="AF14" i="6"/>
  <c r="AA14" i="6"/>
  <c r="AJ14" i="6" s="1"/>
  <c r="AE14" i="6"/>
  <c r="AB14" i="6"/>
  <c r="AK14" i="6" s="1"/>
  <c r="AF34" i="6"/>
  <c r="AA34" i="6"/>
  <c r="AJ34" i="6" s="1"/>
  <c r="AE34" i="6"/>
  <c r="AB34" i="6"/>
  <c r="AK34" i="6" s="1"/>
  <c r="AF35" i="6"/>
  <c r="AE35" i="6"/>
  <c r="AB35" i="6"/>
  <c r="AK35" i="6" s="1"/>
  <c r="AA35" i="6"/>
  <c r="AJ35" i="6" s="1"/>
  <c r="AE12" i="6"/>
  <c r="AG12" i="6" s="1"/>
  <c r="AF12" i="6"/>
  <c r="AB12" i="6"/>
  <c r="AK12" i="6" s="1"/>
  <c r="AA12" i="6"/>
  <c r="AJ12" i="6" s="1"/>
  <c r="AF30" i="6"/>
  <c r="AA30" i="6"/>
  <c r="AJ30" i="6" s="1"/>
  <c r="AE30" i="6"/>
  <c r="AB30" i="6"/>
  <c r="AK30" i="6" s="1"/>
  <c r="V36" i="6"/>
  <c r="AE24" i="6"/>
  <c r="AB24" i="6"/>
  <c r="AK24" i="6" s="1"/>
  <c r="AF24" i="6"/>
  <c r="AA24" i="6"/>
  <c r="AJ24" i="6" s="1"/>
  <c r="AH6" i="6"/>
  <c r="AC6" i="6"/>
  <c r="AD6" i="6"/>
  <c r="AI6" i="6"/>
  <c r="AD22" i="6"/>
  <c r="AM22" i="6" s="1"/>
  <c r="AI22" i="6"/>
  <c r="AC22" i="6"/>
  <c r="AL22" i="6" s="1"/>
  <c r="AH22" i="6"/>
  <c r="AE13" i="6"/>
  <c r="AF13" i="6"/>
  <c r="AB13" i="6"/>
  <c r="AK13" i="6" s="1"/>
  <c r="AA13" i="6"/>
  <c r="AJ13" i="6" s="1"/>
  <c r="AE29" i="6"/>
  <c r="AF29" i="6"/>
  <c r="AB29" i="6"/>
  <c r="AK29" i="6" s="1"/>
  <c r="AA29" i="6"/>
  <c r="AJ29" i="6" s="1"/>
  <c r="AF18" i="6"/>
  <c r="AA18" i="6"/>
  <c r="AJ18" i="6" s="1"/>
  <c r="AE18" i="6"/>
  <c r="AG18" i="6" s="1"/>
  <c r="AB18" i="6"/>
  <c r="AK18" i="6" s="1"/>
  <c r="AD23" i="6"/>
  <c r="AM23" i="6" s="1"/>
  <c r="AH23" i="6"/>
  <c r="AC23" i="6"/>
  <c r="AL23" i="6" s="1"/>
  <c r="AI23" i="6"/>
  <c r="AH16" i="6"/>
  <c r="AC16" i="6"/>
  <c r="AL16" i="6" s="1"/>
  <c r="AI16" i="6"/>
  <c r="AD16" i="6"/>
  <c r="AM16" i="6" s="1"/>
  <c r="AH20" i="6"/>
  <c r="AC20" i="6"/>
  <c r="AL20" i="6" s="1"/>
  <c r="AD20" i="6"/>
  <c r="AM20" i="6" s="1"/>
  <c r="AI20" i="6"/>
  <c r="AH32" i="6"/>
  <c r="AC32" i="6"/>
  <c r="AL32" i="6" s="1"/>
  <c r="AI32" i="6"/>
  <c r="AD32" i="6"/>
  <c r="AM32" i="6" s="1"/>
  <c r="Y22" i="6"/>
  <c r="AD15" i="6"/>
  <c r="AM15" i="6" s="1"/>
  <c r="AH15" i="6"/>
  <c r="AN15" i="6" s="1"/>
  <c r="AI15" i="6"/>
  <c r="AC15" i="6"/>
  <c r="AL15" i="6" s="1"/>
  <c r="AI9" i="6"/>
  <c r="AH9" i="6"/>
  <c r="AC9" i="6"/>
  <c r="AL9" i="6" s="1"/>
  <c r="AD9" i="6"/>
  <c r="AM9" i="6" s="1"/>
  <c r="AE17" i="6"/>
  <c r="AF17" i="6"/>
  <c r="AA17" i="6"/>
  <c r="AJ17" i="6" s="1"/>
  <c r="AB17" i="6"/>
  <c r="AK17" i="6" s="1"/>
  <c r="AI21" i="6"/>
  <c r="AH21" i="6"/>
  <c r="AC21" i="6"/>
  <c r="AL21" i="6" s="1"/>
  <c r="AD21" i="6"/>
  <c r="AM21" i="6" s="1"/>
  <c r="AI25" i="6"/>
  <c r="AH25" i="6"/>
  <c r="AC25" i="6"/>
  <c r="AL25" i="6" s="1"/>
  <c r="AD25" i="6"/>
  <c r="AM25" i="6" s="1"/>
  <c r="AI29" i="6"/>
  <c r="AH29" i="6"/>
  <c r="AC29" i="6"/>
  <c r="AL29" i="6" s="1"/>
  <c r="AD29" i="6"/>
  <c r="AM29" i="6" s="1"/>
  <c r="AD31" i="6"/>
  <c r="AM31" i="6" s="1"/>
  <c r="AH31" i="6"/>
  <c r="AI31" i="6"/>
  <c r="AC31" i="6"/>
  <c r="AL31" i="6" s="1"/>
  <c r="AH8" i="6"/>
  <c r="AC8" i="6"/>
  <c r="AL8" i="6" s="1"/>
  <c r="AI8" i="6"/>
  <c r="AD8" i="6"/>
  <c r="AM8" i="6" s="1"/>
  <c r="AE20" i="6"/>
  <c r="AG20" i="6" s="1"/>
  <c r="AF20" i="6"/>
  <c r="AB20" i="6"/>
  <c r="AK20" i="6" s="1"/>
  <c r="AA20" i="6"/>
  <c r="AJ20" i="6" s="1"/>
  <c r="AD14" i="6"/>
  <c r="AM14" i="6" s="1"/>
  <c r="AI14" i="6"/>
  <c r="AC14" i="6"/>
  <c r="AL14" i="6" s="1"/>
  <c r="AH14" i="6"/>
  <c r="AD30" i="6"/>
  <c r="AM30" i="6" s="1"/>
  <c r="AI30" i="6"/>
  <c r="AC30" i="6"/>
  <c r="AL30" i="6" s="1"/>
  <c r="AH30" i="6"/>
  <c r="AD34" i="6"/>
  <c r="AM34" i="6" s="1"/>
  <c r="AI34" i="6"/>
  <c r="AH34" i="6"/>
  <c r="AC34" i="6"/>
  <c r="AL34" i="6" s="1"/>
  <c r="AD27" i="6"/>
  <c r="AM27" i="6" s="1"/>
  <c r="AC27" i="6"/>
  <c r="AL27" i="6" s="1"/>
  <c r="AI27" i="6"/>
  <c r="AH27" i="6"/>
  <c r="AN27" i="6" s="1"/>
  <c r="AE25" i="6"/>
  <c r="AG25" i="6" s="1"/>
  <c r="AF25" i="6"/>
  <c r="AA25" i="6"/>
  <c r="AJ25" i="6" s="1"/>
  <c r="AB25" i="6"/>
  <c r="AK25" i="6" s="1"/>
  <c r="AI33" i="6"/>
  <c r="AH33" i="6"/>
  <c r="AC33" i="6"/>
  <c r="AL33" i="6" s="1"/>
  <c r="AD33" i="6"/>
  <c r="AM33" i="6" s="1"/>
  <c r="AF26" i="6"/>
  <c r="AA26" i="6"/>
  <c r="AJ26" i="6" s="1"/>
  <c r="AE26" i="6"/>
  <c r="AB26" i="6"/>
  <c r="AK26" i="6" s="1"/>
  <c r="AD11" i="6"/>
  <c r="AM11" i="6" s="1"/>
  <c r="AC11" i="6"/>
  <c r="AL11" i="6" s="1"/>
  <c r="AI11" i="6"/>
  <c r="AH11" i="6"/>
  <c r="AD35" i="6"/>
  <c r="AM35" i="6" s="1"/>
  <c r="AC35" i="6"/>
  <c r="AL35" i="6" s="1"/>
  <c r="AI35" i="6"/>
  <c r="AH35" i="6"/>
  <c r="Y23" i="6"/>
  <c r="Y16" i="6"/>
  <c r="Y32" i="6"/>
  <c r="Y15" i="6"/>
  <c r="AI13" i="6"/>
  <c r="AH13" i="6"/>
  <c r="AN13" i="6" s="1"/>
  <c r="AC13" i="6"/>
  <c r="AL13" i="6" s="1"/>
  <c r="AD13" i="6"/>
  <c r="AM13" i="6" s="1"/>
  <c r="AI17" i="6"/>
  <c r="AH17" i="6"/>
  <c r="AN17" i="6" s="1"/>
  <c r="AC17" i="6"/>
  <c r="AL17" i="6" s="1"/>
  <c r="AD17" i="6"/>
  <c r="AM17" i="6" s="1"/>
  <c r="AD19" i="6"/>
  <c r="AM19" i="6" s="1"/>
  <c r="AC19" i="6"/>
  <c r="AL19" i="6" s="1"/>
  <c r="AI19" i="6"/>
  <c r="AH19" i="6"/>
  <c r="Y31" i="6"/>
  <c r="AD7" i="6"/>
  <c r="AM7" i="6" s="1"/>
  <c r="AH7" i="6"/>
  <c r="AC7" i="6"/>
  <c r="AL7" i="6" s="1"/>
  <c r="AI7" i="6"/>
  <c r="T7" i="6"/>
  <c r="AH12" i="6"/>
  <c r="AC12" i="6"/>
  <c r="AL12" i="6" s="1"/>
  <c r="AD12" i="6"/>
  <c r="AM12" i="6" s="1"/>
  <c r="AI12" i="6"/>
  <c r="AH24" i="6"/>
  <c r="AC24" i="6"/>
  <c r="AL24" i="6" s="1"/>
  <c r="AI24" i="6"/>
  <c r="AD24" i="6"/>
  <c r="AM24" i="6" s="1"/>
  <c r="AH28" i="6"/>
  <c r="AC28" i="6"/>
  <c r="AL28" i="6" s="1"/>
  <c r="AD28" i="6"/>
  <c r="AM28" i="6" s="1"/>
  <c r="AI28" i="6"/>
  <c r="AE21" i="6"/>
  <c r="AF21" i="6"/>
  <c r="AB21" i="6"/>
  <c r="AK21" i="6" s="1"/>
  <c r="AA21" i="6"/>
  <c r="AJ21" i="6" s="1"/>
  <c r="Y33" i="6"/>
  <c r="AD18" i="6"/>
  <c r="AM18" i="6" s="1"/>
  <c r="AI18" i="6"/>
  <c r="AH18" i="6"/>
  <c r="AC18" i="6"/>
  <c r="AL18" i="6" s="1"/>
  <c r="AD26" i="6"/>
  <c r="AM26" i="6" s="1"/>
  <c r="AI26" i="6"/>
  <c r="AH26" i="6"/>
  <c r="AC26" i="6"/>
  <c r="AL26" i="6" s="1"/>
  <c r="Y11" i="6"/>
  <c r="AF19" i="6"/>
  <c r="AE19" i="6"/>
  <c r="AB19" i="6"/>
  <c r="AK19" i="6" s="1"/>
  <c r="AA19" i="6"/>
  <c r="AJ19" i="6" s="1"/>
  <c r="U6" i="6"/>
  <c r="R7" i="6"/>
  <c r="R36" i="6" s="1"/>
  <c r="M36" i="6"/>
  <c r="AG30" i="7" l="1"/>
  <c r="AI36" i="7"/>
  <c r="AN18" i="7"/>
  <c r="AL36" i="7"/>
  <c r="AG17" i="7"/>
  <c r="AG11" i="7"/>
  <c r="AP6" i="7"/>
  <c r="AS6" i="7" s="1"/>
  <c r="AH36" i="7"/>
  <c r="AN10" i="7"/>
  <c r="AG27" i="7"/>
  <c r="AG16" i="7"/>
  <c r="AG32" i="7"/>
  <c r="AG21" i="7"/>
  <c r="AG34" i="7"/>
  <c r="AG22" i="7"/>
  <c r="AG23" i="7"/>
  <c r="AG31" i="7"/>
  <c r="AG9" i="7"/>
  <c r="AF36" i="7"/>
  <c r="AM36" i="7"/>
  <c r="AK36" i="7"/>
  <c r="Y39" i="7"/>
  <c r="AE36" i="7"/>
  <c r="AA36" i="7"/>
  <c r="AC36" i="7"/>
  <c r="AB36" i="7"/>
  <c r="AJ36" i="7"/>
  <c r="AD36" i="7"/>
  <c r="AG26" i="6"/>
  <c r="AN30" i="6"/>
  <c r="AN14" i="6"/>
  <c r="AN23" i="6"/>
  <c r="AG19" i="6"/>
  <c r="AN26" i="6"/>
  <c r="AN18" i="6"/>
  <c r="AN19" i="6"/>
  <c r="AN34" i="6"/>
  <c r="AG17" i="6"/>
  <c r="AG21" i="6"/>
  <c r="AN20" i="6"/>
  <c r="AG29" i="6"/>
  <c r="AG13" i="6"/>
  <c r="AG30" i="6"/>
  <c r="AG34" i="6"/>
  <c r="AG14" i="6"/>
  <c r="AN28" i="6"/>
  <c r="AN12" i="6"/>
  <c r="AN33" i="6"/>
  <c r="AG24" i="6"/>
  <c r="AG35" i="6"/>
  <c r="AG27" i="6"/>
  <c r="AN35" i="6"/>
  <c r="AN11" i="6"/>
  <c r="AN29" i="6"/>
  <c r="AN25" i="6"/>
  <c r="AN21" i="6"/>
  <c r="AE33" i="6"/>
  <c r="AF33" i="6"/>
  <c r="AA33" i="6"/>
  <c r="AJ33" i="6" s="1"/>
  <c r="AB33" i="6"/>
  <c r="AK33" i="6" s="1"/>
  <c r="U36" i="6"/>
  <c r="AF31" i="6"/>
  <c r="AB31" i="6"/>
  <c r="AK31" i="6" s="1"/>
  <c r="AA31" i="6"/>
  <c r="AJ31" i="6" s="1"/>
  <c r="AE31" i="6"/>
  <c r="AE32" i="6"/>
  <c r="AB32" i="6"/>
  <c r="AK32" i="6" s="1"/>
  <c r="AA32" i="6"/>
  <c r="AJ32" i="6" s="1"/>
  <c r="AF32" i="6"/>
  <c r="AN24" i="6"/>
  <c r="AE16" i="6"/>
  <c r="AB16" i="6"/>
  <c r="AK16" i="6" s="1"/>
  <c r="AA16" i="6"/>
  <c r="AJ16" i="6" s="1"/>
  <c r="AF16" i="6"/>
  <c r="AF22" i="6"/>
  <c r="AA22" i="6"/>
  <c r="AJ22" i="6" s="1"/>
  <c r="AE22" i="6"/>
  <c r="AB22" i="6"/>
  <c r="AK22" i="6" s="1"/>
  <c r="AN32" i="6"/>
  <c r="AN16" i="6"/>
  <c r="AL6" i="6"/>
  <c r="AF11" i="6"/>
  <c r="AE11" i="6"/>
  <c r="AB11" i="6"/>
  <c r="AK11" i="6" s="1"/>
  <c r="AA11" i="6"/>
  <c r="AJ11" i="6" s="1"/>
  <c r="AN7" i="6"/>
  <c r="AF23" i="6"/>
  <c r="AB23" i="6"/>
  <c r="AK23" i="6" s="1"/>
  <c r="AA23" i="6"/>
  <c r="AJ23" i="6" s="1"/>
  <c r="AE23" i="6"/>
  <c r="AN8" i="6"/>
  <c r="AN31" i="6"/>
  <c r="AN22" i="6"/>
  <c r="AN6" i="6"/>
  <c r="AF15" i="6"/>
  <c r="AB15" i="6"/>
  <c r="AK15" i="6" s="1"/>
  <c r="AA15" i="6"/>
  <c r="AJ15" i="6" s="1"/>
  <c r="AE15" i="6"/>
  <c r="AN9" i="6"/>
  <c r="AM6" i="6"/>
  <c r="AN36" i="7" l="1"/>
  <c r="AQ6" i="7"/>
  <c r="AW6" i="7"/>
  <c r="AR6" i="7"/>
  <c r="AV6" i="7"/>
  <c r="AT6" i="7"/>
  <c r="AG36" i="7"/>
  <c r="AG32" i="6"/>
  <c r="AG33" i="6"/>
  <c r="AG16" i="6"/>
  <c r="AG11" i="6"/>
  <c r="AG15" i="6"/>
  <c r="AG23" i="6"/>
  <c r="AG22" i="6"/>
  <c r="AG31" i="6"/>
  <c r="AP7" i="7" l="1"/>
  <c r="AX6" i="7"/>
  <c r="AY6" i="7"/>
  <c r="AU6" i="7"/>
  <c r="AT7" i="7" l="1"/>
  <c r="AS7" i="7"/>
  <c r="AQ7" i="7"/>
  <c r="AP8" i="7" s="1"/>
  <c r="AR7" i="7"/>
  <c r="AW7" i="7"/>
  <c r="AV7" i="7"/>
  <c r="AQ8" i="7" l="1"/>
  <c r="AT8" i="7"/>
  <c r="AS8" i="7"/>
  <c r="AV8" i="7"/>
  <c r="AR8" i="7"/>
  <c r="AW8" i="7"/>
  <c r="AY7" i="7"/>
  <c r="AU7" i="7"/>
  <c r="AX7" i="7"/>
  <c r="AP9" i="7" l="1"/>
  <c r="AT9" i="7" s="1"/>
  <c r="AY8" i="7"/>
  <c r="AU8" i="7"/>
  <c r="AX8" i="7"/>
  <c r="AQ9" i="7" l="1"/>
  <c r="AS9" i="7"/>
  <c r="AW9" i="7"/>
  <c r="AV9" i="7"/>
  <c r="AR9" i="7"/>
  <c r="AP10" i="7" l="1"/>
  <c r="AQ10" i="7" s="1"/>
  <c r="AX9" i="7"/>
  <c r="AU9" i="7"/>
  <c r="AY9" i="7"/>
  <c r="AS10" i="7" l="1"/>
  <c r="AP11" i="7" s="1"/>
  <c r="AT10" i="7"/>
  <c r="AW10" i="7"/>
  <c r="AR10" i="7"/>
  <c r="AV10" i="7"/>
  <c r="AQ11" i="7" l="1"/>
  <c r="AT11" i="7"/>
  <c r="AS11" i="7"/>
  <c r="AX10" i="7"/>
  <c r="AY10" i="7"/>
  <c r="AU10" i="7"/>
  <c r="AP12" i="7" l="1"/>
  <c r="AT12" i="7" s="1"/>
  <c r="AV11" i="7"/>
  <c r="AR11" i="7"/>
  <c r="AW11" i="7"/>
  <c r="AS12" i="7" l="1"/>
  <c r="AQ12" i="7"/>
  <c r="AV12" i="7"/>
  <c r="AR12" i="7"/>
  <c r="AW12" i="7"/>
  <c r="AY11" i="7"/>
  <c r="AU11" i="7"/>
  <c r="AX11" i="7"/>
  <c r="AP13" i="7" l="1"/>
  <c r="AT13" i="7" s="1"/>
  <c r="AY12" i="7"/>
  <c r="AU12" i="7"/>
  <c r="AX12" i="7"/>
  <c r="AS13" i="7" l="1"/>
  <c r="AQ13" i="7"/>
  <c r="AW13" i="7"/>
  <c r="AV13" i="7"/>
  <c r="AR13" i="7"/>
  <c r="AP14" i="7" l="1"/>
  <c r="AQ14" i="7" s="1"/>
  <c r="AQ15" i="7" s="1"/>
  <c r="AX13" i="7"/>
  <c r="AU13" i="7"/>
  <c r="AY13" i="7"/>
  <c r="AS14" i="7" l="1"/>
  <c r="AS15" i="7" s="1"/>
  <c r="AT14" i="7"/>
  <c r="AW14" i="7"/>
  <c r="AR14" i="7"/>
  <c r="AV14" i="7"/>
  <c r="AX14" i="7" l="1"/>
  <c r="AY14" i="7"/>
  <c r="AU14" i="7"/>
  <c r="AV15" i="7" l="1"/>
  <c r="AW15" i="7"/>
  <c r="AR15" i="7"/>
  <c r="AP16" i="7"/>
  <c r="AT16" i="7" s="1"/>
  <c r="AQ16" i="7" l="1"/>
  <c r="AS16" i="7"/>
  <c r="AV16" i="7"/>
  <c r="AR16" i="7"/>
  <c r="AW16" i="7"/>
  <c r="AY15" i="7"/>
  <c r="AU15" i="7"/>
  <c r="AX15" i="7"/>
  <c r="AP17" i="7" l="1"/>
  <c r="AT17" i="7" s="1"/>
  <c r="AY16" i="7"/>
  <c r="AU16" i="7"/>
  <c r="AX16" i="7"/>
  <c r="AS17" i="7" l="1"/>
  <c r="AQ17" i="7"/>
  <c r="AW17" i="7"/>
  <c r="AV17" i="7"/>
  <c r="AR17" i="7"/>
  <c r="AP18" i="7" l="1"/>
  <c r="AT18" i="7" s="1"/>
  <c r="AY17" i="7"/>
  <c r="AX17" i="7"/>
  <c r="AU17" i="7"/>
  <c r="AS18" i="7" l="1"/>
  <c r="AS19" i="7" s="1"/>
  <c r="AS20" i="7" s="1"/>
  <c r="AS21" i="7" s="1"/>
  <c r="AQ18" i="7"/>
  <c r="AQ19" i="7" s="1"/>
  <c r="AQ20" i="7" s="1"/>
  <c r="AQ21" i="7" s="1"/>
  <c r="AV18" i="7"/>
  <c r="AR18" i="7"/>
  <c r="AW18" i="7"/>
  <c r="AU18" i="7" l="1"/>
  <c r="AY18" i="7"/>
  <c r="AX18" i="7"/>
  <c r="AW19" i="7" l="1"/>
  <c r="AV19" i="7"/>
  <c r="AR19" i="7"/>
  <c r="AX19" i="7" l="1"/>
  <c r="AU19" i="7"/>
  <c r="AY19" i="7"/>
  <c r="AW20" i="7"/>
  <c r="AR20" i="7"/>
  <c r="AV20" i="7"/>
  <c r="AY20" i="7" l="1"/>
  <c r="AU20" i="7"/>
  <c r="AX20" i="7"/>
  <c r="AV21" i="7" l="1"/>
  <c r="AR21" i="7"/>
  <c r="AW21" i="7"/>
  <c r="AP22" i="7"/>
  <c r="AT22" i="7" s="1"/>
  <c r="AC6" i="2"/>
  <c r="AC10" i="2"/>
  <c r="AC14" i="2"/>
  <c r="AC18" i="2"/>
  <c r="AC22" i="2"/>
  <c r="AC26" i="2"/>
  <c r="AC30" i="2"/>
  <c r="AB5" i="2"/>
  <c r="AC5" i="2" s="1"/>
  <c r="AB6" i="2"/>
  <c r="AB7" i="2"/>
  <c r="AC7" i="2" s="1"/>
  <c r="AB8" i="2"/>
  <c r="AC8" i="2" s="1"/>
  <c r="AB9" i="2"/>
  <c r="AC9" i="2" s="1"/>
  <c r="AB10" i="2"/>
  <c r="AB11" i="2"/>
  <c r="AC11" i="2" s="1"/>
  <c r="AB12" i="2"/>
  <c r="AC12" i="2" s="1"/>
  <c r="AB13" i="2"/>
  <c r="AC13" i="2" s="1"/>
  <c r="AB14" i="2"/>
  <c r="AB15" i="2"/>
  <c r="AC15" i="2" s="1"/>
  <c r="AB16" i="2"/>
  <c r="AC16" i="2" s="1"/>
  <c r="AB17" i="2"/>
  <c r="AC17" i="2" s="1"/>
  <c r="AB18" i="2"/>
  <c r="AB19" i="2"/>
  <c r="AC19" i="2" s="1"/>
  <c r="AB20" i="2"/>
  <c r="AC20" i="2" s="1"/>
  <c r="AB21" i="2"/>
  <c r="AC21" i="2" s="1"/>
  <c r="AB22" i="2"/>
  <c r="AB23" i="2"/>
  <c r="AC23" i="2" s="1"/>
  <c r="AB24" i="2"/>
  <c r="AC24" i="2" s="1"/>
  <c r="AB25" i="2"/>
  <c r="AC25" i="2" s="1"/>
  <c r="AB26" i="2"/>
  <c r="AB27" i="2"/>
  <c r="AC27" i="2" s="1"/>
  <c r="AB28" i="2"/>
  <c r="AC28" i="2" s="1"/>
  <c r="AB29" i="2"/>
  <c r="AC29" i="2" s="1"/>
  <c r="AB30" i="2"/>
  <c r="AB31" i="2"/>
  <c r="AC31" i="2" s="1"/>
  <c r="AB32" i="2"/>
  <c r="AC32" i="2" s="1"/>
  <c r="AB33" i="2"/>
  <c r="AC33" i="2" s="1"/>
  <c r="AB4" i="2"/>
  <c r="AC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4" i="2"/>
  <c r="O4" i="2" s="1"/>
  <c r="E36" i="2"/>
  <c r="K42" i="2"/>
  <c r="J42" i="2"/>
  <c r="I42" i="2"/>
  <c r="H42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4" i="1"/>
  <c r="AB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4" i="1"/>
  <c r="N4" i="1" s="1"/>
  <c r="G40" i="1"/>
  <c r="H40" i="1"/>
  <c r="I40" i="1"/>
  <c r="F40" i="1"/>
  <c r="AQ22" i="7" l="1"/>
  <c r="AQ23" i="7" s="1"/>
  <c r="AQ24" i="7" s="1"/>
  <c r="AQ25" i="7" s="1"/>
  <c r="AQ26" i="7" s="1"/>
  <c r="AS22" i="7"/>
  <c r="AS23" i="7" s="1"/>
  <c r="AS24" i="7" s="1"/>
  <c r="AS25" i="7" s="1"/>
  <c r="AS26" i="7" s="1"/>
  <c r="AY21" i="7"/>
  <c r="AU21" i="7"/>
  <c r="AX21" i="7"/>
  <c r="AW22" i="7" l="1"/>
  <c r="AR22" i="7"/>
  <c r="AV22" i="7"/>
  <c r="AX22" i="7" l="1"/>
  <c r="AY22" i="7"/>
  <c r="AU22" i="7"/>
  <c r="AW23" i="7" l="1"/>
  <c r="AR23" i="7"/>
  <c r="AV23" i="7"/>
  <c r="AY23" i="7" l="1"/>
  <c r="AU23" i="7"/>
  <c r="AX23" i="7"/>
  <c r="AV24" i="7" l="1"/>
  <c r="AR24" i="7"/>
  <c r="AW24" i="7"/>
  <c r="AU24" i="7" l="1"/>
  <c r="AY24" i="7"/>
  <c r="AX24" i="7"/>
  <c r="AW25" i="7"/>
  <c r="AV25" i="7"/>
  <c r="AR25" i="7"/>
  <c r="AU25" i="7" l="1"/>
  <c r="AY25" i="7"/>
  <c r="AX25" i="7"/>
  <c r="AW26" i="7" l="1"/>
  <c r="AV26" i="7"/>
  <c r="AR26" i="7"/>
  <c r="AP27" i="7"/>
  <c r="AT27" i="7" s="1"/>
  <c r="AQ27" i="7" l="1"/>
  <c r="AS27" i="7"/>
  <c r="AX26" i="7"/>
  <c r="AU26" i="7"/>
  <c r="AY26" i="7"/>
  <c r="AP28" i="7" l="1"/>
  <c r="AS28" i="7" s="1"/>
  <c r="AW27" i="7"/>
  <c r="AV27" i="7"/>
  <c r="AR27" i="7"/>
  <c r="AQ28" i="7" l="1"/>
  <c r="AT28" i="7"/>
  <c r="AU27" i="7"/>
  <c r="AY27" i="7"/>
  <c r="AX27" i="7"/>
  <c r="AW28" i="7" l="1"/>
  <c r="AV28" i="7"/>
  <c r="AR28" i="7"/>
  <c r="AP29" i="7"/>
  <c r="AT29" i="7" s="1"/>
  <c r="AQ29" i="7" l="1"/>
  <c r="AQ30" i="7" s="1"/>
  <c r="AS29" i="7"/>
  <c r="AS30" i="7" s="1"/>
  <c r="AX28" i="7"/>
  <c r="AU28" i="7"/>
  <c r="AY28" i="7"/>
  <c r="AR29" i="7" l="1"/>
  <c r="AW29" i="7"/>
  <c r="AV29" i="7"/>
  <c r="AY29" i="7" l="1"/>
  <c r="AU29" i="7"/>
  <c r="AX29" i="7"/>
  <c r="AV30" i="7" l="1"/>
  <c r="AR30" i="7"/>
  <c r="AW30" i="7"/>
  <c r="AP31" i="7"/>
  <c r="AT31" i="7" s="1"/>
  <c r="AQ31" i="7" l="1"/>
  <c r="AS31" i="7"/>
  <c r="AY30" i="7"/>
  <c r="AU30" i="7"/>
  <c r="AX30" i="7"/>
  <c r="AW31" i="7" l="1"/>
  <c r="AV31" i="7"/>
  <c r="AR31" i="7"/>
  <c r="AP32" i="7" l="1"/>
  <c r="AY31" i="7"/>
  <c r="AX31" i="7"/>
  <c r="AU31" i="7"/>
  <c r="AS32" i="7" l="1"/>
  <c r="AT32" i="7"/>
  <c r="AQ32" i="7"/>
  <c r="AW32" i="7"/>
  <c r="AR32" i="7"/>
  <c r="AV32" i="7"/>
  <c r="AP33" i="7" l="1"/>
  <c r="AT33" i="7" s="1"/>
  <c r="AX32" i="7"/>
  <c r="AY32" i="7"/>
  <c r="AU32" i="7"/>
  <c r="AV33" i="7" l="1"/>
  <c r="AW33" i="7"/>
  <c r="AS33" i="7"/>
  <c r="AS34" i="7" s="1"/>
  <c r="AS35" i="7" s="1"/>
  <c r="AR33" i="7"/>
  <c r="AQ33" i="7"/>
  <c r="AQ34" i="7" s="1"/>
  <c r="AQ35" i="7" s="1"/>
  <c r="AY33" i="7"/>
  <c r="AU33" i="7"/>
  <c r="AX33" i="7"/>
  <c r="AV34" i="7" l="1"/>
  <c r="AR34" i="7"/>
  <c r="AW34" i="7"/>
  <c r="AW35" i="7" l="1"/>
  <c r="AW36" i="7" s="1"/>
  <c r="AV35" i="7"/>
  <c r="AV36" i="7" s="1"/>
  <c r="AR35" i="7"/>
  <c r="AR36" i="7" s="1"/>
  <c r="AP36" i="7"/>
  <c r="AT36" i="7" s="1"/>
  <c r="AY34" i="7"/>
  <c r="AU34" i="7"/>
  <c r="AX34" i="7"/>
  <c r="AU35" i="7" l="1"/>
  <c r="AU36" i="7" s="1"/>
  <c r="AY35" i="7"/>
  <c r="AY36" i="7" s="1"/>
  <c r="AX35" i="7"/>
  <c r="AX36" i="7" s="1"/>
  <c r="AF10" i="6"/>
  <c r="AF36" i="6" s="1"/>
  <c r="AA10" i="6"/>
  <c r="AA36" i="6" s="1"/>
  <c r="AJ10" i="6"/>
  <c r="AJ36" i="6" s="1"/>
  <c r="AB10" i="6"/>
  <c r="Z36" i="6"/>
  <c r="AE10" i="6"/>
  <c r="AI10" i="6"/>
  <c r="AI36" i="6" s="1"/>
  <c r="Y36" i="6"/>
  <c r="Y39" i="6" s="1"/>
  <c r="AP6" i="6" l="1"/>
  <c r="AQ6" i="6" s="1"/>
  <c r="AB36" i="6"/>
  <c r="AK10" i="6"/>
  <c r="AK36" i="6" s="1"/>
  <c r="AE36" i="6"/>
  <c r="AG10" i="6"/>
  <c r="AG36" i="6" s="1"/>
  <c r="Y40" i="6"/>
  <c r="AH10" i="6"/>
  <c r="AC10" i="6"/>
  <c r="AD10" i="6"/>
  <c r="AN10" i="6" l="1"/>
  <c r="AN36" i="6" s="1"/>
  <c r="AH36" i="6"/>
  <c r="AD36" i="6"/>
  <c r="AM10" i="6"/>
  <c r="AM36" i="6" s="1"/>
  <c r="AR6" i="6"/>
  <c r="AV6" i="6"/>
  <c r="AT6" i="6"/>
  <c r="AW6" i="6"/>
  <c r="AS6" i="6"/>
  <c r="AP43" i="6" s="1"/>
  <c r="AC36" i="6"/>
  <c r="AL10" i="6"/>
  <c r="AL36" i="6" s="1"/>
  <c r="AP7" i="6" l="1"/>
  <c r="AS7" i="6" s="1"/>
  <c r="AY6" i="6"/>
  <c r="AX6" i="6"/>
  <c r="AU6" i="6"/>
  <c r="AV7" i="6" l="1"/>
  <c r="AT7" i="6"/>
  <c r="AW7" i="6"/>
  <c r="AR7" i="6"/>
  <c r="AQ7" i="6"/>
  <c r="AX7" i="6" l="1"/>
  <c r="AY7" i="6"/>
  <c r="AU7" i="6"/>
  <c r="AP8" i="6"/>
  <c r="AR8" i="6" l="1"/>
  <c r="AT8" i="6"/>
  <c r="AW8" i="6"/>
  <c r="AV8" i="6"/>
  <c r="AS8" i="6"/>
  <c r="AQ8" i="6"/>
  <c r="AP9" i="6" l="1"/>
  <c r="AQ9" i="6" s="1"/>
  <c r="AX8" i="6"/>
  <c r="AY8" i="6"/>
  <c r="AU8" i="6"/>
  <c r="AV9" i="6" l="1"/>
  <c r="AR9" i="6"/>
  <c r="AT9" i="6"/>
  <c r="AW9" i="6"/>
  <c r="AS9" i="6"/>
  <c r="AU9" i="6" l="1"/>
  <c r="AX9" i="6"/>
  <c r="AY9" i="6"/>
  <c r="AP10" i="6"/>
  <c r="AV10" i="6" l="1"/>
  <c r="AR10" i="6"/>
  <c r="AW10" i="6"/>
  <c r="AT10" i="6"/>
  <c r="AQ10" i="6"/>
  <c r="AS10" i="6"/>
  <c r="AX10" i="6" l="1"/>
  <c r="AU10" i="6"/>
  <c r="AY10" i="6"/>
  <c r="AP11" i="6"/>
  <c r="AV11" i="6" l="1"/>
  <c r="AW11" i="6"/>
  <c r="AT11" i="6"/>
  <c r="AR11" i="6"/>
  <c r="AQ11" i="6"/>
  <c r="AS11" i="6"/>
  <c r="AU11" i="6" l="1"/>
  <c r="AX11" i="6"/>
  <c r="AY11" i="6"/>
  <c r="AP12" i="6"/>
  <c r="AR12" i="6" l="1"/>
  <c r="AT12" i="6"/>
  <c r="AV12" i="6"/>
  <c r="AW12" i="6"/>
  <c r="AQ12" i="6"/>
  <c r="AS12" i="6"/>
  <c r="AP13" i="6" l="1"/>
  <c r="AS13" i="6" s="1"/>
  <c r="AY12" i="6"/>
  <c r="AX12" i="6"/>
  <c r="AU12" i="6"/>
  <c r="AQ13" i="6" l="1"/>
  <c r="AW13" i="6"/>
  <c r="AV13" i="6"/>
  <c r="AR13" i="6"/>
  <c r="AT13" i="6"/>
  <c r="AX13" i="6" l="1"/>
  <c r="AY13" i="6"/>
  <c r="AU13" i="6"/>
  <c r="AP14" i="6"/>
  <c r="AQ14" i="6" s="1"/>
  <c r="AV14" i="6" l="1"/>
  <c r="AR14" i="6"/>
  <c r="AT14" i="6"/>
  <c r="AW14" i="6"/>
  <c r="AS14" i="6"/>
  <c r="AX14" i="6" l="1"/>
  <c r="AY14" i="6"/>
  <c r="AU14" i="6"/>
  <c r="AP15" i="6"/>
  <c r="AV15" i="6" l="1"/>
  <c r="AW15" i="6"/>
  <c r="AT15" i="6"/>
  <c r="AR15" i="6"/>
  <c r="AQ15" i="6"/>
  <c r="AS15" i="6"/>
  <c r="AU15" i="6" l="1"/>
  <c r="AY15" i="6"/>
  <c r="AX15" i="6"/>
  <c r="AP16" i="6"/>
  <c r="AQ16" i="6" s="1"/>
  <c r="AS16" i="6" l="1"/>
  <c r="AP17" i="6" s="1"/>
  <c r="AV16" i="6"/>
  <c r="AT16" i="6"/>
  <c r="AR16" i="6"/>
  <c r="AW16" i="6"/>
  <c r="AW17" i="6" l="1"/>
  <c r="AV17" i="6"/>
  <c r="AR17" i="6"/>
  <c r="AT17" i="6"/>
  <c r="AS17" i="6"/>
  <c r="AU16" i="6"/>
  <c r="AY16" i="6"/>
  <c r="AX16" i="6"/>
  <c r="AQ17" i="6"/>
  <c r="AX17" i="6" l="1"/>
  <c r="AY17" i="6"/>
  <c r="AU17" i="6"/>
  <c r="AP18" i="6"/>
  <c r="AS18" i="6" s="1"/>
  <c r="AQ18" i="6" l="1"/>
  <c r="AR18" i="6"/>
  <c r="AW18" i="6"/>
  <c r="AT18" i="6"/>
  <c r="AV18" i="6"/>
  <c r="AX18" i="6" l="1"/>
  <c r="AY18" i="6"/>
  <c r="AU18" i="6"/>
  <c r="AP19" i="6"/>
  <c r="AQ19" i="6" s="1"/>
  <c r="AV19" i="6" l="1"/>
  <c r="AR19" i="6"/>
  <c r="AT19" i="6"/>
  <c r="AW19" i="6"/>
  <c r="AS19" i="6"/>
  <c r="AX19" i="6" l="1"/>
  <c r="AY19" i="6"/>
  <c r="AU19" i="6"/>
  <c r="AP20" i="6"/>
  <c r="AS20" i="6" s="1"/>
  <c r="AV20" i="6" l="1"/>
  <c r="AT20" i="6"/>
  <c r="AW20" i="6"/>
  <c r="AR20" i="6"/>
  <c r="AQ20" i="6"/>
  <c r="AX20" i="6" l="1"/>
  <c r="AY20" i="6"/>
  <c r="AU20" i="6"/>
  <c r="AP21" i="6"/>
  <c r="AQ21" i="6" s="1"/>
  <c r="AW21" i="6" l="1"/>
  <c r="AV21" i="6"/>
  <c r="AR21" i="6"/>
  <c r="AT21" i="6"/>
  <c r="AS21" i="6"/>
  <c r="AP22" i="6" l="1"/>
  <c r="AS22" i="6" s="1"/>
  <c r="AY21" i="6"/>
  <c r="AU21" i="6"/>
  <c r="AX21" i="6"/>
  <c r="AW22" i="6" l="1"/>
  <c r="AV22" i="6"/>
  <c r="AT22" i="6"/>
  <c r="AR22" i="6"/>
  <c r="AQ22" i="6"/>
  <c r="AU22" i="6" l="1"/>
  <c r="AX22" i="6"/>
  <c r="AY22" i="6"/>
  <c r="AP23" i="6"/>
  <c r="AW23" i="6" l="1"/>
  <c r="AR23" i="6"/>
  <c r="AT23" i="6"/>
  <c r="AV23" i="6"/>
  <c r="AS23" i="6"/>
  <c r="AQ23" i="6"/>
  <c r="AX23" i="6" l="1"/>
  <c r="AY23" i="6"/>
  <c r="AU23" i="6"/>
  <c r="AP24" i="6"/>
  <c r="AS24" i="6" s="1"/>
  <c r="AQ24" i="6" l="1"/>
  <c r="AV24" i="6"/>
  <c r="AR24" i="6"/>
  <c r="AT24" i="6"/>
  <c r="AW24" i="6"/>
  <c r="AY24" i="6" l="1"/>
  <c r="AU24" i="6"/>
  <c r="AX24" i="6"/>
  <c r="AP25" i="6"/>
  <c r="AW25" i="6" l="1"/>
  <c r="AT25" i="6"/>
  <c r="AR25" i="6"/>
  <c r="AV25" i="6"/>
  <c r="AS25" i="6"/>
  <c r="AQ25" i="6"/>
  <c r="AX25" i="6" l="1"/>
  <c r="AY25" i="6"/>
  <c r="AU25" i="6"/>
  <c r="AP26" i="6"/>
  <c r="AS26" i="6" s="1"/>
  <c r="AQ26" i="6" l="1"/>
  <c r="AP27" i="6" s="1"/>
  <c r="AR26" i="6"/>
  <c r="AV26" i="6"/>
  <c r="AT26" i="6"/>
  <c r="AW26" i="6"/>
  <c r="AV27" i="6" l="1"/>
  <c r="AR27" i="6"/>
  <c r="AT27" i="6"/>
  <c r="AW27" i="6"/>
  <c r="AS27" i="6"/>
  <c r="AU26" i="6"/>
  <c r="AY26" i="6"/>
  <c r="AX26" i="6"/>
  <c r="AQ27" i="6"/>
  <c r="AU27" i="6" l="1"/>
  <c r="AY27" i="6"/>
  <c r="AX27" i="6"/>
  <c r="AP28" i="6"/>
  <c r="AQ28" i="6" s="1"/>
  <c r="AV28" i="6" l="1"/>
  <c r="AT28" i="6"/>
  <c r="AW28" i="6"/>
  <c r="AR28" i="6"/>
  <c r="AS28" i="6"/>
  <c r="AU28" i="6" l="1"/>
  <c r="AY28" i="6"/>
  <c r="AX28" i="6"/>
  <c r="AP29" i="6"/>
  <c r="AR29" i="6" l="1"/>
  <c r="AW29" i="6"/>
  <c r="AV29" i="6"/>
  <c r="AT29" i="6"/>
  <c r="AQ29" i="6"/>
  <c r="AS29" i="6"/>
  <c r="AY29" i="6" l="1"/>
  <c r="AX29" i="6"/>
  <c r="AU29" i="6"/>
  <c r="AP30" i="6"/>
  <c r="AW30" i="6" l="1"/>
  <c r="AR30" i="6"/>
  <c r="AT30" i="6"/>
  <c r="AV30" i="6"/>
  <c r="AQ30" i="6"/>
  <c r="AS30" i="6"/>
  <c r="AY30" i="6" l="1"/>
  <c r="AX30" i="6"/>
  <c r="AU30" i="6"/>
  <c r="AP31" i="6"/>
  <c r="AW31" i="6" l="1"/>
  <c r="AV31" i="6"/>
  <c r="AT31" i="6"/>
  <c r="AR31" i="6"/>
  <c r="AQ31" i="6"/>
  <c r="AS31" i="6"/>
  <c r="AP32" i="6" l="1"/>
  <c r="AS32" i="6" s="1"/>
  <c r="AX31" i="6"/>
  <c r="AU31" i="6"/>
  <c r="AY31" i="6"/>
  <c r="AQ32" i="6" l="1"/>
  <c r="AP33" i="6" s="1"/>
  <c r="AW32" i="6"/>
  <c r="AT32" i="6"/>
  <c r="AR32" i="6"/>
  <c r="AV32" i="6"/>
  <c r="AW33" i="6" l="1"/>
  <c r="AR33" i="6"/>
  <c r="AV33" i="6"/>
  <c r="AT33" i="6"/>
  <c r="AS33" i="6"/>
  <c r="AQ33" i="6"/>
  <c r="AY32" i="6"/>
  <c r="AU32" i="6"/>
  <c r="AX32" i="6"/>
  <c r="AY33" i="6" l="1"/>
  <c r="AX33" i="6"/>
  <c r="AU33" i="6"/>
  <c r="AP34" i="6"/>
  <c r="AS34" i="6" s="1"/>
  <c r="AQ34" i="6" l="1"/>
  <c r="AP35" i="6" s="1"/>
  <c r="AV34" i="6"/>
  <c r="AW34" i="6"/>
  <c r="AT34" i="6"/>
  <c r="AR34" i="6"/>
  <c r="AR35" i="6" l="1"/>
  <c r="AR36" i="6" s="1"/>
  <c r="AT35" i="6"/>
  <c r="AW35" i="6"/>
  <c r="AW36" i="6" s="1"/>
  <c r="AV35" i="6"/>
  <c r="AV36" i="6" s="1"/>
  <c r="AP36" i="6"/>
  <c r="AT36" i="6" s="1"/>
  <c r="AQ35" i="6"/>
  <c r="AX34" i="6"/>
  <c r="AU34" i="6"/>
  <c r="AY34" i="6"/>
  <c r="AS35" i="6"/>
  <c r="AX35" i="6" l="1"/>
  <c r="AX36" i="6" s="1"/>
  <c r="AU35" i="6"/>
  <c r="AU36" i="6" s="1"/>
  <c r="AY35" i="6"/>
  <c r="AY36" i="6" s="1"/>
</calcChain>
</file>

<file path=xl/sharedStrings.xml><?xml version="1.0" encoding="utf-8"?>
<sst xmlns="http://schemas.openxmlformats.org/spreadsheetml/2006/main" count="618" uniqueCount="120">
  <si>
    <t>Дата</t>
  </si>
  <si>
    <t>План</t>
  </si>
  <si>
    <t>Факт</t>
  </si>
  <si>
    <t>Перебор</t>
  </si>
  <si>
    <t>Отклонение</t>
  </si>
  <si>
    <t>01.04</t>
  </si>
  <si>
    <t>02.04</t>
  </si>
  <si>
    <t>03.04</t>
  </si>
  <si>
    <t>04.04</t>
  </si>
  <si>
    <t>05.04</t>
  </si>
  <si>
    <t>06.04</t>
  </si>
  <si>
    <t>07.04</t>
  </si>
  <si>
    <t>08.04</t>
  </si>
  <si>
    <t>09.04</t>
  </si>
  <si>
    <t>10.04</t>
  </si>
  <si>
    <t>11.04</t>
  </si>
  <si>
    <t>12.04</t>
  </si>
  <si>
    <t>13.04</t>
  </si>
  <si>
    <t>14.04</t>
  </si>
  <si>
    <t>15.04</t>
  </si>
  <si>
    <t>16.04</t>
  </si>
  <si>
    <t>17.04</t>
  </si>
  <si>
    <t>18.04</t>
  </si>
  <si>
    <t>19.04</t>
  </si>
  <si>
    <t>20.04</t>
  </si>
  <si>
    <t>21.04</t>
  </si>
  <si>
    <t>22.04</t>
  </si>
  <si>
    <t>23.04</t>
  </si>
  <si>
    <t>24.04</t>
  </si>
  <si>
    <t>25.04</t>
  </si>
  <si>
    <t>26.04</t>
  </si>
  <si>
    <t>27.04</t>
  </si>
  <si>
    <t>28.04</t>
  </si>
  <si>
    <t>29.04</t>
  </si>
  <si>
    <t>30.04</t>
  </si>
  <si>
    <t>А технол</t>
  </si>
  <si>
    <t>А стенд</t>
  </si>
  <si>
    <t>АТ технол</t>
  </si>
  <si>
    <t>АТ стенд</t>
  </si>
  <si>
    <t>Производственная котельная</t>
  </si>
  <si>
    <t>Стендовая котельная</t>
  </si>
  <si>
    <t>А</t>
  </si>
  <si>
    <t>АТ</t>
  </si>
  <si>
    <t>план</t>
  </si>
  <si>
    <t>факт</t>
  </si>
  <si>
    <t>ИТОГО</t>
  </si>
  <si>
    <t>А_план110%</t>
  </si>
  <si>
    <t>В случае распределения суточных объемов по общим площадкам (точкам подключения) между договорами А и АТ</t>
  </si>
  <si>
    <t>1.</t>
  </si>
  <si>
    <t>АТ_план110%</t>
  </si>
  <si>
    <t>2.</t>
  </si>
  <si>
    <t>Недобор по двум договорам. Необходимо, по возможности, (используя границы 110% по договорам) договор А закрыть в план.</t>
  </si>
  <si>
    <t>В сутки за 6 и 8 число сверхлимита на АТ не должно быть.</t>
  </si>
  <si>
    <t>3.</t>
  </si>
  <si>
    <t>Не используются границы 110% договора А  в 5, 7, 11 сутки.</t>
  </si>
  <si>
    <r>
      <rPr>
        <b/>
        <sz val="11"/>
        <color theme="1"/>
        <rFont val="Calibri"/>
        <family val="2"/>
        <charset val="204"/>
        <scheme val="minor"/>
      </rPr>
      <t>на договоре АТ</t>
    </r>
    <r>
      <rPr>
        <sz val="11"/>
        <color theme="1"/>
        <rFont val="Calibri"/>
        <family val="2"/>
        <scheme val="minor"/>
      </rPr>
      <t xml:space="preserve"> (договор на дополнительный объем газа) </t>
    </r>
    <r>
      <rPr>
        <b/>
        <sz val="11"/>
        <color theme="1"/>
        <rFont val="Calibri"/>
        <family val="2"/>
        <charset val="204"/>
        <scheme val="minor"/>
      </rPr>
      <t>не должно быть суточных переборов</t>
    </r>
    <r>
      <rPr>
        <sz val="11"/>
        <color theme="1"/>
        <rFont val="Calibri"/>
        <family val="2"/>
        <scheme val="minor"/>
      </rPr>
      <t>.</t>
    </r>
  </si>
  <si>
    <t xml:space="preserve">В сутки 1, 2, 3, 4 не используются границы 110% договора АТ. Суточный перебор на договоре А за счет этого был бы меньше. </t>
  </si>
  <si>
    <t>78-А(АТ)-7220</t>
  </si>
  <si>
    <t>А Южная дор.,15</t>
  </si>
  <si>
    <t>А Южная дор.,11</t>
  </si>
  <si>
    <t>АТ Южная дор.,15</t>
  </si>
  <si>
    <t>АТ Южная дор.,11</t>
  </si>
  <si>
    <t>Южная дорога, 15</t>
  </si>
  <si>
    <t>Южная дорога, 11</t>
  </si>
  <si>
    <t>Не используются границы 110% договора А.</t>
  </si>
  <si>
    <t xml:space="preserve">Не используются границы 110% договора АТ. Суточный перебор на договоре А за счет этого был бы меньше (в сутки 6, 7, 10-14). </t>
  </si>
  <si>
    <t>1-й ЭТАП</t>
  </si>
  <si>
    <t>Итого:</t>
  </si>
  <si>
    <t>дата</t>
  </si>
  <si>
    <t>Алгоритм первичного распределения</t>
  </si>
  <si>
    <t>Перерасход по договору</t>
  </si>
  <si>
    <t xml:space="preserve"> Факт по договору </t>
  </si>
  <si>
    <t>Максимальная суточная норма по договору</t>
  </si>
  <si>
    <t>Код, адрес точки подключения</t>
  </si>
  <si>
    <t>№ п/п</t>
  </si>
  <si>
    <t>Пролетарский завод</t>
  </si>
  <si>
    <t>78-А-7220</t>
  </si>
  <si>
    <t>78-АТ-7220</t>
  </si>
  <si>
    <t>производственная котельная и технология</t>
  </si>
  <si>
    <t>Дудко ул., д.3, производственная котельная и технология</t>
  </si>
  <si>
    <t>Дудко ул., д.3, стендовая котельная и технология</t>
  </si>
  <si>
    <t>произв</t>
  </si>
  <si>
    <t>стенд</t>
  </si>
  <si>
    <t>Алгоритм первичного распределения ПРОИЗВ</t>
  </si>
  <si>
    <t>Алгоритм первичного распределения СТЕНД</t>
  </si>
  <si>
    <t xml:space="preserve"> производственная котельная и технология</t>
  </si>
  <si>
    <t>стендовая котельная и технология</t>
  </si>
  <si>
    <t>стенд перебор</t>
  </si>
  <si>
    <t>Это тупик</t>
  </si>
  <si>
    <t>Переходим на суммарные данные по договору</t>
  </si>
  <si>
    <t>произв-ая</t>
  </si>
  <si>
    <t>произв-ая перебор</t>
  </si>
  <si>
    <t>перебор по дог</t>
  </si>
  <si>
    <t>Для контроля разобъем по площадкам высчитанный факт пропорционально изначальному факту и посмотрим суточные переборы.</t>
  </si>
  <si>
    <t>Значит далее по алгоритму 3.3.</t>
  </si>
  <si>
    <t>перебор по договору</t>
  </si>
  <si>
    <t>Разобъем по площадкам высчитанный факт пропорционально изначальному факту</t>
  </si>
  <si>
    <t xml:space="preserve">Недобр по доп : </t>
  </si>
  <si>
    <t xml:space="preserve">Недобор по баз : </t>
  </si>
  <si>
    <t>Значит далее по алгоритму 3.2.</t>
  </si>
  <si>
    <t>ТП № 78-1-8635: Санкт-Петербург, Южная дорога, д.15</t>
  </si>
  <si>
    <t>ТП № 78-1-23588: Санкт-Петербург, Южная дорога, д.11, лит.А</t>
  </si>
  <si>
    <t>78-А-8197</t>
  </si>
  <si>
    <t>78-АТ-8197</t>
  </si>
  <si>
    <t>Южная дорога, д.15</t>
  </si>
  <si>
    <t>Южная дорога, д.11, лит.А</t>
  </si>
  <si>
    <t>ЮД - 15</t>
  </si>
  <si>
    <t>ЮД - 15 перебор</t>
  </si>
  <si>
    <t>ЮД - 11 лит А</t>
  </si>
  <si>
    <t>Бальтийский экспресс</t>
  </si>
  <si>
    <t>таб. № 2  Ручной расчет 1-й этап (по суммарным данным)</t>
  </si>
  <si>
    <t>таб. № 3  Ручной расчет 2-й этап по 3.2 (по суммарным данным)</t>
  </si>
  <si>
    <t>таб. № 4  ИТС РГК</t>
  </si>
  <si>
    <t>таб. № 1  АИС ОУ 1-й этап</t>
  </si>
  <si>
    <t>таб. № 3  Ручной расчет 2-й этап по 3.3 (по суммарным данным)</t>
  </si>
  <si>
    <t>h1=</t>
  </si>
  <si>
    <t>h2=</t>
  </si>
  <si>
    <t>h3=</t>
  </si>
  <si>
    <t>h4=</t>
  </si>
  <si>
    <t>h5=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</si>
</sst>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color indexed="59"/>
      <name val="Arial"/>
      <family val="2"/>
    </font>
    <font>
      <sz val="8"/>
      <color indexed="8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  <charset val="204"/>
    </font>
    <font>
      <b/>
      <sz val="8"/>
      <color indexed="8"/>
      <name val="Arial"/>
      <family val="2"/>
      <charset val="204"/>
    </font>
    <font>
      <sz val="11"/>
      <color rgb="FFFF0000"/>
      <name val="Calibri"/>
      <family val="2"/>
      <scheme val="minor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0"/>
      </left>
      <right style="thin">
        <color indexed="60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993300"/>
      </left>
      <right style="thin">
        <color rgb="FF993300"/>
      </right>
      <top style="thin">
        <color rgb="FF993300"/>
      </top>
      <bottom style="thin">
        <color rgb="FF993300"/>
      </bottom>
      <diagonal/>
    </border>
    <border>
      <left style="medium">
        <color indexed="64"/>
      </left>
      <right style="thin">
        <color rgb="FF993300"/>
      </right>
      <top style="thin">
        <color rgb="FF993300"/>
      </top>
      <bottom style="thin">
        <color rgb="FF9933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rgb="FF993300"/>
      </bottom>
      <diagonal/>
    </border>
    <border>
      <left/>
      <right/>
      <top/>
      <bottom style="thin">
        <color rgb="FF9933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</cellStyleXfs>
  <cellXfs count="146">
    <xf numFmtId="0" fontId="0" fillId="0" borderId="0" xfId="0"/>
    <xf numFmtId="0" fontId="4" fillId="2" borderId="1" xfId="1" applyNumberFormat="1" applyFont="1" applyFill="1" applyBorder="1" applyAlignment="1">
      <alignment horizontal="left" vertical="top"/>
    </xf>
    <xf numFmtId="0" fontId="5" fillId="2" borderId="1" xfId="1" applyNumberFormat="1" applyFont="1" applyFill="1" applyBorder="1" applyAlignment="1">
      <alignment horizontal="left" vertical="top"/>
    </xf>
    <xf numFmtId="164" fontId="5" fillId="2" borderId="1" xfId="1" applyNumberFormat="1" applyFont="1" applyFill="1" applyBorder="1" applyAlignment="1">
      <alignment horizontal="right" vertical="top"/>
    </xf>
    <xf numFmtId="164" fontId="4" fillId="2" borderId="1" xfId="1" applyNumberFormat="1" applyFont="1" applyFill="1" applyBorder="1" applyAlignment="1">
      <alignment horizontal="right" vertical="top"/>
    </xf>
    <xf numFmtId="0" fontId="4" fillId="2" borderId="1" xfId="1" applyNumberFormat="1" applyFont="1" applyFill="1" applyBorder="1" applyAlignment="1">
      <alignment horizontal="right" vertical="top"/>
    </xf>
    <xf numFmtId="0" fontId="0" fillId="0" borderId="2" xfId="0" applyBorder="1"/>
    <xf numFmtId="0" fontId="8" fillId="2" borderId="1" xfId="1" applyNumberFormat="1" applyFont="1" applyFill="1" applyBorder="1" applyAlignment="1">
      <alignment horizontal="left" vertical="top"/>
    </xf>
    <xf numFmtId="0" fontId="5" fillId="3" borderId="1" xfId="1" applyNumberFormat="1" applyFont="1" applyFill="1" applyBorder="1" applyAlignment="1">
      <alignment horizontal="left" vertical="top"/>
    </xf>
    <xf numFmtId="164" fontId="5" fillId="3" borderId="1" xfId="1" applyNumberFormat="1" applyFont="1" applyFill="1" applyBorder="1" applyAlignment="1">
      <alignment horizontal="right" vertical="top"/>
    </xf>
    <xf numFmtId="0" fontId="0" fillId="3" borderId="0" xfId="0" applyFill="1"/>
    <xf numFmtId="164" fontId="7" fillId="3" borderId="1" xfId="1" applyNumberFormat="1" applyFont="1" applyFill="1" applyBorder="1" applyAlignment="1">
      <alignment horizontal="right" vertical="top"/>
    </xf>
    <xf numFmtId="164" fontId="0" fillId="0" borderId="0" xfId="0" applyNumberFormat="1"/>
    <xf numFmtId="0" fontId="4" fillId="2" borderId="4" xfId="1" applyNumberFormat="1" applyFont="1" applyFill="1" applyBorder="1" applyAlignment="1">
      <alignment horizontal="left" vertical="top"/>
    </xf>
    <xf numFmtId="0" fontId="4" fillId="2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right"/>
    </xf>
    <xf numFmtId="164" fontId="9" fillId="0" borderId="0" xfId="0" applyNumberFormat="1" applyFont="1"/>
    <xf numFmtId="164" fontId="0" fillId="3" borderId="0" xfId="0" applyNumberFormat="1" applyFill="1"/>
    <xf numFmtId="164" fontId="9" fillId="3" borderId="0" xfId="0" applyNumberFormat="1" applyFont="1" applyFill="1"/>
    <xf numFmtId="164" fontId="2" fillId="0" borderId="0" xfId="0" applyNumberFormat="1" applyFont="1"/>
    <xf numFmtId="164" fontId="8" fillId="2" borderId="1" xfId="1" applyNumberFormat="1" applyFont="1" applyFill="1" applyBorder="1" applyAlignment="1">
      <alignment horizontal="right" vertical="top"/>
    </xf>
    <xf numFmtId="0" fontId="5" fillId="4" borderId="1" xfId="1" applyNumberFormat="1" applyFont="1" applyFill="1" applyBorder="1" applyAlignment="1">
      <alignment horizontal="left" vertical="top"/>
    </xf>
    <xf numFmtId="164" fontId="5" fillId="4" borderId="1" xfId="1" applyNumberFormat="1" applyFont="1" applyFill="1" applyBorder="1" applyAlignment="1">
      <alignment horizontal="right" vertical="top"/>
    </xf>
    <xf numFmtId="0" fontId="0" fillId="4" borderId="0" xfId="0" applyFill="1"/>
    <xf numFmtId="164" fontId="0" fillId="4" borderId="0" xfId="0" applyNumberFormat="1" applyFill="1"/>
    <xf numFmtId="0" fontId="1" fillId="0" borderId="0" xfId="0" applyFont="1"/>
    <xf numFmtId="0" fontId="4" fillId="2" borderId="1" xfId="2" applyNumberFormat="1" applyFont="1" applyFill="1" applyBorder="1" applyAlignment="1">
      <alignment horizontal="left" vertical="top"/>
    </xf>
    <xf numFmtId="0" fontId="5" fillId="2" borderId="1" xfId="2" applyNumberFormat="1" applyFont="1" applyFill="1" applyBorder="1" applyAlignment="1">
      <alignment horizontal="left" vertical="top"/>
    </xf>
    <xf numFmtId="164" fontId="5" fillId="2" borderId="1" xfId="2" applyNumberFormat="1" applyFont="1" applyFill="1" applyBorder="1" applyAlignment="1">
      <alignment horizontal="right" vertical="top"/>
    </xf>
    <xf numFmtId="164" fontId="4" fillId="2" borderId="1" xfId="2" applyNumberFormat="1" applyFont="1" applyFill="1" applyBorder="1" applyAlignment="1">
      <alignment horizontal="right" vertical="top"/>
    </xf>
    <xf numFmtId="0" fontId="4" fillId="2" borderId="1" xfId="2" applyNumberFormat="1" applyFont="1" applyFill="1" applyBorder="1" applyAlignment="1">
      <alignment horizontal="right" vertical="top"/>
    </xf>
    <xf numFmtId="0" fontId="5" fillId="3" borderId="1" xfId="2" applyNumberFormat="1" applyFont="1" applyFill="1" applyBorder="1" applyAlignment="1">
      <alignment horizontal="left" vertical="top"/>
    </xf>
    <xf numFmtId="164" fontId="5" fillId="3" borderId="1" xfId="2" applyNumberFormat="1" applyFont="1" applyFill="1" applyBorder="1" applyAlignment="1">
      <alignment horizontal="right" vertical="top"/>
    </xf>
    <xf numFmtId="164" fontId="6" fillId="2" borderId="1" xfId="2" applyNumberFormat="1" applyFont="1" applyFill="1" applyBorder="1" applyAlignment="1">
      <alignment horizontal="right" vertical="top"/>
    </xf>
    <xf numFmtId="0" fontId="6" fillId="2" borderId="1" xfId="2" applyNumberFormat="1" applyFont="1" applyFill="1" applyBorder="1" applyAlignment="1">
      <alignment horizontal="left" vertical="top"/>
    </xf>
    <xf numFmtId="0" fontId="10" fillId="0" borderId="0" xfId="3" applyFill="1" applyBorder="1"/>
    <xf numFmtId="0" fontId="0" fillId="0" borderId="0" xfId="0" applyBorder="1"/>
    <xf numFmtId="0" fontId="0" fillId="0" borderId="6" xfId="0" applyBorder="1"/>
    <xf numFmtId="164" fontId="5" fillId="0" borderId="1" xfId="5" applyNumberFormat="1" applyFont="1" applyFill="1" applyBorder="1" applyAlignment="1">
      <alignment horizontal="right" vertical="top"/>
    </xf>
    <xf numFmtId="164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5" xfId="0" applyFill="1" applyBorder="1" applyAlignment="1">
      <alignment wrapText="1"/>
    </xf>
    <xf numFmtId="164" fontId="0" fillId="0" borderId="23" xfId="0" applyNumberFormat="1" applyFill="1" applyBorder="1"/>
    <xf numFmtId="0" fontId="5" fillId="0" borderId="1" xfId="5" applyNumberFormat="1" applyFont="1" applyFill="1" applyBorder="1" applyAlignment="1">
      <alignment horizontal="left" vertical="top"/>
    </xf>
    <xf numFmtId="0" fontId="11" fillId="0" borderId="0" xfId="3" applyFont="1" applyFill="1" applyBorder="1" applyAlignment="1">
      <alignment horizontal="center"/>
    </xf>
    <xf numFmtId="0" fontId="11" fillId="0" borderId="5" xfId="3" applyFont="1" applyFill="1" applyBorder="1" applyAlignment="1">
      <alignment horizontal="center"/>
    </xf>
    <xf numFmtId="0" fontId="11" fillId="0" borderId="0" xfId="4" applyNumberFormat="1" applyFont="1" applyFill="1" applyBorder="1" applyAlignment="1">
      <alignment horizontal="center" vertical="center" wrapText="1"/>
    </xf>
    <xf numFmtId="0" fontId="11" fillId="0" borderId="0" xfId="3" applyFont="1" applyFill="1" applyBorder="1"/>
    <xf numFmtId="0" fontId="11" fillId="0" borderId="5" xfId="3" applyFont="1" applyFill="1" applyBorder="1"/>
    <xf numFmtId="0" fontId="0" fillId="0" borderId="6" xfId="0" applyFill="1" applyBorder="1"/>
    <xf numFmtId="0" fontId="12" fillId="0" borderId="0" xfId="3" applyFont="1" applyFill="1" applyBorder="1" applyAlignment="1">
      <alignment horizontal="center" vertical="center" wrapText="1"/>
    </xf>
    <xf numFmtId="0" fontId="10" fillId="0" borderId="5" xfId="3" applyFill="1" applyBorder="1"/>
    <xf numFmtId="0" fontId="12" fillId="0" borderId="6" xfId="3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164" fontId="0" fillId="0" borderId="5" xfId="0" applyNumberFormat="1" applyFill="1" applyBorder="1"/>
    <xf numFmtId="164" fontId="0" fillId="0" borderId="22" xfId="0" applyNumberFormat="1" applyFill="1" applyBorder="1"/>
    <xf numFmtId="0" fontId="0" fillId="0" borderId="22" xfId="0" applyFill="1" applyBorder="1"/>
    <xf numFmtId="0" fontId="0" fillId="0" borderId="0" xfId="0" applyFill="1"/>
    <xf numFmtId="0" fontId="11" fillId="0" borderId="8" xfId="3" applyFont="1" applyFill="1" applyBorder="1" applyAlignment="1">
      <alignment horizontal="center"/>
    </xf>
    <xf numFmtId="0" fontId="0" fillId="0" borderId="15" xfId="0" applyFill="1" applyBorder="1"/>
    <xf numFmtId="0" fontId="0" fillId="0" borderId="25" xfId="0" applyFill="1" applyBorder="1"/>
    <xf numFmtId="0" fontId="10" fillId="0" borderId="8" xfId="3" applyFill="1" applyBorder="1"/>
    <xf numFmtId="0" fontId="11" fillId="0" borderId="10" xfId="4" applyNumberFormat="1" applyFont="1" applyFill="1" applyBorder="1" applyAlignment="1">
      <alignment horizontal="left" vertical="center" wrapText="1"/>
    </xf>
    <xf numFmtId="0" fontId="11" fillId="0" borderId="8" xfId="4" applyNumberFormat="1" applyFont="1" applyFill="1" applyBorder="1" applyAlignment="1">
      <alignment horizontal="center" vertical="center" wrapText="1"/>
    </xf>
    <xf numFmtId="0" fontId="0" fillId="0" borderId="8" xfId="0" applyFill="1" applyBorder="1"/>
    <xf numFmtId="0" fontId="10" fillId="0" borderId="10" xfId="3" applyFill="1" applyBorder="1" applyAlignment="1">
      <alignment wrapText="1"/>
    </xf>
    <xf numFmtId="0" fontId="11" fillId="0" borderId="7" xfId="3" applyFont="1" applyFill="1" applyBorder="1"/>
    <xf numFmtId="0" fontId="10" fillId="0" borderId="8" xfId="3" applyFill="1" applyBorder="1" applyAlignment="1">
      <alignment wrapText="1"/>
    </xf>
    <xf numFmtId="0" fontId="10" fillId="0" borderId="0" xfId="3" applyFill="1" applyBorder="1" applyAlignment="1">
      <alignment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4" fillId="0" borderId="1" xfId="5" applyNumberFormat="1" applyFont="1" applyFill="1" applyBorder="1" applyAlignment="1">
      <alignment horizontal="left" vertical="top"/>
    </xf>
    <xf numFmtId="0" fontId="12" fillId="0" borderId="8" xfId="3" applyFont="1" applyFill="1" applyBorder="1"/>
    <xf numFmtId="0" fontId="12" fillId="0" borderId="0" xfId="3" applyFont="1" applyFill="1" applyBorder="1"/>
    <xf numFmtId="0" fontId="0" fillId="0" borderId="7" xfId="0" applyFill="1" applyBorder="1"/>
    <xf numFmtId="164" fontId="0" fillId="0" borderId="8" xfId="0" applyNumberFormat="1" applyFill="1" applyBorder="1"/>
    <xf numFmtId="164" fontId="0" fillId="0" borderId="7" xfId="0" applyNumberFormat="1" applyFill="1" applyBorder="1"/>
    <xf numFmtId="164" fontId="0" fillId="0" borderId="0" xfId="0" applyNumberFormat="1" applyFill="1"/>
    <xf numFmtId="164" fontId="0" fillId="0" borderId="21" xfId="0" applyNumberFormat="1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14" xfId="0" applyFill="1" applyBorder="1"/>
    <xf numFmtId="0" fontId="10" fillId="0" borderId="6" xfId="3" applyFill="1" applyBorder="1" applyAlignment="1">
      <alignment wrapText="1"/>
    </xf>
    <xf numFmtId="0" fontId="10" fillId="0" borderId="7" xfId="3" applyFill="1" applyBorder="1" applyAlignment="1">
      <alignment wrapText="1"/>
    </xf>
    <xf numFmtId="0" fontId="0" fillId="0" borderId="7" xfId="0" applyFill="1" applyBorder="1" applyAlignment="1">
      <alignment wrapText="1"/>
    </xf>
    <xf numFmtId="164" fontId="0" fillId="0" borderId="6" xfId="0" applyNumberFormat="1" applyFill="1" applyBorder="1"/>
    <xf numFmtId="0" fontId="15" fillId="0" borderId="6" xfId="0" applyFont="1" applyFill="1" applyBorder="1"/>
    <xf numFmtId="0" fontId="15" fillId="0" borderId="0" xfId="0" applyFont="1" applyFill="1" applyBorder="1"/>
    <xf numFmtId="0" fontId="15" fillId="0" borderId="5" xfId="0" applyFont="1" applyFill="1" applyBorder="1"/>
    <xf numFmtId="0" fontId="0" fillId="0" borderId="27" xfId="0" applyFill="1" applyBorder="1"/>
    <xf numFmtId="0" fontId="0" fillId="0" borderId="6" xfId="0" applyFill="1" applyBorder="1" applyAlignment="1">
      <alignment wrapText="1"/>
    </xf>
    <xf numFmtId="164" fontId="0" fillId="0" borderId="27" xfId="0" applyNumberFormat="1" applyFill="1" applyBorder="1"/>
    <xf numFmtId="0" fontId="0" fillId="6" borderId="22" xfId="0" applyFill="1" applyBorder="1"/>
    <xf numFmtId="0" fontId="0" fillId="6" borderId="23" xfId="0" applyFill="1" applyBorder="1"/>
    <xf numFmtId="164" fontId="0" fillId="6" borderId="22" xfId="0" applyNumberFormat="1" applyFill="1" applyBorder="1"/>
    <xf numFmtId="0" fontId="0" fillId="6" borderId="26" xfId="0" applyFill="1" applyBorder="1"/>
    <xf numFmtId="164" fontId="5" fillId="2" borderId="1" xfId="6" applyNumberFormat="1" applyFont="1" applyFill="1" applyBorder="1" applyAlignment="1">
      <alignment horizontal="right" vertical="top"/>
    </xf>
    <xf numFmtId="0" fontId="5" fillId="2" borderId="1" xfId="6" applyNumberFormat="1" applyFont="1" applyFill="1" applyBorder="1" applyAlignment="1">
      <alignment horizontal="left" vertical="top"/>
    </xf>
    <xf numFmtId="164" fontId="0" fillId="7" borderId="21" xfId="0" applyNumberFormat="1" applyFill="1" applyBorder="1"/>
    <xf numFmtId="164" fontId="0" fillId="7" borderId="26" xfId="0" applyNumberFormat="1" applyFill="1" applyBorder="1"/>
    <xf numFmtId="0" fontId="0" fillId="7" borderId="22" xfId="0" applyFill="1" applyBorder="1"/>
    <xf numFmtId="164" fontId="0" fillId="7" borderId="23" xfId="0" applyNumberFormat="1" applyFill="1" applyBorder="1"/>
    <xf numFmtId="2" fontId="0" fillId="0" borderId="5" xfId="0" applyNumberFormat="1" applyFill="1" applyBorder="1"/>
    <xf numFmtId="2" fontId="0" fillId="0" borderId="7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1" fillId="5" borderId="21" xfId="3" applyFont="1" applyFill="1" applyBorder="1" applyAlignment="1">
      <alignment horizontal="center" vertical="center"/>
    </xf>
    <xf numFmtId="0" fontId="11" fillId="5" borderId="22" xfId="3" applyFont="1" applyFill="1" applyBorder="1" applyAlignment="1">
      <alignment horizontal="center" vertical="center"/>
    </xf>
    <xf numFmtId="0" fontId="11" fillId="5" borderId="23" xfId="3" applyFont="1" applyFill="1" applyBorder="1" applyAlignment="1">
      <alignment horizontal="center" vertical="center"/>
    </xf>
    <xf numFmtId="0" fontId="11" fillId="0" borderId="9" xfId="4" applyNumberFormat="1" applyFont="1" applyFill="1" applyBorder="1" applyAlignment="1">
      <alignment horizontal="center" vertical="center" wrapText="1"/>
    </xf>
    <xf numFmtId="0" fontId="11" fillId="0" borderId="24" xfId="3" applyFont="1" applyFill="1" applyBorder="1" applyAlignment="1">
      <alignment horizontal="center"/>
    </xf>
    <xf numFmtId="0" fontId="11" fillId="0" borderId="3" xfId="3" applyFont="1" applyFill="1" applyBorder="1" applyAlignment="1">
      <alignment horizontal="center"/>
    </xf>
    <xf numFmtId="0" fontId="11" fillId="0" borderId="17" xfId="3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 wrapText="1"/>
    </xf>
    <xf numFmtId="0" fontId="14" fillId="0" borderId="3" xfId="0" applyFont="1" applyFill="1" applyBorder="1" applyAlignment="1">
      <alignment horizontal="center" wrapText="1"/>
    </xf>
    <xf numFmtId="0" fontId="14" fillId="0" borderId="16" xfId="0" applyFont="1" applyFill="1" applyBorder="1" applyAlignment="1">
      <alignment horizontal="center" wrapText="1"/>
    </xf>
    <xf numFmtId="0" fontId="11" fillId="5" borderId="13" xfId="3" applyFont="1" applyFill="1" applyBorder="1" applyAlignment="1">
      <alignment horizontal="center" vertical="center" wrapText="1"/>
    </xf>
    <xf numFmtId="0" fontId="11" fillId="5" borderId="12" xfId="3" applyFont="1" applyFill="1" applyBorder="1" applyAlignment="1">
      <alignment horizontal="center" vertical="center" wrapText="1"/>
    </xf>
    <xf numFmtId="0" fontId="11" fillId="5" borderId="11" xfId="3" applyFont="1" applyFill="1" applyBorder="1" applyAlignment="1">
      <alignment horizontal="center" vertical="center" wrapText="1"/>
    </xf>
    <xf numFmtId="0" fontId="11" fillId="5" borderId="8" xfId="3" applyFont="1" applyFill="1" applyBorder="1" applyAlignment="1">
      <alignment horizontal="center" vertical="center"/>
    </xf>
    <xf numFmtId="0" fontId="11" fillId="5" borderId="0" xfId="3" applyFont="1" applyFill="1" applyBorder="1" applyAlignment="1">
      <alignment horizontal="center" vertical="center"/>
    </xf>
    <xf numFmtId="0" fontId="11" fillId="0" borderId="19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center"/>
    </xf>
    <xf numFmtId="0" fontId="12" fillId="0" borderId="9" xfId="3" applyFont="1" applyFill="1" applyBorder="1" applyAlignment="1">
      <alignment horizontal="center" wrapText="1"/>
    </xf>
    <xf numFmtId="0" fontId="10" fillId="0" borderId="9" xfId="3" applyFill="1" applyBorder="1" applyAlignment="1">
      <alignment horizontal="center" wrapText="1"/>
    </xf>
    <xf numFmtId="0" fontId="11" fillId="0" borderId="0" xfId="4" applyNumberFormat="1" applyFont="1" applyFill="1" applyBorder="1" applyAlignment="1">
      <alignment horizontal="center" vertical="center" wrapText="1"/>
    </xf>
    <xf numFmtId="0" fontId="11" fillId="0" borderId="5" xfId="4" applyNumberFormat="1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0" xfId="0" applyFill="1" applyAlignment="1">
      <alignment horizontal="right"/>
    </xf>
    <xf numFmtId="0" fontId="14" fillId="0" borderId="6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  <xf numFmtId="0" fontId="14" fillId="0" borderId="5" xfId="0" applyFont="1" applyFill="1" applyBorder="1" applyAlignment="1">
      <alignment horizontal="center" wrapText="1"/>
    </xf>
    <xf numFmtId="0" fontId="11" fillId="5" borderId="13" xfId="3" applyFont="1" applyFill="1" applyBorder="1" applyAlignment="1">
      <alignment horizontal="center" vertical="center"/>
    </xf>
    <xf numFmtId="0" fontId="11" fillId="5" borderId="12" xfId="3" applyFont="1" applyFill="1" applyBorder="1" applyAlignment="1">
      <alignment horizontal="center" vertical="center"/>
    </xf>
    <xf numFmtId="0" fontId="11" fillId="5" borderId="11" xfId="3" applyFont="1" applyFill="1" applyBorder="1" applyAlignment="1">
      <alignment horizontal="center" vertical="center"/>
    </xf>
    <xf numFmtId="0" fontId="11" fillId="0" borderId="18" xfId="3" applyFont="1" applyFill="1" applyBorder="1" applyAlignment="1">
      <alignment horizontal="center"/>
    </xf>
  </cellXfs>
  <cellStyles count="7">
    <cellStyle name="Обычный" xfId="0" builtinId="0"/>
    <cellStyle name="Обычный 2" xfId="3"/>
    <cellStyle name="Обычный_Балт экспр-8197" xfId="2"/>
    <cellStyle name="Обычный_Балтийский экспресс" xfId="6"/>
    <cellStyle name="Обычный_Коэффициент" xfId="4"/>
    <cellStyle name="Обычный_Лист1" xfId="1"/>
    <cellStyle name="Обычный_Пролетарский завод" xfId="5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152400</xdr:colOff>
      <xdr:row>4</xdr:row>
      <xdr:rowOff>66675</xdr:rowOff>
    </xdr:from>
    <xdr:ext cx="209550" cy="209550"/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9525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47625</xdr:colOff>
      <xdr:row>3</xdr:row>
      <xdr:rowOff>361950</xdr:rowOff>
    </xdr:from>
    <xdr:ext cx="942975" cy="552450"/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1171575"/>
          <a:ext cx="9429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142875</xdr:colOff>
      <xdr:row>3</xdr:row>
      <xdr:rowOff>361950</xdr:rowOff>
    </xdr:from>
    <xdr:ext cx="542925" cy="552450"/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171575"/>
          <a:ext cx="54292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20</xdr:col>
      <xdr:colOff>228600</xdr:colOff>
      <xdr:row>4</xdr:row>
      <xdr:rowOff>95250</xdr:rowOff>
    </xdr:from>
    <xdr:to>
      <xdr:col>20</xdr:col>
      <xdr:colOff>523875</xdr:colOff>
      <xdr:row>4</xdr:row>
      <xdr:rowOff>342900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9800" y="1362075"/>
          <a:ext cx="2952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133350</xdr:colOff>
      <xdr:row>4</xdr:row>
      <xdr:rowOff>57150</xdr:rowOff>
    </xdr:from>
    <xdr:to>
      <xdr:col>19</xdr:col>
      <xdr:colOff>0</xdr:colOff>
      <xdr:row>4</xdr:row>
      <xdr:rowOff>361950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06300" y="1323975"/>
          <a:ext cx="4762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161925</xdr:colOff>
      <xdr:row>4</xdr:row>
      <xdr:rowOff>85725</xdr:rowOff>
    </xdr:from>
    <xdr:ext cx="209550" cy="209550"/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13525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66675</xdr:colOff>
      <xdr:row>3</xdr:row>
      <xdr:rowOff>381000</xdr:rowOff>
    </xdr:from>
    <xdr:ext cx="942975" cy="552450"/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190625"/>
          <a:ext cx="9429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161925</xdr:colOff>
      <xdr:row>3</xdr:row>
      <xdr:rowOff>352425</xdr:rowOff>
    </xdr:from>
    <xdr:ext cx="542925" cy="552450"/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0" y="1162050"/>
          <a:ext cx="54292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17</xdr:col>
      <xdr:colOff>247650</xdr:colOff>
      <xdr:row>4</xdr:row>
      <xdr:rowOff>57150</xdr:rowOff>
    </xdr:from>
    <xdr:to>
      <xdr:col>17</xdr:col>
      <xdr:colOff>542925</xdr:colOff>
      <xdr:row>4</xdr:row>
      <xdr:rowOff>304800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1323975"/>
          <a:ext cx="2952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123825</xdr:colOff>
      <xdr:row>4</xdr:row>
      <xdr:rowOff>76200</xdr:rowOff>
    </xdr:from>
    <xdr:to>
      <xdr:col>21</xdr:col>
      <xdr:colOff>600075</xdr:colOff>
      <xdr:row>4</xdr:row>
      <xdr:rowOff>381000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4625" y="1343025"/>
          <a:ext cx="4762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41</xdr:col>
      <xdr:colOff>0</xdr:colOff>
      <xdr:row>4</xdr:row>
      <xdr:rowOff>0</xdr:rowOff>
    </xdr:from>
    <xdr:ext cx="733425" cy="247650"/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0" y="885825"/>
          <a:ext cx="7334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42</xdr:col>
      <xdr:colOff>0</xdr:colOff>
      <xdr:row>4</xdr:row>
      <xdr:rowOff>0</xdr:rowOff>
    </xdr:from>
    <xdr:ext cx="676275" cy="257175"/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64700" y="885825"/>
          <a:ext cx="6762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180975</xdr:colOff>
      <xdr:row>4</xdr:row>
      <xdr:rowOff>285750</xdr:rowOff>
    </xdr:from>
    <xdr:ext cx="295275" cy="247650"/>
    <xdr:pic>
      <xdr:nvPicPr>
        <xdr:cNvPr id="21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1562100"/>
          <a:ext cx="2952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171450</xdr:colOff>
      <xdr:row>4</xdr:row>
      <xdr:rowOff>266700</xdr:rowOff>
    </xdr:from>
    <xdr:ext cx="295275" cy="247650"/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543050"/>
          <a:ext cx="2952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66675</xdr:colOff>
      <xdr:row>4</xdr:row>
      <xdr:rowOff>247650</xdr:rowOff>
    </xdr:from>
    <xdr:ext cx="476250" cy="304800"/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1524000"/>
          <a:ext cx="4762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28575</xdr:colOff>
      <xdr:row>4</xdr:row>
      <xdr:rowOff>285750</xdr:rowOff>
    </xdr:from>
    <xdr:ext cx="476250" cy="304800"/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1562100"/>
          <a:ext cx="4762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219075</xdr:colOff>
      <xdr:row>4</xdr:row>
      <xdr:rowOff>238125</xdr:rowOff>
    </xdr:from>
    <xdr:ext cx="295275" cy="247650"/>
    <xdr:pic>
      <xdr:nvPicPr>
        <xdr:cNvPr id="27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68675" y="1514475"/>
          <a:ext cx="2952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104775</xdr:colOff>
      <xdr:row>4</xdr:row>
      <xdr:rowOff>228600</xdr:rowOff>
    </xdr:from>
    <xdr:ext cx="476250" cy="304800"/>
    <xdr:pic>
      <xdr:nvPicPr>
        <xdr:cNvPr id="28" name="Рисунок 2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3975" y="1504950"/>
          <a:ext cx="4762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44</xdr:col>
      <xdr:colOff>0</xdr:colOff>
      <xdr:row>4</xdr:row>
      <xdr:rowOff>0</xdr:rowOff>
    </xdr:from>
    <xdr:to>
      <xdr:col>44</xdr:col>
      <xdr:colOff>790575</xdr:colOff>
      <xdr:row>4</xdr:row>
      <xdr:rowOff>276225</xdr:rowOff>
    </xdr:to>
    <xdr:pic>
      <xdr:nvPicPr>
        <xdr:cNvPr id="30" name="Рисунок 2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2325" y="1466850"/>
          <a:ext cx="7905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46</xdr:col>
      <xdr:colOff>95250</xdr:colOff>
      <xdr:row>4</xdr:row>
      <xdr:rowOff>285750</xdr:rowOff>
    </xdr:to>
    <xdr:pic>
      <xdr:nvPicPr>
        <xdr:cNvPr id="31" name="Рисунок 3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02425" y="1466850"/>
          <a:ext cx="9429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152400</xdr:colOff>
      <xdr:row>4</xdr:row>
      <xdr:rowOff>66675</xdr:rowOff>
    </xdr:from>
    <xdr:ext cx="209550" cy="209550"/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53352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47625</xdr:colOff>
      <xdr:row>3</xdr:row>
      <xdr:rowOff>361950</xdr:rowOff>
    </xdr:from>
    <xdr:ext cx="942975" cy="552450"/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371600"/>
          <a:ext cx="9429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142875</xdr:colOff>
      <xdr:row>3</xdr:row>
      <xdr:rowOff>361950</xdr:rowOff>
    </xdr:from>
    <xdr:ext cx="542925" cy="552450"/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371600"/>
          <a:ext cx="54292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20</xdr:col>
      <xdr:colOff>228600</xdr:colOff>
      <xdr:row>4</xdr:row>
      <xdr:rowOff>95250</xdr:rowOff>
    </xdr:from>
    <xdr:to>
      <xdr:col>20</xdr:col>
      <xdr:colOff>523875</xdr:colOff>
      <xdr:row>4</xdr:row>
      <xdr:rowOff>342900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1562100"/>
          <a:ext cx="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133350</xdr:colOff>
      <xdr:row>4</xdr:row>
      <xdr:rowOff>57150</xdr:rowOff>
    </xdr:from>
    <xdr:to>
      <xdr:col>19</xdr:col>
      <xdr:colOff>0</xdr:colOff>
      <xdr:row>4</xdr:row>
      <xdr:rowOff>361950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1524000"/>
          <a:ext cx="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161925</xdr:colOff>
      <xdr:row>4</xdr:row>
      <xdr:rowOff>85725</xdr:rowOff>
    </xdr:from>
    <xdr:ext cx="209550" cy="209550"/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155257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66675</xdr:colOff>
      <xdr:row>3</xdr:row>
      <xdr:rowOff>381000</xdr:rowOff>
    </xdr:from>
    <xdr:ext cx="942975" cy="552450"/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390650"/>
          <a:ext cx="9429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161925</xdr:colOff>
      <xdr:row>3</xdr:row>
      <xdr:rowOff>352425</xdr:rowOff>
    </xdr:from>
    <xdr:ext cx="542925" cy="552450"/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0" y="1362075"/>
          <a:ext cx="54292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17</xdr:col>
      <xdr:colOff>247650</xdr:colOff>
      <xdr:row>4</xdr:row>
      <xdr:rowOff>57150</xdr:rowOff>
    </xdr:from>
    <xdr:to>
      <xdr:col>17</xdr:col>
      <xdr:colOff>542925</xdr:colOff>
      <xdr:row>4</xdr:row>
      <xdr:rowOff>304800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1524000"/>
          <a:ext cx="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123825</xdr:colOff>
      <xdr:row>4</xdr:row>
      <xdr:rowOff>76200</xdr:rowOff>
    </xdr:from>
    <xdr:to>
      <xdr:col>21</xdr:col>
      <xdr:colOff>600075</xdr:colOff>
      <xdr:row>4</xdr:row>
      <xdr:rowOff>381000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1543050"/>
          <a:ext cx="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41</xdr:col>
      <xdr:colOff>0</xdr:colOff>
      <xdr:row>4</xdr:row>
      <xdr:rowOff>0</xdr:rowOff>
    </xdr:from>
    <xdr:ext cx="733425" cy="247650"/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7350" y="1466850"/>
          <a:ext cx="7334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42</xdr:col>
      <xdr:colOff>0</xdr:colOff>
      <xdr:row>4</xdr:row>
      <xdr:rowOff>0</xdr:rowOff>
    </xdr:from>
    <xdr:ext cx="676275" cy="257175"/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3175" y="1466850"/>
          <a:ext cx="6762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180975</xdr:colOff>
      <xdr:row>4</xdr:row>
      <xdr:rowOff>285750</xdr:rowOff>
    </xdr:from>
    <xdr:ext cx="295275" cy="247650"/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1752600"/>
          <a:ext cx="2952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171450</xdr:colOff>
      <xdr:row>4</xdr:row>
      <xdr:rowOff>266700</xdr:rowOff>
    </xdr:from>
    <xdr:ext cx="295275" cy="247650"/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733550"/>
          <a:ext cx="2952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66675</xdr:colOff>
      <xdr:row>4</xdr:row>
      <xdr:rowOff>247650</xdr:rowOff>
    </xdr:from>
    <xdr:ext cx="476250" cy="304800"/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1714500"/>
          <a:ext cx="4762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28575</xdr:colOff>
      <xdr:row>4</xdr:row>
      <xdr:rowOff>285750</xdr:rowOff>
    </xdr:from>
    <xdr:ext cx="476250" cy="304800"/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1752600"/>
          <a:ext cx="4762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219075</xdr:colOff>
      <xdr:row>4</xdr:row>
      <xdr:rowOff>238125</xdr:rowOff>
    </xdr:from>
    <xdr:ext cx="295275" cy="247650"/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0025" y="1704975"/>
          <a:ext cx="2952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104775</xdr:colOff>
      <xdr:row>4</xdr:row>
      <xdr:rowOff>228600</xdr:rowOff>
    </xdr:from>
    <xdr:ext cx="476250" cy="304800"/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5325" y="1695450"/>
          <a:ext cx="4762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44</xdr:col>
      <xdr:colOff>0</xdr:colOff>
      <xdr:row>4</xdr:row>
      <xdr:rowOff>0</xdr:rowOff>
    </xdr:from>
    <xdr:to>
      <xdr:col>44</xdr:col>
      <xdr:colOff>790575</xdr:colOff>
      <xdr:row>4</xdr:row>
      <xdr:rowOff>276225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2900" y="1466850"/>
          <a:ext cx="7905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46</xdr:col>
      <xdr:colOff>95250</xdr:colOff>
      <xdr:row>4</xdr:row>
      <xdr:rowOff>285750</xdr:rowOff>
    </xdr:to>
    <xdr:pic>
      <xdr:nvPicPr>
        <xdr:cNvPr id="21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0" y="1466850"/>
          <a:ext cx="9429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3"/>
  <sheetViews>
    <sheetView workbookViewId="0">
      <selection activeCell="I1" sqref="I1"/>
    </sheetView>
  </sheetViews>
  <sheetFormatPr defaultRowHeight="15" x14ac:dyDescent="0.25"/>
  <cols>
    <col min="1" max="1" width="2.28515625" customWidth="1"/>
    <col min="7" max="7" width="9.5703125" customWidth="1"/>
    <col min="13" max="13" width="11.28515625" customWidth="1"/>
    <col min="14" max="14" width="8.7109375" customWidth="1"/>
    <col min="27" max="27" width="11.140625" customWidth="1"/>
  </cols>
  <sheetData>
    <row r="1" spans="2:29" x14ac:dyDescent="0.25">
      <c r="I1" t="s">
        <v>57</v>
      </c>
    </row>
    <row r="2" spans="2:29" x14ac:dyDescent="0.25">
      <c r="C2" t="s">
        <v>35</v>
      </c>
      <c r="H2" t="s">
        <v>36</v>
      </c>
      <c r="P2" t="s">
        <v>37</v>
      </c>
      <c r="V2" t="s">
        <v>38</v>
      </c>
    </row>
    <row r="3" spans="2:29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s="1" t="s">
        <v>0</v>
      </c>
      <c r="I3" s="1" t="s">
        <v>1</v>
      </c>
      <c r="J3" s="1" t="s">
        <v>2</v>
      </c>
      <c r="K3" s="1" t="s">
        <v>3</v>
      </c>
      <c r="L3" s="1" t="s">
        <v>4</v>
      </c>
      <c r="M3" s="13" t="s">
        <v>46</v>
      </c>
      <c r="N3" s="14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13" t="s">
        <v>49</v>
      </c>
    </row>
    <row r="4" spans="2:29" x14ac:dyDescent="0.25">
      <c r="B4" s="2" t="s">
        <v>5</v>
      </c>
      <c r="C4" s="3">
        <v>10</v>
      </c>
      <c r="D4" s="3">
        <v>25.056999999999999</v>
      </c>
      <c r="E4" s="20">
        <v>3.7989999999999999</v>
      </c>
      <c r="F4" s="3">
        <v>15.057</v>
      </c>
      <c r="G4" s="12">
        <f>D4+J4</f>
        <v>41.058999999999997</v>
      </c>
      <c r="H4" s="2" t="s">
        <v>5</v>
      </c>
      <c r="I4" s="3">
        <v>21.667000000000002</v>
      </c>
      <c r="J4" s="3">
        <v>16.001999999999999</v>
      </c>
      <c r="K4" s="20">
        <v>2.4260000000000002</v>
      </c>
      <c r="L4" s="3">
        <v>-5.665</v>
      </c>
      <c r="M4" s="12">
        <f>(C4+I4)*1.1</f>
        <v>34.833700000000007</v>
      </c>
      <c r="N4" s="19">
        <f>M4-D4-J4</f>
        <v>-6.2252999999999901</v>
      </c>
      <c r="P4" s="2" t="s">
        <v>5</v>
      </c>
      <c r="Q4" s="3">
        <v>1.667</v>
      </c>
      <c r="R4" s="3">
        <v>1.8340000000000001</v>
      </c>
      <c r="S4" s="2"/>
      <c r="T4" s="3">
        <v>0.16700000000000001</v>
      </c>
      <c r="V4" s="2" t="s">
        <v>5</v>
      </c>
      <c r="W4" s="3">
        <v>1.667</v>
      </c>
      <c r="X4" s="2"/>
      <c r="Y4" s="2"/>
      <c r="Z4" s="3">
        <v>-1.667</v>
      </c>
      <c r="AA4" s="12">
        <f>(Q4+W4)*1.1</f>
        <v>3.6674000000000002</v>
      </c>
      <c r="AB4" s="12">
        <f>AA4-R4-X4</f>
        <v>1.8334000000000001</v>
      </c>
    </row>
    <row r="5" spans="2:29" x14ac:dyDescent="0.25">
      <c r="B5" s="2" t="s">
        <v>6</v>
      </c>
      <c r="C5" s="3">
        <v>10</v>
      </c>
      <c r="D5" s="3">
        <v>5.6790000000000003</v>
      </c>
      <c r="E5" s="20">
        <v>0.84299999999999997</v>
      </c>
      <c r="F5" s="3">
        <v>-4.3209999999999997</v>
      </c>
      <c r="G5" s="12">
        <f t="shared" ref="G5:G33" si="0">D5+J5</f>
        <v>40.905999999999999</v>
      </c>
      <c r="H5" s="2" t="s">
        <v>6</v>
      </c>
      <c r="I5" s="3">
        <v>21.667000000000002</v>
      </c>
      <c r="J5" s="3">
        <v>35.226999999999997</v>
      </c>
      <c r="K5" s="20">
        <v>5.2290000000000001</v>
      </c>
      <c r="L5" s="3">
        <v>13.56</v>
      </c>
      <c r="M5" s="12">
        <f t="shared" ref="M5:M33" si="1">(C5+I5)*1.1</f>
        <v>34.833700000000007</v>
      </c>
      <c r="N5" s="19">
        <f t="shared" ref="N5:N33" si="2">M5-D5-J5</f>
        <v>-6.0722999999999914</v>
      </c>
      <c r="P5" s="2" t="s">
        <v>6</v>
      </c>
      <c r="Q5" s="3">
        <v>1.667</v>
      </c>
      <c r="R5" s="2"/>
      <c r="S5" s="2"/>
      <c r="T5" s="3">
        <v>-1.667</v>
      </c>
      <c r="V5" s="2" t="s">
        <v>6</v>
      </c>
      <c r="W5" s="3">
        <v>1.667</v>
      </c>
      <c r="X5" s="3">
        <v>1.8340000000000001</v>
      </c>
      <c r="Y5" s="2"/>
      <c r="Z5" s="3">
        <v>0.16700000000000001</v>
      </c>
      <c r="AA5" s="12">
        <f t="shared" ref="AA5:AA33" si="3">(Q5+W5)*1.1</f>
        <v>3.6674000000000002</v>
      </c>
      <c r="AB5" s="12">
        <f t="shared" ref="AB5:AB33" si="4">AA5-R5-X5</f>
        <v>1.8334000000000001</v>
      </c>
    </row>
    <row r="6" spans="2:29" x14ac:dyDescent="0.25">
      <c r="B6" s="2" t="s">
        <v>7</v>
      </c>
      <c r="C6" s="3">
        <v>10</v>
      </c>
      <c r="D6" s="3">
        <v>6.3470000000000004</v>
      </c>
      <c r="E6" s="20">
        <v>1.0289999999999999</v>
      </c>
      <c r="F6" s="3">
        <v>-3.653</v>
      </c>
      <c r="G6" s="12">
        <f t="shared" si="0"/>
        <v>41.573</v>
      </c>
      <c r="H6" s="2" t="s">
        <v>7</v>
      </c>
      <c r="I6" s="3">
        <v>21.667000000000002</v>
      </c>
      <c r="J6" s="3">
        <v>35.225999999999999</v>
      </c>
      <c r="K6" s="20">
        <v>5.71</v>
      </c>
      <c r="L6" s="3">
        <v>13.558999999999999</v>
      </c>
      <c r="M6" s="12">
        <f t="shared" si="1"/>
        <v>34.833700000000007</v>
      </c>
      <c r="N6" s="19">
        <f t="shared" si="2"/>
        <v>-6.739299999999993</v>
      </c>
      <c r="P6" s="2" t="s">
        <v>7</v>
      </c>
      <c r="Q6" s="3">
        <v>1.667</v>
      </c>
      <c r="R6" s="2"/>
      <c r="S6" s="2"/>
      <c r="T6" s="3">
        <v>-1.667</v>
      </c>
      <c r="V6" s="2" t="s">
        <v>7</v>
      </c>
      <c r="W6" s="3">
        <v>1.667</v>
      </c>
      <c r="X6" s="3">
        <v>1.8340000000000001</v>
      </c>
      <c r="Y6" s="2"/>
      <c r="Z6" s="3">
        <v>0.16700000000000001</v>
      </c>
      <c r="AA6" s="12">
        <f t="shared" si="3"/>
        <v>3.6674000000000002</v>
      </c>
      <c r="AB6" s="12">
        <f t="shared" si="4"/>
        <v>1.8334000000000001</v>
      </c>
    </row>
    <row r="7" spans="2:29" x14ac:dyDescent="0.25">
      <c r="B7" s="2" t="s">
        <v>8</v>
      </c>
      <c r="C7" s="3">
        <v>10</v>
      </c>
      <c r="D7" s="3">
        <v>5.306</v>
      </c>
      <c r="E7" s="20">
        <v>0.36699999999999999</v>
      </c>
      <c r="F7" s="3">
        <v>-4.694</v>
      </c>
      <c r="G7" s="12">
        <f t="shared" si="0"/>
        <v>37.424999999999997</v>
      </c>
      <c r="H7" s="2" t="s">
        <v>8</v>
      </c>
      <c r="I7" s="3">
        <v>21.667000000000002</v>
      </c>
      <c r="J7" s="3">
        <v>32.119</v>
      </c>
      <c r="K7" s="20">
        <v>2.2240000000000002</v>
      </c>
      <c r="L7" s="3">
        <v>10.452</v>
      </c>
      <c r="M7" s="12">
        <f t="shared" si="1"/>
        <v>34.833700000000007</v>
      </c>
      <c r="N7" s="19">
        <f t="shared" si="2"/>
        <v>-2.5912999999999933</v>
      </c>
      <c r="P7" s="2" t="s">
        <v>8</v>
      </c>
      <c r="Q7" s="3">
        <v>1.667</v>
      </c>
      <c r="R7" s="2"/>
      <c r="S7" s="2"/>
      <c r="T7" s="3">
        <v>-1.667</v>
      </c>
      <c r="V7" s="2" t="s">
        <v>8</v>
      </c>
      <c r="W7" s="3">
        <v>1.667</v>
      </c>
      <c r="X7" s="3">
        <v>1.8340000000000001</v>
      </c>
      <c r="Y7" s="2"/>
      <c r="Z7" s="3">
        <v>0.16700000000000001</v>
      </c>
      <c r="AA7" s="12">
        <f t="shared" si="3"/>
        <v>3.6674000000000002</v>
      </c>
      <c r="AB7" s="12">
        <f t="shared" si="4"/>
        <v>1.8334000000000001</v>
      </c>
    </row>
    <row r="8" spans="2:29" x14ac:dyDescent="0.25">
      <c r="B8" s="2" t="s">
        <v>9</v>
      </c>
      <c r="C8" s="3">
        <v>10</v>
      </c>
      <c r="D8" s="3">
        <v>5.0220000000000002</v>
      </c>
      <c r="E8" s="2"/>
      <c r="F8" s="3">
        <v>-4.9779999999999998</v>
      </c>
      <c r="G8" s="16">
        <f t="shared" si="0"/>
        <v>33.866999999999997</v>
      </c>
      <c r="H8" s="2" t="s">
        <v>9</v>
      </c>
      <c r="I8" s="3">
        <v>21.667000000000002</v>
      </c>
      <c r="J8" s="3">
        <v>28.844999999999999</v>
      </c>
      <c r="K8" s="2"/>
      <c r="L8" s="3">
        <v>7.1779999999999999</v>
      </c>
      <c r="M8" s="12">
        <f t="shared" si="1"/>
        <v>34.833700000000007</v>
      </c>
      <c r="N8" s="12">
        <f t="shared" si="2"/>
        <v>0.96670000000001011</v>
      </c>
      <c r="P8" s="2" t="s">
        <v>9</v>
      </c>
      <c r="Q8" s="3">
        <v>1.667</v>
      </c>
      <c r="R8" s="2"/>
      <c r="S8" s="2"/>
      <c r="T8" s="3">
        <v>-1.667</v>
      </c>
      <c r="V8" s="2" t="s">
        <v>9</v>
      </c>
      <c r="W8" s="3">
        <v>1.667</v>
      </c>
      <c r="X8" s="3">
        <v>1.8340000000000001</v>
      </c>
      <c r="Y8" s="2"/>
      <c r="Z8" s="3">
        <v>0.16700000000000001</v>
      </c>
      <c r="AA8" s="12">
        <f t="shared" si="3"/>
        <v>3.6674000000000002</v>
      </c>
      <c r="AB8" s="12">
        <f t="shared" si="4"/>
        <v>1.8334000000000001</v>
      </c>
    </row>
    <row r="9" spans="2:29" s="10" customFormat="1" x14ac:dyDescent="0.25">
      <c r="B9" s="8" t="s">
        <v>10</v>
      </c>
      <c r="C9" s="9">
        <v>10</v>
      </c>
      <c r="D9" s="9">
        <v>1.4219999999999999</v>
      </c>
      <c r="E9" s="8"/>
      <c r="F9" s="9">
        <v>-8.5779999999999994</v>
      </c>
      <c r="G9" s="12">
        <f t="shared" si="0"/>
        <v>25.256</v>
      </c>
      <c r="H9" s="8" t="s">
        <v>10</v>
      </c>
      <c r="I9" s="9">
        <v>21.667000000000002</v>
      </c>
      <c r="J9" s="9">
        <v>23.834</v>
      </c>
      <c r="K9" s="8"/>
      <c r="L9" s="9">
        <v>2.1669999999999998</v>
      </c>
      <c r="M9" s="17">
        <f t="shared" si="1"/>
        <v>34.833700000000007</v>
      </c>
      <c r="N9" s="18">
        <f t="shared" si="2"/>
        <v>9.5777000000000108</v>
      </c>
      <c r="P9" s="8" t="s">
        <v>10</v>
      </c>
      <c r="Q9" s="9">
        <v>1.667</v>
      </c>
      <c r="R9" s="8"/>
      <c r="S9" s="8"/>
      <c r="T9" s="9">
        <v>-1.667</v>
      </c>
      <c r="V9" s="8" t="s">
        <v>10</v>
      </c>
      <c r="W9" s="9">
        <v>1.667</v>
      </c>
      <c r="X9" s="9">
        <v>4.3470000000000004</v>
      </c>
      <c r="Y9" s="11">
        <v>0.68</v>
      </c>
      <c r="Z9" s="9">
        <v>2.68</v>
      </c>
      <c r="AA9" s="17">
        <f t="shared" si="3"/>
        <v>3.6674000000000002</v>
      </c>
      <c r="AB9" s="18">
        <f t="shared" si="4"/>
        <v>-0.6796000000000002</v>
      </c>
      <c r="AC9" s="17"/>
    </row>
    <row r="10" spans="2:29" x14ac:dyDescent="0.25">
      <c r="B10" s="2" t="s">
        <v>11</v>
      </c>
      <c r="C10" s="3">
        <v>10</v>
      </c>
      <c r="D10" s="2"/>
      <c r="E10" s="2"/>
      <c r="F10" s="3">
        <v>-10</v>
      </c>
      <c r="G10" s="16">
        <f t="shared" si="0"/>
        <v>23.834</v>
      </c>
      <c r="H10" s="2" t="s">
        <v>11</v>
      </c>
      <c r="I10" s="3">
        <v>21.667000000000002</v>
      </c>
      <c r="J10" s="3">
        <v>23.834</v>
      </c>
      <c r="K10" s="2"/>
      <c r="L10" s="3">
        <v>2.1669999999999998</v>
      </c>
      <c r="M10" s="12">
        <f t="shared" si="1"/>
        <v>34.833700000000007</v>
      </c>
      <c r="N10" s="12">
        <f t="shared" si="2"/>
        <v>10.999700000000008</v>
      </c>
      <c r="P10" s="2" t="s">
        <v>11</v>
      </c>
      <c r="Q10" s="3">
        <v>1.667</v>
      </c>
      <c r="R10" s="2"/>
      <c r="S10" s="2"/>
      <c r="T10" s="3">
        <v>-1.667</v>
      </c>
      <c r="V10" s="2" t="s">
        <v>11</v>
      </c>
      <c r="W10" s="3">
        <v>1.667</v>
      </c>
      <c r="X10" s="3">
        <v>3.476</v>
      </c>
      <c r="Y10" s="7"/>
      <c r="Z10" s="3">
        <v>1.8089999999999999</v>
      </c>
      <c r="AA10" s="12">
        <f t="shared" si="3"/>
        <v>3.6674000000000002</v>
      </c>
      <c r="AB10" s="12">
        <f t="shared" si="4"/>
        <v>0.19140000000000024</v>
      </c>
    </row>
    <row r="11" spans="2:29" s="10" customFormat="1" x14ac:dyDescent="0.25">
      <c r="B11" s="8" t="s">
        <v>12</v>
      </c>
      <c r="C11" s="9">
        <v>10</v>
      </c>
      <c r="D11" s="9">
        <v>3.9489999999999998</v>
      </c>
      <c r="E11" s="8"/>
      <c r="F11" s="9">
        <v>-6.0510000000000002</v>
      </c>
      <c r="G11" s="12">
        <f t="shared" si="0"/>
        <v>27.783000000000001</v>
      </c>
      <c r="H11" s="8" t="s">
        <v>12</v>
      </c>
      <c r="I11" s="9">
        <v>21.667000000000002</v>
      </c>
      <c r="J11" s="9">
        <v>23.834</v>
      </c>
      <c r="K11" s="8"/>
      <c r="L11" s="9">
        <v>2.1669999999999998</v>
      </c>
      <c r="M11" s="17">
        <f t="shared" si="1"/>
        <v>34.833700000000007</v>
      </c>
      <c r="N11" s="18">
        <f t="shared" si="2"/>
        <v>7.0507000000000097</v>
      </c>
      <c r="P11" s="8" t="s">
        <v>12</v>
      </c>
      <c r="Q11" s="9">
        <v>1.667</v>
      </c>
      <c r="R11" s="8"/>
      <c r="S11" s="8"/>
      <c r="T11" s="9">
        <v>-1.667</v>
      </c>
      <c r="V11" s="8" t="s">
        <v>12</v>
      </c>
      <c r="W11" s="9">
        <v>1.667</v>
      </c>
      <c r="X11" s="9">
        <v>6.4669999999999996</v>
      </c>
      <c r="Y11" s="11">
        <v>2.8</v>
      </c>
      <c r="Z11" s="9">
        <v>4.8</v>
      </c>
      <c r="AA11" s="17">
        <f t="shared" si="3"/>
        <v>3.6674000000000002</v>
      </c>
      <c r="AB11" s="18">
        <f t="shared" si="4"/>
        <v>-2.7995999999999994</v>
      </c>
    </row>
    <row r="12" spans="2:29" x14ac:dyDescent="0.25">
      <c r="B12" s="2" t="s">
        <v>13</v>
      </c>
      <c r="C12" s="3">
        <v>10</v>
      </c>
      <c r="D12" s="3">
        <v>5.6959999999999997</v>
      </c>
      <c r="E12" s="2"/>
      <c r="F12" s="3">
        <v>-4.3040000000000003</v>
      </c>
      <c r="G12" s="12">
        <f t="shared" si="0"/>
        <v>29.271000000000001</v>
      </c>
      <c r="H12" s="2" t="s">
        <v>13</v>
      </c>
      <c r="I12" s="3">
        <v>21.667000000000002</v>
      </c>
      <c r="J12" s="3">
        <v>23.574999999999999</v>
      </c>
      <c r="K12" s="2"/>
      <c r="L12" s="3">
        <v>1.9079999999999999</v>
      </c>
      <c r="M12" s="12">
        <f t="shared" si="1"/>
        <v>34.833700000000007</v>
      </c>
      <c r="N12" s="12">
        <f t="shared" si="2"/>
        <v>5.5627000000000102</v>
      </c>
      <c r="P12" s="2" t="s">
        <v>13</v>
      </c>
      <c r="Q12" s="3">
        <v>1.667</v>
      </c>
      <c r="R12" s="2"/>
      <c r="S12" s="2"/>
      <c r="T12" s="3">
        <v>-1.667</v>
      </c>
      <c r="V12" s="2" t="s">
        <v>13</v>
      </c>
      <c r="W12" s="3">
        <v>1.667</v>
      </c>
      <c r="X12" s="2"/>
      <c r="Y12" s="2"/>
      <c r="Z12" s="3">
        <v>-1.667</v>
      </c>
      <c r="AA12" s="12">
        <f t="shared" si="3"/>
        <v>3.6674000000000002</v>
      </c>
      <c r="AB12" s="12">
        <f t="shared" si="4"/>
        <v>3.6674000000000002</v>
      </c>
    </row>
    <row r="13" spans="2:29" x14ac:dyDescent="0.25">
      <c r="B13" s="2" t="s">
        <v>14</v>
      </c>
      <c r="C13" s="3">
        <v>10</v>
      </c>
      <c r="D13" s="3">
        <v>5.3129999999999997</v>
      </c>
      <c r="E13" s="2"/>
      <c r="F13" s="3">
        <v>-4.6870000000000003</v>
      </c>
      <c r="G13" s="12">
        <f t="shared" si="0"/>
        <v>29.137</v>
      </c>
      <c r="H13" s="2" t="s">
        <v>14</v>
      </c>
      <c r="I13" s="3">
        <v>21.667000000000002</v>
      </c>
      <c r="J13" s="3">
        <v>23.824000000000002</v>
      </c>
      <c r="K13" s="2"/>
      <c r="L13" s="3">
        <v>2.157</v>
      </c>
      <c r="M13" s="12">
        <f t="shared" si="1"/>
        <v>34.833700000000007</v>
      </c>
      <c r="N13" s="12">
        <f t="shared" si="2"/>
        <v>5.696700000000007</v>
      </c>
      <c r="P13" s="2" t="s">
        <v>14</v>
      </c>
      <c r="Q13" s="3">
        <v>1.667</v>
      </c>
      <c r="R13" s="2"/>
      <c r="S13" s="2"/>
      <c r="T13" s="3">
        <v>-1.667</v>
      </c>
      <c r="V13" s="2" t="s">
        <v>14</v>
      </c>
      <c r="W13" s="3">
        <v>1.667</v>
      </c>
      <c r="X13" s="2"/>
      <c r="Y13" s="2"/>
      <c r="Z13" s="3">
        <v>-1.667</v>
      </c>
      <c r="AA13" s="12">
        <f t="shared" si="3"/>
        <v>3.6674000000000002</v>
      </c>
      <c r="AB13" s="12">
        <f t="shared" si="4"/>
        <v>3.6674000000000002</v>
      </c>
    </row>
    <row r="14" spans="2:29" s="23" customFormat="1" x14ac:dyDescent="0.25">
      <c r="B14" s="21" t="s">
        <v>15</v>
      </c>
      <c r="C14" s="22">
        <v>10</v>
      </c>
      <c r="D14" s="22">
        <v>6.3719999999999999</v>
      </c>
      <c r="E14" s="21"/>
      <c r="F14" s="22">
        <v>-3.6280000000000001</v>
      </c>
      <c r="G14" s="16">
        <f t="shared" si="0"/>
        <v>30.206</v>
      </c>
      <c r="H14" s="21" t="s">
        <v>15</v>
      </c>
      <c r="I14" s="22">
        <v>21.667000000000002</v>
      </c>
      <c r="J14" s="22">
        <v>23.834</v>
      </c>
      <c r="K14" s="21"/>
      <c r="L14" s="22">
        <v>2.1669999999999998</v>
      </c>
      <c r="M14" s="24">
        <f t="shared" si="1"/>
        <v>34.833700000000007</v>
      </c>
      <c r="N14" s="24">
        <f t="shared" si="2"/>
        <v>4.6277000000000079</v>
      </c>
      <c r="P14" s="21" t="s">
        <v>15</v>
      </c>
      <c r="Q14" s="22">
        <v>1.667</v>
      </c>
      <c r="R14" s="21"/>
      <c r="S14" s="21"/>
      <c r="T14" s="22">
        <v>-1.667</v>
      </c>
      <c r="V14" s="21" t="s">
        <v>15</v>
      </c>
      <c r="W14" s="22">
        <v>1.667</v>
      </c>
      <c r="X14" s="22">
        <v>0.20699999999999999</v>
      </c>
      <c r="Y14" s="21"/>
      <c r="Z14" s="22">
        <v>-1.46</v>
      </c>
      <c r="AA14" s="24">
        <f t="shared" si="3"/>
        <v>3.6674000000000002</v>
      </c>
      <c r="AB14" s="24">
        <f t="shared" si="4"/>
        <v>3.4604000000000004</v>
      </c>
    </row>
    <row r="15" spans="2:29" x14ac:dyDescent="0.25">
      <c r="B15" s="2" t="s">
        <v>16</v>
      </c>
      <c r="C15" s="3">
        <v>10</v>
      </c>
      <c r="D15" s="3">
        <v>8.1199999999999992</v>
      </c>
      <c r="E15" s="2"/>
      <c r="F15" s="3">
        <v>-1.88</v>
      </c>
      <c r="G15" s="12">
        <f t="shared" si="0"/>
        <v>31.644999999999996</v>
      </c>
      <c r="H15" s="2" t="s">
        <v>16</v>
      </c>
      <c r="I15" s="3">
        <v>21.666</v>
      </c>
      <c r="J15" s="3">
        <v>23.524999999999999</v>
      </c>
      <c r="K15" s="2"/>
      <c r="L15" s="3">
        <v>1.859</v>
      </c>
      <c r="M15" s="12">
        <f t="shared" si="1"/>
        <v>34.832600000000006</v>
      </c>
      <c r="N15" s="12">
        <f t="shared" si="2"/>
        <v>3.1876000000000104</v>
      </c>
      <c r="P15" s="2" t="s">
        <v>16</v>
      </c>
      <c r="Q15" s="3">
        <v>1.6659999999999999</v>
      </c>
      <c r="R15" s="2"/>
      <c r="S15" s="2"/>
      <c r="T15" s="3">
        <v>-1.6659999999999999</v>
      </c>
      <c r="V15" s="2" t="s">
        <v>16</v>
      </c>
      <c r="W15" s="3">
        <v>1.6659999999999999</v>
      </c>
      <c r="X15" s="2"/>
      <c r="Y15" s="2"/>
      <c r="Z15" s="3">
        <v>-1.6659999999999999</v>
      </c>
      <c r="AA15" s="12">
        <f t="shared" si="3"/>
        <v>3.6652</v>
      </c>
      <c r="AB15" s="12">
        <f t="shared" si="4"/>
        <v>3.6652</v>
      </c>
    </row>
    <row r="16" spans="2:29" x14ac:dyDescent="0.25">
      <c r="B16" s="2" t="s">
        <v>17</v>
      </c>
      <c r="C16" s="3">
        <v>10</v>
      </c>
      <c r="D16" s="3">
        <v>1.609</v>
      </c>
      <c r="E16" s="2"/>
      <c r="F16" s="3">
        <v>-8.391</v>
      </c>
      <c r="G16" s="12">
        <f t="shared" si="0"/>
        <v>25.293999999999997</v>
      </c>
      <c r="H16" s="2" t="s">
        <v>17</v>
      </c>
      <c r="I16" s="3">
        <v>21.667000000000002</v>
      </c>
      <c r="J16" s="3">
        <v>23.684999999999999</v>
      </c>
      <c r="K16" s="2"/>
      <c r="L16" s="3">
        <v>2.0179999999999998</v>
      </c>
      <c r="M16" s="12">
        <f t="shared" si="1"/>
        <v>34.833700000000007</v>
      </c>
      <c r="N16" s="12">
        <f t="shared" si="2"/>
        <v>9.539700000000007</v>
      </c>
      <c r="P16" s="2" t="s">
        <v>17</v>
      </c>
      <c r="Q16" s="3">
        <v>1.667</v>
      </c>
      <c r="R16" s="2"/>
      <c r="S16" s="2"/>
      <c r="T16" s="3">
        <v>-1.667</v>
      </c>
      <c r="V16" s="2" t="s">
        <v>17</v>
      </c>
      <c r="W16" s="3">
        <v>1.667</v>
      </c>
      <c r="X16" s="2"/>
      <c r="Y16" s="2"/>
      <c r="Z16" s="3">
        <v>-1.667</v>
      </c>
      <c r="AA16" s="12">
        <f t="shared" si="3"/>
        <v>3.6674000000000002</v>
      </c>
      <c r="AB16" s="12">
        <f t="shared" si="4"/>
        <v>3.6674000000000002</v>
      </c>
    </row>
    <row r="17" spans="2:28" x14ac:dyDescent="0.25">
      <c r="B17" s="2" t="s">
        <v>18</v>
      </c>
      <c r="C17" s="3">
        <v>10</v>
      </c>
      <c r="D17" s="2"/>
      <c r="E17" s="2"/>
      <c r="F17" s="3">
        <v>-10</v>
      </c>
      <c r="G17" s="12">
        <f t="shared" si="0"/>
        <v>23.244</v>
      </c>
      <c r="H17" s="2" t="s">
        <v>18</v>
      </c>
      <c r="I17" s="3">
        <v>21.666</v>
      </c>
      <c r="J17" s="3">
        <v>23.244</v>
      </c>
      <c r="K17" s="2"/>
      <c r="L17" s="3">
        <v>1.5780000000000001</v>
      </c>
      <c r="M17" s="12">
        <f t="shared" si="1"/>
        <v>34.832600000000006</v>
      </c>
      <c r="N17" s="12">
        <f t="shared" si="2"/>
        <v>11.588600000000007</v>
      </c>
      <c r="P17" s="2" t="s">
        <v>18</v>
      </c>
      <c r="Q17" s="3">
        <v>1.6659999999999999</v>
      </c>
      <c r="R17" s="2"/>
      <c r="S17" s="2"/>
      <c r="T17" s="3">
        <v>-1.6659999999999999</v>
      </c>
      <c r="V17" s="2" t="s">
        <v>18</v>
      </c>
      <c r="W17" s="3">
        <v>1.6659999999999999</v>
      </c>
      <c r="X17" s="2"/>
      <c r="Y17" s="2"/>
      <c r="Z17" s="3">
        <v>-1.6659999999999999</v>
      </c>
      <c r="AA17" s="12">
        <f t="shared" si="3"/>
        <v>3.6652</v>
      </c>
      <c r="AB17" s="12">
        <f t="shared" si="4"/>
        <v>3.6652</v>
      </c>
    </row>
    <row r="18" spans="2:28" x14ac:dyDescent="0.25">
      <c r="B18" s="2" t="s">
        <v>19</v>
      </c>
      <c r="C18" s="3">
        <v>10</v>
      </c>
      <c r="D18" s="3">
        <v>5.0439999999999996</v>
      </c>
      <c r="E18" s="2"/>
      <c r="F18" s="3">
        <v>-4.9560000000000004</v>
      </c>
      <c r="G18" s="12">
        <f t="shared" si="0"/>
        <v>28.065999999999999</v>
      </c>
      <c r="H18" s="2" t="s">
        <v>19</v>
      </c>
      <c r="I18" s="3">
        <v>21.667000000000002</v>
      </c>
      <c r="J18" s="3">
        <v>23.021999999999998</v>
      </c>
      <c r="K18" s="2"/>
      <c r="L18" s="3">
        <v>1.355</v>
      </c>
      <c r="M18" s="12">
        <f t="shared" si="1"/>
        <v>34.833700000000007</v>
      </c>
      <c r="N18" s="12">
        <f t="shared" si="2"/>
        <v>6.7677000000000085</v>
      </c>
      <c r="P18" s="2" t="s">
        <v>19</v>
      </c>
      <c r="Q18" s="3">
        <v>1.667</v>
      </c>
      <c r="R18" s="2"/>
      <c r="S18" s="2"/>
      <c r="T18" s="3">
        <v>-1.667</v>
      </c>
      <c r="V18" s="2" t="s">
        <v>19</v>
      </c>
      <c r="W18" s="3">
        <v>1.667</v>
      </c>
      <c r="X18" s="2"/>
      <c r="Y18" s="2"/>
      <c r="Z18" s="3">
        <v>-1.667</v>
      </c>
      <c r="AA18" s="12">
        <f t="shared" si="3"/>
        <v>3.6674000000000002</v>
      </c>
      <c r="AB18" s="12">
        <f t="shared" si="4"/>
        <v>3.6674000000000002</v>
      </c>
    </row>
    <row r="19" spans="2:28" x14ac:dyDescent="0.25">
      <c r="B19" s="2" t="s">
        <v>20</v>
      </c>
      <c r="C19" s="3">
        <v>10</v>
      </c>
      <c r="D19" s="3">
        <v>7.1669999999999998</v>
      </c>
      <c r="E19" s="2"/>
      <c r="F19" s="3">
        <v>-2.8330000000000002</v>
      </c>
      <c r="G19" s="12">
        <f t="shared" si="0"/>
        <v>29.768999999999998</v>
      </c>
      <c r="H19" s="2" t="s">
        <v>20</v>
      </c>
      <c r="I19" s="3">
        <v>21.666</v>
      </c>
      <c r="J19" s="3">
        <v>22.602</v>
      </c>
      <c r="K19" s="2"/>
      <c r="L19" s="3">
        <v>0.93600000000000005</v>
      </c>
      <c r="M19" s="12">
        <f t="shared" si="1"/>
        <v>34.832600000000006</v>
      </c>
      <c r="N19" s="12">
        <f t="shared" si="2"/>
        <v>5.0636000000000045</v>
      </c>
      <c r="P19" s="2" t="s">
        <v>20</v>
      </c>
      <c r="Q19" s="3">
        <v>1.6659999999999999</v>
      </c>
      <c r="R19" s="2"/>
      <c r="S19" s="2"/>
      <c r="T19" s="3">
        <v>-1.6659999999999999</v>
      </c>
      <c r="V19" s="2" t="s">
        <v>20</v>
      </c>
      <c r="W19" s="3">
        <v>1.6659999999999999</v>
      </c>
      <c r="X19" s="2"/>
      <c r="Y19" s="2"/>
      <c r="Z19" s="3">
        <v>-1.6659999999999999</v>
      </c>
      <c r="AA19" s="12">
        <f t="shared" si="3"/>
        <v>3.6652</v>
      </c>
      <c r="AB19" s="12">
        <f t="shared" si="4"/>
        <v>3.6652</v>
      </c>
    </row>
    <row r="20" spans="2:28" x14ac:dyDescent="0.25">
      <c r="B20" s="2" t="s">
        <v>21</v>
      </c>
      <c r="C20" s="3">
        <v>10</v>
      </c>
      <c r="D20" s="3">
        <v>6.2359999999999998</v>
      </c>
      <c r="E20" s="2"/>
      <c r="F20" s="3">
        <v>-3.7639999999999998</v>
      </c>
      <c r="G20" s="12">
        <f t="shared" si="0"/>
        <v>29.435000000000002</v>
      </c>
      <c r="H20" s="2" t="s">
        <v>21</v>
      </c>
      <c r="I20" s="3">
        <v>21.667000000000002</v>
      </c>
      <c r="J20" s="3">
        <v>23.199000000000002</v>
      </c>
      <c r="K20" s="2"/>
      <c r="L20" s="3">
        <v>1.532</v>
      </c>
      <c r="M20" s="12">
        <f t="shared" si="1"/>
        <v>34.833700000000007</v>
      </c>
      <c r="N20" s="12">
        <f t="shared" si="2"/>
        <v>5.3987000000000052</v>
      </c>
      <c r="P20" s="2" t="s">
        <v>21</v>
      </c>
      <c r="Q20" s="3">
        <v>1.667</v>
      </c>
      <c r="R20" s="2"/>
      <c r="S20" s="2"/>
      <c r="T20" s="3">
        <v>-1.667</v>
      </c>
      <c r="V20" s="2" t="s">
        <v>21</v>
      </c>
      <c r="W20" s="3">
        <v>1.667</v>
      </c>
      <c r="X20" s="2"/>
      <c r="Y20" s="2"/>
      <c r="Z20" s="3">
        <v>-1.667</v>
      </c>
      <c r="AA20" s="12">
        <f t="shared" si="3"/>
        <v>3.6674000000000002</v>
      </c>
      <c r="AB20" s="12">
        <f t="shared" si="4"/>
        <v>3.6674000000000002</v>
      </c>
    </row>
    <row r="21" spans="2:28" x14ac:dyDescent="0.25">
      <c r="B21" s="2" t="s">
        <v>22</v>
      </c>
      <c r="C21" s="3">
        <v>10</v>
      </c>
      <c r="D21" s="3">
        <v>6.1139999999999999</v>
      </c>
      <c r="E21" s="2"/>
      <c r="F21" s="3">
        <v>-3.8860000000000001</v>
      </c>
      <c r="G21" s="12">
        <f t="shared" si="0"/>
        <v>28.866</v>
      </c>
      <c r="H21" s="2" t="s">
        <v>22</v>
      </c>
      <c r="I21" s="3">
        <v>21.666</v>
      </c>
      <c r="J21" s="3">
        <v>22.751999999999999</v>
      </c>
      <c r="K21" s="2"/>
      <c r="L21" s="3">
        <v>1.0860000000000001</v>
      </c>
      <c r="M21" s="12">
        <f t="shared" si="1"/>
        <v>34.832600000000006</v>
      </c>
      <c r="N21" s="12">
        <f t="shared" si="2"/>
        <v>5.9666000000000068</v>
      </c>
      <c r="P21" s="2" t="s">
        <v>22</v>
      </c>
      <c r="Q21" s="3">
        <v>1.6659999999999999</v>
      </c>
      <c r="R21" s="2"/>
      <c r="S21" s="2"/>
      <c r="T21" s="3">
        <v>-1.6659999999999999</v>
      </c>
      <c r="V21" s="2" t="s">
        <v>22</v>
      </c>
      <c r="W21" s="3">
        <v>1.6659999999999999</v>
      </c>
      <c r="X21" s="2"/>
      <c r="Y21" s="2"/>
      <c r="Z21" s="3">
        <v>-1.6659999999999999</v>
      </c>
      <c r="AA21" s="12">
        <f t="shared" si="3"/>
        <v>3.6652</v>
      </c>
      <c r="AB21" s="12">
        <f t="shared" si="4"/>
        <v>3.6652</v>
      </c>
    </row>
    <row r="22" spans="2:28" x14ac:dyDescent="0.25">
      <c r="B22" s="2" t="s">
        <v>23</v>
      </c>
      <c r="C22" s="3">
        <v>10</v>
      </c>
      <c r="D22" s="3">
        <v>7.29</v>
      </c>
      <c r="E22" s="2"/>
      <c r="F22" s="3">
        <v>-2.71</v>
      </c>
      <c r="G22" s="12">
        <f t="shared" si="0"/>
        <v>29.939999999999998</v>
      </c>
      <c r="H22" s="2" t="s">
        <v>23</v>
      </c>
      <c r="I22" s="3">
        <v>21.667000000000002</v>
      </c>
      <c r="J22" s="3">
        <v>22.65</v>
      </c>
      <c r="K22" s="2"/>
      <c r="L22" s="3">
        <v>0.98299999999999998</v>
      </c>
      <c r="M22" s="12">
        <f t="shared" si="1"/>
        <v>34.833700000000007</v>
      </c>
      <c r="N22" s="12">
        <f t="shared" si="2"/>
        <v>4.8937000000000097</v>
      </c>
      <c r="P22" s="2" t="s">
        <v>23</v>
      </c>
      <c r="Q22" s="3">
        <v>1.667</v>
      </c>
      <c r="R22" s="2"/>
      <c r="S22" s="2"/>
      <c r="T22" s="3">
        <v>-1.667</v>
      </c>
      <c r="V22" s="2" t="s">
        <v>23</v>
      </c>
      <c r="W22" s="3">
        <v>1.667</v>
      </c>
      <c r="X22" s="2"/>
      <c r="Y22" s="2"/>
      <c r="Z22" s="3">
        <v>-1.667</v>
      </c>
      <c r="AA22" s="12">
        <f t="shared" si="3"/>
        <v>3.6674000000000002</v>
      </c>
      <c r="AB22" s="12">
        <f t="shared" si="4"/>
        <v>3.6674000000000002</v>
      </c>
    </row>
    <row r="23" spans="2:28" x14ac:dyDescent="0.25">
      <c r="B23" s="2" t="s">
        <v>24</v>
      </c>
      <c r="C23" s="3">
        <v>10</v>
      </c>
      <c r="D23" s="3">
        <v>1.5660000000000001</v>
      </c>
      <c r="E23" s="2"/>
      <c r="F23" s="3">
        <v>-8.4339999999999993</v>
      </c>
      <c r="G23" s="12">
        <f t="shared" si="0"/>
        <v>24.091999999999999</v>
      </c>
      <c r="H23" s="2" t="s">
        <v>24</v>
      </c>
      <c r="I23" s="3">
        <v>21.666</v>
      </c>
      <c r="J23" s="3">
        <v>22.526</v>
      </c>
      <c r="K23" s="2"/>
      <c r="L23" s="3">
        <v>0.86</v>
      </c>
      <c r="M23" s="12">
        <f t="shared" si="1"/>
        <v>34.832600000000006</v>
      </c>
      <c r="N23" s="12">
        <f t="shared" si="2"/>
        <v>10.740600000000004</v>
      </c>
      <c r="P23" s="2" t="s">
        <v>24</v>
      </c>
      <c r="Q23" s="3">
        <v>1.6659999999999999</v>
      </c>
      <c r="R23" s="2"/>
      <c r="S23" s="2"/>
      <c r="T23" s="3">
        <v>-1.6659999999999999</v>
      </c>
      <c r="V23" s="2" t="s">
        <v>24</v>
      </c>
      <c r="W23" s="3">
        <v>1.6659999999999999</v>
      </c>
      <c r="X23" s="2"/>
      <c r="Y23" s="2"/>
      <c r="Z23" s="3">
        <v>-1.6659999999999999</v>
      </c>
      <c r="AA23" s="12">
        <f t="shared" si="3"/>
        <v>3.6652</v>
      </c>
      <c r="AB23" s="12">
        <f t="shared" si="4"/>
        <v>3.6652</v>
      </c>
    </row>
    <row r="24" spans="2:28" x14ac:dyDescent="0.25">
      <c r="B24" s="2" t="s">
        <v>25</v>
      </c>
      <c r="C24" s="3">
        <v>10</v>
      </c>
      <c r="D24" s="2"/>
      <c r="E24" s="2"/>
      <c r="F24" s="3">
        <v>-10</v>
      </c>
      <c r="G24" s="12">
        <f t="shared" si="0"/>
        <v>23.382000000000001</v>
      </c>
      <c r="H24" s="2" t="s">
        <v>25</v>
      </c>
      <c r="I24" s="3">
        <v>21.667000000000002</v>
      </c>
      <c r="J24" s="3">
        <v>23.382000000000001</v>
      </c>
      <c r="K24" s="2"/>
      <c r="L24" s="3">
        <v>1.7150000000000001</v>
      </c>
      <c r="M24" s="12">
        <f t="shared" si="1"/>
        <v>34.833700000000007</v>
      </c>
      <c r="N24" s="12">
        <f t="shared" si="2"/>
        <v>11.451700000000006</v>
      </c>
      <c r="P24" s="2" t="s">
        <v>25</v>
      </c>
      <c r="Q24" s="3">
        <v>1.667</v>
      </c>
      <c r="R24" s="2"/>
      <c r="S24" s="2"/>
      <c r="T24" s="3">
        <v>-1.667</v>
      </c>
      <c r="V24" s="2" t="s">
        <v>25</v>
      </c>
      <c r="W24" s="3">
        <v>1.667</v>
      </c>
      <c r="X24" s="2"/>
      <c r="Y24" s="2"/>
      <c r="Z24" s="3">
        <v>-1.667</v>
      </c>
      <c r="AA24" s="12">
        <f t="shared" si="3"/>
        <v>3.6674000000000002</v>
      </c>
      <c r="AB24" s="12">
        <f t="shared" si="4"/>
        <v>3.6674000000000002</v>
      </c>
    </row>
    <row r="25" spans="2:28" x14ac:dyDescent="0.25">
      <c r="B25" s="2" t="s">
        <v>26</v>
      </c>
      <c r="C25" s="3">
        <v>10</v>
      </c>
      <c r="D25" s="3">
        <v>3.9990000000000001</v>
      </c>
      <c r="E25" s="2"/>
      <c r="F25" s="3">
        <v>-6.0010000000000003</v>
      </c>
      <c r="G25" s="12">
        <f t="shared" si="0"/>
        <v>27.420999999999999</v>
      </c>
      <c r="H25" s="2" t="s">
        <v>26</v>
      </c>
      <c r="I25" s="3">
        <v>21.666</v>
      </c>
      <c r="J25" s="3">
        <v>23.422000000000001</v>
      </c>
      <c r="K25" s="2"/>
      <c r="L25" s="3">
        <v>1.756</v>
      </c>
      <c r="M25" s="12">
        <f t="shared" si="1"/>
        <v>34.832600000000006</v>
      </c>
      <c r="N25" s="12">
        <f t="shared" si="2"/>
        <v>7.4116000000000071</v>
      </c>
      <c r="P25" s="2" t="s">
        <v>26</v>
      </c>
      <c r="Q25" s="3">
        <v>1.6659999999999999</v>
      </c>
      <c r="R25" s="2"/>
      <c r="S25" s="2"/>
      <c r="T25" s="3">
        <v>-1.6659999999999999</v>
      </c>
      <c r="V25" s="2" t="s">
        <v>26</v>
      </c>
      <c r="W25" s="3">
        <v>1.6659999999999999</v>
      </c>
      <c r="X25" s="2"/>
      <c r="Y25" s="2"/>
      <c r="Z25" s="3">
        <v>-1.6659999999999999</v>
      </c>
      <c r="AA25" s="12">
        <f t="shared" si="3"/>
        <v>3.6652</v>
      </c>
      <c r="AB25" s="12">
        <f t="shared" si="4"/>
        <v>3.6652</v>
      </c>
    </row>
    <row r="26" spans="2:28" x14ac:dyDescent="0.25">
      <c r="B26" s="2" t="s">
        <v>27</v>
      </c>
      <c r="C26" s="3">
        <v>10</v>
      </c>
      <c r="D26" s="3">
        <v>5.923</v>
      </c>
      <c r="E26" s="2"/>
      <c r="F26" s="3">
        <v>-4.077</v>
      </c>
      <c r="G26" s="12">
        <f t="shared" si="0"/>
        <v>29.624000000000002</v>
      </c>
      <c r="H26" s="2" t="s">
        <v>27</v>
      </c>
      <c r="I26" s="3">
        <v>21.667000000000002</v>
      </c>
      <c r="J26" s="3">
        <v>23.701000000000001</v>
      </c>
      <c r="K26" s="2"/>
      <c r="L26" s="3">
        <v>2.0339999999999998</v>
      </c>
      <c r="M26" s="12">
        <f t="shared" si="1"/>
        <v>34.833700000000007</v>
      </c>
      <c r="N26" s="12">
        <f t="shared" si="2"/>
        <v>5.2097000000000051</v>
      </c>
      <c r="P26" s="2" t="s">
        <v>27</v>
      </c>
      <c r="Q26" s="3">
        <v>1.667</v>
      </c>
      <c r="R26" s="2"/>
      <c r="S26" s="2"/>
      <c r="T26" s="3">
        <v>-1.667</v>
      </c>
      <c r="V26" s="2" t="s">
        <v>27</v>
      </c>
      <c r="W26" s="3">
        <v>1.667</v>
      </c>
      <c r="X26" s="2"/>
      <c r="Y26" s="2"/>
      <c r="Z26" s="3">
        <v>-1.667</v>
      </c>
      <c r="AA26" s="12">
        <f t="shared" si="3"/>
        <v>3.6674000000000002</v>
      </c>
      <c r="AB26" s="12">
        <f t="shared" si="4"/>
        <v>3.6674000000000002</v>
      </c>
    </row>
    <row r="27" spans="2:28" x14ac:dyDescent="0.25">
      <c r="B27" s="2" t="s">
        <v>28</v>
      </c>
      <c r="C27" s="3">
        <v>10</v>
      </c>
      <c r="D27" s="3">
        <v>6.1130000000000004</v>
      </c>
      <c r="E27" s="2"/>
      <c r="F27" s="3">
        <v>-3.887</v>
      </c>
      <c r="G27" s="12">
        <f t="shared" si="0"/>
        <v>29.843</v>
      </c>
      <c r="H27" s="2" t="s">
        <v>28</v>
      </c>
      <c r="I27" s="3">
        <v>21.666</v>
      </c>
      <c r="J27" s="3">
        <v>23.73</v>
      </c>
      <c r="K27" s="2"/>
      <c r="L27" s="3">
        <v>2.0640000000000001</v>
      </c>
      <c r="M27" s="12">
        <f t="shared" si="1"/>
        <v>34.832600000000006</v>
      </c>
      <c r="N27" s="12">
        <f t="shared" si="2"/>
        <v>4.9896000000000065</v>
      </c>
      <c r="P27" s="2" t="s">
        <v>28</v>
      </c>
      <c r="Q27" s="3">
        <v>1.6659999999999999</v>
      </c>
      <c r="R27" s="2"/>
      <c r="S27" s="2"/>
      <c r="T27" s="3">
        <v>-1.6659999999999999</v>
      </c>
      <c r="V27" s="2" t="s">
        <v>28</v>
      </c>
      <c r="W27" s="3">
        <v>1.6659999999999999</v>
      </c>
      <c r="X27" s="2"/>
      <c r="Y27" s="2"/>
      <c r="Z27" s="3">
        <v>-1.6659999999999999</v>
      </c>
      <c r="AA27" s="12">
        <f t="shared" si="3"/>
        <v>3.6652</v>
      </c>
      <c r="AB27" s="12">
        <f t="shared" si="4"/>
        <v>3.6652</v>
      </c>
    </row>
    <row r="28" spans="2:28" x14ac:dyDescent="0.25">
      <c r="B28" s="2" t="s">
        <v>29</v>
      </c>
      <c r="C28" s="3">
        <v>10</v>
      </c>
      <c r="D28" s="3">
        <v>6.2640000000000002</v>
      </c>
      <c r="E28" s="2"/>
      <c r="F28" s="3">
        <v>-3.7360000000000002</v>
      </c>
      <c r="G28" s="12">
        <f t="shared" si="0"/>
        <v>29.751999999999999</v>
      </c>
      <c r="H28" s="2" t="s">
        <v>29</v>
      </c>
      <c r="I28" s="3">
        <v>21.667000000000002</v>
      </c>
      <c r="J28" s="3">
        <v>23.488</v>
      </c>
      <c r="K28" s="2"/>
      <c r="L28" s="3">
        <v>1.821</v>
      </c>
      <c r="M28" s="12">
        <f t="shared" si="1"/>
        <v>34.833700000000007</v>
      </c>
      <c r="N28" s="12">
        <f t="shared" si="2"/>
        <v>5.0817000000000085</v>
      </c>
      <c r="P28" s="2" t="s">
        <v>29</v>
      </c>
      <c r="Q28" s="3">
        <v>1.667</v>
      </c>
      <c r="R28" s="2"/>
      <c r="S28" s="2"/>
      <c r="T28" s="3">
        <v>-1.667</v>
      </c>
      <c r="V28" s="2" t="s">
        <v>29</v>
      </c>
      <c r="W28" s="3">
        <v>1.667</v>
      </c>
      <c r="X28" s="2"/>
      <c r="Y28" s="2"/>
      <c r="Z28" s="3">
        <v>-1.667</v>
      </c>
      <c r="AA28" s="12">
        <f t="shared" si="3"/>
        <v>3.6674000000000002</v>
      </c>
      <c r="AB28" s="12">
        <f t="shared" si="4"/>
        <v>3.6674000000000002</v>
      </c>
    </row>
    <row r="29" spans="2:28" x14ac:dyDescent="0.25">
      <c r="B29" s="2" t="s">
        <v>30</v>
      </c>
      <c r="C29" s="3">
        <v>10</v>
      </c>
      <c r="D29" s="3">
        <v>7.6870000000000003</v>
      </c>
      <c r="E29" s="2"/>
      <c r="F29" s="3">
        <v>-2.3130000000000002</v>
      </c>
      <c r="G29" s="12">
        <f t="shared" si="0"/>
        <v>30.606000000000002</v>
      </c>
      <c r="H29" s="2" t="s">
        <v>30</v>
      </c>
      <c r="I29" s="3">
        <v>21.666</v>
      </c>
      <c r="J29" s="3">
        <v>22.919</v>
      </c>
      <c r="K29" s="2"/>
      <c r="L29" s="3">
        <v>1.2529999999999999</v>
      </c>
      <c r="M29" s="12">
        <f t="shared" si="1"/>
        <v>34.832600000000006</v>
      </c>
      <c r="N29" s="12">
        <f t="shared" si="2"/>
        <v>4.2266000000000048</v>
      </c>
      <c r="P29" s="2" t="s">
        <v>30</v>
      </c>
      <c r="Q29" s="3">
        <v>1.6659999999999999</v>
      </c>
      <c r="R29" s="2"/>
      <c r="S29" s="2"/>
      <c r="T29" s="3">
        <v>-1.6659999999999999</v>
      </c>
      <c r="V29" s="2" t="s">
        <v>30</v>
      </c>
      <c r="W29" s="3">
        <v>1.6659999999999999</v>
      </c>
      <c r="X29" s="2"/>
      <c r="Y29" s="2"/>
      <c r="Z29" s="3">
        <v>-1.6659999999999999</v>
      </c>
      <c r="AA29" s="12">
        <f t="shared" si="3"/>
        <v>3.6652</v>
      </c>
      <c r="AB29" s="12">
        <f t="shared" si="4"/>
        <v>3.6652</v>
      </c>
    </row>
    <row r="30" spans="2:28" x14ac:dyDescent="0.25">
      <c r="B30" s="2" t="s">
        <v>31</v>
      </c>
      <c r="C30" s="3">
        <v>10</v>
      </c>
      <c r="D30" s="3">
        <v>6.258</v>
      </c>
      <c r="E30" s="2"/>
      <c r="F30" s="3">
        <v>-3.742</v>
      </c>
      <c r="G30" s="12">
        <f t="shared" si="0"/>
        <v>28.085999999999999</v>
      </c>
      <c r="H30" s="2" t="s">
        <v>31</v>
      </c>
      <c r="I30" s="3">
        <v>21.667000000000002</v>
      </c>
      <c r="J30" s="3">
        <v>21.827999999999999</v>
      </c>
      <c r="K30" s="2"/>
      <c r="L30" s="3">
        <v>0.161</v>
      </c>
      <c r="M30" s="12">
        <f t="shared" si="1"/>
        <v>34.833700000000007</v>
      </c>
      <c r="N30" s="12">
        <f t="shared" si="2"/>
        <v>6.7477000000000089</v>
      </c>
      <c r="P30" s="2" t="s">
        <v>31</v>
      </c>
      <c r="Q30" s="3">
        <v>1.667</v>
      </c>
      <c r="R30" s="2"/>
      <c r="S30" s="2"/>
      <c r="T30" s="3">
        <v>-1.667</v>
      </c>
      <c r="V30" s="2" t="s">
        <v>31</v>
      </c>
      <c r="W30" s="3">
        <v>1.667</v>
      </c>
      <c r="X30" s="2"/>
      <c r="Y30" s="2"/>
      <c r="Z30" s="3">
        <v>-1.667</v>
      </c>
      <c r="AA30" s="12">
        <f t="shared" si="3"/>
        <v>3.6674000000000002</v>
      </c>
      <c r="AB30" s="12">
        <f t="shared" si="4"/>
        <v>3.6674000000000002</v>
      </c>
    </row>
    <row r="31" spans="2:28" x14ac:dyDescent="0.25">
      <c r="B31" s="2" t="s">
        <v>32</v>
      </c>
      <c r="C31" s="3">
        <v>10</v>
      </c>
      <c r="D31" s="3">
        <v>1.1379999999999999</v>
      </c>
      <c r="E31" s="2"/>
      <c r="F31" s="3">
        <v>-8.8620000000000001</v>
      </c>
      <c r="G31" s="12">
        <f t="shared" si="0"/>
        <v>22.375</v>
      </c>
      <c r="H31" s="2" t="s">
        <v>32</v>
      </c>
      <c r="I31" s="3">
        <v>21.666</v>
      </c>
      <c r="J31" s="3">
        <v>21.236999999999998</v>
      </c>
      <c r="K31" s="2"/>
      <c r="L31" s="3">
        <v>-0.42899999999999999</v>
      </c>
      <c r="M31" s="12">
        <f t="shared" si="1"/>
        <v>34.832600000000006</v>
      </c>
      <c r="N31" s="12">
        <f t="shared" si="2"/>
        <v>12.45760000000001</v>
      </c>
      <c r="P31" s="2" t="s">
        <v>32</v>
      </c>
      <c r="Q31" s="3">
        <v>1.6659999999999999</v>
      </c>
      <c r="R31" s="2"/>
      <c r="S31" s="2"/>
      <c r="T31" s="3">
        <v>-1.6659999999999999</v>
      </c>
      <c r="V31" s="2" t="s">
        <v>32</v>
      </c>
      <c r="W31" s="3">
        <v>1.6659999999999999</v>
      </c>
      <c r="X31" s="2"/>
      <c r="Y31" s="2"/>
      <c r="Z31" s="3">
        <v>-1.6659999999999999</v>
      </c>
      <c r="AA31" s="12">
        <f t="shared" si="3"/>
        <v>3.6652</v>
      </c>
      <c r="AB31" s="12">
        <f t="shared" si="4"/>
        <v>3.6652</v>
      </c>
    </row>
    <row r="32" spans="2:28" x14ac:dyDescent="0.25">
      <c r="B32" s="2" t="s">
        <v>33</v>
      </c>
      <c r="C32" s="3">
        <v>10</v>
      </c>
      <c r="D32" s="2"/>
      <c r="E32" s="2"/>
      <c r="F32" s="3">
        <v>-10</v>
      </c>
      <c r="G32" s="12">
        <f t="shared" si="0"/>
        <v>20.93</v>
      </c>
      <c r="H32" s="2" t="s">
        <v>33</v>
      </c>
      <c r="I32" s="3">
        <v>21.667000000000002</v>
      </c>
      <c r="J32" s="3">
        <v>20.93</v>
      </c>
      <c r="K32" s="2"/>
      <c r="L32" s="3">
        <v>-0.73699999999999999</v>
      </c>
      <c r="M32" s="12">
        <f t="shared" si="1"/>
        <v>34.833700000000007</v>
      </c>
      <c r="N32" s="12">
        <f t="shared" si="2"/>
        <v>13.903700000000008</v>
      </c>
      <c r="P32" s="2" t="s">
        <v>33</v>
      </c>
      <c r="Q32" s="3">
        <v>1.667</v>
      </c>
      <c r="R32" s="2"/>
      <c r="S32" s="2"/>
      <c r="T32" s="3">
        <v>-1.667</v>
      </c>
      <c r="V32" s="2" t="s">
        <v>33</v>
      </c>
      <c r="W32" s="3">
        <v>1.667</v>
      </c>
      <c r="X32" s="2"/>
      <c r="Y32" s="2"/>
      <c r="Z32" s="3">
        <v>-1.667</v>
      </c>
      <c r="AA32" s="12">
        <f t="shared" si="3"/>
        <v>3.6674000000000002</v>
      </c>
      <c r="AB32" s="12">
        <f t="shared" si="4"/>
        <v>3.6674000000000002</v>
      </c>
    </row>
    <row r="33" spans="2:28" x14ac:dyDescent="0.25">
      <c r="B33" s="2" t="s">
        <v>34</v>
      </c>
      <c r="C33" s="3">
        <v>10</v>
      </c>
      <c r="D33" s="2"/>
      <c r="E33" s="2"/>
      <c r="F33" s="3">
        <v>-10</v>
      </c>
      <c r="G33" s="12">
        <f t="shared" si="0"/>
        <v>20.292999999999999</v>
      </c>
      <c r="H33" s="2" t="s">
        <v>34</v>
      </c>
      <c r="I33" s="3">
        <v>21.666</v>
      </c>
      <c r="J33" s="3">
        <v>20.292999999999999</v>
      </c>
      <c r="K33" s="2"/>
      <c r="L33" s="3">
        <v>-1.373</v>
      </c>
      <c r="M33" s="12">
        <f t="shared" si="1"/>
        <v>34.832600000000006</v>
      </c>
      <c r="N33" s="12">
        <f t="shared" si="2"/>
        <v>14.539600000000007</v>
      </c>
      <c r="P33" s="2" t="s">
        <v>34</v>
      </c>
      <c r="Q33" s="3">
        <v>1.6659999999999999</v>
      </c>
      <c r="R33" s="2"/>
      <c r="S33" s="2"/>
      <c r="T33" s="3">
        <v>-1.6659999999999999</v>
      </c>
      <c r="V33" s="2" t="s">
        <v>34</v>
      </c>
      <c r="W33" s="3">
        <v>1.6659999999999999</v>
      </c>
      <c r="X33" s="2"/>
      <c r="Y33" s="2"/>
      <c r="Z33" s="3">
        <v>-1.6659999999999999</v>
      </c>
      <c r="AA33" s="12">
        <f t="shared" si="3"/>
        <v>3.6652</v>
      </c>
      <c r="AB33" s="12">
        <f t="shared" si="4"/>
        <v>3.6652</v>
      </c>
    </row>
    <row r="34" spans="2:28" x14ac:dyDescent="0.25">
      <c r="B34" s="1"/>
      <c r="C34" s="4">
        <v>300</v>
      </c>
      <c r="D34" s="4">
        <v>150.691</v>
      </c>
      <c r="E34" s="4">
        <v>6.0380000000000003</v>
      </c>
      <c r="F34" s="4">
        <v>-149.309</v>
      </c>
      <c r="H34" s="1"/>
      <c r="I34" s="4">
        <v>650</v>
      </c>
      <c r="J34" s="4">
        <v>722.28899999999999</v>
      </c>
      <c r="K34" s="4">
        <v>15.589</v>
      </c>
      <c r="L34" s="4">
        <v>72.289000000000001</v>
      </c>
      <c r="P34" s="1"/>
      <c r="Q34" s="4">
        <v>50</v>
      </c>
      <c r="R34" s="4">
        <v>1.8340000000000001</v>
      </c>
      <c r="S34" s="5"/>
      <c r="T34" s="4">
        <v>-48.165999999999997</v>
      </c>
      <c r="V34" s="1"/>
      <c r="W34" s="4">
        <v>50</v>
      </c>
      <c r="X34" s="4">
        <v>21.832999999999998</v>
      </c>
      <c r="Y34" s="4">
        <v>3.48</v>
      </c>
      <c r="Z34" s="4">
        <v>-28.167000000000002</v>
      </c>
    </row>
    <row r="36" spans="2:28" x14ac:dyDescent="0.25">
      <c r="F36" s="109" t="s">
        <v>41</v>
      </c>
      <c r="G36" s="109"/>
      <c r="H36" s="109" t="s">
        <v>42</v>
      </c>
      <c r="I36" s="109"/>
    </row>
    <row r="37" spans="2:28" x14ac:dyDescent="0.25">
      <c r="F37" s="6" t="s">
        <v>43</v>
      </c>
      <c r="G37" s="6" t="s">
        <v>44</v>
      </c>
      <c r="H37" s="6" t="s">
        <v>43</v>
      </c>
      <c r="I37" s="6" t="s">
        <v>44</v>
      </c>
    </row>
    <row r="38" spans="2:28" x14ac:dyDescent="0.25">
      <c r="C38" s="109" t="s">
        <v>39</v>
      </c>
      <c r="D38" s="109"/>
      <c r="E38" s="109"/>
      <c r="F38" s="6">
        <v>300</v>
      </c>
      <c r="G38" s="6">
        <v>150.691</v>
      </c>
      <c r="H38" s="6">
        <v>50</v>
      </c>
      <c r="I38" s="6">
        <v>1.8340000000000001</v>
      </c>
      <c r="N38" s="15" t="s">
        <v>48</v>
      </c>
      <c r="O38" t="s">
        <v>47</v>
      </c>
    </row>
    <row r="39" spans="2:28" x14ac:dyDescent="0.25">
      <c r="C39" s="109" t="s">
        <v>40</v>
      </c>
      <c r="D39" s="109"/>
      <c r="E39" s="109"/>
      <c r="F39" s="6">
        <v>650</v>
      </c>
      <c r="G39" s="6">
        <v>722.28899999999999</v>
      </c>
      <c r="H39" s="6">
        <v>50</v>
      </c>
      <c r="I39" s="6">
        <v>21.832999999999998</v>
      </c>
      <c r="O39" s="25" t="s">
        <v>55</v>
      </c>
    </row>
    <row r="40" spans="2:28" x14ac:dyDescent="0.25">
      <c r="C40" s="110" t="s">
        <v>45</v>
      </c>
      <c r="D40" s="110"/>
      <c r="E40" s="110"/>
      <c r="F40">
        <f>F38+F39</f>
        <v>950</v>
      </c>
      <c r="G40">
        <f t="shared" ref="G40:I40" si="5">G38+G39</f>
        <v>872.98</v>
      </c>
      <c r="H40">
        <f t="shared" si="5"/>
        <v>100</v>
      </c>
      <c r="I40">
        <f t="shared" si="5"/>
        <v>23.666999999999998</v>
      </c>
      <c r="O40" t="s">
        <v>52</v>
      </c>
    </row>
    <row r="41" spans="2:28" x14ac:dyDescent="0.25">
      <c r="N41" s="15" t="s">
        <v>50</v>
      </c>
      <c r="O41" t="s">
        <v>51</v>
      </c>
    </row>
    <row r="42" spans="2:28" x14ac:dyDescent="0.25">
      <c r="O42" t="s">
        <v>54</v>
      </c>
    </row>
    <row r="43" spans="2:28" x14ac:dyDescent="0.25">
      <c r="N43" s="15" t="s">
        <v>53</v>
      </c>
      <c r="O43" t="s">
        <v>56</v>
      </c>
    </row>
  </sheetData>
  <mergeCells count="5">
    <mergeCell ref="C38:E38"/>
    <mergeCell ref="C39:E39"/>
    <mergeCell ref="F36:G36"/>
    <mergeCell ref="H36:I36"/>
    <mergeCell ref="C40:E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C42"/>
  <sheetViews>
    <sheetView topLeftCell="B1" workbookViewId="0">
      <selection activeCell="X4" sqref="X4:Y33"/>
    </sheetView>
  </sheetViews>
  <sheetFormatPr defaultRowHeight="15" x14ac:dyDescent="0.25"/>
  <cols>
    <col min="14" max="14" width="11" customWidth="1"/>
    <col min="15" max="16" width="7.140625" customWidth="1"/>
    <col min="28" max="28" width="8" customWidth="1"/>
  </cols>
  <sheetData>
    <row r="2" spans="3:29" x14ac:dyDescent="0.25">
      <c r="D2" t="s">
        <v>58</v>
      </c>
      <c r="J2" t="s">
        <v>59</v>
      </c>
      <c r="R2" t="s">
        <v>60</v>
      </c>
      <c r="X2" t="s">
        <v>61</v>
      </c>
    </row>
    <row r="3" spans="3:29" x14ac:dyDescent="0.25">
      <c r="C3" s="26" t="s">
        <v>0</v>
      </c>
      <c r="D3" s="26" t="s">
        <v>1</v>
      </c>
      <c r="E3" s="26" t="s">
        <v>2</v>
      </c>
      <c r="F3" s="26" t="s">
        <v>3</v>
      </c>
      <c r="G3" s="26" t="s">
        <v>4</v>
      </c>
      <c r="I3" s="26" t="s">
        <v>0</v>
      </c>
      <c r="J3" s="26" t="s">
        <v>1</v>
      </c>
      <c r="K3" s="26" t="s">
        <v>2</v>
      </c>
      <c r="L3" s="26" t="s">
        <v>3</v>
      </c>
      <c r="M3" s="26" t="s">
        <v>4</v>
      </c>
      <c r="N3" s="13" t="s">
        <v>46</v>
      </c>
      <c r="Q3" s="26" t="s">
        <v>0</v>
      </c>
      <c r="R3" s="26" t="s">
        <v>1</v>
      </c>
      <c r="S3" s="26" t="s">
        <v>2</v>
      </c>
      <c r="T3" s="26" t="s">
        <v>3</v>
      </c>
      <c r="U3" s="26" t="s">
        <v>4</v>
      </c>
      <c r="W3" s="26" t="s">
        <v>0</v>
      </c>
      <c r="X3" s="26" t="s">
        <v>1</v>
      </c>
      <c r="Y3" s="26" t="s">
        <v>2</v>
      </c>
      <c r="Z3" s="26" t="s">
        <v>3</v>
      </c>
      <c r="AA3" s="26" t="s">
        <v>4</v>
      </c>
    </row>
    <row r="4" spans="3:29" x14ac:dyDescent="0.25">
      <c r="C4" s="27" t="s">
        <v>5</v>
      </c>
      <c r="D4" s="28">
        <v>2.4E-2</v>
      </c>
      <c r="E4" s="28">
        <v>4.4999999999999998E-2</v>
      </c>
      <c r="F4" s="27"/>
      <c r="G4" s="28">
        <v>2.1000000000000001E-2</v>
      </c>
      <c r="I4" s="27" t="s">
        <v>5</v>
      </c>
      <c r="J4" s="28">
        <v>3.4000000000000002E-2</v>
      </c>
      <c r="K4" s="28">
        <v>1.7999999999999999E-2</v>
      </c>
      <c r="L4" s="27"/>
      <c r="M4" s="28">
        <v>-1.6E-2</v>
      </c>
      <c r="N4">
        <f>(D4+J4)*1.1</f>
        <v>6.3800000000000009E-2</v>
      </c>
      <c r="O4" s="12">
        <f>N4-E4-K4</f>
        <v>8.0000000000001251E-4</v>
      </c>
      <c r="P4" s="12"/>
      <c r="Q4" s="27" t="s">
        <v>5</v>
      </c>
      <c r="R4" s="28">
        <v>4.2000000000000003E-2</v>
      </c>
      <c r="S4" s="28">
        <v>4.2000000000000003E-2</v>
      </c>
      <c r="T4" s="27"/>
      <c r="U4" s="27"/>
      <c r="W4" s="27" t="s">
        <v>5</v>
      </c>
      <c r="X4" s="28">
        <v>2.4E-2</v>
      </c>
      <c r="Y4" s="27"/>
      <c r="Z4" s="27"/>
      <c r="AA4" s="28">
        <v>-2.4E-2</v>
      </c>
      <c r="AB4">
        <f>(R4+X4)*1.1</f>
        <v>7.2600000000000012E-2</v>
      </c>
      <c r="AC4" s="12">
        <f>AB4-S4-Y4</f>
        <v>3.0600000000000009E-2</v>
      </c>
    </row>
    <row r="5" spans="3:29" x14ac:dyDescent="0.25">
      <c r="C5" s="27" t="s">
        <v>6</v>
      </c>
      <c r="D5" s="28">
        <v>2.3E-2</v>
      </c>
      <c r="E5" s="28">
        <v>3.4000000000000002E-2</v>
      </c>
      <c r="F5" s="27"/>
      <c r="G5" s="28">
        <v>1.0999999999999999E-2</v>
      </c>
      <c r="I5" s="27" t="s">
        <v>6</v>
      </c>
      <c r="J5" s="28">
        <v>3.3000000000000002E-2</v>
      </c>
      <c r="K5" s="28">
        <v>1.6E-2</v>
      </c>
      <c r="L5" s="27"/>
      <c r="M5" s="28">
        <v>-1.7000000000000001E-2</v>
      </c>
      <c r="N5">
        <f t="shared" ref="N5:N33" si="0">(D5+J5)*1.1</f>
        <v>6.1600000000000009E-2</v>
      </c>
      <c r="O5" s="12">
        <f t="shared" ref="O5:O33" si="1">N5-E5-K5</f>
        <v>1.1600000000000006E-2</v>
      </c>
      <c r="P5" s="12"/>
      <c r="Q5" s="27" t="s">
        <v>6</v>
      </c>
      <c r="R5" s="28">
        <v>4.2000000000000003E-2</v>
      </c>
      <c r="S5" s="28">
        <v>4.2000000000000003E-2</v>
      </c>
      <c r="T5" s="27"/>
      <c r="U5" s="27"/>
      <c r="W5" s="27" t="s">
        <v>6</v>
      </c>
      <c r="X5" s="28">
        <v>2.3E-2</v>
      </c>
      <c r="Y5" s="27"/>
      <c r="Z5" s="27"/>
      <c r="AA5" s="28">
        <v>-2.3E-2</v>
      </c>
      <c r="AB5">
        <f t="shared" ref="AB5:AB33" si="2">(R5+X5)*1.1</f>
        <v>7.1500000000000008E-2</v>
      </c>
      <c r="AC5" s="12">
        <f t="shared" ref="AC5:AC33" si="3">AB5-S5-Y5</f>
        <v>2.9500000000000005E-2</v>
      </c>
    </row>
    <row r="6" spans="3:29" x14ac:dyDescent="0.25">
      <c r="C6" s="27" t="s">
        <v>7</v>
      </c>
      <c r="D6" s="28">
        <v>2.4E-2</v>
      </c>
      <c r="E6" s="28">
        <v>2.5999999999999999E-2</v>
      </c>
      <c r="F6" s="27"/>
      <c r="G6" s="28">
        <v>2E-3</v>
      </c>
      <c r="I6" s="27" t="s">
        <v>7</v>
      </c>
      <c r="J6" s="28">
        <v>3.4000000000000002E-2</v>
      </c>
      <c r="K6" s="28">
        <v>1.6E-2</v>
      </c>
      <c r="L6" s="27"/>
      <c r="M6" s="28">
        <v>-1.7999999999999999E-2</v>
      </c>
      <c r="N6">
        <f t="shared" si="0"/>
        <v>6.3800000000000009E-2</v>
      </c>
      <c r="O6" s="12">
        <f t="shared" si="1"/>
        <v>2.1800000000000014E-2</v>
      </c>
      <c r="P6" s="12"/>
      <c r="Q6" s="27" t="s">
        <v>7</v>
      </c>
      <c r="R6" s="28">
        <v>4.2000000000000003E-2</v>
      </c>
      <c r="S6" s="28">
        <v>1.9E-2</v>
      </c>
      <c r="T6" s="27"/>
      <c r="U6" s="28">
        <v>-2.3E-2</v>
      </c>
      <c r="W6" s="27" t="s">
        <v>7</v>
      </c>
      <c r="X6" s="28">
        <v>2.4E-2</v>
      </c>
      <c r="Y6" s="27"/>
      <c r="Z6" s="27"/>
      <c r="AA6" s="28">
        <v>-2.4E-2</v>
      </c>
      <c r="AB6">
        <f t="shared" si="2"/>
        <v>7.2600000000000012E-2</v>
      </c>
      <c r="AC6" s="12">
        <f t="shared" si="3"/>
        <v>5.3600000000000009E-2</v>
      </c>
    </row>
    <row r="7" spans="3:29" x14ac:dyDescent="0.25">
      <c r="C7" s="27" t="s">
        <v>8</v>
      </c>
      <c r="D7" s="28">
        <v>2.3E-2</v>
      </c>
      <c r="E7" s="28">
        <v>2.5000000000000001E-2</v>
      </c>
      <c r="F7" s="27"/>
      <c r="G7" s="28">
        <v>2E-3</v>
      </c>
      <c r="I7" s="27" t="s">
        <v>8</v>
      </c>
      <c r="J7" s="28">
        <v>3.3000000000000002E-2</v>
      </c>
      <c r="K7" s="28">
        <v>1.4999999999999999E-2</v>
      </c>
      <c r="L7" s="27"/>
      <c r="M7" s="28">
        <v>-1.7999999999999999E-2</v>
      </c>
      <c r="N7">
        <f t="shared" si="0"/>
        <v>6.1600000000000009E-2</v>
      </c>
      <c r="O7" s="12">
        <f t="shared" si="1"/>
        <v>2.1600000000000008E-2</v>
      </c>
      <c r="P7" s="12"/>
      <c r="Q7" s="27" t="s">
        <v>8</v>
      </c>
      <c r="R7" s="28">
        <v>4.2000000000000003E-2</v>
      </c>
      <c r="S7" s="28">
        <v>6.0000000000000001E-3</v>
      </c>
      <c r="T7" s="27"/>
      <c r="U7" s="28">
        <v>-3.5999999999999997E-2</v>
      </c>
      <c r="W7" s="27" t="s">
        <v>8</v>
      </c>
      <c r="X7" s="28">
        <v>2.3E-2</v>
      </c>
      <c r="Y7" s="27"/>
      <c r="Z7" s="27"/>
      <c r="AA7" s="28">
        <v>-2.3E-2</v>
      </c>
      <c r="AB7">
        <f t="shared" si="2"/>
        <v>7.1500000000000008E-2</v>
      </c>
      <c r="AC7" s="12">
        <f t="shared" si="3"/>
        <v>6.5500000000000003E-2</v>
      </c>
    </row>
    <row r="8" spans="3:29" x14ac:dyDescent="0.25">
      <c r="C8" s="27" t="s">
        <v>9</v>
      </c>
      <c r="D8" s="28">
        <v>2.4E-2</v>
      </c>
      <c r="E8" s="28">
        <v>0.04</v>
      </c>
      <c r="F8" s="27"/>
      <c r="G8" s="28">
        <v>1.6E-2</v>
      </c>
      <c r="I8" s="27" t="s">
        <v>9</v>
      </c>
      <c r="J8" s="28">
        <v>3.4000000000000002E-2</v>
      </c>
      <c r="K8" s="28">
        <v>1.7000000000000001E-2</v>
      </c>
      <c r="L8" s="27"/>
      <c r="M8" s="28">
        <v>-1.7000000000000001E-2</v>
      </c>
      <c r="N8">
        <f t="shared" si="0"/>
        <v>6.3800000000000009E-2</v>
      </c>
      <c r="O8" s="12">
        <f t="shared" si="1"/>
        <v>6.8000000000000074E-3</v>
      </c>
      <c r="P8" s="12"/>
      <c r="Q8" s="27" t="s">
        <v>9</v>
      </c>
      <c r="R8" s="28">
        <v>4.2000000000000003E-2</v>
      </c>
      <c r="S8" s="28">
        <v>4.2000000000000003E-2</v>
      </c>
      <c r="T8" s="27"/>
      <c r="U8" s="27"/>
      <c r="W8" s="27" t="s">
        <v>9</v>
      </c>
      <c r="X8" s="28">
        <v>2.4E-2</v>
      </c>
      <c r="Y8" s="27"/>
      <c r="Z8" s="27"/>
      <c r="AA8" s="28">
        <v>-2.4E-2</v>
      </c>
      <c r="AB8">
        <f t="shared" si="2"/>
        <v>7.2600000000000012E-2</v>
      </c>
      <c r="AC8" s="12">
        <f t="shared" si="3"/>
        <v>3.0600000000000009E-2</v>
      </c>
    </row>
    <row r="9" spans="3:29" s="10" customFormat="1" x14ac:dyDescent="0.25">
      <c r="C9" s="31" t="s">
        <v>10</v>
      </c>
      <c r="D9" s="32">
        <v>2.3E-2</v>
      </c>
      <c r="E9" s="32">
        <v>5.7000000000000002E-2</v>
      </c>
      <c r="F9" s="32">
        <v>8.9999999999999993E-3</v>
      </c>
      <c r="G9" s="32">
        <v>3.4000000000000002E-2</v>
      </c>
      <c r="I9" s="31" t="s">
        <v>10</v>
      </c>
      <c r="J9" s="32">
        <v>3.3000000000000002E-2</v>
      </c>
      <c r="K9" s="32">
        <v>1.7000000000000001E-2</v>
      </c>
      <c r="L9" s="32">
        <v>3.0000000000000001E-3</v>
      </c>
      <c r="M9" s="32">
        <v>-1.6E-2</v>
      </c>
      <c r="N9" s="10">
        <f t="shared" si="0"/>
        <v>6.1600000000000009E-2</v>
      </c>
      <c r="O9" s="17">
        <f t="shared" si="1"/>
        <v>-1.2399999999999994E-2</v>
      </c>
      <c r="P9" s="17"/>
      <c r="Q9" s="31" t="s">
        <v>10</v>
      </c>
      <c r="R9" s="32">
        <v>4.2000000000000003E-2</v>
      </c>
      <c r="S9" s="32">
        <v>4.2000000000000003E-2</v>
      </c>
      <c r="T9" s="31"/>
      <c r="U9" s="31"/>
      <c r="W9" s="31" t="s">
        <v>10</v>
      </c>
      <c r="X9" s="32">
        <v>2.3E-2</v>
      </c>
      <c r="Y9" s="31"/>
      <c r="Z9" s="31"/>
      <c r="AA9" s="32">
        <v>-2.3E-2</v>
      </c>
      <c r="AB9" s="10">
        <f t="shared" si="2"/>
        <v>7.1500000000000008E-2</v>
      </c>
      <c r="AC9" s="17">
        <f t="shared" si="3"/>
        <v>2.9500000000000005E-2</v>
      </c>
    </row>
    <row r="10" spans="3:29" s="10" customFormat="1" x14ac:dyDescent="0.25">
      <c r="C10" s="31" t="s">
        <v>11</v>
      </c>
      <c r="D10" s="32">
        <v>2.4E-2</v>
      </c>
      <c r="E10" s="32">
        <v>7.2999999999999995E-2</v>
      </c>
      <c r="F10" s="32">
        <v>2.1999999999999999E-2</v>
      </c>
      <c r="G10" s="32">
        <v>4.9000000000000002E-2</v>
      </c>
      <c r="I10" s="31" t="s">
        <v>11</v>
      </c>
      <c r="J10" s="32">
        <v>3.4000000000000002E-2</v>
      </c>
      <c r="K10" s="32">
        <v>1.9E-2</v>
      </c>
      <c r="L10" s="32">
        <v>6.0000000000000001E-3</v>
      </c>
      <c r="M10" s="32">
        <v>-1.4999999999999999E-2</v>
      </c>
      <c r="N10" s="10">
        <f t="shared" si="0"/>
        <v>6.3800000000000009E-2</v>
      </c>
      <c r="O10" s="17">
        <f t="shared" si="1"/>
        <v>-2.8199999999999985E-2</v>
      </c>
      <c r="P10" s="17"/>
      <c r="Q10" s="31" t="s">
        <v>11</v>
      </c>
      <c r="R10" s="32">
        <v>4.2000000000000003E-2</v>
      </c>
      <c r="S10" s="32">
        <v>4.2000000000000003E-2</v>
      </c>
      <c r="T10" s="31"/>
      <c r="U10" s="31"/>
      <c r="W10" s="31" t="s">
        <v>11</v>
      </c>
      <c r="X10" s="32">
        <v>2.4E-2</v>
      </c>
      <c r="Y10" s="31"/>
      <c r="Z10" s="31"/>
      <c r="AA10" s="32">
        <v>-2.4E-2</v>
      </c>
      <c r="AB10" s="10">
        <f t="shared" si="2"/>
        <v>7.2600000000000012E-2</v>
      </c>
      <c r="AC10" s="17">
        <f t="shared" si="3"/>
        <v>3.0600000000000009E-2</v>
      </c>
    </row>
    <row r="11" spans="3:29" x14ac:dyDescent="0.25">
      <c r="C11" s="27" t="s">
        <v>12</v>
      </c>
      <c r="D11" s="28">
        <v>2.3E-2</v>
      </c>
      <c r="E11" s="28">
        <v>3.3000000000000002E-2</v>
      </c>
      <c r="F11" s="27"/>
      <c r="G11" s="28">
        <v>0.01</v>
      </c>
      <c r="I11" s="27" t="s">
        <v>12</v>
      </c>
      <c r="J11" s="28">
        <v>3.3000000000000002E-2</v>
      </c>
      <c r="K11" s="28">
        <v>2.1000000000000001E-2</v>
      </c>
      <c r="L11" s="27"/>
      <c r="M11" s="28">
        <v>-1.2E-2</v>
      </c>
      <c r="N11">
        <f t="shared" si="0"/>
        <v>6.1600000000000009E-2</v>
      </c>
      <c r="O11" s="12">
        <f t="shared" si="1"/>
        <v>7.6000000000000061E-3</v>
      </c>
      <c r="P11" s="12"/>
      <c r="Q11" s="27" t="s">
        <v>12</v>
      </c>
      <c r="R11" s="28">
        <v>4.2000000000000003E-2</v>
      </c>
      <c r="S11" s="28">
        <v>4.2000000000000003E-2</v>
      </c>
      <c r="T11" s="27"/>
      <c r="U11" s="27"/>
      <c r="W11" s="27" t="s">
        <v>12</v>
      </c>
      <c r="X11" s="28">
        <v>2.3E-2</v>
      </c>
      <c r="Y11" s="27"/>
      <c r="Z11" s="27"/>
      <c r="AA11" s="28">
        <v>-2.3E-2</v>
      </c>
      <c r="AB11">
        <f t="shared" si="2"/>
        <v>7.1500000000000008E-2</v>
      </c>
      <c r="AC11" s="12">
        <f t="shared" si="3"/>
        <v>2.9500000000000005E-2</v>
      </c>
    </row>
    <row r="12" spans="3:29" x14ac:dyDescent="0.25">
      <c r="C12" s="27" t="s">
        <v>13</v>
      </c>
      <c r="D12" s="28">
        <v>2.4E-2</v>
      </c>
      <c r="E12" s="28">
        <v>0.04</v>
      </c>
      <c r="F12" s="27"/>
      <c r="G12" s="28">
        <v>1.6E-2</v>
      </c>
      <c r="I12" s="27" t="s">
        <v>13</v>
      </c>
      <c r="J12" s="28">
        <v>3.4000000000000002E-2</v>
      </c>
      <c r="K12" s="28">
        <v>1.6E-2</v>
      </c>
      <c r="L12" s="27"/>
      <c r="M12" s="28">
        <v>-1.7999999999999999E-2</v>
      </c>
      <c r="N12">
        <f t="shared" si="0"/>
        <v>6.3800000000000009E-2</v>
      </c>
      <c r="O12" s="12">
        <f t="shared" si="1"/>
        <v>7.8000000000000083E-3</v>
      </c>
      <c r="P12" s="12"/>
      <c r="Q12" s="27" t="s">
        <v>13</v>
      </c>
      <c r="R12" s="28">
        <v>4.2000000000000003E-2</v>
      </c>
      <c r="S12" s="28">
        <v>4.2000000000000003E-2</v>
      </c>
      <c r="T12" s="27"/>
      <c r="U12" s="27"/>
      <c r="W12" s="27" t="s">
        <v>13</v>
      </c>
      <c r="X12" s="28">
        <v>2.4E-2</v>
      </c>
      <c r="Y12" s="27"/>
      <c r="Z12" s="27"/>
      <c r="AA12" s="28">
        <v>-2.4E-2</v>
      </c>
      <c r="AB12">
        <f t="shared" si="2"/>
        <v>7.2600000000000012E-2</v>
      </c>
      <c r="AC12" s="12">
        <f t="shared" si="3"/>
        <v>3.0600000000000009E-2</v>
      </c>
    </row>
    <row r="13" spans="3:29" s="10" customFormat="1" x14ac:dyDescent="0.25">
      <c r="C13" s="31" t="s">
        <v>14</v>
      </c>
      <c r="D13" s="32">
        <v>2.3E-2</v>
      </c>
      <c r="E13" s="32">
        <v>7.8E-2</v>
      </c>
      <c r="F13" s="32">
        <v>2.5000000000000001E-2</v>
      </c>
      <c r="G13" s="32">
        <v>5.5E-2</v>
      </c>
      <c r="I13" s="31" t="s">
        <v>14</v>
      </c>
      <c r="J13" s="32">
        <v>3.3000000000000002E-2</v>
      </c>
      <c r="K13" s="32">
        <v>1.4E-2</v>
      </c>
      <c r="L13" s="32">
        <v>5.0000000000000001E-3</v>
      </c>
      <c r="M13" s="32">
        <v>-1.9E-2</v>
      </c>
      <c r="N13" s="10">
        <f t="shared" si="0"/>
        <v>6.1600000000000009E-2</v>
      </c>
      <c r="O13" s="17">
        <f t="shared" si="1"/>
        <v>-3.039999999999999E-2</v>
      </c>
      <c r="P13" s="17"/>
      <c r="Q13" s="31" t="s">
        <v>14</v>
      </c>
      <c r="R13" s="32">
        <v>4.2000000000000003E-2</v>
      </c>
      <c r="S13" s="32">
        <v>4.2000000000000003E-2</v>
      </c>
      <c r="T13" s="31"/>
      <c r="U13" s="31"/>
      <c r="W13" s="31" t="s">
        <v>14</v>
      </c>
      <c r="X13" s="32">
        <v>2.3E-2</v>
      </c>
      <c r="Y13" s="31"/>
      <c r="Z13" s="31"/>
      <c r="AA13" s="32">
        <v>-2.3E-2</v>
      </c>
      <c r="AB13" s="10">
        <f t="shared" si="2"/>
        <v>7.1500000000000008E-2</v>
      </c>
      <c r="AC13" s="17">
        <f t="shared" si="3"/>
        <v>2.9500000000000005E-2</v>
      </c>
    </row>
    <row r="14" spans="3:29" s="10" customFormat="1" x14ac:dyDescent="0.25">
      <c r="C14" s="31" t="s">
        <v>15</v>
      </c>
      <c r="D14" s="32">
        <v>2.4E-2</v>
      </c>
      <c r="E14" s="32">
        <v>6.0999999999999999E-2</v>
      </c>
      <c r="F14" s="32">
        <v>0.01</v>
      </c>
      <c r="G14" s="32">
        <v>3.6999999999999998E-2</v>
      </c>
      <c r="I14" s="31" t="s">
        <v>15</v>
      </c>
      <c r="J14" s="32">
        <v>3.4000000000000002E-2</v>
      </c>
      <c r="K14" s="32">
        <v>1.6E-2</v>
      </c>
      <c r="L14" s="32">
        <v>3.0000000000000001E-3</v>
      </c>
      <c r="M14" s="32">
        <v>-1.7999999999999999E-2</v>
      </c>
      <c r="N14" s="10">
        <f t="shared" si="0"/>
        <v>6.3800000000000009E-2</v>
      </c>
      <c r="O14" s="17">
        <f t="shared" si="1"/>
        <v>-1.319999999999999E-2</v>
      </c>
      <c r="P14" s="17"/>
      <c r="Q14" s="31" t="s">
        <v>15</v>
      </c>
      <c r="R14" s="32">
        <v>4.2000000000000003E-2</v>
      </c>
      <c r="S14" s="32">
        <v>4.2000000000000003E-2</v>
      </c>
      <c r="T14" s="31"/>
      <c r="U14" s="31"/>
      <c r="W14" s="31" t="s">
        <v>15</v>
      </c>
      <c r="X14" s="32">
        <v>2.4E-2</v>
      </c>
      <c r="Y14" s="31"/>
      <c r="Z14" s="31"/>
      <c r="AA14" s="32">
        <v>-2.4E-2</v>
      </c>
      <c r="AB14" s="10">
        <f t="shared" si="2"/>
        <v>7.2600000000000012E-2</v>
      </c>
      <c r="AC14" s="17">
        <f t="shared" si="3"/>
        <v>3.0600000000000009E-2</v>
      </c>
    </row>
    <row r="15" spans="3:29" s="10" customFormat="1" x14ac:dyDescent="0.25">
      <c r="C15" s="31" t="s">
        <v>16</v>
      </c>
      <c r="D15" s="32">
        <v>2.3E-2</v>
      </c>
      <c r="E15" s="32">
        <v>6.7000000000000004E-2</v>
      </c>
      <c r="F15" s="32">
        <v>1.7999999999999999E-2</v>
      </c>
      <c r="G15" s="32">
        <v>4.3999999999999997E-2</v>
      </c>
      <c r="I15" s="31" t="s">
        <v>16</v>
      </c>
      <c r="J15" s="32">
        <v>3.3000000000000002E-2</v>
      </c>
      <c r="K15" s="32">
        <v>1.7999999999999999E-2</v>
      </c>
      <c r="L15" s="32">
        <v>5.0000000000000001E-3</v>
      </c>
      <c r="M15" s="32">
        <v>-1.4999999999999999E-2</v>
      </c>
      <c r="N15" s="10">
        <f t="shared" si="0"/>
        <v>6.1600000000000009E-2</v>
      </c>
      <c r="O15" s="17">
        <f t="shared" si="1"/>
        <v>-2.3399999999999994E-2</v>
      </c>
      <c r="P15" s="17"/>
      <c r="Q15" s="31" t="s">
        <v>16</v>
      </c>
      <c r="R15" s="32">
        <v>4.1000000000000002E-2</v>
      </c>
      <c r="S15" s="32">
        <v>4.1000000000000002E-2</v>
      </c>
      <c r="T15" s="31"/>
      <c r="U15" s="31"/>
      <c r="W15" s="31" t="s">
        <v>16</v>
      </c>
      <c r="X15" s="32">
        <v>2.3E-2</v>
      </c>
      <c r="Y15" s="31"/>
      <c r="Z15" s="31"/>
      <c r="AA15" s="32">
        <v>-2.3E-2</v>
      </c>
      <c r="AB15" s="10">
        <f t="shared" si="2"/>
        <v>7.0400000000000004E-2</v>
      </c>
      <c r="AC15" s="17">
        <f t="shared" si="3"/>
        <v>2.9400000000000003E-2</v>
      </c>
    </row>
    <row r="16" spans="3:29" s="10" customFormat="1" x14ac:dyDescent="0.25">
      <c r="C16" s="31" t="s">
        <v>17</v>
      </c>
      <c r="D16" s="32">
        <v>2.4E-2</v>
      </c>
      <c r="E16" s="32">
        <v>6.2E-2</v>
      </c>
      <c r="F16" s="32">
        <v>1.4E-2</v>
      </c>
      <c r="G16" s="32">
        <v>3.7999999999999999E-2</v>
      </c>
      <c r="I16" s="31" t="s">
        <v>17</v>
      </c>
      <c r="J16" s="32">
        <v>3.4000000000000002E-2</v>
      </c>
      <c r="K16" s="32">
        <v>2.1000000000000001E-2</v>
      </c>
      <c r="L16" s="32">
        <v>5.0000000000000001E-3</v>
      </c>
      <c r="M16" s="32">
        <v>-1.2999999999999999E-2</v>
      </c>
      <c r="N16" s="10">
        <f t="shared" si="0"/>
        <v>6.3800000000000009E-2</v>
      </c>
      <c r="O16" s="17">
        <f t="shared" si="1"/>
        <v>-1.9199999999999991E-2</v>
      </c>
      <c r="P16" s="17"/>
      <c r="Q16" s="31" t="s">
        <v>17</v>
      </c>
      <c r="R16" s="32">
        <v>4.2000000000000003E-2</v>
      </c>
      <c r="S16" s="32">
        <v>4.2000000000000003E-2</v>
      </c>
      <c r="T16" s="31"/>
      <c r="U16" s="31"/>
      <c r="W16" s="31" t="s">
        <v>17</v>
      </c>
      <c r="X16" s="32">
        <v>2.4E-2</v>
      </c>
      <c r="Y16" s="31"/>
      <c r="Z16" s="31"/>
      <c r="AA16" s="32">
        <v>-2.4E-2</v>
      </c>
      <c r="AB16" s="10">
        <f t="shared" si="2"/>
        <v>7.2600000000000012E-2</v>
      </c>
      <c r="AC16" s="17">
        <f t="shared" si="3"/>
        <v>3.0600000000000009E-2</v>
      </c>
    </row>
    <row r="17" spans="3:29" s="10" customFormat="1" x14ac:dyDescent="0.25">
      <c r="C17" s="31" t="s">
        <v>18</v>
      </c>
      <c r="D17" s="32">
        <v>2.3E-2</v>
      </c>
      <c r="E17" s="32">
        <v>5.5E-2</v>
      </c>
      <c r="F17" s="32">
        <v>1.0999999999999999E-2</v>
      </c>
      <c r="G17" s="32">
        <v>3.2000000000000001E-2</v>
      </c>
      <c r="I17" s="31" t="s">
        <v>18</v>
      </c>
      <c r="J17" s="32">
        <v>3.3000000000000002E-2</v>
      </c>
      <c r="K17" s="32">
        <v>2.3E-2</v>
      </c>
      <c r="L17" s="32">
        <v>5.0000000000000001E-3</v>
      </c>
      <c r="M17" s="32">
        <v>-0.01</v>
      </c>
      <c r="N17" s="10">
        <f t="shared" si="0"/>
        <v>6.1600000000000009E-2</v>
      </c>
      <c r="O17" s="17">
        <f t="shared" si="1"/>
        <v>-1.6399999999999991E-2</v>
      </c>
      <c r="P17" s="17"/>
      <c r="Q17" s="31" t="s">
        <v>18</v>
      </c>
      <c r="R17" s="32">
        <v>4.1000000000000002E-2</v>
      </c>
      <c r="S17" s="32">
        <v>0.06</v>
      </c>
      <c r="T17" s="31"/>
      <c r="U17" s="32">
        <v>1.9E-2</v>
      </c>
      <c r="W17" s="31" t="s">
        <v>18</v>
      </c>
      <c r="X17" s="32">
        <v>2.3E-2</v>
      </c>
      <c r="Y17" s="31"/>
      <c r="Z17" s="31"/>
      <c r="AA17" s="32">
        <v>-2.3E-2</v>
      </c>
      <c r="AB17" s="10">
        <f t="shared" si="2"/>
        <v>7.0400000000000004E-2</v>
      </c>
      <c r="AC17" s="17">
        <f t="shared" si="3"/>
        <v>1.0400000000000006E-2</v>
      </c>
    </row>
    <row r="18" spans="3:29" x14ac:dyDescent="0.25">
      <c r="C18" s="27" t="s">
        <v>19</v>
      </c>
      <c r="D18" s="28">
        <v>2.4E-2</v>
      </c>
      <c r="E18" s="28">
        <v>2.5999999999999999E-2</v>
      </c>
      <c r="F18" s="27"/>
      <c r="G18" s="28">
        <v>2E-3</v>
      </c>
      <c r="I18" s="27" t="s">
        <v>19</v>
      </c>
      <c r="J18" s="28">
        <v>3.4000000000000002E-2</v>
      </c>
      <c r="K18" s="28">
        <v>2.1999999999999999E-2</v>
      </c>
      <c r="L18" s="27"/>
      <c r="M18" s="28">
        <v>-1.2E-2</v>
      </c>
      <c r="N18">
        <f t="shared" si="0"/>
        <v>6.3800000000000009E-2</v>
      </c>
      <c r="O18" s="12">
        <f t="shared" si="1"/>
        <v>1.5800000000000015E-2</v>
      </c>
      <c r="P18" s="12"/>
      <c r="Q18" s="27" t="s">
        <v>19</v>
      </c>
      <c r="R18" s="28">
        <v>4.2000000000000003E-2</v>
      </c>
      <c r="S18" s="28">
        <v>9.9000000000000005E-2</v>
      </c>
      <c r="T18" s="33">
        <v>2.5999999999999999E-2</v>
      </c>
      <c r="U18" s="28">
        <v>5.7000000000000002E-2</v>
      </c>
      <c r="W18" s="27" t="s">
        <v>19</v>
      </c>
      <c r="X18" s="28">
        <v>2.4E-2</v>
      </c>
      <c r="Y18" s="27"/>
      <c r="Z18" s="27"/>
      <c r="AA18" s="28">
        <v>-2.4E-2</v>
      </c>
      <c r="AB18">
        <f t="shared" si="2"/>
        <v>7.2600000000000012E-2</v>
      </c>
      <c r="AC18" s="12">
        <f t="shared" si="3"/>
        <v>-2.6399999999999993E-2</v>
      </c>
    </row>
    <row r="19" spans="3:29" x14ac:dyDescent="0.25">
      <c r="C19" s="27" t="s">
        <v>20</v>
      </c>
      <c r="D19" s="28">
        <v>2.3E-2</v>
      </c>
      <c r="E19" s="28">
        <v>2.5000000000000001E-2</v>
      </c>
      <c r="F19" s="27"/>
      <c r="G19" s="28">
        <v>2E-3</v>
      </c>
      <c r="I19" s="27" t="s">
        <v>20</v>
      </c>
      <c r="J19" s="28">
        <v>3.3000000000000002E-2</v>
      </c>
      <c r="K19" s="28">
        <v>0.02</v>
      </c>
      <c r="L19" s="27"/>
      <c r="M19" s="28">
        <v>-1.2999999999999999E-2</v>
      </c>
      <c r="N19">
        <f t="shared" si="0"/>
        <v>6.1600000000000009E-2</v>
      </c>
      <c r="O19" s="12">
        <f t="shared" si="1"/>
        <v>1.6600000000000007E-2</v>
      </c>
      <c r="P19" s="12"/>
      <c r="Q19" s="27" t="s">
        <v>20</v>
      </c>
      <c r="R19" s="28">
        <v>4.1000000000000002E-2</v>
      </c>
      <c r="S19" s="28">
        <v>0.104</v>
      </c>
      <c r="T19" s="33">
        <v>3.4000000000000002E-2</v>
      </c>
      <c r="U19" s="28">
        <v>6.3E-2</v>
      </c>
      <c r="W19" s="27" t="s">
        <v>20</v>
      </c>
      <c r="X19" s="28">
        <v>2.3E-2</v>
      </c>
      <c r="Y19" s="27"/>
      <c r="Z19" s="27"/>
      <c r="AA19" s="28">
        <v>-2.3E-2</v>
      </c>
      <c r="AB19">
        <f t="shared" si="2"/>
        <v>7.0400000000000004E-2</v>
      </c>
      <c r="AC19" s="12">
        <f t="shared" si="3"/>
        <v>-3.3599999999999991E-2</v>
      </c>
    </row>
    <row r="20" spans="3:29" x14ac:dyDescent="0.25">
      <c r="C20" s="27" t="s">
        <v>21</v>
      </c>
      <c r="D20" s="28">
        <v>2.4E-2</v>
      </c>
      <c r="E20" s="28">
        <v>2.5999999999999999E-2</v>
      </c>
      <c r="F20" s="27"/>
      <c r="G20" s="28">
        <v>2E-3</v>
      </c>
      <c r="I20" s="27" t="s">
        <v>21</v>
      </c>
      <c r="J20" s="28">
        <v>3.4000000000000002E-2</v>
      </c>
      <c r="K20" s="28">
        <v>1.9E-2</v>
      </c>
      <c r="L20" s="27"/>
      <c r="M20" s="28">
        <v>-1.4999999999999999E-2</v>
      </c>
      <c r="N20">
        <f t="shared" si="0"/>
        <v>6.3800000000000009E-2</v>
      </c>
      <c r="O20" s="12">
        <f t="shared" si="1"/>
        <v>1.8800000000000015E-2</v>
      </c>
      <c r="P20" s="12"/>
      <c r="Q20" s="27" t="s">
        <v>21</v>
      </c>
      <c r="R20" s="28">
        <v>4.2000000000000003E-2</v>
      </c>
      <c r="S20" s="28">
        <v>7.4999999999999997E-2</v>
      </c>
      <c r="T20" s="33">
        <v>2E-3</v>
      </c>
      <c r="U20" s="28">
        <v>3.3000000000000002E-2</v>
      </c>
      <c r="W20" s="27" t="s">
        <v>21</v>
      </c>
      <c r="X20" s="28">
        <v>2.4E-2</v>
      </c>
      <c r="Y20" s="27"/>
      <c r="Z20" s="27"/>
      <c r="AA20" s="28">
        <v>-2.4E-2</v>
      </c>
      <c r="AB20">
        <f t="shared" si="2"/>
        <v>7.2600000000000012E-2</v>
      </c>
      <c r="AC20" s="12">
        <f t="shared" si="3"/>
        <v>-2.3999999999999855E-3</v>
      </c>
    </row>
    <row r="21" spans="3:29" x14ac:dyDescent="0.25">
      <c r="C21" s="27" t="s">
        <v>22</v>
      </c>
      <c r="D21" s="28">
        <v>2.3E-2</v>
      </c>
      <c r="E21" s="28">
        <v>2.5000000000000001E-2</v>
      </c>
      <c r="F21" s="27"/>
      <c r="G21" s="28">
        <v>2E-3</v>
      </c>
      <c r="I21" s="27" t="s">
        <v>22</v>
      </c>
      <c r="J21" s="28">
        <v>3.3000000000000002E-2</v>
      </c>
      <c r="K21" s="28">
        <v>1.7000000000000001E-2</v>
      </c>
      <c r="L21" s="27"/>
      <c r="M21" s="28">
        <v>-1.6E-2</v>
      </c>
      <c r="N21">
        <f t="shared" si="0"/>
        <v>6.1600000000000009E-2</v>
      </c>
      <c r="O21" s="12">
        <f t="shared" si="1"/>
        <v>1.9600000000000006E-2</v>
      </c>
      <c r="P21" s="12"/>
      <c r="Q21" s="27" t="s">
        <v>22</v>
      </c>
      <c r="R21" s="28">
        <v>4.1000000000000002E-2</v>
      </c>
      <c r="S21" s="28">
        <v>0.11</v>
      </c>
      <c r="T21" s="33">
        <v>0.04</v>
      </c>
      <c r="U21" s="28">
        <v>6.9000000000000006E-2</v>
      </c>
      <c r="W21" s="27" t="s">
        <v>22</v>
      </c>
      <c r="X21" s="28">
        <v>2.3E-2</v>
      </c>
      <c r="Y21" s="27"/>
      <c r="Z21" s="27"/>
      <c r="AA21" s="28">
        <v>-2.3E-2</v>
      </c>
      <c r="AB21">
        <f t="shared" si="2"/>
        <v>7.0400000000000004E-2</v>
      </c>
      <c r="AC21" s="12">
        <f t="shared" si="3"/>
        <v>-3.9599999999999996E-2</v>
      </c>
    </row>
    <row r="22" spans="3:29" x14ac:dyDescent="0.25">
      <c r="C22" s="27" t="s">
        <v>23</v>
      </c>
      <c r="D22" s="28">
        <v>2.4E-2</v>
      </c>
      <c r="E22" s="28">
        <v>2.5999999999999999E-2</v>
      </c>
      <c r="F22" s="27"/>
      <c r="G22" s="28">
        <v>2E-3</v>
      </c>
      <c r="I22" s="27" t="s">
        <v>23</v>
      </c>
      <c r="J22" s="28">
        <v>3.4000000000000002E-2</v>
      </c>
      <c r="K22" s="28">
        <v>1.9E-2</v>
      </c>
      <c r="L22" s="27"/>
      <c r="M22" s="28">
        <v>-1.4999999999999999E-2</v>
      </c>
      <c r="N22">
        <f t="shared" si="0"/>
        <v>6.3800000000000009E-2</v>
      </c>
      <c r="O22" s="12">
        <f t="shared" si="1"/>
        <v>1.8800000000000015E-2</v>
      </c>
      <c r="P22" s="12"/>
      <c r="Q22" s="27" t="s">
        <v>23</v>
      </c>
      <c r="R22" s="28">
        <v>4.2000000000000003E-2</v>
      </c>
      <c r="S22" s="28">
        <v>9.7000000000000003E-2</v>
      </c>
      <c r="T22" s="33">
        <v>2.4E-2</v>
      </c>
      <c r="U22" s="28">
        <v>5.5E-2</v>
      </c>
      <c r="W22" s="27" t="s">
        <v>23</v>
      </c>
      <c r="X22" s="28">
        <v>2.4E-2</v>
      </c>
      <c r="Y22" s="27"/>
      <c r="Z22" s="27"/>
      <c r="AA22" s="28">
        <v>-2.4E-2</v>
      </c>
      <c r="AB22">
        <f t="shared" si="2"/>
        <v>7.2600000000000012E-2</v>
      </c>
      <c r="AC22" s="12">
        <f t="shared" si="3"/>
        <v>-2.4399999999999991E-2</v>
      </c>
    </row>
    <row r="23" spans="3:29" x14ac:dyDescent="0.25">
      <c r="C23" s="27" t="s">
        <v>24</v>
      </c>
      <c r="D23" s="28">
        <v>2.3E-2</v>
      </c>
      <c r="E23" s="28">
        <v>2.5000000000000001E-2</v>
      </c>
      <c r="F23" s="27"/>
      <c r="G23" s="28">
        <v>2E-3</v>
      </c>
      <c r="I23" s="27" t="s">
        <v>24</v>
      </c>
      <c r="J23" s="28">
        <v>3.3000000000000002E-2</v>
      </c>
      <c r="K23" s="28">
        <v>1.9E-2</v>
      </c>
      <c r="L23" s="27"/>
      <c r="M23" s="28">
        <v>-1.4E-2</v>
      </c>
      <c r="N23">
        <f t="shared" si="0"/>
        <v>6.1600000000000009E-2</v>
      </c>
      <c r="O23" s="12">
        <f t="shared" si="1"/>
        <v>1.7600000000000008E-2</v>
      </c>
      <c r="P23" s="12"/>
      <c r="Q23" s="27" t="s">
        <v>24</v>
      </c>
      <c r="R23" s="28">
        <v>4.1000000000000002E-2</v>
      </c>
      <c r="S23" s="28">
        <v>8.8999999999999996E-2</v>
      </c>
      <c r="T23" s="33">
        <v>1.9E-2</v>
      </c>
      <c r="U23" s="28">
        <v>4.8000000000000001E-2</v>
      </c>
      <c r="W23" s="27" t="s">
        <v>24</v>
      </c>
      <c r="X23" s="28">
        <v>2.3E-2</v>
      </c>
      <c r="Y23" s="27"/>
      <c r="Z23" s="27"/>
      <c r="AA23" s="28">
        <v>-2.3E-2</v>
      </c>
      <c r="AB23">
        <f t="shared" si="2"/>
        <v>7.0400000000000004E-2</v>
      </c>
      <c r="AC23" s="12">
        <f t="shared" si="3"/>
        <v>-1.8599999999999992E-2</v>
      </c>
    </row>
    <row r="24" spans="3:29" x14ac:dyDescent="0.25">
      <c r="C24" s="27" t="s">
        <v>25</v>
      </c>
      <c r="D24" s="28">
        <v>2.3E-2</v>
      </c>
      <c r="E24" s="28">
        <v>2.5000000000000001E-2</v>
      </c>
      <c r="F24" s="27"/>
      <c r="G24" s="28">
        <v>2E-3</v>
      </c>
      <c r="I24" s="27" t="s">
        <v>25</v>
      </c>
      <c r="J24" s="28">
        <v>3.3000000000000002E-2</v>
      </c>
      <c r="K24" s="28">
        <v>1.7999999999999999E-2</v>
      </c>
      <c r="L24" s="27"/>
      <c r="M24" s="28">
        <v>-1.4999999999999999E-2</v>
      </c>
      <c r="N24">
        <f t="shared" si="0"/>
        <v>6.1600000000000009E-2</v>
      </c>
      <c r="O24" s="12">
        <f t="shared" si="1"/>
        <v>1.8600000000000009E-2</v>
      </c>
      <c r="P24" s="12"/>
      <c r="Q24" s="27" t="s">
        <v>25</v>
      </c>
      <c r="R24" s="28">
        <v>4.2000000000000003E-2</v>
      </c>
      <c r="S24" s="28">
        <v>9.1999999999999998E-2</v>
      </c>
      <c r="T24" s="33">
        <v>0.02</v>
      </c>
      <c r="U24" s="28">
        <v>0.05</v>
      </c>
      <c r="W24" s="27" t="s">
        <v>25</v>
      </c>
      <c r="X24" s="28">
        <v>2.3E-2</v>
      </c>
      <c r="Y24" s="27"/>
      <c r="Z24" s="27"/>
      <c r="AA24" s="28">
        <v>-2.3E-2</v>
      </c>
      <c r="AB24">
        <f t="shared" si="2"/>
        <v>7.1500000000000008E-2</v>
      </c>
      <c r="AC24" s="12">
        <f t="shared" si="3"/>
        <v>-2.049999999999999E-2</v>
      </c>
    </row>
    <row r="25" spans="3:29" x14ac:dyDescent="0.25">
      <c r="C25" s="27" t="s">
        <v>26</v>
      </c>
      <c r="D25" s="28">
        <v>2.3E-2</v>
      </c>
      <c r="E25" s="28">
        <v>2.5000000000000001E-2</v>
      </c>
      <c r="F25" s="27"/>
      <c r="G25" s="28">
        <v>2E-3</v>
      </c>
      <c r="I25" s="27" t="s">
        <v>26</v>
      </c>
      <c r="J25" s="28">
        <v>3.3000000000000002E-2</v>
      </c>
      <c r="K25" s="28">
        <v>0.02</v>
      </c>
      <c r="L25" s="27"/>
      <c r="M25" s="28">
        <v>-1.2999999999999999E-2</v>
      </c>
      <c r="N25">
        <f t="shared" si="0"/>
        <v>6.1600000000000009E-2</v>
      </c>
      <c r="O25" s="12">
        <f t="shared" si="1"/>
        <v>1.6600000000000007E-2</v>
      </c>
      <c r="P25" s="12"/>
      <c r="Q25" s="27" t="s">
        <v>26</v>
      </c>
      <c r="R25" s="28">
        <v>4.1000000000000002E-2</v>
      </c>
      <c r="S25" s="28">
        <v>6.3E-2</v>
      </c>
      <c r="T25" s="34"/>
      <c r="U25" s="28">
        <v>2.1999999999999999E-2</v>
      </c>
      <c r="W25" s="27" t="s">
        <v>26</v>
      </c>
      <c r="X25" s="28">
        <v>2.3E-2</v>
      </c>
      <c r="Y25" s="27"/>
      <c r="Z25" s="27"/>
      <c r="AA25" s="28">
        <v>-2.3E-2</v>
      </c>
      <c r="AB25">
        <f t="shared" si="2"/>
        <v>7.0400000000000004E-2</v>
      </c>
      <c r="AC25" s="12">
        <f t="shared" si="3"/>
        <v>7.4000000000000038E-3</v>
      </c>
    </row>
    <row r="26" spans="3:29" x14ac:dyDescent="0.25">
      <c r="C26" s="27" t="s">
        <v>27</v>
      </c>
      <c r="D26" s="28">
        <v>2.3E-2</v>
      </c>
      <c r="E26" s="28">
        <v>2.5000000000000001E-2</v>
      </c>
      <c r="F26" s="27"/>
      <c r="G26" s="28">
        <v>2E-3</v>
      </c>
      <c r="I26" s="27" t="s">
        <v>27</v>
      </c>
      <c r="J26" s="28">
        <v>3.3000000000000002E-2</v>
      </c>
      <c r="K26" s="28">
        <v>1.9E-2</v>
      </c>
      <c r="L26" s="27"/>
      <c r="M26" s="28">
        <v>-1.4E-2</v>
      </c>
      <c r="N26">
        <f t="shared" si="0"/>
        <v>6.1600000000000009E-2</v>
      </c>
      <c r="O26" s="12">
        <f t="shared" si="1"/>
        <v>1.7600000000000008E-2</v>
      </c>
      <c r="P26" s="12"/>
      <c r="Q26" s="27" t="s">
        <v>27</v>
      </c>
      <c r="R26" s="28">
        <v>4.2000000000000003E-2</v>
      </c>
      <c r="S26" s="28">
        <v>5.8999999999999997E-2</v>
      </c>
      <c r="T26" s="34"/>
      <c r="U26" s="28">
        <v>1.7000000000000001E-2</v>
      </c>
      <c r="W26" s="27" t="s">
        <v>27</v>
      </c>
      <c r="X26" s="28">
        <v>2.3E-2</v>
      </c>
      <c r="Y26" s="27"/>
      <c r="Z26" s="27"/>
      <c r="AA26" s="28">
        <v>-2.3E-2</v>
      </c>
      <c r="AB26">
        <f t="shared" si="2"/>
        <v>7.1500000000000008E-2</v>
      </c>
      <c r="AC26" s="12">
        <f t="shared" si="3"/>
        <v>1.2500000000000011E-2</v>
      </c>
    </row>
    <row r="27" spans="3:29" x14ac:dyDescent="0.25">
      <c r="C27" s="27" t="s">
        <v>28</v>
      </c>
      <c r="D27" s="28">
        <v>2.3E-2</v>
      </c>
      <c r="E27" s="28">
        <v>2.5000000000000001E-2</v>
      </c>
      <c r="F27" s="27"/>
      <c r="G27" s="28">
        <v>2E-3</v>
      </c>
      <c r="I27" s="27" t="s">
        <v>28</v>
      </c>
      <c r="J27" s="28">
        <v>3.3000000000000002E-2</v>
      </c>
      <c r="K27" s="28">
        <v>1.4999999999999999E-2</v>
      </c>
      <c r="L27" s="27"/>
      <c r="M27" s="28">
        <v>-1.7999999999999999E-2</v>
      </c>
      <c r="N27">
        <f t="shared" si="0"/>
        <v>6.1600000000000009E-2</v>
      </c>
      <c r="O27" s="12">
        <f t="shared" si="1"/>
        <v>2.1600000000000008E-2</v>
      </c>
      <c r="P27" s="12"/>
      <c r="Q27" s="27" t="s">
        <v>28</v>
      </c>
      <c r="R27" s="28">
        <v>4.1000000000000002E-2</v>
      </c>
      <c r="S27" s="28">
        <v>7.1999999999999995E-2</v>
      </c>
      <c r="T27" s="33">
        <v>2E-3</v>
      </c>
      <c r="U27" s="28">
        <v>3.1E-2</v>
      </c>
      <c r="W27" s="27" t="s">
        <v>28</v>
      </c>
      <c r="X27" s="28">
        <v>2.3E-2</v>
      </c>
      <c r="Y27" s="27"/>
      <c r="Z27" s="27"/>
      <c r="AA27" s="28">
        <v>-2.3E-2</v>
      </c>
      <c r="AB27">
        <f t="shared" si="2"/>
        <v>7.0400000000000004E-2</v>
      </c>
      <c r="AC27" s="12">
        <f t="shared" si="3"/>
        <v>-1.5999999999999903E-3</v>
      </c>
    </row>
    <row r="28" spans="3:29" x14ac:dyDescent="0.25">
      <c r="C28" s="27" t="s">
        <v>29</v>
      </c>
      <c r="D28" s="28">
        <v>2.3E-2</v>
      </c>
      <c r="E28" s="28">
        <v>2.5000000000000001E-2</v>
      </c>
      <c r="F28" s="27"/>
      <c r="G28" s="28">
        <v>2E-3</v>
      </c>
      <c r="I28" s="27" t="s">
        <v>29</v>
      </c>
      <c r="J28" s="28">
        <v>3.3000000000000002E-2</v>
      </c>
      <c r="K28" s="28">
        <v>1.7999999999999999E-2</v>
      </c>
      <c r="L28" s="27"/>
      <c r="M28" s="28">
        <v>-1.4999999999999999E-2</v>
      </c>
      <c r="N28">
        <f t="shared" si="0"/>
        <v>6.1600000000000009E-2</v>
      </c>
      <c r="O28" s="12">
        <f t="shared" si="1"/>
        <v>1.8600000000000009E-2</v>
      </c>
      <c r="P28" s="12"/>
      <c r="Q28" s="27" t="s">
        <v>29</v>
      </c>
      <c r="R28" s="28">
        <v>4.2000000000000003E-2</v>
      </c>
      <c r="S28" s="28">
        <v>9.5000000000000001E-2</v>
      </c>
      <c r="T28" s="33">
        <v>2.3E-2</v>
      </c>
      <c r="U28" s="28">
        <v>5.2999999999999999E-2</v>
      </c>
      <c r="W28" s="27" t="s">
        <v>29</v>
      </c>
      <c r="X28" s="28">
        <v>2.3E-2</v>
      </c>
      <c r="Y28" s="27"/>
      <c r="Z28" s="27"/>
      <c r="AA28" s="28">
        <v>-2.3E-2</v>
      </c>
      <c r="AB28">
        <f t="shared" si="2"/>
        <v>7.1500000000000008E-2</v>
      </c>
      <c r="AC28" s="12">
        <f t="shared" si="3"/>
        <v>-2.3499999999999993E-2</v>
      </c>
    </row>
    <row r="29" spans="3:29" x14ac:dyDescent="0.25">
      <c r="C29" s="27" t="s">
        <v>30</v>
      </c>
      <c r="D29" s="28">
        <v>2.3E-2</v>
      </c>
      <c r="E29" s="28">
        <v>2.5000000000000001E-2</v>
      </c>
      <c r="F29" s="27"/>
      <c r="G29" s="28">
        <v>2E-3</v>
      </c>
      <c r="I29" s="27" t="s">
        <v>30</v>
      </c>
      <c r="J29" s="28">
        <v>3.3000000000000002E-2</v>
      </c>
      <c r="K29" s="28">
        <v>1.7000000000000001E-2</v>
      </c>
      <c r="L29" s="27"/>
      <c r="M29" s="28">
        <v>-1.6E-2</v>
      </c>
      <c r="N29">
        <f t="shared" si="0"/>
        <v>6.1600000000000009E-2</v>
      </c>
      <c r="O29" s="12">
        <f t="shared" si="1"/>
        <v>1.9600000000000006E-2</v>
      </c>
      <c r="P29" s="12"/>
      <c r="Q29" s="27" t="s">
        <v>30</v>
      </c>
      <c r="R29" s="28">
        <v>4.1000000000000002E-2</v>
      </c>
      <c r="S29" s="28">
        <v>7.0000000000000007E-2</v>
      </c>
      <c r="T29" s="34"/>
      <c r="U29" s="28">
        <v>2.9000000000000001E-2</v>
      </c>
      <c r="W29" s="27" t="s">
        <v>30</v>
      </c>
      <c r="X29" s="28">
        <v>2.3E-2</v>
      </c>
      <c r="Y29" s="27"/>
      <c r="Z29" s="27"/>
      <c r="AA29" s="28">
        <v>-2.3E-2</v>
      </c>
      <c r="AB29">
        <f t="shared" si="2"/>
        <v>7.0400000000000004E-2</v>
      </c>
      <c r="AC29" s="12">
        <f t="shared" si="3"/>
        <v>3.9999999999999758E-4</v>
      </c>
    </row>
    <row r="30" spans="3:29" x14ac:dyDescent="0.25">
      <c r="C30" s="27" t="s">
        <v>31</v>
      </c>
      <c r="D30" s="28">
        <v>2.3E-2</v>
      </c>
      <c r="E30" s="28">
        <v>2.5000000000000001E-2</v>
      </c>
      <c r="F30" s="27"/>
      <c r="G30" s="28">
        <v>2E-3</v>
      </c>
      <c r="I30" s="27" t="s">
        <v>31</v>
      </c>
      <c r="J30" s="28">
        <v>3.3000000000000002E-2</v>
      </c>
      <c r="K30" s="28">
        <v>0.02</v>
      </c>
      <c r="L30" s="27"/>
      <c r="M30" s="28">
        <v>-1.2999999999999999E-2</v>
      </c>
      <c r="N30">
        <f t="shared" si="0"/>
        <v>6.1600000000000009E-2</v>
      </c>
      <c r="O30" s="12">
        <f t="shared" si="1"/>
        <v>1.6600000000000007E-2</v>
      </c>
      <c r="P30" s="12"/>
      <c r="Q30" s="27" t="s">
        <v>31</v>
      </c>
      <c r="R30" s="28">
        <v>4.2000000000000003E-2</v>
      </c>
      <c r="S30" s="28">
        <v>7.0999999999999994E-2</v>
      </c>
      <c r="T30" s="34"/>
      <c r="U30" s="28">
        <v>2.9000000000000001E-2</v>
      </c>
      <c r="W30" s="27" t="s">
        <v>31</v>
      </c>
      <c r="X30" s="28">
        <v>2.3E-2</v>
      </c>
      <c r="Y30" s="27"/>
      <c r="Z30" s="27"/>
      <c r="AA30" s="28">
        <v>-2.3E-2</v>
      </c>
      <c r="AB30">
        <f t="shared" si="2"/>
        <v>7.1500000000000008E-2</v>
      </c>
      <c r="AC30" s="12">
        <f t="shared" si="3"/>
        <v>5.0000000000001432E-4</v>
      </c>
    </row>
    <row r="31" spans="3:29" x14ac:dyDescent="0.25">
      <c r="C31" s="27" t="s">
        <v>32</v>
      </c>
      <c r="D31" s="28">
        <v>2.3E-2</v>
      </c>
      <c r="E31" s="28">
        <v>2.5000000000000001E-2</v>
      </c>
      <c r="F31" s="27"/>
      <c r="G31" s="28">
        <v>2E-3</v>
      </c>
      <c r="I31" s="27" t="s">
        <v>32</v>
      </c>
      <c r="J31" s="28">
        <v>3.3000000000000002E-2</v>
      </c>
      <c r="K31" s="28">
        <v>2.4E-2</v>
      </c>
      <c r="L31" s="27"/>
      <c r="M31" s="28">
        <v>-8.9999999999999993E-3</v>
      </c>
      <c r="N31">
        <f t="shared" si="0"/>
        <v>6.1600000000000009E-2</v>
      </c>
      <c r="O31" s="12">
        <f t="shared" si="1"/>
        <v>1.2600000000000007E-2</v>
      </c>
      <c r="P31" s="12"/>
      <c r="Q31" s="27" t="s">
        <v>32</v>
      </c>
      <c r="R31" s="28">
        <v>4.1000000000000002E-2</v>
      </c>
      <c r="S31" s="28">
        <v>7.8E-2</v>
      </c>
      <c r="T31" s="33">
        <v>8.0000000000000002E-3</v>
      </c>
      <c r="U31" s="28">
        <v>3.6999999999999998E-2</v>
      </c>
      <c r="W31" s="27" t="s">
        <v>32</v>
      </c>
      <c r="X31" s="28">
        <v>2.3E-2</v>
      </c>
      <c r="Y31" s="27"/>
      <c r="Z31" s="27"/>
      <c r="AA31" s="28">
        <v>-2.3E-2</v>
      </c>
      <c r="AB31">
        <f t="shared" si="2"/>
        <v>7.0400000000000004E-2</v>
      </c>
      <c r="AC31" s="12">
        <f t="shared" si="3"/>
        <v>-7.5999999999999956E-3</v>
      </c>
    </row>
    <row r="32" spans="3:29" x14ac:dyDescent="0.25">
      <c r="C32" s="27" t="s">
        <v>33</v>
      </c>
      <c r="D32" s="28">
        <v>2.3E-2</v>
      </c>
      <c r="E32" s="28">
        <v>2.5000000000000001E-2</v>
      </c>
      <c r="F32" s="27"/>
      <c r="G32" s="28">
        <v>2E-3</v>
      </c>
      <c r="I32" s="27" t="s">
        <v>33</v>
      </c>
      <c r="J32" s="28">
        <v>3.3000000000000002E-2</v>
      </c>
      <c r="K32" s="28">
        <v>0.02</v>
      </c>
      <c r="L32" s="27"/>
      <c r="M32" s="28">
        <v>-1.2999999999999999E-2</v>
      </c>
      <c r="N32">
        <f t="shared" si="0"/>
        <v>6.1600000000000009E-2</v>
      </c>
      <c r="O32" s="12">
        <f t="shared" si="1"/>
        <v>1.6600000000000007E-2</v>
      </c>
      <c r="P32" s="12"/>
      <c r="Q32" s="27" t="s">
        <v>33</v>
      </c>
      <c r="R32" s="28">
        <v>4.2000000000000003E-2</v>
      </c>
      <c r="S32" s="28">
        <v>0.11600000000000001</v>
      </c>
      <c r="T32" s="33">
        <v>4.3999999999999997E-2</v>
      </c>
      <c r="U32" s="28">
        <v>7.3999999999999996E-2</v>
      </c>
      <c r="W32" s="27" t="s">
        <v>33</v>
      </c>
      <c r="X32" s="28">
        <v>2.3E-2</v>
      </c>
      <c r="Y32" s="27"/>
      <c r="Z32" s="27"/>
      <c r="AA32" s="28">
        <v>-2.3E-2</v>
      </c>
      <c r="AB32">
        <f t="shared" si="2"/>
        <v>7.1500000000000008E-2</v>
      </c>
      <c r="AC32" s="12">
        <f t="shared" si="3"/>
        <v>-4.4499999999999998E-2</v>
      </c>
    </row>
    <row r="33" spans="3:29" x14ac:dyDescent="0.25">
      <c r="C33" s="27" t="s">
        <v>34</v>
      </c>
      <c r="D33" s="28">
        <v>2.3E-2</v>
      </c>
      <c r="E33" s="28">
        <v>2.5000000000000001E-2</v>
      </c>
      <c r="F33" s="27"/>
      <c r="G33" s="28">
        <v>2E-3</v>
      </c>
      <c r="I33" s="27" t="s">
        <v>34</v>
      </c>
      <c r="J33" s="28">
        <v>3.3000000000000002E-2</v>
      </c>
      <c r="K33" s="28">
        <v>0.02</v>
      </c>
      <c r="L33" s="27"/>
      <c r="M33" s="28">
        <v>-1.2999999999999999E-2</v>
      </c>
      <c r="N33">
        <f t="shared" si="0"/>
        <v>6.1600000000000009E-2</v>
      </c>
      <c r="O33" s="12">
        <f t="shared" si="1"/>
        <v>1.6600000000000007E-2</v>
      </c>
      <c r="P33" s="12"/>
      <c r="Q33" s="27" t="s">
        <v>34</v>
      </c>
      <c r="R33" s="28">
        <v>4.1000000000000002E-2</v>
      </c>
      <c r="S33" s="28">
        <v>0.114</v>
      </c>
      <c r="T33" s="33">
        <v>4.3999999999999997E-2</v>
      </c>
      <c r="U33" s="28">
        <v>7.2999999999999995E-2</v>
      </c>
      <c r="W33" s="27" t="s">
        <v>34</v>
      </c>
      <c r="X33" s="28">
        <v>2.3E-2</v>
      </c>
      <c r="Y33" s="27"/>
      <c r="Z33" s="27"/>
      <c r="AA33" s="28">
        <v>-2.3E-2</v>
      </c>
      <c r="AB33">
        <f t="shared" si="2"/>
        <v>7.0400000000000004E-2</v>
      </c>
      <c r="AC33" s="12">
        <f t="shared" si="3"/>
        <v>-4.36E-2</v>
      </c>
    </row>
    <row r="34" spans="3:29" x14ac:dyDescent="0.25">
      <c r="C34" s="26"/>
      <c r="D34" s="29">
        <v>0.7</v>
      </c>
      <c r="E34" s="29">
        <v>1.099</v>
      </c>
      <c r="F34" s="29">
        <v>0.109</v>
      </c>
      <c r="G34" s="29">
        <v>0.39900000000000002</v>
      </c>
      <c r="I34" s="26"/>
      <c r="J34" s="29">
        <v>1</v>
      </c>
      <c r="K34" s="29">
        <v>0.55400000000000005</v>
      </c>
      <c r="L34" s="29">
        <v>3.2000000000000001E-2</v>
      </c>
      <c r="M34" s="29">
        <v>-0.44600000000000001</v>
      </c>
      <c r="Q34" s="26"/>
      <c r="R34" s="29">
        <v>1.25</v>
      </c>
      <c r="S34" s="29">
        <v>1.95</v>
      </c>
      <c r="T34" s="33">
        <v>0.28599999999999998</v>
      </c>
      <c r="U34" s="29">
        <v>0.7</v>
      </c>
      <c r="W34" s="26"/>
      <c r="X34" s="29">
        <v>0.7</v>
      </c>
      <c r="Y34" s="30"/>
      <c r="Z34" s="30"/>
      <c r="AA34" s="29">
        <v>-0.7</v>
      </c>
    </row>
    <row r="36" spans="3:29" x14ac:dyDescent="0.25">
      <c r="E36" s="12">
        <f>E34+K34</f>
        <v>1.653</v>
      </c>
    </row>
    <row r="38" spans="3:29" x14ac:dyDescent="0.25">
      <c r="H38" s="109" t="s">
        <v>41</v>
      </c>
      <c r="I38" s="109"/>
      <c r="J38" s="109" t="s">
        <v>42</v>
      </c>
      <c r="K38" s="109"/>
      <c r="Q38" s="15" t="s">
        <v>48</v>
      </c>
      <c r="R38" t="s">
        <v>47</v>
      </c>
    </row>
    <row r="39" spans="3:29" x14ac:dyDescent="0.25">
      <c r="H39" s="6" t="s">
        <v>43</v>
      </c>
      <c r="I39" s="6" t="s">
        <v>44</v>
      </c>
      <c r="J39" s="6" t="s">
        <v>43</v>
      </c>
      <c r="K39" s="6" t="s">
        <v>44</v>
      </c>
      <c r="R39" s="25" t="s">
        <v>55</v>
      </c>
    </row>
    <row r="40" spans="3:29" x14ac:dyDescent="0.25">
      <c r="E40" s="109" t="s">
        <v>62</v>
      </c>
      <c r="F40" s="109"/>
      <c r="G40" s="109"/>
      <c r="H40" s="6">
        <v>0.7</v>
      </c>
      <c r="I40" s="6">
        <v>1.099</v>
      </c>
      <c r="J40" s="6">
        <v>1.25</v>
      </c>
      <c r="K40" s="6">
        <v>1.95</v>
      </c>
      <c r="Q40" s="15" t="s">
        <v>50</v>
      </c>
      <c r="R40" t="s">
        <v>51</v>
      </c>
    </row>
    <row r="41" spans="3:29" x14ac:dyDescent="0.25">
      <c r="E41" s="109" t="s">
        <v>63</v>
      </c>
      <c r="F41" s="109"/>
      <c r="G41" s="109"/>
      <c r="H41" s="6">
        <v>1</v>
      </c>
      <c r="I41" s="6">
        <v>0.55400000000000005</v>
      </c>
      <c r="J41" s="6">
        <v>0.7</v>
      </c>
      <c r="K41" s="6">
        <v>0.7</v>
      </c>
      <c r="R41" t="s">
        <v>64</v>
      </c>
    </row>
    <row r="42" spans="3:29" x14ac:dyDescent="0.25">
      <c r="E42" s="110" t="s">
        <v>45</v>
      </c>
      <c r="F42" s="110"/>
      <c r="G42" s="110"/>
      <c r="H42">
        <f>H40+H41</f>
        <v>1.7</v>
      </c>
      <c r="I42">
        <f t="shared" ref="I42:K42" si="4">I40+I41</f>
        <v>1.653</v>
      </c>
      <c r="J42">
        <f t="shared" si="4"/>
        <v>1.95</v>
      </c>
      <c r="K42">
        <f t="shared" si="4"/>
        <v>2.65</v>
      </c>
      <c r="Q42" s="15" t="s">
        <v>53</v>
      </c>
      <c r="R42" t="s">
        <v>65</v>
      </c>
    </row>
  </sheetData>
  <mergeCells count="5">
    <mergeCell ref="H38:I38"/>
    <mergeCell ref="J38:K38"/>
    <mergeCell ref="E40:G40"/>
    <mergeCell ref="E41:G41"/>
    <mergeCell ref="E42:G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M43"/>
  <sheetViews>
    <sheetView tabSelected="1" zoomScale="70" zoomScaleNormal="70" workbookViewId="0">
      <selection activeCell="A3" sqref="A3:I35"/>
    </sheetView>
  </sheetViews>
  <sheetFormatPr defaultRowHeight="15" x14ac:dyDescent="0.25"/>
  <cols>
    <col min="1" max="10" width="9.140625" style="60"/>
    <col min="11" max="12" width="9.140625" style="60" customWidth="1"/>
    <col min="13" max="14" width="14.5703125" style="60" customWidth="1"/>
    <col min="15" max="16" width="11.5703125" style="60" customWidth="1"/>
    <col min="17" max="18" width="10.28515625" style="60" hidden="1" customWidth="1"/>
    <col min="19" max="19" width="9.140625" style="60" hidden="1" customWidth="1"/>
    <col min="20" max="20" width="9.42578125" style="60" hidden="1" customWidth="1"/>
    <col min="21" max="23" width="9.140625" style="60" hidden="1" customWidth="1"/>
    <col min="24" max="26" width="9.140625" style="60"/>
    <col min="27" max="30" width="0" style="60" hidden="1" customWidth="1"/>
    <col min="31" max="35" width="9.140625" style="60"/>
    <col min="36" max="39" width="0" style="60" hidden="1" customWidth="1"/>
    <col min="40" max="41" width="9.140625" style="60"/>
    <col min="42" max="42" width="13.28515625" style="60" customWidth="1"/>
    <col min="43" max="43" width="12.28515625" style="60" customWidth="1"/>
    <col min="44" max="44" width="11.85546875" style="60" customWidth="1"/>
    <col min="45" max="45" width="12" style="60" customWidth="1"/>
    <col min="46" max="46" width="12.7109375" style="60" customWidth="1"/>
    <col min="47" max="47" width="11.85546875" style="60" customWidth="1"/>
    <col min="48" max="52" width="9.140625" style="60" customWidth="1"/>
    <col min="53" max="58" width="12.140625" style="60" customWidth="1"/>
    <col min="59" max="59" width="5.85546875" style="60" customWidth="1"/>
    <col min="60" max="65" width="12.140625" style="60" customWidth="1"/>
    <col min="66" max="16384" width="9.140625" style="60"/>
  </cols>
  <sheetData>
    <row r="1" spans="1:65" ht="30" customHeight="1" thickBot="1" x14ac:dyDescent="0.3">
      <c r="A1" s="127" t="s">
        <v>113</v>
      </c>
      <c r="B1" s="128"/>
      <c r="C1" s="128"/>
      <c r="D1" s="128"/>
      <c r="E1" s="128"/>
      <c r="F1" s="128"/>
      <c r="G1" s="128"/>
      <c r="H1" s="128"/>
      <c r="I1" s="128"/>
      <c r="K1" s="142" t="s">
        <v>110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4"/>
      <c r="AP1" s="124" t="s">
        <v>114</v>
      </c>
      <c r="AQ1" s="125"/>
      <c r="AR1" s="125"/>
      <c r="AS1" s="125"/>
      <c r="AT1" s="125"/>
      <c r="AU1" s="125"/>
      <c r="AV1" s="125"/>
      <c r="AW1" s="125"/>
      <c r="AX1" s="125"/>
      <c r="AY1" s="126"/>
      <c r="BA1" s="114" t="s">
        <v>112</v>
      </c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6"/>
    </row>
    <row r="2" spans="1:65" x14ac:dyDescent="0.25">
      <c r="A2" s="129" t="s">
        <v>66</v>
      </c>
      <c r="B2" s="130"/>
      <c r="C2" s="130"/>
      <c r="D2" s="130"/>
      <c r="E2" s="130"/>
      <c r="F2" s="130"/>
      <c r="G2" s="130"/>
      <c r="H2" s="130"/>
      <c r="I2" s="130"/>
      <c r="K2" s="61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  <c r="W2" s="41"/>
      <c r="X2" s="41"/>
      <c r="Y2" s="41"/>
      <c r="Z2" s="41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3"/>
      <c r="AN2" s="63"/>
      <c r="AP2" s="64"/>
      <c r="AQ2" s="35"/>
      <c r="AR2" s="35"/>
      <c r="AS2" s="35"/>
      <c r="AT2" s="35"/>
      <c r="AU2" s="41"/>
      <c r="AV2" s="41"/>
      <c r="AW2" s="41"/>
      <c r="AX2" s="41"/>
      <c r="AY2" s="55"/>
      <c r="BA2" s="111" t="s">
        <v>76</v>
      </c>
      <c r="BB2" s="112"/>
      <c r="BC2" s="112"/>
      <c r="BD2" s="112"/>
      <c r="BE2" s="112"/>
      <c r="BF2" s="113"/>
      <c r="BG2" s="41"/>
      <c r="BH2" s="111" t="s">
        <v>77</v>
      </c>
      <c r="BI2" s="112"/>
      <c r="BJ2" s="112"/>
      <c r="BK2" s="112"/>
      <c r="BL2" s="112"/>
      <c r="BM2" s="113"/>
    </row>
    <row r="3" spans="1:65" ht="34.5" customHeight="1" x14ac:dyDescent="0.25">
      <c r="A3" s="65" t="s">
        <v>75</v>
      </c>
      <c r="B3" s="117" t="s">
        <v>76</v>
      </c>
      <c r="C3" s="117"/>
      <c r="D3" s="117" t="s">
        <v>76</v>
      </c>
      <c r="E3" s="117"/>
      <c r="F3" s="117" t="s">
        <v>77</v>
      </c>
      <c r="G3" s="117"/>
      <c r="H3" s="117" t="s">
        <v>77</v>
      </c>
      <c r="I3" s="117"/>
      <c r="K3" s="66"/>
      <c r="L3" s="47"/>
      <c r="M3" s="47"/>
      <c r="N3" s="47"/>
      <c r="O3" s="47"/>
      <c r="P3" s="47"/>
      <c r="Q3" s="133" t="s">
        <v>88</v>
      </c>
      <c r="R3" s="133"/>
      <c r="S3" s="133"/>
      <c r="T3" s="133"/>
      <c r="U3" s="133"/>
      <c r="V3" s="134"/>
      <c r="W3" s="41"/>
      <c r="X3" s="135" t="s">
        <v>89</v>
      </c>
      <c r="Y3" s="136"/>
      <c r="Z3" s="137"/>
      <c r="AA3" s="139" t="s">
        <v>93</v>
      </c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1"/>
      <c r="AP3" s="145" t="s">
        <v>77</v>
      </c>
      <c r="AQ3" s="119"/>
      <c r="AR3" s="120"/>
      <c r="AS3" s="118" t="s">
        <v>76</v>
      </c>
      <c r="AT3" s="119"/>
      <c r="AU3" s="120"/>
      <c r="AV3" s="121" t="s">
        <v>96</v>
      </c>
      <c r="AW3" s="122"/>
      <c r="AX3" s="122"/>
      <c r="AY3" s="123"/>
      <c r="BA3" s="67" t="s">
        <v>74</v>
      </c>
      <c r="BB3" s="41">
        <v>1</v>
      </c>
      <c r="BC3" s="41">
        <v>2</v>
      </c>
      <c r="BD3" s="41">
        <v>3</v>
      </c>
      <c r="BE3" s="41">
        <v>4</v>
      </c>
      <c r="BF3" s="55">
        <v>5</v>
      </c>
      <c r="BG3" s="41"/>
      <c r="BH3" s="67" t="s">
        <v>74</v>
      </c>
      <c r="BI3" s="41">
        <v>1</v>
      </c>
      <c r="BJ3" s="41">
        <v>2</v>
      </c>
      <c r="BK3" s="41">
        <v>3</v>
      </c>
      <c r="BL3" s="41">
        <v>4</v>
      </c>
      <c r="BM3" s="55">
        <v>5</v>
      </c>
    </row>
    <row r="4" spans="1:65" ht="36" customHeight="1" x14ac:dyDescent="0.25">
      <c r="A4" s="68"/>
      <c r="B4" s="131" t="s">
        <v>79</v>
      </c>
      <c r="C4" s="131"/>
      <c r="D4" s="132" t="s">
        <v>80</v>
      </c>
      <c r="E4" s="132"/>
      <c r="F4" s="131" t="s">
        <v>79</v>
      </c>
      <c r="G4" s="131"/>
      <c r="H4" s="132" t="s">
        <v>80</v>
      </c>
      <c r="I4" s="132"/>
      <c r="K4" s="64"/>
      <c r="L4" s="35"/>
      <c r="M4" s="35"/>
      <c r="N4" s="35"/>
      <c r="O4" s="35"/>
      <c r="P4" s="35"/>
      <c r="Q4" s="35"/>
      <c r="R4" s="48" t="s">
        <v>77</v>
      </c>
      <c r="S4" s="48" t="s">
        <v>76</v>
      </c>
      <c r="T4" s="35"/>
      <c r="U4" s="48" t="s">
        <v>77</v>
      </c>
      <c r="V4" s="49" t="s">
        <v>76</v>
      </c>
      <c r="W4" s="41"/>
      <c r="X4" s="50"/>
      <c r="Y4" s="48" t="s">
        <v>77</v>
      </c>
      <c r="Z4" s="69" t="s">
        <v>76</v>
      </c>
      <c r="AA4" s="48" t="s">
        <v>77</v>
      </c>
      <c r="AB4" s="48" t="s">
        <v>77</v>
      </c>
      <c r="AC4" s="48" t="s">
        <v>76</v>
      </c>
      <c r="AD4" s="48" t="s">
        <v>76</v>
      </c>
      <c r="AE4" s="48" t="s">
        <v>77</v>
      </c>
      <c r="AF4" s="48" t="s">
        <v>77</v>
      </c>
      <c r="AG4" s="48" t="s">
        <v>77</v>
      </c>
      <c r="AH4" s="48" t="s">
        <v>76</v>
      </c>
      <c r="AI4" s="48" t="s">
        <v>76</v>
      </c>
      <c r="AJ4" s="48" t="s">
        <v>77</v>
      </c>
      <c r="AK4" s="48" t="s">
        <v>77</v>
      </c>
      <c r="AL4" s="48" t="s">
        <v>76</v>
      </c>
      <c r="AM4" s="49" t="s">
        <v>76</v>
      </c>
      <c r="AN4" s="49" t="s">
        <v>76</v>
      </c>
      <c r="AP4" s="70"/>
      <c r="AQ4" s="71"/>
      <c r="AR4" s="88"/>
      <c r="AS4" s="87"/>
      <c r="AT4" s="71"/>
      <c r="AU4" s="79"/>
      <c r="AV4" s="91" t="s">
        <v>77</v>
      </c>
      <c r="AW4" s="92" t="s">
        <v>77</v>
      </c>
      <c r="AX4" s="92" t="s">
        <v>76</v>
      </c>
      <c r="AY4" s="93" t="s">
        <v>76</v>
      </c>
      <c r="BA4" s="72" t="s">
        <v>73</v>
      </c>
      <c r="BB4" s="73" t="s">
        <v>78</v>
      </c>
      <c r="BC4" s="73" t="s">
        <v>86</v>
      </c>
      <c r="BD4" s="73" t="s">
        <v>72</v>
      </c>
      <c r="BE4" s="74" t="s">
        <v>71</v>
      </c>
      <c r="BF4" s="75" t="s">
        <v>70</v>
      </c>
      <c r="BG4" s="41"/>
      <c r="BH4" s="72" t="s">
        <v>73</v>
      </c>
      <c r="BI4" s="73" t="s">
        <v>85</v>
      </c>
      <c r="BJ4" s="73" t="s">
        <v>86</v>
      </c>
      <c r="BK4" s="73" t="s">
        <v>72</v>
      </c>
      <c r="BL4" s="74" t="s">
        <v>71</v>
      </c>
      <c r="BM4" s="75" t="s">
        <v>70</v>
      </c>
    </row>
    <row r="5" spans="1:65" ht="56.25" customHeight="1" x14ac:dyDescent="0.25">
      <c r="A5" s="76" t="s">
        <v>0</v>
      </c>
      <c r="B5" s="76" t="s">
        <v>1</v>
      </c>
      <c r="C5" s="76" t="s">
        <v>2</v>
      </c>
      <c r="D5" s="76" t="s">
        <v>1</v>
      </c>
      <c r="E5" s="76" t="s">
        <v>2</v>
      </c>
      <c r="F5" s="76" t="s">
        <v>1</v>
      </c>
      <c r="G5" s="76" t="s">
        <v>2</v>
      </c>
      <c r="H5" s="76" t="s">
        <v>1</v>
      </c>
      <c r="I5" s="76" t="s">
        <v>2</v>
      </c>
      <c r="K5" s="77" t="s">
        <v>90</v>
      </c>
      <c r="L5" s="78" t="s">
        <v>82</v>
      </c>
      <c r="M5" s="35" t="s">
        <v>90</v>
      </c>
      <c r="N5" s="35" t="s">
        <v>82</v>
      </c>
      <c r="O5" s="35" t="s">
        <v>90</v>
      </c>
      <c r="P5" s="35" t="s">
        <v>82</v>
      </c>
      <c r="Q5" s="51" t="s">
        <v>83</v>
      </c>
      <c r="R5" s="35" t="s">
        <v>81</v>
      </c>
      <c r="S5" s="35" t="s">
        <v>81</v>
      </c>
      <c r="T5" s="51" t="s">
        <v>84</v>
      </c>
      <c r="U5" s="35" t="s">
        <v>82</v>
      </c>
      <c r="V5" s="52" t="s">
        <v>82</v>
      </c>
      <c r="W5" s="41"/>
      <c r="X5" s="53" t="s">
        <v>69</v>
      </c>
      <c r="Y5" s="41"/>
      <c r="Z5" s="79"/>
      <c r="AA5" s="41" t="s">
        <v>90</v>
      </c>
      <c r="AB5" s="41" t="s">
        <v>82</v>
      </c>
      <c r="AC5" s="41" t="s">
        <v>90</v>
      </c>
      <c r="AD5" s="41" t="s">
        <v>82</v>
      </c>
      <c r="AE5" s="41" t="s">
        <v>90</v>
      </c>
      <c r="AF5" s="41" t="s">
        <v>82</v>
      </c>
      <c r="AG5" s="40" t="s">
        <v>92</v>
      </c>
      <c r="AH5" s="41" t="s">
        <v>90</v>
      </c>
      <c r="AI5" s="41" t="s">
        <v>82</v>
      </c>
      <c r="AJ5" s="40" t="s">
        <v>91</v>
      </c>
      <c r="AK5" s="40" t="s">
        <v>87</v>
      </c>
      <c r="AL5" s="40" t="s">
        <v>91</v>
      </c>
      <c r="AM5" s="42" t="s">
        <v>87</v>
      </c>
      <c r="AN5" s="42" t="s">
        <v>92</v>
      </c>
      <c r="AP5" s="64"/>
      <c r="AQ5" s="35"/>
      <c r="AR5" s="89" t="s">
        <v>95</v>
      </c>
      <c r="AS5" s="37"/>
      <c r="AT5" s="36"/>
      <c r="AU5" s="89" t="s">
        <v>95</v>
      </c>
      <c r="AV5" s="95" t="s">
        <v>90</v>
      </c>
      <c r="AW5" s="41" t="s">
        <v>82</v>
      </c>
      <c r="AX5" s="40" t="s">
        <v>90</v>
      </c>
      <c r="AY5" s="55" t="s">
        <v>82</v>
      </c>
      <c r="BA5" s="67" t="s">
        <v>68</v>
      </c>
      <c r="BB5" s="41" t="s">
        <v>44</v>
      </c>
      <c r="BC5" s="41" t="s">
        <v>44</v>
      </c>
      <c r="BD5" s="41"/>
      <c r="BE5" s="41"/>
      <c r="BF5" s="55"/>
      <c r="BG5" s="41"/>
      <c r="BH5" s="67" t="s">
        <v>68</v>
      </c>
      <c r="BI5" s="41" t="s">
        <v>44</v>
      </c>
      <c r="BJ5" s="41" t="s">
        <v>44</v>
      </c>
      <c r="BK5" s="41"/>
      <c r="BL5" s="41"/>
      <c r="BM5" s="55"/>
    </row>
    <row r="6" spans="1:65" x14ac:dyDescent="0.25">
      <c r="A6" s="44" t="s">
        <v>5</v>
      </c>
      <c r="B6" s="38">
        <v>10</v>
      </c>
      <c r="C6" s="38">
        <v>25.056999999999999</v>
      </c>
      <c r="D6" s="38">
        <v>21.667000000000002</v>
      </c>
      <c r="E6" s="38">
        <v>14.167999999999999</v>
      </c>
      <c r="F6" s="38">
        <v>1.667</v>
      </c>
      <c r="G6" s="38">
        <v>1.8340000000000001</v>
      </c>
      <c r="H6" s="38">
        <v>1.667</v>
      </c>
      <c r="I6" s="38">
        <v>1.8340000000000001</v>
      </c>
      <c r="K6" s="80">
        <f>C6+G6</f>
        <v>26.890999999999998</v>
      </c>
      <c r="L6" s="39">
        <f>E6+I6</f>
        <v>16.001999999999999</v>
      </c>
      <c r="M6" s="41">
        <f>O6*1.1</f>
        <v>12.8337</v>
      </c>
      <c r="N6" s="41">
        <f>P6*1.1</f>
        <v>25.667400000000004</v>
      </c>
      <c r="O6" s="39">
        <f>B6+F6</f>
        <v>11.667</v>
      </c>
      <c r="P6" s="39">
        <f>D6+H6</f>
        <v>23.334000000000003</v>
      </c>
      <c r="Q6" s="54" t="str">
        <f>IF(K6&gt;M6,"2.1",IF(K6&gt;=O6,"2.2","2.3"))</f>
        <v>2.1</v>
      </c>
      <c r="R6" s="41">
        <f>ROUND(F6*1.1,3)</f>
        <v>1.8340000000000001</v>
      </c>
      <c r="S6" s="39">
        <f>K6-R6</f>
        <v>25.056999999999999</v>
      </c>
      <c r="T6" s="54" t="str">
        <f t="shared" ref="T6:T9" si="0">IF(L6&gt;N6,"2.1",IF(L6&gt;=P6,"2.2","2.3"))</f>
        <v>2.3</v>
      </c>
      <c r="U6" s="39">
        <f>L6-V6</f>
        <v>0</v>
      </c>
      <c r="V6" s="55">
        <f>MIN(L6,D6*1.1)</f>
        <v>16.001999999999999</v>
      </c>
      <c r="W6" s="41"/>
      <c r="X6" s="56" t="str">
        <f>IF((K6+L6)&gt;(M6+N6),"2.1",IF((K6+L6)&gt;=(O6+P6),"2.2","2.2"))</f>
        <v>2.1</v>
      </c>
      <c r="Y6" s="41">
        <f>ROUND((F6+H6)*1.1,3)</f>
        <v>3.6669999999999998</v>
      </c>
      <c r="Z6" s="81">
        <f>(K6+L6)-Y6</f>
        <v>39.225999999999999</v>
      </c>
      <c r="AA6" s="39">
        <f>Y6*F6/(F6+H6)</f>
        <v>1.8334999999999999</v>
      </c>
      <c r="AB6" s="39">
        <f>Y6*H6/(F6+H6)</f>
        <v>1.8334999999999999</v>
      </c>
      <c r="AC6" s="39">
        <f>Z6*B6/(B6+D6)</f>
        <v>12.387027504973631</v>
      </c>
      <c r="AD6" s="39">
        <f>Z6*D6/(B6+D6)</f>
        <v>26.838972495026368</v>
      </c>
      <c r="AE6" s="39">
        <f>Y6*K6/(K6+L6)</f>
        <v>2.2989601333550924</v>
      </c>
      <c r="AF6" s="39">
        <f>Y6*L6/(K6+L6)</f>
        <v>1.3680398666449067</v>
      </c>
      <c r="AG6" s="39">
        <f>MAX((AE6+AF6)-(F6+H6)*1.1,0)</f>
        <v>0</v>
      </c>
      <c r="AH6" s="39">
        <f>Z6*K6/(K6+L6)</f>
        <v>24.592039866644907</v>
      </c>
      <c r="AI6" s="39">
        <f>Z6*L6/(K6+L6)</f>
        <v>14.633960133355092</v>
      </c>
      <c r="AJ6" s="39">
        <f>MAX(AA6-F6*1.1,0)</f>
        <v>0</v>
      </c>
      <c r="AK6" s="39">
        <f>MAX(AB6-H6*1.1,0)</f>
        <v>0</v>
      </c>
      <c r="AL6" s="39">
        <f>MAX(AC6-B6*1.1,0)</f>
        <v>1.3870275049736307</v>
      </c>
      <c r="AM6" s="57">
        <f>MAX(AD6-D6*1.1,0)</f>
        <v>3.0052724950263645</v>
      </c>
      <c r="AN6" s="55">
        <f>MAX((AH6+AI6)-(B6+D6)*1.1,0)</f>
        <v>4.3922999999999917</v>
      </c>
      <c r="AP6" s="80">
        <f>Y6-MIN(Y6,$Y$36,($D$36+$B$36)-$Z$36,MAX(MIN((Y6+Z6),ROUND((B6+D6)*1.1,3))-Z6,0))</f>
        <v>3.6669999999999998</v>
      </c>
      <c r="AQ6" s="39">
        <f>$Y$36-(Y6-AP6)</f>
        <v>15.535299999999992</v>
      </c>
      <c r="AR6" s="81">
        <f>MAX(AP6-ROUND((F6+H6)*1.1,3),0)</f>
        <v>0</v>
      </c>
      <c r="AS6" s="90">
        <f>$Z$36+(Y6-AP6)</f>
        <v>881.11169999999981</v>
      </c>
      <c r="AT6" s="39">
        <f>Z6+(Y6-AP6)</f>
        <v>39.225999999999999</v>
      </c>
      <c r="AU6" s="79">
        <f>MAX(AT6-ROUND((B6+D6)*1.1,3),0)</f>
        <v>4.3919999999999959</v>
      </c>
      <c r="AV6" s="90">
        <f>ROUND(AP6*K6/(K6+L6),3)</f>
        <v>2.2989999999999999</v>
      </c>
      <c r="AW6" s="39">
        <f>ROUND(AP6*L6/(K6+L6),3)</f>
        <v>1.3680000000000001</v>
      </c>
      <c r="AX6" s="39">
        <f>ROUND(AT6*K6/(K6+L6),3)</f>
        <v>24.591999999999999</v>
      </c>
      <c r="AY6" s="55">
        <f>ROUND(AT6*L6/(K6+L6),3)</f>
        <v>14.634</v>
      </c>
      <c r="BA6" s="67">
        <v>1</v>
      </c>
      <c r="BB6" s="41">
        <v>24.06</v>
      </c>
      <c r="BC6" s="41">
        <v>15.166</v>
      </c>
      <c r="BD6" s="41">
        <v>34.834000000000003</v>
      </c>
      <c r="BE6" s="41">
        <v>39.225999999999999</v>
      </c>
      <c r="BF6" s="55">
        <v>4.3920000000000003</v>
      </c>
      <c r="BG6" s="41"/>
      <c r="BH6" s="67">
        <v>1</v>
      </c>
      <c r="BI6" s="41">
        <v>2.831</v>
      </c>
      <c r="BJ6" s="41">
        <v>0.83599999999999997</v>
      </c>
      <c r="BK6" s="41">
        <v>3.6669999999999998</v>
      </c>
      <c r="BL6" s="41">
        <v>3.6669999999999998</v>
      </c>
      <c r="BM6" s="55"/>
    </row>
    <row r="7" spans="1:65" x14ac:dyDescent="0.25">
      <c r="A7" s="44" t="s">
        <v>6</v>
      </c>
      <c r="B7" s="38">
        <v>10</v>
      </c>
      <c r="C7" s="38">
        <v>3.8450000000000002</v>
      </c>
      <c r="D7" s="38">
        <v>21.667000000000002</v>
      </c>
      <c r="E7" s="38">
        <v>35.226999999999997</v>
      </c>
      <c r="F7" s="38">
        <v>1.667</v>
      </c>
      <c r="G7" s="38">
        <v>1.8340000000000001</v>
      </c>
      <c r="H7" s="38">
        <v>1.667</v>
      </c>
      <c r="I7" s="38">
        <v>1.8340000000000001</v>
      </c>
      <c r="K7" s="80">
        <f t="shared" ref="K7:K35" si="1">C7+G7</f>
        <v>5.6790000000000003</v>
      </c>
      <c r="L7" s="39">
        <f t="shared" ref="L7:L35" si="2">E7+I7</f>
        <v>37.061</v>
      </c>
      <c r="M7" s="41">
        <f t="shared" ref="M7:M35" si="3">O7*1.1</f>
        <v>12.8337</v>
      </c>
      <c r="N7" s="41">
        <f t="shared" ref="N7:N35" si="4">P7*1.1</f>
        <v>25.667400000000004</v>
      </c>
      <c r="O7" s="39">
        <f t="shared" ref="O7:O35" si="5">B7+F7</f>
        <v>11.667</v>
      </c>
      <c r="P7" s="39">
        <f t="shared" ref="P7:P35" si="6">D7+H7</f>
        <v>23.334000000000003</v>
      </c>
      <c r="Q7" s="54" t="str">
        <f t="shared" ref="Q7:Q35" si="7">IF(K7&gt;M7,"2.1",IF(K7&gt;=O7,"2.2","2.3"))</f>
        <v>2.3</v>
      </c>
      <c r="R7" s="39">
        <f>K7-S7</f>
        <v>0</v>
      </c>
      <c r="S7" s="39">
        <f>MIN(K7,B7*1.1)</f>
        <v>5.6790000000000003</v>
      </c>
      <c r="T7" s="54" t="str">
        <f t="shared" si="0"/>
        <v>2.1</v>
      </c>
      <c r="U7" s="41">
        <f t="shared" ref="U7:U13" si="8">ROUND(H7*1.1,3)</f>
        <v>1.8340000000000001</v>
      </c>
      <c r="V7" s="57">
        <f>L7-U7</f>
        <v>35.226999999999997</v>
      </c>
      <c r="W7" s="41"/>
      <c r="X7" s="56" t="str">
        <f t="shared" ref="X7:X35" si="9">IF((K7+L7)&gt;(M7+N7),"2.1",IF((K7+L7)&gt;=(O7+P7),"2.2","2.2"))</f>
        <v>2.1</v>
      </c>
      <c r="Y7" s="41">
        <f t="shared" ref="Y7:Y9" si="10">ROUND((F7+H7)*1.1,3)</f>
        <v>3.6669999999999998</v>
      </c>
      <c r="Z7" s="81">
        <f t="shared" ref="Z7:Z9" si="11">(K7+L7)-Y7</f>
        <v>39.073</v>
      </c>
      <c r="AA7" s="39">
        <f t="shared" ref="AA7:AA35" si="12">Y7*F7/(F7+H7)</f>
        <v>1.8334999999999999</v>
      </c>
      <c r="AB7" s="39">
        <f t="shared" ref="AB7:AB35" si="13">Y7*H7/(F7+H7)</f>
        <v>1.8334999999999999</v>
      </c>
      <c r="AC7" s="39">
        <f t="shared" ref="AC7:AC35" si="14">Z7*B7/(B7+D7)</f>
        <v>12.338712224081851</v>
      </c>
      <c r="AD7" s="39">
        <f t="shared" ref="AD7:AD35" si="15">Z7*D7/(B7+D7)</f>
        <v>26.734287775918151</v>
      </c>
      <c r="AE7" s="39">
        <f t="shared" ref="AE7:AE35" si="16">Y7*K7/(K7+L7)</f>
        <v>0.48724597566682259</v>
      </c>
      <c r="AF7" s="39">
        <f t="shared" ref="AF7:AF35" si="17">Y7*L7/(K7+L7)</f>
        <v>3.1797540243331768</v>
      </c>
      <c r="AG7" s="39">
        <f t="shared" ref="AG7:AG35" si="18">MAX((AE7+AF7)-(F7+H7)*1.1,0)</f>
        <v>0</v>
      </c>
      <c r="AH7" s="39">
        <f t="shared" ref="AH7:AH35" si="19">Z7*K7/(K7+L7)</f>
        <v>5.1917540243331768</v>
      </c>
      <c r="AI7" s="39">
        <f t="shared" ref="AI7:AI35" si="20">Z7*L7/(K7+L7)</f>
        <v>33.881245975666822</v>
      </c>
      <c r="AJ7" s="39">
        <f t="shared" ref="AJ7:AJ35" si="21">MAX(AA7-F7*1.1,0)</f>
        <v>0</v>
      </c>
      <c r="AK7" s="39">
        <f t="shared" ref="AK7:AK35" si="22">MAX(AB7-H7*1.1,0)</f>
        <v>0</v>
      </c>
      <c r="AL7" s="39">
        <f t="shared" ref="AL7:AL35" si="23">MAX(AC7-B7*1.1,0)</f>
        <v>1.338712224081851</v>
      </c>
      <c r="AM7" s="57">
        <f t="shared" ref="AM7:AM35" si="24">MAX(AD7-D7*1.1,0)</f>
        <v>2.9005877759181473</v>
      </c>
      <c r="AN7" s="55">
        <f t="shared" ref="AN7:AN35" si="25">MAX((AH7+AI7)-(B7+D7)*1.1,0)</f>
        <v>4.239299999999993</v>
      </c>
      <c r="AP7" s="80">
        <f>Y7-MIN(Y7,AQ6,($D$36+$B$36)-AS6,MAX(MIN((Y7+Z7),ROUND((B7+D7)*1.1,3))-Z7,0))</f>
        <v>3.6669999999999998</v>
      </c>
      <c r="AQ7" s="39">
        <f>AQ6-(Y7-AP7)</f>
        <v>15.535299999999992</v>
      </c>
      <c r="AR7" s="81">
        <f t="shared" ref="AR7:AR35" si="26">MAX(AP7-ROUND((F7+H7)*1.1,3),0)</f>
        <v>0</v>
      </c>
      <c r="AS7" s="90">
        <f>AS6+(Y7-AP7)</f>
        <v>881.11169999999981</v>
      </c>
      <c r="AT7" s="39">
        <f t="shared" ref="AT7:AT36" si="27">Z7+(Y7-AP7)</f>
        <v>39.073</v>
      </c>
      <c r="AU7" s="79">
        <f t="shared" ref="AU7:AU35" si="28">MAX(AT7-ROUND((B7+D7)*1.1,3),0)</f>
        <v>4.2389999999999972</v>
      </c>
      <c r="AV7" s="90">
        <f t="shared" ref="AV7:AV35" si="29">ROUND(AP7*K7/(K7+L7),3)</f>
        <v>0.48699999999999999</v>
      </c>
      <c r="AW7" s="39">
        <f t="shared" ref="AW7:AW35" si="30">ROUND(AP7*L7/(K7+L7),3)</f>
        <v>3.18</v>
      </c>
      <c r="AX7" s="39">
        <f t="shared" ref="AX7:AX35" si="31">ROUND(AT7*K7/(K7+L7),3)</f>
        <v>5.1920000000000002</v>
      </c>
      <c r="AY7" s="55">
        <f t="shared" ref="AY7:AY35" si="32">ROUND(AT7*L7/(K7+L7),3)</f>
        <v>33.881</v>
      </c>
      <c r="BA7" s="67">
        <v>2</v>
      </c>
      <c r="BB7" s="41">
        <v>4.8390000000000004</v>
      </c>
      <c r="BC7" s="41">
        <v>34.234999999999999</v>
      </c>
      <c r="BD7" s="41">
        <v>34.834000000000003</v>
      </c>
      <c r="BE7" s="41">
        <v>39.073999999999998</v>
      </c>
      <c r="BF7" s="55">
        <v>4.24</v>
      </c>
      <c r="BG7" s="41"/>
      <c r="BH7" s="67">
        <v>2</v>
      </c>
      <c r="BI7" s="41">
        <v>0.84</v>
      </c>
      <c r="BJ7" s="41">
        <v>2.8260000000000001</v>
      </c>
      <c r="BK7" s="41">
        <v>3.6659999999999999</v>
      </c>
      <c r="BL7" s="41">
        <v>3.6659999999999999</v>
      </c>
      <c r="BM7" s="55"/>
    </row>
    <row r="8" spans="1:65" x14ac:dyDescent="0.25">
      <c r="A8" s="44" t="s">
        <v>7</v>
      </c>
      <c r="B8" s="38">
        <v>10</v>
      </c>
      <c r="C8" s="38">
        <v>4.5129999999999999</v>
      </c>
      <c r="D8" s="38">
        <v>21.667000000000002</v>
      </c>
      <c r="E8" s="38">
        <v>35.225999999999999</v>
      </c>
      <c r="F8" s="38">
        <v>1.667</v>
      </c>
      <c r="G8" s="38">
        <v>1.8340000000000001</v>
      </c>
      <c r="H8" s="38">
        <v>1.667</v>
      </c>
      <c r="I8" s="38">
        <v>1.8340000000000001</v>
      </c>
      <c r="K8" s="80">
        <f t="shared" si="1"/>
        <v>6.3469999999999995</v>
      </c>
      <c r="L8" s="39">
        <f t="shared" si="2"/>
        <v>37.06</v>
      </c>
      <c r="M8" s="41">
        <f t="shared" si="3"/>
        <v>12.8337</v>
      </c>
      <c r="N8" s="41">
        <f t="shared" si="4"/>
        <v>25.667400000000004</v>
      </c>
      <c r="O8" s="39">
        <f t="shared" si="5"/>
        <v>11.667</v>
      </c>
      <c r="P8" s="39">
        <f t="shared" si="6"/>
        <v>23.334000000000003</v>
      </c>
      <c r="Q8" s="54" t="str">
        <f t="shared" si="7"/>
        <v>2.3</v>
      </c>
      <c r="R8" s="39">
        <f t="shared" ref="R8:R35" si="33">K8-S8</f>
        <v>0</v>
      </c>
      <c r="S8" s="39">
        <f t="shared" ref="S8:S35" si="34">MIN(K8,B8*1.1)</f>
        <v>6.3469999999999995</v>
      </c>
      <c r="T8" s="54" t="str">
        <f t="shared" si="0"/>
        <v>2.1</v>
      </c>
      <c r="U8" s="41">
        <f t="shared" si="8"/>
        <v>1.8340000000000001</v>
      </c>
      <c r="V8" s="57">
        <f t="shared" ref="V8:V18" si="35">L8-U8</f>
        <v>35.225999999999999</v>
      </c>
      <c r="W8" s="41"/>
      <c r="X8" s="56" t="str">
        <f t="shared" si="9"/>
        <v>2.1</v>
      </c>
      <c r="Y8" s="41">
        <f t="shared" si="10"/>
        <v>3.6669999999999998</v>
      </c>
      <c r="Z8" s="81">
        <f t="shared" si="11"/>
        <v>39.74</v>
      </c>
      <c r="AA8" s="39">
        <f t="shared" si="12"/>
        <v>1.8334999999999999</v>
      </c>
      <c r="AB8" s="39">
        <f t="shared" si="13"/>
        <v>1.8334999999999999</v>
      </c>
      <c r="AC8" s="39">
        <f t="shared" si="14"/>
        <v>12.549341585878043</v>
      </c>
      <c r="AD8" s="39">
        <f t="shared" si="15"/>
        <v>27.190658414121959</v>
      </c>
      <c r="AE8" s="39">
        <f t="shared" si="16"/>
        <v>0.53619114428548376</v>
      </c>
      <c r="AF8" s="39">
        <f t="shared" si="17"/>
        <v>3.1308088557145162</v>
      </c>
      <c r="AG8" s="39">
        <f t="shared" si="18"/>
        <v>0</v>
      </c>
      <c r="AH8" s="39">
        <f t="shared" si="19"/>
        <v>5.8108088557145159</v>
      </c>
      <c r="AI8" s="39">
        <f t="shared" si="20"/>
        <v>33.92919114428549</v>
      </c>
      <c r="AJ8" s="39">
        <f t="shared" si="21"/>
        <v>0</v>
      </c>
      <c r="AK8" s="39">
        <f t="shared" si="22"/>
        <v>0</v>
      </c>
      <c r="AL8" s="39">
        <f t="shared" si="23"/>
        <v>1.549341585878043</v>
      </c>
      <c r="AM8" s="57">
        <f t="shared" si="24"/>
        <v>3.3569584141219551</v>
      </c>
      <c r="AN8" s="55">
        <f t="shared" si="25"/>
        <v>4.9063000000000017</v>
      </c>
      <c r="AP8" s="80">
        <f t="shared" ref="AP8:AP35" si="36">Y8-MIN(Y8,AQ7,($D$36+$B$36)-AS7,MAX(MIN((Y8+Z8),ROUND((B8+D8)*1.1,3))-Z8,0))</f>
        <v>3.6669999999999998</v>
      </c>
      <c r="AQ8" s="39">
        <f t="shared" ref="AQ8:AQ35" si="37">AQ7-(Y8-AP8)</f>
        <v>15.535299999999992</v>
      </c>
      <c r="AR8" s="81">
        <f t="shared" si="26"/>
        <v>0</v>
      </c>
      <c r="AS8" s="90">
        <f t="shared" ref="AS8:AS35" si="38">AS7+(Y8-AP8)</f>
        <v>881.11169999999981</v>
      </c>
      <c r="AT8" s="39">
        <f t="shared" si="27"/>
        <v>39.74</v>
      </c>
      <c r="AU8" s="79">
        <f t="shared" si="28"/>
        <v>4.9059999999999988</v>
      </c>
      <c r="AV8" s="90">
        <f t="shared" si="29"/>
        <v>0.53600000000000003</v>
      </c>
      <c r="AW8" s="39">
        <f t="shared" si="30"/>
        <v>3.1309999999999998</v>
      </c>
      <c r="AX8" s="39">
        <f t="shared" si="31"/>
        <v>5.8109999999999999</v>
      </c>
      <c r="AY8" s="55">
        <f t="shared" si="32"/>
        <v>33.929000000000002</v>
      </c>
      <c r="BA8" s="67">
        <v>3</v>
      </c>
      <c r="BB8" s="41">
        <v>5.4219999999999997</v>
      </c>
      <c r="BC8" s="41">
        <v>34.317999999999998</v>
      </c>
      <c r="BD8" s="41">
        <v>34.834000000000003</v>
      </c>
      <c r="BE8" s="41">
        <v>39.74</v>
      </c>
      <c r="BF8" s="55">
        <v>4.9059999999999997</v>
      </c>
      <c r="BG8" s="41"/>
      <c r="BH8" s="67">
        <v>3</v>
      </c>
      <c r="BI8" s="41">
        <v>0.92500000000000004</v>
      </c>
      <c r="BJ8" s="41">
        <v>2.742</v>
      </c>
      <c r="BK8" s="41">
        <v>3.6669999999999998</v>
      </c>
      <c r="BL8" s="41">
        <v>3.6669999999999998</v>
      </c>
      <c r="BM8" s="55"/>
    </row>
    <row r="9" spans="1:65" x14ac:dyDescent="0.25">
      <c r="A9" s="44" t="s">
        <v>8</v>
      </c>
      <c r="B9" s="38">
        <v>10</v>
      </c>
      <c r="C9" s="38">
        <v>3.472</v>
      </c>
      <c r="D9" s="38">
        <v>21.667000000000002</v>
      </c>
      <c r="E9" s="38">
        <v>32.119</v>
      </c>
      <c r="F9" s="38">
        <v>1.667</v>
      </c>
      <c r="G9" s="38">
        <v>1.8340000000000001</v>
      </c>
      <c r="H9" s="38">
        <v>1.667</v>
      </c>
      <c r="I9" s="38">
        <v>1.8340000000000001</v>
      </c>
      <c r="K9" s="80">
        <f t="shared" si="1"/>
        <v>5.306</v>
      </c>
      <c r="L9" s="39">
        <f t="shared" si="2"/>
        <v>33.953000000000003</v>
      </c>
      <c r="M9" s="41">
        <f t="shared" si="3"/>
        <v>12.8337</v>
      </c>
      <c r="N9" s="41">
        <f t="shared" si="4"/>
        <v>25.667400000000004</v>
      </c>
      <c r="O9" s="39">
        <f t="shared" si="5"/>
        <v>11.667</v>
      </c>
      <c r="P9" s="39">
        <f t="shared" si="6"/>
        <v>23.334000000000003</v>
      </c>
      <c r="Q9" s="54" t="str">
        <f t="shared" si="7"/>
        <v>2.3</v>
      </c>
      <c r="R9" s="39">
        <f t="shared" si="33"/>
        <v>0</v>
      </c>
      <c r="S9" s="39">
        <f t="shared" si="34"/>
        <v>5.306</v>
      </c>
      <c r="T9" s="54" t="str">
        <f t="shared" si="0"/>
        <v>2.1</v>
      </c>
      <c r="U9" s="41">
        <f t="shared" si="8"/>
        <v>1.8340000000000001</v>
      </c>
      <c r="V9" s="57">
        <f t="shared" si="35"/>
        <v>32.119</v>
      </c>
      <c r="W9" s="41"/>
      <c r="X9" s="56" t="str">
        <f t="shared" si="9"/>
        <v>2.1</v>
      </c>
      <c r="Y9" s="41">
        <f t="shared" si="10"/>
        <v>3.6669999999999998</v>
      </c>
      <c r="Z9" s="81">
        <f t="shared" si="11"/>
        <v>35.591999999999999</v>
      </c>
      <c r="AA9" s="39">
        <f t="shared" si="12"/>
        <v>1.8334999999999999</v>
      </c>
      <c r="AB9" s="39">
        <f t="shared" si="13"/>
        <v>1.8334999999999999</v>
      </c>
      <c r="AC9" s="39">
        <f t="shared" si="14"/>
        <v>11.239460637256448</v>
      </c>
      <c r="AD9" s="39">
        <f t="shared" si="15"/>
        <v>24.352539362743549</v>
      </c>
      <c r="AE9" s="39">
        <f t="shared" si="16"/>
        <v>0.49560870118953615</v>
      </c>
      <c r="AF9" s="39">
        <f t="shared" si="17"/>
        <v>3.1713912988104638</v>
      </c>
      <c r="AG9" s="39">
        <f t="shared" si="18"/>
        <v>0</v>
      </c>
      <c r="AH9" s="39">
        <f t="shared" si="19"/>
        <v>4.8103912988104636</v>
      </c>
      <c r="AI9" s="39">
        <f t="shared" si="20"/>
        <v>30.781608701189541</v>
      </c>
      <c r="AJ9" s="39">
        <f t="shared" si="21"/>
        <v>0</v>
      </c>
      <c r="AK9" s="39">
        <f t="shared" si="22"/>
        <v>0</v>
      </c>
      <c r="AL9" s="39">
        <f t="shared" si="23"/>
        <v>0.23946063725644784</v>
      </c>
      <c r="AM9" s="57">
        <f t="shared" si="24"/>
        <v>0.51883936274354525</v>
      </c>
      <c r="AN9" s="55">
        <f t="shared" si="25"/>
        <v>0.75829999999999842</v>
      </c>
      <c r="AP9" s="80">
        <f t="shared" si="36"/>
        <v>3.6669999999999998</v>
      </c>
      <c r="AQ9" s="39">
        <f t="shared" si="37"/>
        <v>15.535299999999992</v>
      </c>
      <c r="AR9" s="81">
        <f t="shared" si="26"/>
        <v>0</v>
      </c>
      <c r="AS9" s="90">
        <f t="shared" si="38"/>
        <v>881.11169999999981</v>
      </c>
      <c r="AT9" s="39">
        <f t="shared" si="27"/>
        <v>35.591999999999999</v>
      </c>
      <c r="AU9" s="79">
        <f t="shared" si="28"/>
        <v>0.75799999999999557</v>
      </c>
      <c r="AV9" s="90">
        <f t="shared" si="29"/>
        <v>0.496</v>
      </c>
      <c r="AW9" s="39">
        <f t="shared" si="30"/>
        <v>3.1709999999999998</v>
      </c>
      <c r="AX9" s="39">
        <f t="shared" si="31"/>
        <v>4.8099999999999996</v>
      </c>
      <c r="AY9" s="55">
        <f t="shared" si="32"/>
        <v>30.782</v>
      </c>
      <c r="BA9" s="67">
        <v>4</v>
      </c>
      <c r="BB9" s="41">
        <v>4.4850000000000003</v>
      </c>
      <c r="BC9" s="41">
        <v>31.108000000000001</v>
      </c>
      <c r="BD9" s="41">
        <v>34.834000000000003</v>
      </c>
      <c r="BE9" s="41">
        <v>35.593000000000004</v>
      </c>
      <c r="BF9" s="55">
        <v>0.75900000000000001</v>
      </c>
      <c r="BG9" s="41"/>
      <c r="BH9" s="67">
        <v>4</v>
      </c>
      <c r="BI9" s="41">
        <v>0.82099999999999995</v>
      </c>
      <c r="BJ9" s="41">
        <v>2.8450000000000002</v>
      </c>
      <c r="BK9" s="41">
        <v>3.6659999999999999</v>
      </c>
      <c r="BL9" s="41">
        <v>3.6659999999999999</v>
      </c>
      <c r="BM9" s="55"/>
    </row>
    <row r="10" spans="1:65" x14ac:dyDescent="0.25">
      <c r="A10" s="44" t="s">
        <v>9</v>
      </c>
      <c r="B10" s="38">
        <v>10</v>
      </c>
      <c r="C10" s="38">
        <v>3.1880000000000002</v>
      </c>
      <c r="D10" s="38">
        <v>21.667000000000002</v>
      </c>
      <c r="E10" s="38">
        <v>28.844999999999999</v>
      </c>
      <c r="F10" s="38">
        <v>1.667</v>
      </c>
      <c r="G10" s="38">
        <v>1.8340000000000001</v>
      </c>
      <c r="H10" s="38">
        <v>1.667</v>
      </c>
      <c r="I10" s="38">
        <v>1.8340000000000001</v>
      </c>
      <c r="K10" s="80">
        <f t="shared" si="1"/>
        <v>5.0220000000000002</v>
      </c>
      <c r="L10" s="39">
        <f t="shared" si="2"/>
        <v>30.678999999999998</v>
      </c>
      <c r="M10" s="41">
        <f t="shared" si="3"/>
        <v>12.8337</v>
      </c>
      <c r="N10" s="41">
        <f t="shared" si="4"/>
        <v>25.667400000000004</v>
      </c>
      <c r="O10" s="39">
        <f t="shared" si="5"/>
        <v>11.667</v>
      </c>
      <c r="P10" s="39">
        <f t="shared" si="6"/>
        <v>23.334000000000003</v>
      </c>
      <c r="Q10" s="54" t="str">
        <f t="shared" si="7"/>
        <v>2.3</v>
      </c>
      <c r="R10" s="39">
        <f t="shared" si="33"/>
        <v>0</v>
      </c>
      <c r="S10" s="39">
        <f t="shared" si="34"/>
        <v>5.0220000000000002</v>
      </c>
      <c r="T10" s="54" t="str">
        <f>IF(L10&gt;N10,"2.1",IF(L10&gt;=P10,"2.2","2.3"))</f>
        <v>2.1</v>
      </c>
      <c r="U10" s="41">
        <f t="shared" si="8"/>
        <v>1.8340000000000001</v>
      </c>
      <c r="V10" s="57">
        <f t="shared" si="35"/>
        <v>28.844999999999999</v>
      </c>
      <c r="W10" s="41"/>
      <c r="X10" s="56" t="str">
        <f t="shared" si="9"/>
        <v>2.2</v>
      </c>
      <c r="Y10" s="39">
        <f>(K10+L10)-Z10</f>
        <v>0.86729999999999308</v>
      </c>
      <c r="Z10" s="81">
        <f>MIN((K10+L10),(B10+D10)*1.1)</f>
        <v>34.833700000000007</v>
      </c>
      <c r="AA10" s="39">
        <f t="shared" si="12"/>
        <v>0.43364999999999654</v>
      </c>
      <c r="AB10" s="39">
        <f t="shared" si="13"/>
        <v>0.43364999999999654</v>
      </c>
      <c r="AC10" s="39">
        <f t="shared" si="14"/>
        <v>11.000000000000004</v>
      </c>
      <c r="AD10" s="39">
        <f t="shared" si="15"/>
        <v>23.833700000000004</v>
      </c>
      <c r="AE10" s="39">
        <f t="shared" si="16"/>
        <v>0.12200164141060377</v>
      </c>
      <c r="AF10" s="39">
        <f t="shared" si="17"/>
        <v>0.7452983585893892</v>
      </c>
      <c r="AG10" s="39">
        <f t="shared" si="18"/>
        <v>0</v>
      </c>
      <c r="AH10" s="39">
        <f t="shared" si="19"/>
        <v>4.8999983585893965</v>
      </c>
      <c r="AI10" s="39">
        <f t="shared" si="20"/>
        <v>29.933701641410611</v>
      </c>
      <c r="AJ10" s="39">
        <f t="shared" si="21"/>
        <v>0</v>
      </c>
      <c r="AK10" s="39">
        <f t="shared" si="22"/>
        <v>0</v>
      </c>
      <c r="AL10" s="39">
        <f t="shared" si="23"/>
        <v>3.5527136788005009E-15</v>
      </c>
      <c r="AM10" s="57">
        <f t="shared" si="24"/>
        <v>0</v>
      </c>
      <c r="AN10" s="55">
        <f t="shared" si="25"/>
        <v>0</v>
      </c>
      <c r="AP10" s="80">
        <f t="shared" si="36"/>
        <v>0.86699999999999733</v>
      </c>
      <c r="AQ10" s="39">
        <f t="shared" si="37"/>
        <v>15.534999999999997</v>
      </c>
      <c r="AR10" s="81">
        <f t="shared" si="26"/>
        <v>0</v>
      </c>
      <c r="AS10" s="90">
        <f t="shared" si="38"/>
        <v>881.11199999999985</v>
      </c>
      <c r="AT10" s="39">
        <f t="shared" si="27"/>
        <v>34.834000000000003</v>
      </c>
      <c r="AU10" s="79">
        <f t="shared" si="28"/>
        <v>0</v>
      </c>
      <c r="AV10" s="90">
        <f t="shared" si="29"/>
        <v>0.122</v>
      </c>
      <c r="AW10" s="39">
        <f t="shared" si="30"/>
        <v>0.745</v>
      </c>
      <c r="AX10" s="39">
        <f t="shared" si="31"/>
        <v>4.9000000000000004</v>
      </c>
      <c r="AY10" s="55">
        <f t="shared" si="32"/>
        <v>29.934000000000001</v>
      </c>
      <c r="BA10" s="67">
        <v>5</v>
      </c>
      <c r="BB10" s="41">
        <v>4.8070000000000004</v>
      </c>
      <c r="BC10" s="41">
        <v>30.027000000000001</v>
      </c>
      <c r="BD10" s="41">
        <v>34.834000000000003</v>
      </c>
      <c r="BE10" s="41">
        <v>34.834000000000003</v>
      </c>
      <c r="BF10" s="55"/>
      <c r="BG10" s="41"/>
      <c r="BH10" s="67">
        <v>5</v>
      </c>
      <c r="BI10" s="41">
        <v>0.215</v>
      </c>
      <c r="BJ10" s="41">
        <v>0.65200000000000002</v>
      </c>
      <c r="BK10" s="41">
        <v>3.6669999999999998</v>
      </c>
      <c r="BL10" s="41">
        <v>0.86699999999999999</v>
      </c>
      <c r="BM10" s="55"/>
    </row>
    <row r="11" spans="1:65" x14ac:dyDescent="0.25">
      <c r="A11" s="44" t="s">
        <v>10</v>
      </c>
      <c r="B11" s="38">
        <v>10</v>
      </c>
      <c r="C11" s="38">
        <v>1.4219999999999999</v>
      </c>
      <c r="D11" s="38">
        <v>21.667000000000002</v>
      </c>
      <c r="E11" s="38">
        <v>23.834</v>
      </c>
      <c r="F11" s="38">
        <v>1.667</v>
      </c>
      <c r="G11" s="44"/>
      <c r="H11" s="38">
        <v>1.667</v>
      </c>
      <c r="I11" s="38">
        <v>4.3470000000000004</v>
      </c>
      <c r="K11" s="80">
        <f t="shared" si="1"/>
        <v>1.4219999999999999</v>
      </c>
      <c r="L11" s="39">
        <f t="shared" si="2"/>
        <v>28.181000000000001</v>
      </c>
      <c r="M11" s="41">
        <f t="shared" si="3"/>
        <v>12.8337</v>
      </c>
      <c r="N11" s="41">
        <f t="shared" si="4"/>
        <v>25.667400000000004</v>
      </c>
      <c r="O11" s="39">
        <f t="shared" si="5"/>
        <v>11.667</v>
      </c>
      <c r="P11" s="39">
        <f t="shared" si="6"/>
        <v>23.334000000000003</v>
      </c>
      <c r="Q11" s="54" t="str">
        <f t="shared" si="7"/>
        <v>2.3</v>
      </c>
      <c r="R11" s="39">
        <f t="shared" si="33"/>
        <v>0</v>
      </c>
      <c r="S11" s="39">
        <f t="shared" si="34"/>
        <v>1.4219999999999999</v>
      </c>
      <c r="T11" s="54" t="str">
        <f t="shared" ref="T11:T35" si="39">IF(L11&gt;N11,"2.1",IF(L11&gt;=P11,"2.2","2.3"))</f>
        <v>2.1</v>
      </c>
      <c r="U11" s="41">
        <f t="shared" si="8"/>
        <v>1.8340000000000001</v>
      </c>
      <c r="V11" s="57">
        <f t="shared" si="35"/>
        <v>26.347000000000001</v>
      </c>
      <c r="W11" s="41"/>
      <c r="X11" s="56" t="str">
        <f t="shared" si="9"/>
        <v>2.2</v>
      </c>
      <c r="Y11" s="39">
        <f>(K11+L11)-Z11</f>
        <v>0</v>
      </c>
      <c r="Z11" s="81">
        <f>MIN((K11+L11),(B11+D11)*1.1)</f>
        <v>29.603000000000002</v>
      </c>
      <c r="AA11" s="39">
        <f t="shared" si="12"/>
        <v>0</v>
      </c>
      <c r="AB11" s="39">
        <f t="shared" si="13"/>
        <v>0</v>
      </c>
      <c r="AC11" s="39">
        <f t="shared" si="14"/>
        <v>9.3482173871853984</v>
      </c>
      <c r="AD11" s="39">
        <f t="shared" si="15"/>
        <v>20.254782612814605</v>
      </c>
      <c r="AE11" s="39">
        <f t="shared" si="16"/>
        <v>0</v>
      </c>
      <c r="AF11" s="39">
        <f t="shared" si="17"/>
        <v>0</v>
      </c>
      <c r="AG11" s="39">
        <f t="shared" si="18"/>
        <v>0</v>
      </c>
      <c r="AH11" s="39">
        <f t="shared" si="19"/>
        <v>1.4219999999999999</v>
      </c>
      <c r="AI11" s="39">
        <f t="shared" si="20"/>
        <v>28.181000000000001</v>
      </c>
      <c r="AJ11" s="39">
        <f t="shared" si="21"/>
        <v>0</v>
      </c>
      <c r="AK11" s="39">
        <f t="shared" si="22"/>
        <v>0</v>
      </c>
      <c r="AL11" s="39">
        <f t="shared" si="23"/>
        <v>0</v>
      </c>
      <c r="AM11" s="57">
        <f t="shared" si="24"/>
        <v>0</v>
      </c>
      <c r="AN11" s="55">
        <f t="shared" si="25"/>
        <v>0</v>
      </c>
      <c r="AP11" s="80">
        <f t="shared" si="36"/>
        <v>0</v>
      </c>
      <c r="AQ11" s="39">
        <f t="shared" si="37"/>
        <v>15.534999999999997</v>
      </c>
      <c r="AR11" s="81">
        <f t="shared" si="26"/>
        <v>0</v>
      </c>
      <c r="AS11" s="90">
        <f t="shared" si="38"/>
        <v>881.11199999999985</v>
      </c>
      <c r="AT11" s="39">
        <f t="shared" si="27"/>
        <v>29.603000000000002</v>
      </c>
      <c r="AU11" s="79">
        <f t="shared" si="28"/>
        <v>0</v>
      </c>
      <c r="AV11" s="90">
        <f t="shared" si="29"/>
        <v>0</v>
      </c>
      <c r="AW11" s="39">
        <f t="shared" si="30"/>
        <v>0</v>
      </c>
      <c r="AX11" s="39">
        <f t="shared" si="31"/>
        <v>1.4219999999999999</v>
      </c>
      <c r="AY11" s="55">
        <f t="shared" si="32"/>
        <v>28.181000000000001</v>
      </c>
      <c r="BA11" s="67">
        <v>6</v>
      </c>
      <c r="BB11" s="41">
        <v>1.4219999999999999</v>
      </c>
      <c r="BC11" s="41">
        <v>28.181000000000001</v>
      </c>
      <c r="BD11" s="41">
        <v>34.834000000000003</v>
      </c>
      <c r="BE11" s="41">
        <v>29.603000000000002</v>
      </c>
      <c r="BF11" s="55"/>
      <c r="BG11" s="41"/>
      <c r="BH11" s="67">
        <v>6</v>
      </c>
      <c r="BI11" s="41">
        <v>0</v>
      </c>
      <c r="BJ11" s="41">
        <v>0</v>
      </c>
      <c r="BK11" s="41">
        <v>3.6659999999999999</v>
      </c>
      <c r="BL11" s="41">
        <v>0</v>
      </c>
      <c r="BM11" s="55"/>
    </row>
    <row r="12" spans="1:65" x14ac:dyDescent="0.25">
      <c r="A12" s="44" t="s">
        <v>11</v>
      </c>
      <c r="B12" s="38">
        <v>10</v>
      </c>
      <c r="C12" s="44"/>
      <c r="D12" s="38">
        <v>21.667000000000002</v>
      </c>
      <c r="E12" s="38">
        <v>23.834</v>
      </c>
      <c r="F12" s="38">
        <v>1.667</v>
      </c>
      <c r="G12" s="44"/>
      <c r="H12" s="38">
        <v>1.667</v>
      </c>
      <c r="I12" s="38">
        <v>3.476</v>
      </c>
      <c r="K12" s="80">
        <f t="shared" si="1"/>
        <v>0</v>
      </c>
      <c r="L12" s="39">
        <f t="shared" si="2"/>
        <v>27.31</v>
      </c>
      <c r="M12" s="41">
        <f t="shared" si="3"/>
        <v>12.8337</v>
      </c>
      <c r="N12" s="41">
        <f t="shared" si="4"/>
        <v>25.667400000000004</v>
      </c>
      <c r="O12" s="39">
        <f t="shared" si="5"/>
        <v>11.667</v>
      </c>
      <c r="P12" s="39">
        <f t="shared" si="6"/>
        <v>23.334000000000003</v>
      </c>
      <c r="Q12" s="54" t="str">
        <f t="shared" si="7"/>
        <v>2.3</v>
      </c>
      <c r="R12" s="39">
        <f t="shared" si="33"/>
        <v>0</v>
      </c>
      <c r="S12" s="39">
        <f t="shared" si="34"/>
        <v>0</v>
      </c>
      <c r="T12" s="54" t="str">
        <f t="shared" si="39"/>
        <v>2.1</v>
      </c>
      <c r="U12" s="41">
        <f t="shared" si="8"/>
        <v>1.8340000000000001</v>
      </c>
      <c r="V12" s="57">
        <f t="shared" si="35"/>
        <v>25.475999999999999</v>
      </c>
      <c r="W12" s="41"/>
      <c r="X12" s="56" t="str">
        <f t="shared" si="9"/>
        <v>2.2</v>
      </c>
      <c r="Y12" s="39">
        <f t="shared" ref="Y12:Y35" si="40">(K12+L12)-Z12</f>
        <v>0</v>
      </c>
      <c r="Z12" s="81">
        <f t="shared" ref="Z12:Z35" si="41">MIN((K12+L12),(B12+D12)*1.1)</f>
        <v>27.31</v>
      </c>
      <c r="AA12" s="39">
        <f t="shared" si="12"/>
        <v>0</v>
      </c>
      <c r="AB12" s="39">
        <f t="shared" si="13"/>
        <v>0</v>
      </c>
      <c r="AC12" s="39">
        <f t="shared" si="14"/>
        <v>8.6241197461079349</v>
      </c>
      <c r="AD12" s="39">
        <f t="shared" si="15"/>
        <v>18.685880253892062</v>
      </c>
      <c r="AE12" s="39">
        <f t="shared" si="16"/>
        <v>0</v>
      </c>
      <c r="AF12" s="39">
        <f t="shared" si="17"/>
        <v>0</v>
      </c>
      <c r="AG12" s="39">
        <f t="shared" si="18"/>
        <v>0</v>
      </c>
      <c r="AH12" s="39">
        <f t="shared" si="19"/>
        <v>0</v>
      </c>
      <c r="AI12" s="39">
        <f t="shared" si="20"/>
        <v>27.309999999999995</v>
      </c>
      <c r="AJ12" s="39">
        <f t="shared" si="21"/>
        <v>0</v>
      </c>
      <c r="AK12" s="39">
        <f t="shared" si="22"/>
        <v>0</v>
      </c>
      <c r="AL12" s="39">
        <f t="shared" si="23"/>
        <v>0</v>
      </c>
      <c r="AM12" s="57">
        <f t="shared" si="24"/>
        <v>0</v>
      </c>
      <c r="AN12" s="55">
        <f t="shared" si="25"/>
        <v>0</v>
      </c>
      <c r="AP12" s="80">
        <f t="shared" si="36"/>
        <v>0</v>
      </c>
      <c r="AQ12" s="39">
        <f t="shared" si="37"/>
        <v>15.534999999999997</v>
      </c>
      <c r="AR12" s="81">
        <f t="shared" si="26"/>
        <v>0</v>
      </c>
      <c r="AS12" s="90">
        <f t="shared" si="38"/>
        <v>881.11199999999985</v>
      </c>
      <c r="AT12" s="39">
        <f t="shared" si="27"/>
        <v>27.31</v>
      </c>
      <c r="AU12" s="79">
        <f t="shared" si="28"/>
        <v>0</v>
      </c>
      <c r="AV12" s="90">
        <f t="shared" si="29"/>
        <v>0</v>
      </c>
      <c r="AW12" s="39">
        <f t="shared" si="30"/>
        <v>0</v>
      </c>
      <c r="AX12" s="39">
        <f t="shared" si="31"/>
        <v>0</v>
      </c>
      <c r="AY12" s="55">
        <f t="shared" si="32"/>
        <v>27.31</v>
      </c>
      <c r="BA12" s="67">
        <v>7</v>
      </c>
      <c r="BB12" s="41">
        <v>0</v>
      </c>
      <c r="BC12" s="41">
        <v>27.31</v>
      </c>
      <c r="BD12" s="41">
        <v>34.834000000000003</v>
      </c>
      <c r="BE12" s="41">
        <v>27.31</v>
      </c>
      <c r="BF12" s="55"/>
      <c r="BG12" s="41"/>
      <c r="BH12" s="67">
        <v>7</v>
      </c>
      <c r="BI12" s="41">
        <v>0</v>
      </c>
      <c r="BJ12" s="41">
        <v>0</v>
      </c>
      <c r="BK12" s="41">
        <v>3.6669999999999998</v>
      </c>
      <c r="BL12" s="41">
        <v>0</v>
      </c>
      <c r="BM12" s="55"/>
    </row>
    <row r="13" spans="1:65" x14ac:dyDescent="0.25">
      <c r="A13" s="44" t="s">
        <v>12</v>
      </c>
      <c r="B13" s="38">
        <v>10</v>
      </c>
      <c r="C13" s="38">
        <v>3.9489999999999998</v>
      </c>
      <c r="D13" s="38">
        <v>21.667000000000002</v>
      </c>
      <c r="E13" s="38">
        <v>23.834</v>
      </c>
      <c r="F13" s="38">
        <v>1.667</v>
      </c>
      <c r="G13" s="44"/>
      <c r="H13" s="38">
        <v>1.667</v>
      </c>
      <c r="I13" s="38">
        <v>6.4669999999999996</v>
      </c>
      <c r="K13" s="80">
        <f t="shared" si="1"/>
        <v>3.9489999999999998</v>
      </c>
      <c r="L13" s="39">
        <f t="shared" si="2"/>
        <v>30.300999999999998</v>
      </c>
      <c r="M13" s="41">
        <f t="shared" si="3"/>
        <v>12.8337</v>
      </c>
      <c r="N13" s="41">
        <f t="shared" si="4"/>
        <v>25.667400000000004</v>
      </c>
      <c r="O13" s="39">
        <f t="shared" si="5"/>
        <v>11.667</v>
      </c>
      <c r="P13" s="39">
        <f t="shared" si="6"/>
        <v>23.334000000000003</v>
      </c>
      <c r="Q13" s="54" t="str">
        <f t="shared" si="7"/>
        <v>2.3</v>
      </c>
      <c r="R13" s="39">
        <f t="shared" si="33"/>
        <v>0</v>
      </c>
      <c r="S13" s="39">
        <f t="shared" si="34"/>
        <v>3.9489999999999998</v>
      </c>
      <c r="T13" s="54" t="str">
        <f t="shared" si="39"/>
        <v>2.1</v>
      </c>
      <c r="U13" s="41">
        <f t="shared" si="8"/>
        <v>1.8340000000000001</v>
      </c>
      <c r="V13" s="57">
        <f t="shared" si="35"/>
        <v>28.466999999999999</v>
      </c>
      <c r="W13" s="41"/>
      <c r="X13" s="56" t="str">
        <f t="shared" si="9"/>
        <v>2.2</v>
      </c>
      <c r="Y13" s="39">
        <f t="shared" si="40"/>
        <v>0</v>
      </c>
      <c r="Z13" s="81">
        <f t="shared" si="41"/>
        <v>34.25</v>
      </c>
      <c r="AA13" s="39">
        <f t="shared" si="12"/>
        <v>0</v>
      </c>
      <c r="AB13" s="39">
        <f t="shared" si="13"/>
        <v>0</v>
      </c>
      <c r="AC13" s="39">
        <f t="shared" si="14"/>
        <v>10.81567562446711</v>
      </c>
      <c r="AD13" s="39">
        <f t="shared" si="15"/>
        <v>23.434324375532892</v>
      </c>
      <c r="AE13" s="39">
        <f t="shared" si="16"/>
        <v>0</v>
      </c>
      <c r="AF13" s="39">
        <f t="shared" si="17"/>
        <v>0</v>
      </c>
      <c r="AG13" s="39">
        <f t="shared" si="18"/>
        <v>0</v>
      </c>
      <c r="AH13" s="39">
        <f t="shared" si="19"/>
        <v>3.9490000000000003</v>
      </c>
      <c r="AI13" s="39">
        <f t="shared" si="20"/>
        <v>30.301000000000002</v>
      </c>
      <c r="AJ13" s="39">
        <f t="shared" si="21"/>
        <v>0</v>
      </c>
      <c r="AK13" s="39">
        <f t="shared" si="22"/>
        <v>0</v>
      </c>
      <c r="AL13" s="39">
        <f t="shared" si="23"/>
        <v>0</v>
      </c>
      <c r="AM13" s="57">
        <f t="shared" si="24"/>
        <v>0</v>
      </c>
      <c r="AN13" s="55">
        <f t="shared" si="25"/>
        <v>0</v>
      </c>
      <c r="AP13" s="80">
        <f t="shared" si="36"/>
        <v>0</v>
      </c>
      <c r="AQ13" s="39">
        <f t="shared" si="37"/>
        <v>15.534999999999997</v>
      </c>
      <c r="AR13" s="81">
        <f t="shared" si="26"/>
        <v>0</v>
      </c>
      <c r="AS13" s="90">
        <f t="shared" si="38"/>
        <v>881.11199999999985</v>
      </c>
      <c r="AT13" s="39">
        <f t="shared" si="27"/>
        <v>34.25</v>
      </c>
      <c r="AU13" s="79">
        <f t="shared" si="28"/>
        <v>0</v>
      </c>
      <c r="AV13" s="90">
        <f t="shared" si="29"/>
        <v>0</v>
      </c>
      <c r="AW13" s="39">
        <f t="shared" si="30"/>
        <v>0</v>
      </c>
      <c r="AX13" s="39">
        <f t="shared" si="31"/>
        <v>3.9489999999999998</v>
      </c>
      <c r="AY13" s="55">
        <f t="shared" si="32"/>
        <v>30.300999999999998</v>
      </c>
      <c r="BA13" s="67">
        <v>8</v>
      </c>
      <c r="BB13" s="41">
        <v>3.9489999999999998</v>
      </c>
      <c r="BC13" s="41">
        <v>30.300999999999998</v>
      </c>
      <c r="BD13" s="41">
        <v>34.834000000000003</v>
      </c>
      <c r="BE13" s="41">
        <v>34.25</v>
      </c>
      <c r="BF13" s="55"/>
      <c r="BG13" s="41"/>
      <c r="BH13" s="67">
        <v>8</v>
      </c>
      <c r="BI13" s="41">
        <v>0</v>
      </c>
      <c r="BJ13" s="41">
        <v>0</v>
      </c>
      <c r="BK13" s="41">
        <v>3.6659999999999999</v>
      </c>
      <c r="BL13" s="41">
        <v>0</v>
      </c>
      <c r="BM13" s="55"/>
    </row>
    <row r="14" spans="1:65" x14ac:dyDescent="0.25">
      <c r="A14" s="44" t="s">
        <v>13</v>
      </c>
      <c r="B14" s="38">
        <v>10</v>
      </c>
      <c r="C14" s="38">
        <v>5.6959999999999997</v>
      </c>
      <c r="D14" s="38">
        <v>21.667000000000002</v>
      </c>
      <c r="E14" s="38">
        <v>21.89</v>
      </c>
      <c r="F14" s="38">
        <v>1.667</v>
      </c>
      <c r="G14" s="44"/>
      <c r="H14" s="38">
        <v>1.667</v>
      </c>
      <c r="I14" s="38">
        <v>1.6850000000000001</v>
      </c>
      <c r="K14" s="80">
        <f t="shared" si="1"/>
        <v>5.6959999999999997</v>
      </c>
      <c r="L14" s="39">
        <f t="shared" si="2"/>
        <v>23.574999999999999</v>
      </c>
      <c r="M14" s="41">
        <f t="shared" si="3"/>
        <v>12.8337</v>
      </c>
      <c r="N14" s="41">
        <f t="shared" si="4"/>
        <v>25.667400000000004</v>
      </c>
      <c r="O14" s="39">
        <f t="shared" si="5"/>
        <v>11.667</v>
      </c>
      <c r="P14" s="39">
        <f t="shared" si="6"/>
        <v>23.334000000000003</v>
      </c>
      <c r="Q14" s="54" t="str">
        <f t="shared" si="7"/>
        <v>2.3</v>
      </c>
      <c r="R14" s="39">
        <f t="shared" si="33"/>
        <v>0</v>
      </c>
      <c r="S14" s="39">
        <f t="shared" si="34"/>
        <v>5.6959999999999997</v>
      </c>
      <c r="T14" s="54" t="str">
        <f t="shared" si="39"/>
        <v>2.2</v>
      </c>
      <c r="U14" s="41">
        <f>ROUND(1.1*H14*L14/N14,3)</f>
        <v>1.6839999999999999</v>
      </c>
      <c r="V14" s="57">
        <f t="shared" si="35"/>
        <v>21.890999999999998</v>
      </c>
      <c r="W14" s="41"/>
      <c r="X14" s="56" t="str">
        <f t="shared" si="9"/>
        <v>2.2</v>
      </c>
      <c r="Y14" s="39">
        <f t="shared" si="40"/>
        <v>0</v>
      </c>
      <c r="Z14" s="81">
        <f t="shared" si="41"/>
        <v>29.271000000000001</v>
      </c>
      <c r="AA14" s="39">
        <f t="shared" si="12"/>
        <v>0</v>
      </c>
      <c r="AB14" s="39">
        <f t="shared" si="13"/>
        <v>0</v>
      </c>
      <c r="AC14" s="39">
        <f t="shared" si="14"/>
        <v>9.2433763855117324</v>
      </c>
      <c r="AD14" s="39">
        <f t="shared" si="15"/>
        <v>20.02762361448827</v>
      </c>
      <c r="AE14" s="39">
        <f t="shared" si="16"/>
        <v>0</v>
      </c>
      <c r="AF14" s="39">
        <f t="shared" si="17"/>
        <v>0</v>
      </c>
      <c r="AG14" s="39">
        <f t="shared" si="18"/>
        <v>0</v>
      </c>
      <c r="AH14" s="39">
        <f t="shared" si="19"/>
        <v>5.6959999999999988</v>
      </c>
      <c r="AI14" s="39">
        <f t="shared" si="20"/>
        <v>23.574999999999999</v>
      </c>
      <c r="AJ14" s="39">
        <f t="shared" si="21"/>
        <v>0</v>
      </c>
      <c r="AK14" s="39">
        <f t="shared" si="22"/>
        <v>0</v>
      </c>
      <c r="AL14" s="39">
        <f t="shared" si="23"/>
        <v>0</v>
      </c>
      <c r="AM14" s="57">
        <f t="shared" si="24"/>
        <v>0</v>
      </c>
      <c r="AN14" s="55">
        <f t="shared" si="25"/>
        <v>0</v>
      </c>
      <c r="AP14" s="80">
        <f t="shared" si="36"/>
        <v>0</v>
      </c>
      <c r="AQ14" s="39">
        <f t="shared" si="37"/>
        <v>15.534999999999997</v>
      </c>
      <c r="AR14" s="81">
        <f t="shared" si="26"/>
        <v>0</v>
      </c>
      <c r="AS14" s="90">
        <f t="shared" si="38"/>
        <v>881.11199999999985</v>
      </c>
      <c r="AT14" s="39">
        <f t="shared" si="27"/>
        <v>29.271000000000001</v>
      </c>
      <c r="AU14" s="79">
        <f t="shared" si="28"/>
        <v>0</v>
      </c>
      <c r="AV14" s="90">
        <f t="shared" si="29"/>
        <v>0</v>
      </c>
      <c r="AW14" s="39">
        <f t="shared" si="30"/>
        <v>0</v>
      </c>
      <c r="AX14" s="39">
        <f t="shared" si="31"/>
        <v>5.6959999999999997</v>
      </c>
      <c r="AY14" s="55">
        <f t="shared" si="32"/>
        <v>23.574999999999999</v>
      </c>
      <c r="BA14" s="67">
        <v>9</v>
      </c>
      <c r="BB14" s="41">
        <v>5.6959999999999997</v>
      </c>
      <c r="BC14" s="41">
        <v>23.574999999999999</v>
      </c>
      <c r="BD14" s="41">
        <v>34.834000000000003</v>
      </c>
      <c r="BE14" s="41">
        <v>29.271000000000001</v>
      </c>
      <c r="BF14" s="55"/>
      <c r="BG14" s="41"/>
      <c r="BH14" s="67">
        <v>9</v>
      </c>
      <c r="BI14" s="41">
        <v>0</v>
      </c>
      <c r="BJ14" s="41">
        <v>0</v>
      </c>
      <c r="BK14" s="41">
        <v>3.6669999999999998</v>
      </c>
      <c r="BL14" s="41">
        <v>0</v>
      </c>
      <c r="BM14" s="55"/>
    </row>
    <row r="15" spans="1:65" x14ac:dyDescent="0.25">
      <c r="A15" s="44" t="s">
        <v>14</v>
      </c>
      <c r="B15" s="38">
        <v>10</v>
      </c>
      <c r="C15" s="38">
        <v>5.3129999999999997</v>
      </c>
      <c r="D15" s="38">
        <v>21.667000000000002</v>
      </c>
      <c r="E15" s="38">
        <v>22.120999999999999</v>
      </c>
      <c r="F15" s="38">
        <v>1.667</v>
      </c>
      <c r="G15" s="44"/>
      <c r="H15" s="38">
        <v>1.667</v>
      </c>
      <c r="I15" s="38">
        <v>1.7030000000000001</v>
      </c>
      <c r="K15" s="80">
        <f t="shared" si="1"/>
        <v>5.3129999999999997</v>
      </c>
      <c r="L15" s="39">
        <f t="shared" si="2"/>
        <v>23.823999999999998</v>
      </c>
      <c r="M15" s="41">
        <f t="shared" si="3"/>
        <v>12.8337</v>
      </c>
      <c r="N15" s="41">
        <f t="shared" si="4"/>
        <v>25.667400000000004</v>
      </c>
      <c r="O15" s="39">
        <f t="shared" si="5"/>
        <v>11.667</v>
      </c>
      <c r="P15" s="39">
        <f t="shared" si="6"/>
        <v>23.334000000000003</v>
      </c>
      <c r="Q15" s="54" t="str">
        <f t="shared" si="7"/>
        <v>2.3</v>
      </c>
      <c r="R15" s="39">
        <f t="shared" si="33"/>
        <v>0</v>
      </c>
      <c r="S15" s="39">
        <f t="shared" si="34"/>
        <v>5.3129999999999997</v>
      </c>
      <c r="T15" s="54" t="str">
        <f t="shared" si="39"/>
        <v>2.2</v>
      </c>
      <c r="U15" s="41">
        <f t="shared" ref="U15:U18" si="42">ROUND(1.1*H15*L15/N15,3)</f>
        <v>1.702</v>
      </c>
      <c r="V15" s="57">
        <f t="shared" si="35"/>
        <v>22.122</v>
      </c>
      <c r="W15" s="41"/>
      <c r="X15" s="56" t="str">
        <f t="shared" si="9"/>
        <v>2.2</v>
      </c>
      <c r="Y15" s="39">
        <f t="shared" si="40"/>
        <v>0</v>
      </c>
      <c r="Z15" s="81">
        <f t="shared" si="41"/>
        <v>29.136999999999997</v>
      </c>
      <c r="AA15" s="39">
        <f t="shared" si="12"/>
        <v>0</v>
      </c>
      <c r="AB15" s="39">
        <f t="shared" si="13"/>
        <v>0</v>
      </c>
      <c r="AC15" s="39">
        <f t="shared" si="14"/>
        <v>9.2010610414627187</v>
      </c>
      <c r="AD15" s="39">
        <f t="shared" si="15"/>
        <v>19.935938958537278</v>
      </c>
      <c r="AE15" s="39">
        <f t="shared" si="16"/>
        <v>0</v>
      </c>
      <c r="AF15" s="39">
        <f t="shared" si="17"/>
        <v>0</v>
      </c>
      <c r="AG15" s="39">
        <f t="shared" si="18"/>
        <v>0</v>
      </c>
      <c r="AH15" s="39">
        <f t="shared" si="19"/>
        <v>5.3129999999999997</v>
      </c>
      <c r="AI15" s="39">
        <f t="shared" si="20"/>
        <v>23.823999999999998</v>
      </c>
      <c r="AJ15" s="39">
        <f t="shared" si="21"/>
        <v>0</v>
      </c>
      <c r="AK15" s="39">
        <f t="shared" si="22"/>
        <v>0</v>
      </c>
      <c r="AL15" s="39">
        <f t="shared" si="23"/>
        <v>0</v>
      </c>
      <c r="AM15" s="57">
        <f t="shared" si="24"/>
        <v>0</v>
      </c>
      <c r="AN15" s="55">
        <f t="shared" si="25"/>
        <v>0</v>
      </c>
      <c r="AP15" s="80">
        <f t="shared" si="36"/>
        <v>0</v>
      </c>
      <c r="AQ15" s="39">
        <f t="shared" si="37"/>
        <v>15.534999999999997</v>
      </c>
      <c r="AR15" s="81">
        <f t="shared" si="26"/>
        <v>0</v>
      </c>
      <c r="AS15" s="90">
        <f t="shared" si="38"/>
        <v>881.11199999999985</v>
      </c>
      <c r="AT15" s="39">
        <f t="shared" si="27"/>
        <v>29.136999999999997</v>
      </c>
      <c r="AU15" s="79">
        <f t="shared" si="28"/>
        <v>0</v>
      </c>
      <c r="AV15" s="90">
        <f t="shared" si="29"/>
        <v>0</v>
      </c>
      <c r="AW15" s="39">
        <f t="shared" si="30"/>
        <v>0</v>
      </c>
      <c r="AX15" s="39">
        <f t="shared" si="31"/>
        <v>5.3129999999999997</v>
      </c>
      <c r="AY15" s="55">
        <f t="shared" si="32"/>
        <v>23.824000000000002</v>
      </c>
      <c r="BA15" s="67">
        <v>10</v>
      </c>
      <c r="BB15" s="41">
        <v>5.3129999999999997</v>
      </c>
      <c r="BC15" s="41">
        <v>23.824000000000002</v>
      </c>
      <c r="BD15" s="41">
        <v>34.834000000000003</v>
      </c>
      <c r="BE15" s="41">
        <v>29.137</v>
      </c>
      <c r="BF15" s="55"/>
      <c r="BG15" s="41"/>
      <c r="BH15" s="67">
        <v>10</v>
      </c>
      <c r="BI15" s="41">
        <v>0</v>
      </c>
      <c r="BJ15" s="41">
        <v>0</v>
      </c>
      <c r="BK15" s="41">
        <v>3.6659999999999999</v>
      </c>
      <c r="BL15" s="41">
        <v>0</v>
      </c>
      <c r="BM15" s="55"/>
    </row>
    <row r="16" spans="1:65" x14ac:dyDescent="0.25">
      <c r="A16" s="44" t="s">
        <v>15</v>
      </c>
      <c r="B16" s="38">
        <v>10</v>
      </c>
      <c r="C16" s="38">
        <v>6.3719999999999999</v>
      </c>
      <c r="D16" s="38">
        <v>21.667000000000002</v>
      </c>
      <c r="E16" s="38">
        <v>22.323</v>
      </c>
      <c r="F16" s="38">
        <v>1.667</v>
      </c>
      <c r="G16" s="44"/>
      <c r="H16" s="38">
        <v>1.667</v>
      </c>
      <c r="I16" s="38">
        <v>1.718</v>
      </c>
      <c r="K16" s="80">
        <f t="shared" si="1"/>
        <v>6.3719999999999999</v>
      </c>
      <c r="L16" s="39">
        <f t="shared" si="2"/>
        <v>24.041</v>
      </c>
      <c r="M16" s="41">
        <f t="shared" si="3"/>
        <v>12.8337</v>
      </c>
      <c r="N16" s="41">
        <f t="shared" si="4"/>
        <v>25.667400000000004</v>
      </c>
      <c r="O16" s="39">
        <f t="shared" si="5"/>
        <v>11.667</v>
      </c>
      <c r="P16" s="39">
        <f t="shared" si="6"/>
        <v>23.334000000000003</v>
      </c>
      <c r="Q16" s="54" t="str">
        <f t="shared" si="7"/>
        <v>2.3</v>
      </c>
      <c r="R16" s="39">
        <f t="shared" si="33"/>
        <v>0</v>
      </c>
      <c r="S16" s="39">
        <f t="shared" si="34"/>
        <v>6.3719999999999999</v>
      </c>
      <c r="T16" s="54" t="str">
        <f t="shared" si="39"/>
        <v>2.2</v>
      </c>
      <c r="U16" s="41">
        <f t="shared" si="42"/>
        <v>1.718</v>
      </c>
      <c r="V16" s="57">
        <f t="shared" si="35"/>
        <v>22.323</v>
      </c>
      <c r="W16" s="41"/>
      <c r="X16" s="56" t="str">
        <f t="shared" si="9"/>
        <v>2.2</v>
      </c>
      <c r="Y16" s="39">
        <f t="shared" si="40"/>
        <v>0</v>
      </c>
      <c r="Z16" s="81">
        <f t="shared" si="41"/>
        <v>30.413</v>
      </c>
      <c r="AA16" s="39">
        <f t="shared" si="12"/>
        <v>0</v>
      </c>
      <c r="AB16" s="39">
        <f t="shared" si="13"/>
        <v>0</v>
      </c>
      <c r="AC16" s="39">
        <f t="shared" si="14"/>
        <v>9.6040041683771751</v>
      </c>
      <c r="AD16" s="39">
        <f t="shared" si="15"/>
        <v>20.808995831622823</v>
      </c>
      <c r="AE16" s="39">
        <f t="shared" si="16"/>
        <v>0</v>
      </c>
      <c r="AF16" s="39">
        <f t="shared" si="17"/>
        <v>0</v>
      </c>
      <c r="AG16" s="39">
        <f t="shared" si="18"/>
        <v>0</v>
      </c>
      <c r="AH16" s="39">
        <f t="shared" si="19"/>
        <v>6.3719999999999999</v>
      </c>
      <c r="AI16" s="39">
        <f t="shared" si="20"/>
        <v>24.041</v>
      </c>
      <c r="AJ16" s="39">
        <f t="shared" si="21"/>
        <v>0</v>
      </c>
      <c r="AK16" s="39">
        <f t="shared" si="22"/>
        <v>0</v>
      </c>
      <c r="AL16" s="39">
        <f t="shared" si="23"/>
        <v>0</v>
      </c>
      <c r="AM16" s="57">
        <f t="shared" si="24"/>
        <v>0</v>
      </c>
      <c r="AN16" s="55">
        <f t="shared" si="25"/>
        <v>0</v>
      </c>
      <c r="AP16" s="80">
        <f t="shared" si="36"/>
        <v>0</v>
      </c>
      <c r="AQ16" s="39">
        <f t="shared" si="37"/>
        <v>15.534999999999997</v>
      </c>
      <c r="AR16" s="81">
        <f t="shared" si="26"/>
        <v>0</v>
      </c>
      <c r="AS16" s="90">
        <f t="shared" si="38"/>
        <v>881.11199999999985</v>
      </c>
      <c r="AT16" s="39">
        <f t="shared" si="27"/>
        <v>30.413</v>
      </c>
      <c r="AU16" s="79">
        <f t="shared" si="28"/>
        <v>0</v>
      </c>
      <c r="AV16" s="90">
        <f t="shared" si="29"/>
        <v>0</v>
      </c>
      <c r="AW16" s="39">
        <f t="shared" si="30"/>
        <v>0</v>
      </c>
      <c r="AX16" s="39">
        <f t="shared" si="31"/>
        <v>6.3719999999999999</v>
      </c>
      <c r="AY16" s="55">
        <f t="shared" si="32"/>
        <v>24.041</v>
      </c>
      <c r="BA16" s="67">
        <v>11</v>
      </c>
      <c r="BB16" s="41">
        <v>6.3719999999999999</v>
      </c>
      <c r="BC16" s="41">
        <v>24.041</v>
      </c>
      <c r="BD16" s="41">
        <v>34.834000000000003</v>
      </c>
      <c r="BE16" s="41">
        <v>30.413</v>
      </c>
      <c r="BF16" s="55"/>
      <c r="BG16" s="41"/>
      <c r="BH16" s="67">
        <v>11</v>
      </c>
      <c r="BI16" s="41">
        <v>0</v>
      </c>
      <c r="BJ16" s="41">
        <v>0</v>
      </c>
      <c r="BK16" s="41">
        <v>3.6669999999999998</v>
      </c>
      <c r="BL16" s="41">
        <v>0</v>
      </c>
      <c r="BM16" s="55"/>
    </row>
    <row r="17" spans="1:65" x14ac:dyDescent="0.25">
      <c r="A17" s="44" t="s">
        <v>16</v>
      </c>
      <c r="B17" s="38">
        <v>10</v>
      </c>
      <c r="C17" s="38">
        <v>8.1199999999999992</v>
      </c>
      <c r="D17" s="38">
        <v>21.666</v>
      </c>
      <c r="E17" s="38">
        <v>21.844999999999999</v>
      </c>
      <c r="F17" s="38">
        <v>1.6659999999999999</v>
      </c>
      <c r="G17" s="44"/>
      <c r="H17" s="38">
        <v>1.6659999999999999</v>
      </c>
      <c r="I17" s="38">
        <v>1.68</v>
      </c>
      <c r="K17" s="80">
        <f t="shared" si="1"/>
        <v>8.1199999999999992</v>
      </c>
      <c r="L17" s="39">
        <f t="shared" si="2"/>
        <v>23.524999999999999</v>
      </c>
      <c r="M17" s="41">
        <f t="shared" si="3"/>
        <v>12.832600000000001</v>
      </c>
      <c r="N17" s="41">
        <f t="shared" si="4"/>
        <v>25.665200000000002</v>
      </c>
      <c r="O17" s="39">
        <f t="shared" si="5"/>
        <v>11.666</v>
      </c>
      <c r="P17" s="39">
        <f t="shared" si="6"/>
        <v>23.332000000000001</v>
      </c>
      <c r="Q17" s="54" t="str">
        <f t="shared" si="7"/>
        <v>2.3</v>
      </c>
      <c r="R17" s="39">
        <f t="shared" si="33"/>
        <v>0</v>
      </c>
      <c r="S17" s="39">
        <f t="shared" si="34"/>
        <v>8.1199999999999992</v>
      </c>
      <c r="T17" s="54" t="str">
        <f t="shared" si="39"/>
        <v>2.2</v>
      </c>
      <c r="U17" s="41">
        <f t="shared" si="42"/>
        <v>1.68</v>
      </c>
      <c r="V17" s="57">
        <f t="shared" si="35"/>
        <v>21.844999999999999</v>
      </c>
      <c r="W17" s="41"/>
      <c r="X17" s="56" t="str">
        <f t="shared" si="9"/>
        <v>2.2</v>
      </c>
      <c r="Y17" s="39">
        <f t="shared" si="40"/>
        <v>0</v>
      </c>
      <c r="Z17" s="81">
        <f t="shared" si="41"/>
        <v>31.644999999999996</v>
      </c>
      <c r="AA17" s="39">
        <f t="shared" si="12"/>
        <v>0</v>
      </c>
      <c r="AB17" s="39">
        <f t="shared" si="13"/>
        <v>0</v>
      </c>
      <c r="AC17" s="39">
        <f t="shared" si="14"/>
        <v>9.9933682814375011</v>
      </c>
      <c r="AD17" s="39">
        <f t="shared" si="15"/>
        <v>21.651631718562495</v>
      </c>
      <c r="AE17" s="39">
        <f t="shared" si="16"/>
        <v>0</v>
      </c>
      <c r="AF17" s="39">
        <f t="shared" si="17"/>
        <v>0</v>
      </c>
      <c r="AG17" s="39">
        <f t="shared" si="18"/>
        <v>0</v>
      </c>
      <c r="AH17" s="39">
        <f t="shared" si="19"/>
        <v>8.1199999999999992</v>
      </c>
      <c r="AI17" s="39">
        <f t="shared" si="20"/>
        <v>23.524999999999999</v>
      </c>
      <c r="AJ17" s="39">
        <f t="shared" si="21"/>
        <v>0</v>
      </c>
      <c r="AK17" s="39">
        <f t="shared" si="22"/>
        <v>0</v>
      </c>
      <c r="AL17" s="39">
        <f t="shared" si="23"/>
        <v>0</v>
      </c>
      <c r="AM17" s="57">
        <f t="shared" si="24"/>
        <v>0</v>
      </c>
      <c r="AN17" s="55">
        <f t="shared" si="25"/>
        <v>0</v>
      </c>
      <c r="AP17" s="80">
        <f t="shared" si="36"/>
        <v>0</v>
      </c>
      <c r="AQ17" s="39">
        <f t="shared" si="37"/>
        <v>15.534999999999997</v>
      </c>
      <c r="AR17" s="81">
        <f t="shared" si="26"/>
        <v>0</v>
      </c>
      <c r="AS17" s="90">
        <f t="shared" si="38"/>
        <v>881.11199999999985</v>
      </c>
      <c r="AT17" s="39">
        <f t="shared" si="27"/>
        <v>31.644999999999996</v>
      </c>
      <c r="AU17" s="79">
        <f t="shared" si="28"/>
        <v>0</v>
      </c>
      <c r="AV17" s="90">
        <f t="shared" si="29"/>
        <v>0</v>
      </c>
      <c r="AW17" s="39">
        <f t="shared" si="30"/>
        <v>0</v>
      </c>
      <c r="AX17" s="39">
        <f t="shared" si="31"/>
        <v>8.1199999999999992</v>
      </c>
      <c r="AY17" s="55">
        <f t="shared" si="32"/>
        <v>23.524999999999999</v>
      </c>
      <c r="BA17" s="67">
        <v>12</v>
      </c>
      <c r="BB17" s="41">
        <v>8.1199999999999992</v>
      </c>
      <c r="BC17" s="41">
        <v>23.524999999999999</v>
      </c>
      <c r="BD17" s="41">
        <v>34.832999999999998</v>
      </c>
      <c r="BE17" s="41">
        <v>31.645</v>
      </c>
      <c r="BF17" s="55"/>
      <c r="BG17" s="41"/>
      <c r="BH17" s="67">
        <v>12</v>
      </c>
      <c r="BI17" s="41">
        <v>0</v>
      </c>
      <c r="BJ17" s="41">
        <v>0</v>
      </c>
      <c r="BK17" s="41">
        <v>3.6659999999999999</v>
      </c>
      <c r="BL17" s="41">
        <v>0</v>
      </c>
      <c r="BM17" s="55"/>
    </row>
    <row r="18" spans="1:65" x14ac:dyDescent="0.25">
      <c r="A18" s="44" t="s">
        <v>17</v>
      </c>
      <c r="B18" s="38">
        <v>10</v>
      </c>
      <c r="C18" s="38">
        <v>1.609</v>
      </c>
      <c r="D18" s="38">
        <v>21.667000000000002</v>
      </c>
      <c r="E18" s="38">
        <v>21.992000000000001</v>
      </c>
      <c r="F18" s="38">
        <v>1.667</v>
      </c>
      <c r="G18" s="44"/>
      <c r="H18" s="38">
        <v>1.667</v>
      </c>
      <c r="I18" s="38">
        <v>1.6930000000000001</v>
      </c>
      <c r="K18" s="80">
        <f t="shared" si="1"/>
        <v>1.609</v>
      </c>
      <c r="L18" s="39">
        <f t="shared" si="2"/>
        <v>23.685000000000002</v>
      </c>
      <c r="M18" s="41">
        <f t="shared" si="3"/>
        <v>12.8337</v>
      </c>
      <c r="N18" s="41">
        <f t="shared" si="4"/>
        <v>25.667400000000004</v>
      </c>
      <c r="O18" s="39">
        <f t="shared" si="5"/>
        <v>11.667</v>
      </c>
      <c r="P18" s="39">
        <f t="shared" si="6"/>
        <v>23.334000000000003</v>
      </c>
      <c r="Q18" s="54" t="str">
        <f t="shared" si="7"/>
        <v>2.3</v>
      </c>
      <c r="R18" s="39">
        <f t="shared" si="33"/>
        <v>0</v>
      </c>
      <c r="S18" s="39">
        <f t="shared" si="34"/>
        <v>1.609</v>
      </c>
      <c r="T18" s="54" t="str">
        <f t="shared" si="39"/>
        <v>2.2</v>
      </c>
      <c r="U18" s="41">
        <f t="shared" si="42"/>
        <v>1.6919999999999999</v>
      </c>
      <c r="V18" s="57">
        <f t="shared" si="35"/>
        <v>21.993000000000002</v>
      </c>
      <c r="W18" s="41"/>
      <c r="X18" s="56" t="str">
        <f t="shared" si="9"/>
        <v>2.2</v>
      </c>
      <c r="Y18" s="39">
        <f t="shared" si="40"/>
        <v>0</v>
      </c>
      <c r="Z18" s="81">
        <f t="shared" si="41"/>
        <v>25.294000000000004</v>
      </c>
      <c r="AA18" s="39">
        <f t="shared" si="12"/>
        <v>0</v>
      </c>
      <c r="AB18" s="39">
        <f t="shared" si="13"/>
        <v>0</v>
      </c>
      <c r="AC18" s="39">
        <f t="shared" si="14"/>
        <v>7.9874948684750704</v>
      </c>
      <c r="AD18" s="39">
        <f t="shared" si="15"/>
        <v>17.306505131524936</v>
      </c>
      <c r="AE18" s="39">
        <f t="shared" si="16"/>
        <v>0</v>
      </c>
      <c r="AF18" s="39">
        <f t="shared" si="17"/>
        <v>0</v>
      </c>
      <c r="AG18" s="39">
        <f t="shared" si="18"/>
        <v>0</v>
      </c>
      <c r="AH18" s="39">
        <f t="shared" si="19"/>
        <v>1.609</v>
      </c>
      <c r="AI18" s="39">
        <f t="shared" si="20"/>
        <v>23.685000000000002</v>
      </c>
      <c r="AJ18" s="39">
        <f t="shared" si="21"/>
        <v>0</v>
      </c>
      <c r="AK18" s="39">
        <f t="shared" si="22"/>
        <v>0</v>
      </c>
      <c r="AL18" s="39">
        <f t="shared" si="23"/>
        <v>0</v>
      </c>
      <c r="AM18" s="57">
        <f t="shared" si="24"/>
        <v>0</v>
      </c>
      <c r="AN18" s="55">
        <f t="shared" si="25"/>
        <v>0</v>
      </c>
      <c r="AP18" s="80">
        <f t="shared" si="36"/>
        <v>0</v>
      </c>
      <c r="AQ18" s="39">
        <f t="shared" si="37"/>
        <v>15.534999999999997</v>
      </c>
      <c r="AR18" s="81">
        <f t="shared" si="26"/>
        <v>0</v>
      </c>
      <c r="AS18" s="90">
        <f t="shared" si="38"/>
        <v>881.11199999999985</v>
      </c>
      <c r="AT18" s="39">
        <f t="shared" si="27"/>
        <v>25.294000000000004</v>
      </c>
      <c r="AU18" s="79">
        <f t="shared" si="28"/>
        <v>0</v>
      </c>
      <c r="AV18" s="90">
        <f t="shared" si="29"/>
        <v>0</v>
      </c>
      <c r="AW18" s="39">
        <f t="shared" si="30"/>
        <v>0</v>
      </c>
      <c r="AX18" s="39">
        <f t="shared" si="31"/>
        <v>1.609</v>
      </c>
      <c r="AY18" s="55">
        <f t="shared" si="32"/>
        <v>23.684999999999999</v>
      </c>
      <c r="BA18" s="67">
        <v>13</v>
      </c>
      <c r="BB18" s="41">
        <v>1.609</v>
      </c>
      <c r="BC18" s="41">
        <v>23.684999999999999</v>
      </c>
      <c r="BD18" s="41">
        <v>34.834000000000003</v>
      </c>
      <c r="BE18" s="41">
        <v>25.294</v>
      </c>
      <c r="BF18" s="55"/>
      <c r="BG18" s="41"/>
      <c r="BH18" s="67">
        <v>13</v>
      </c>
      <c r="BI18" s="41">
        <v>0</v>
      </c>
      <c r="BJ18" s="41">
        <v>0</v>
      </c>
      <c r="BK18" s="41">
        <v>3.6669999999999998</v>
      </c>
      <c r="BL18" s="41">
        <v>0</v>
      </c>
      <c r="BM18" s="55"/>
    </row>
    <row r="19" spans="1:65" x14ac:dyDescent="0.25">
      <c r="A19" s="44" t="s">
        <v>18</v>
      </c>
      <c r="B19" s="38">
        <v>10</v>
      </c>
      <c r="C19" s="44"/>
      <c r="D19" s="38">
        <v>21.666</v>
      </c>
      <c r="E19" s="38">
        <v>23.244</v>
      </c>
      <c r="F19" s="38">
        <v>1.6659999999999999</v>
      </c>
      <c r="G19" s="44"/>
      <c r="H19" s="38">
        <v>1.6659999999999999</v>
      </c>
      <c r="I19" s="44"/>
      <c r="K19" s="80">
        <f t="shared" si="1"/>
        <v>0</v>
      </c>
      <c r="L19" s="39">
        <f t="shared" si="2"/>
        <v>23.244</v>
      </c>
      <c r="M19" s="41">
        <f t="shared" si="3"/>
        <v>12.832600000000001</v>
      </c>
      <c r="N19" s="41">
        <f t="shared" si="4"/>
        <v>25.665200000000002</v>
      </c>
      <c r="O19" s="39">
        <f t="shared" si="5"/>
        <v>11.666</v>
      </c>
      <c r="P19" s="39">
        <f t="shared" si="6"/>
        <v>23.332000000000001</v>
      </c>
      <c r="Q19" s="54" t="str">
        <f t="shared" si="7"/>
        <v>2.3</v>
      </c>
      <c r="R19" s="39">
        <f t="shared" si="33"/>
        <v>0</v>
      </c>
      <c r="S19" s="39">
        <f t="shared" si="34"/>
        <v>0</v>
      </c>
      <c r="T19" s="54" t="str">
        <f t="shared" si="39"/>
        <v>2.3</v>
      </c>
      <c r="U19" s="39">
        <f>L19-V19</f>
        <v>0</v>
      </c>
      <c r="V19" s="55">
        <f t="shared" ref="V19:V25" si="43">MIN(L19,D19*1.1)</f>
        <v>23.244</v>
      </c>
      <c r="W19" s="41"/>
      <c r="X19" s="56" t="str">
        <f t="shared" si="9"/>
        <v>2.2</v>
      </c>
      <c r="Y19" s="39">
        <f t="shared" si="40"/>
        <v>0</v>
      </c>
      <c r="Z19" s="81">
        <f t="shared" si="41"/>
        <v>23.244</v>
      </c>
      <c r="AA19" s="39">
        <f t="shared" si="12"/>
        <v>0</v>
      </c>
      <c r="AB19" s="39">
        <f t="shared" si="13"/>
        <v>0</v>
      </c>
      <c r="AC19" s="39">
        <f t="shared" si="14"/>
        <v>7.3403650603170592</v>
      </c>
      <c r="AD19" s="39">
        <f t="shared" si="15"/>
        <v>15.903634939682942</v>
      </c>
      <c r="AE19" s="39">
        <f t="shared" si="16"/>
        <v>0</v>
      </c>
      <c r="AF19" s="39">
        <f t="shared" si="17"/>
        <v>0</v>
      </c>
      <c r="AG19" s="39">
        <f t="shared" si="18"/>
        <v>0</v>
      </c>
      <c r="AH19" s="39">
        <f t="shared" si="19"/>
        <v>0</v>
      </c>
      <c r="AI19" s="39">
        <f t="shared" si="20"/>
        <v>23.244</v>
      </c>
      <c r="AJ19" s="39">
        <f t="shared" si="21"/>
        <v>0</v>
      </c>
      <c r="AK19" s="39">
        <f t="shared" si="22"/>
        <v>0</v>
      </c>
      <c r="AL19" s="39">
        <f t="shared" si="23"/>
        <v>0</v>
      </c>
      <c r="AM19" s="57">
        <f t="shared" si="24"/>
        <v>0</v>
      </c>
      <c r="AN19" s="55">
        <f t="shared" si="25"/>
        <v>0</v>
      </c>
      <c r="AP19" s="80">
        <f t="shared" si="36"/>
        <v>0</v>
      </c>
      <c r="AQ19" s="39">
        <f t="shared" si="37"/>
        <v>15.534999999999997</v>
      </c>
      <c r="AR19" s="81">
        <f t="shared" si="26"/>
        <v>0</v>
      </c>
      <c r="AS19" s="90">
        <f t="shared" si="38"/>
        <v>881.11199999999985</v>
      </c>
      <c r="AT19" s="39">
        <f t="shared" si="27"/>
        <v>23.244</v>
      </c>
      <c r="AU19" s="79">
        <f t="shared" si="28"/>
        <v>0</v>
      </c>
      <c r="AV19" s="90">
        <f t="shared" si="29"/>
        <v>0</v>
      </c>
      <c r="AW19" s="39">
        <f t="shared" si="30"/>
        <v>0</v>
      </c>
      <c r="AX19" s="39">
        <f t="shared" si="31"/>
        <v>0</v>
      </c>
      <c r="AY19" s="55">
        <f t="shared" si="32"/>
        <v>23.244</v>
      </c>
      <c r="BA19" s="67">
        <v>14</v>
      </c>
      <c r="BB19" s="41">
        <v>0</v>
      </c>
      <c r="BC19" s="41">
        <v>23.244</v>
      </c>
      <c r="BD19" s="41">
        <v>34.832999999999998</v>
      </c>
      <c r="BE19" s="41">
        <v>23.244</v>
      </c>
      <c r="BF19" s="55"/>
      <c r="BG19" s="41"/>
      <c r="BH19" s="67">
        <v>14</v>
      </c>
      <c r="BI19" s="41">
        <v>0</v>
      </c>
      <c r="BJ19" s="41">
        <v>0</v>
      </c>
      <c r="BK19" s="41">
        <v>3.6659999999999999</v>
      </c>
      <c r="BL19" s="41">
        <v>0</v>
      </c>
      <c r="BM19" s="55"/>
    </row>
    <row r="20" spans="1:65" x14ac:dyDescent="0.25">
      <c r="A20" s="44" t="s">
        <v>19</v>
      </c>
      <c r="B20" s="38">
        <v>10</v>
      </c>
      <c r="C20" s="38">
        <v>5.0439999999999996</v>
      </c>
      <c r="D20" s="38">
        <v>21.667000000000002</v>
      </c>
      <c r="E20" s="38">
        <v>23.021999999999998</v>
      </c>
      <c r="F20" s="38">
        <v>1.667</v>
      </c>
      <c r="G20" s="44"/>
      <c r="H20" s="38">
        <v>1.667</v>
      </c>
      <c r="I20" s="44"/>
      <c r="K20" s="80">
        <f t="shared" si="1"/>
        <v>5.0439999999999996</v>
      </c>
      <c r="L20" s="39">
        <f t="shared" si="2"/>
        <v>23.021999999999998</v>
      </c>
      <c r="M20" s="41">
        <f t="shared" si="3"/>
        <v>12.8337</v>
      </c>
      <c r="N20" s="41">
        <f t="shared" si="4"/>
        <v>25.667400000000004</v>
      </c>
      <c r="O20" s="39">
        <f t="shared" si="5"/>
        <v>11.667</v>
      </c>
      <c r="P20" s="39">
        <f t="shared" si="6"/>
        <v>23.334000000000003</v>
      </c>
      <c r="Q20" s="54" t="str">
        <f t="shared" si="7"/>
        <v>2.3</v>
      </c>
      <c r="R20" s="39">
        <f t="shared" si="33"/>
        <v>0</v>
      </c>
      <c r="S20" s="39">
        <f t="shared" si="34"/>
        <v>5.0439999999999996</v>
      </c>
      <c r="T20" s="54" t="str">
        <f t="shared" si="39"/>
        <v>2.3</v>
      </c>
      <c r="U20" s="39">
        <f t="shared" ref="U20:U25" si="44">L20-V20</f>
        <v>0</v>
      </c>
      <c r="V20" s="55">
        <f t="shared" si="43"/>
        <v>23.021999999999998</v>
      </c>
      <c r="W20" s="41"/>
      <c r="X20" s="56" t="str">
        <f t="shared" si="9"/>
        <v>2.2</v>
      </c>
      <c r="Y20" s="39">
        <f t="shared" si="40"/>
        <v>0</v>
      </c>
      <c r="Z20" s="81">
        <f t="shared" si="41"/>
        <v>28.065999999999999</v>
      </c>
      <c r="AA20" s="39">
        <f t="shared" si="12"/>
        <v>0</v>
      </c>
      <c r="AB20" s="39">
        <f t="shared" si="13"/>
        <v>0</v>
      </c>
      <c r="AC20" s="39">
        <f t="shared" si="14"/>
        <v>8.8628540752202589</v>
      </c>
      <c r="AD20" s="39">
        <f t="shared" si="15"/>
        <v>19.20314592477974</v>
      </c>
      <c r="AE20" s="39">
        <f t="shared" si="16"/>
        <v>0</v>
      </c>
      <c r="AF20" s="39">
        <f t="shared" si="17"/>
        <v>0</v>
      </c>
      <c r="AG20" s="39">
        <f t="shared" si="18"/>
        <v>0</v>
      </c>
      <c r="AH20" s="39">
        <f t="shared" si="19"/>
        <v>5.0439999999999996</v>
      </c>
      <c r="AI20" s="39">
        <f t="shared" si="20"/>
        <v>23.022000000000002</v>
      </c>
      <c r="AJ20" s="39">
        <f t="shared" si="21"/>
        <v>0</v>
      </c>
      <c r="AK20" s="39">
        <f t="shared" si="22"/>
        <v>0</v>
      </c>
      <c r="AL20" s="39">
        <f t="shared" si="23"/>
        <v>0</v>
      </c>
      <c r="AM20" s="57">
        <f t="shared" si="24"/>
        <v>0</v>
      </c>
      <c r="AN20" s="55">
        <f t="shared" si="25"/>
        <v>0</v>
      </c>
      <c r="AP20" s="80">
        <f t="shared" si="36"/>
        <v>0</v>
      </c>
      <c r="AQ20" s="39">
        <f t="shared" si="37"/>
        <v>15.534999999999997</v>
      </c>
      <c r="AR20" s="81">
        <f t="shared" si="26"/>
        <v>0</v>
      </c>
      <c r="AS20" s="90">
        <f t="shared" si="38"/>
        <v>881.11199999999985</v>
      </c>
      <c r="AT20" s="39">
        <f t="shared" si="27"/>
        <v>28.065999999999999</v>
      </c>
      <c r="AU20" s="79">
        <f t="shared" si="28"/>
        <v>0</v>
      </c>
      <c r="AV20" s="90">
        <f t="shared" si="29"/>
        <v>0</v>
      </c>
      <c r="AW20" s="39">
        <f t="shared" si="30"/>
        <v>0</v>
      </c>
      <c r="AX20" s="39">
        <f t="shared" si="31"/>
        <v>5.0439999999999996</v>
      </c>
      <c r="AY20" s="55">
        <f t="shared" si="32"/>
        <v>23.021999999999998</v>
      </c>
      <c r="BA20" s="67">
        <v>15</v>
      </c>
      <c r="BB20" s="41">
        <v>5.0439999999999996</v>
      </c>
      <c r="BC20" s="41">
        <v>23.021999999999998</v>
      </c>
      <c r="BD20" s="41">
        <v>34.834000000000003</v>
      </c>
      <c r="BE20" s="41">
        <v>28.065999999999999</v>
      </c>
      <c r="BF20" s="55"/>
      <c r="BG20" s="41"/>
      <c r="BH20" s="67">
        <v>15</v>
      </c>
      <c r="BI20" s="41">
        <v>0</v>
      </c>
      <c r="BJ20" s="41">
        <v>0</v>
      </c>
      <c r="BK20" s="41">
        <v>3.6669999999999998</v>
      </c>
      <c r="BL20" s="41">
        <v>0</v>
      </c>
      <c r="BM20" s="55"/>
    </row>
    <row r="21" spans="1:65" x14ac:dyDescent="0.25">
      <c r="A21" s="44" t="s">
        <v>20</v>
      </c>
      <c r="B21" s="38">
        <v>10</v>
      </c>
      <c r="C21" s="38">
        <v>7.1669999999999998</v>
      </c>
      <c r="D21" s="38">
        <v>21.666</v>
      </c>
      <c r="E21" s="38">
        <v>22.602</v>
      </c>
      <c r="F21" s="38">
        <v>1.6659999999999999</v>
      </c>
      <c r="G21" s="44"/>
      <c r="H21" s="38">
        <v>1.6659999999999999</v>
      </c>
      <c r="I21" s="44"/>
      <c r="K21" s="80">
        <f t="shared" si="1"/>
        <v>7.1669999999999998</v>
      </c>
      <c r="L21" s="39">
        <f t="shared" si="2"/>
        <v>22.602</v>
      </c>
      <c r="M21" s="41">
        <f t="shared" si="3"/>
        <v>12.832600000000001</v>
      </c>
      <c r="N21" s="41">
        <f t="shared" si="4"/>
        <v>25.665200000000002</v>
      </c>
      <c r="O21" s="39">
        <f t="shared" si="5"/>
        <v>11.666</v>
      </c>
      <c r="P21" s="39">
        <f t="shared" si="6"/>
        <v>23.332000000000001</v>
      </c>
      <c r="Q21" s="54" t="str">
        <f t="shared" si="7"/>
        <v>2.3</v>
      </c>
      <c r="R21" s="39">
        <f t="shared" si="33"/>
        <v>0</v>
      </c>
      <c r="S21" s="39">
        <f t="shared" si="34"/>
        <v>7.1669999999999998</v>
      </c>
      <c r="T21" s="54" t="str">
        <f t="shared" si="39"/>
        <v>2.3</v>
      </c>
      <c r="U21" s="39">
        <f t="shared" si="44"/>
        <v>0</v>
      </c>
      <c r="V21" s="55">
        <f t="shared" si="43"/>
        <v>22.602</v>
      </c>
      <c r="W21" s="41"/>
      <c r="X21" s="56" t="str">
        <f t="shared" si="9"/>
        <v>2.2</v>
      </c>
      <c r="Y21" s="39">
        <f t="shared" si="40"/>
        <v>0</v>
      </c>
      <c r="Z21" s="81">
        <f t="shared" si="41"/>
        <v>29.768999999999998</v>
      </c>
      <c r="AA21" s="39">
        <f t="shared" si="12"/>
        <v>0</v>
      </c>
      <c r="AB21" s="39">
        <f t="shared" si="13"/>
        <v>0</v>
      </c>
      <c r="AC21" s="39">
        <f t="shared" si="14"/>
        <v>9.40093475652119</v>
      </c>
      <c r="AD21" s="39">
        <f t="shared" si="15"/>
        <v>20.36806524347881</v>
      </c>
      <c r="AE21" s="39">
        <f t="shared" si="16"/>
        <v>0</v>
      </c>
      <c r="AF21" s="39">
        <f t="shared" si="17"/>
        <v>0</v>
      </c>
      <c r="AG21" s="39">
        <f t="shared" si="18"/>
        <v>0</v>
      </c>
      <c r="AH21" s="39">
        <f t="shared" si="19"/>
        <v>7.1669999999999989</v>
      </c>
      <c r="AI21" s="39">
        <f t="shared" si="20"/>
        <v>22.602</v>
      </c>
      <c r="AJ21" s="39">
        <f t="shared" si="21"/>
        <v>0</v>
      </c>
      <c r="AK21" s="39">
        <f t="shared" si="22"/>
        <v>0</v>
      </c>
      <c r="AL21" s="39">
        <f t="shared" si="23"/>
        <v>0</v>
      </c>
      <c r="AM21" s="57">
        <f t="shared" si="24"/>
        <v>0</v>
      </c>
      <c r="AN21" s="55">
        <f t="shared" si="25"/>
        <v>0</v>
      </c>
      <c r="AP21" s="80">
        <f t="shared" si="36"/>
        <v>0</v>
      </c>
      <c r="AQ21" s="39">
        <f t="shared" si="37"/>
        <v>15.534999999999997</v>
      </c>
      <c r="AR21" s="81">
        <f t="shared" si="26"/>
        <v>0</v>
      </c>
      <c r="AS21" s="90">
        <f t="shared" si="38"/>
        <v>881.11199999999985</v>
      </c>
      <c r="AT21" s="39">
        <f t="shared" si="27"/>
        <v>29.768999999999998</v>
      </c>
      <c r="AU21" s="79">
        <f t="shared" si="28"/>
        <v>0</v>
      </c>
      <c r="AV21" s="90">
        <f t="shared" si="29"/>
        <v>0</v>
      </c>
      <c r="AW21" s="39">
        <f t="shared" si="30"/>
        <v>0</v>
      </c>
      <c r="AX21" s="39">
        <f t="shared" si="31"/>
        <v>7.1669999999999998</v>
      </c>
      <c r="AY21" s="55">
        <f t="shared" si="32"/>
        <v>22.602</v>
      </c>
      <c r="BA21" s="67">
        <v>16</v>
      </c>
      <c r="BB21" s="41">
        <v>7.1669999999999998</v>
      </c>
      <c r="BC21" s="41">
        <v>22.602</v>
      </c>
      <c r="BD21" s="41">
        <v>34.832999999999998</v>
      </c>
      <c r="BE21" s="41">
        <v>29.768999999999998</v>
      </c>
      <c r="BF21" s="55"/>
      <c r="BG21" s="41"/>
      <c r="BH21" s="67">
        <v>16</v>
      </c>
      <c r="BI21" s="41">
        <v>0</v>
      </c>
      <c r="BJ21" s="41">
        <v>0</v>
      </c>
      <c r="BK21" s="41">
        <v>3.6659999999999999</v>
      </c>
      <c r="BL21" s="41">
        <v>0</v>
      </c>
      <c r="BM21" s="55"/>
    </row>
    <row r="22" spans="1:65" x14ac:dyDescent="0.25">
      <c r="A22" s="44" t="s">
        <v>21</v>
      </c>
      <c r="B22" s="38">
        <v>10</v>
      </c>
      <c r="C22" s="38">
        <v>6.2359999999999998</v>
      </c>
      <c r="D22" s="38">
        <v>21.667000000000002</v>
      </c>
      <c r="E22" s="38">
        <v>23.199000000000002</v>
      </c>
      <c r="F22" s="38">
        <v>1.667</v>
      </c>
      <c r="G22" s="44"/>
      <c r="H22" s="38">
        <v>1.667</v>
      </c>
      <c r="I22" s="44"/>
      <c r="K22" s="80">
        <f t="shared" si="1"/>
        <v>6.2359999999999998</v>
      </c>
      <c r="L22" s="39">
        <f t="shared" si="2"/>
        <v>23.199000000000002</v>
      </c>
      <c r="M22" s="41">
        <f t="shared" si="3"/>
        <v>12.8337</v>
      </c>
      <c r="N22" s="41">
        <f t="shared" si="4"/>
        <v>25.667400000000004</v>
      </c>
      <c r="O22" s="39">
        <f t="shared" si="5"/>
        <v>11.667</v>
      </c>
      <c r="P22" s="39">
        <f t="shared" si="6"/>
        <v>23.334000000000003</v>
      </c>
      <c r="Q22" s="54" t="str">
        <f t="shared" si="7"/>
        <v>2.3</v>
      </c>
      <c r="R22" s="39">
        <f t="shared" si="33"/>
        <v>0</v>
      </c>
      <c r="S22" s="39">
        <f t="shared" si="34"/>
        <v>6.2359999999999998</v>
      </c>
      <c r="T22" s="54" t="str">
        <f t="shared" si="39"/>
        <v>2.3</v>
      </c>
      <c r="U22" s="39">
        <f t="shared" si="44"/>
        <v>0</v>
      </c>
      <c r="V22" s="55">
        <f t="shared" si="43"/>
        <v>23.199000000000002</v>
      </c>
      <c r="W22" s="41"/>
      <c r="X22" s="56" t="str">
        <f t="shared" si="9"/>
        <v>2.2</v>
      </c>
      <c r="Y22" s="39">
        <f t="shared" si="40"/>
        <v>0</v>
      </c>
      <c r="Z22" s="81">
        <f t="shared" si="41"/>
        <v>29.435000000000002</v>
      </c>
      <c r="AA22" s="39">
        <f t="shared" si="12"/>
        <v>0</v>
      </c>
      <c r="AB22" s="39">
        <f t="shared" si="13"/>
        <v>0</v>
      </c>
      <c r="AC22" s="39">
        <f t="shared" si="14"/>
        <v>9.295165314049326</v>
      </c>
      <c r="AD22" s="39">
        <f t="shared" si="15"/>
        <v>20.139834685950678</v>
      </c>
      <c r="AE22" s="39">
        <f t="shared" si="16"/>
        <v>0</v>
      </c>
      <c r="AF22" s="39">
        <f t="shared" si="17"/>
        <v>0</v>
      </c>
      <c r="AG22" s="39">
        <f t="shared" si="18"/>
        <v>0</v>
      </c>
      <c r="AH22" s="39">
        <f t="shared" si="19"/>
        <v>6.2359999999999989</v>
      </c>
      <c r="AI22" s="39">
        <f t="shared" si="20"/>
        <v>23.199000000000002</v>
      </c>
      <c r="AJ22" s="39">
        <f t="shared" si="21"/>
        <v>0</v>
      </c>
      <c r="AK22" s="39">
        <f t="shared" si="22"/>
        <v>0</v>
      </c>
      <c r="AL22" s="39">
        <f t="shared" si="23"/>
        <v>0</v>
      </c>
      <c r="AM22" s="57">
        <f t="shared" si="24"/>
        <v>0</v>
      </c>
      <c r="AN22" s="55">
        <f t="shared" si="25"/>
        <v>0</v>
      </c>
      <c r="AP22" s="80">
        <f t="shared" si="36"/>
        <v>0</v>
      </c>
      <c r="AQ22" s="39">
        <f t="shared" si="37"/>
        <v>15.534999999999997</v>
      </c>
      <c r="AR22" s="81">
        <f t="shared" si="26"/>
        <v>0</v>
      </c>
      <c r="AS22" s="90">
        <f t="shared" si="38"/>
        <v>881.11199999999985</v>
      </c>
      <c r="AT22" s="39">
        <f t="shared" si="27"/>
        <v>29.435000000000002</v>
      </c>
      <c r="AU22" s="79">
        <f t="shared" si="28"/>
        <v>0</v>
      </c>
      <c r="AV22" s="90">
        <f t="shared" si="29"/>
        <v>0</v>
      </c>
      <c r="AW22" s="39">
        <f t="shared" si="30"/>
        <v>0</v>
      </c>
      <c r="AX22" s="39">
        <f t="shared" si="31"/>
        <v>6.2359999999999998</v>
      </c>
      <c r="AY22" s="55">
        <f t="shared" si="32"/>
        <v>23.199000000000002</v>
      </c>
      <c r="BA22" s="67">
        <v>17</v>
      </c>
      <c r="BB22" s="41">
        <v>6.2359999999999998</v>
      </c>
      <c r="BC22" s="41">
        <v>23.199000000000002</v>
      </c>
      <c r="BD22" s="41">
        <v>34.834000000000003</v>
      </c>
      <c r="BE22" s="41">
        <v>29.434999999999999</v>
      </c>
      <c r="BF22" s="55"/>
      <c r="BG22" s="41"/>
      <c r="BH22" s="67">
        <v>17</v>
      </c>
      <c r="BI22" s="41">
        <v>0</v>
      </c>
      <c r="BJ22" s="41">
        <v>0</v>
      </c>
      <c r="BK22" s="41">
        <v>3.6669999999999998</v>
      </c>
      <c r="BL22" s="41">
        <v>0</v>
      </c>
      <c r="BM22" s="55"/>
    </row>
    <row r="23" spans="1:65" x14ac:dyDescent="0.25">
      <c r="A23" s="44" t="s">
        <v>22</v>
      </c>
      <c r="B23" s="38">
        <v>10</v>
      </c>
      <c r="C23" s="38">
        <v>6.1139999999999999</v>
      </c>
      <c r="D23" s="38">
        <v>21.666</v>
      </c>
      <c r="E23" s="38">
        <v>22.751999999999999</v>
      </c>
      <c r="F23" s="38">
        <v>1.6659999999999999</v>
      </c>
      <c r="G23" s="44"/>
      <c r="H23" s="38">
        <v>1.6659999999999999</v>
      </c>
      <c r="I23" s="44"/>
      <c r="K23" s="80">
        <f t="shared" si="1"/>
        <v>6.1139999999999999</v>
      </c>
      <c r="L23" s="39">
        <f t="shared" si="2"/>
        <v>22.751999999999999</v>
      </c>
      <c r="M23" s="41">
        <f t="shared" si="3"/>
        <v>12.832600000000001</v>
      </c>
      <c r="N23" s="41">
        <f t="shared" si="4"/>
        <v>25.665200000000002</v>
      </c>
      <c r="O23" s="39">
        <f t="shared" si="5"/>
        <v>11.666</v>
      </c>
      <c r="P23" s="39">
        <f t="shared" si="6"/>
        <v>23.332000000000001</v>
      </c>
      <c r="Q23" s="54" t="str">
        <f t="shared" si="7"/>
        <v>2.3</v>
      </c>
      <c r="R23" s="39">
        <f t="shared" si="33"/>
        <v>0</v>
      </c>
      <c r="S23" s="39">
        <f t="shared" si="34"/>
        <v>6.1139999999999999</v>
      </c>
      <c r="T23" s="54" t="str">
        <f t="shared" si="39"/>
        <v>2.3</v>
      </c>
      <c r="U23" s="39">
        <f t="shared" si="44"/>
        <v>0</v>
      </c>
      <c r="V23" s="55">
        <f t="shared" si="43"/>
        <v>22.751999999999999</v>
      </c>
      <c r="W23" s="41"/>
      <c r="X23" s="56" t="str">
        <f t="shared" si="9"/>
        <v>2.2</v>
      </c>
      <c r="Y23" s="39">
        <f t="shared" si="40"/>
        <v>0</v>
      </c>
      <c r="Z23" s="81">
        <f t="shared" si="41"/>
        <v>28.866</v>
      </c>
      <c r="AA23" s="39">
        <f t="shared" si="12"/>
        <v>0</v>
      </c>
      <c r="AB23" s="39">
        <f t="shared" si="13"/>
        <v>0</v>
      </c>
      <c r="AC23" s="39">
        <f t="shared" si="14"/>
        <v>9.1157708583338586</v>
      </c>
      <c r="AD23" s="39">
        <f t="shared" si="15"/>
        <v>19.750229141666139</v>
      </c>
      <c r="AE23" s="39">
        <f t="shared" si="16"/>
        <v>0</v>
      </c>
      <c r="AF23" s="39">
        <f t="shared" si="17"/>
        <v>0</v>
      </c>
      <c r="AG23" s="39">
        <f t="shared" si="18"/>
        <v>0</v>
      </c>
      <c r="AH23" s="39">
        <f t="shared" si="19"/>
        <v>6.113999999999999</v>
      </c>
      <c r="AI23" s="39">
        <f t="shared" si="20"/>
        <v>22.751999999999999</v>
      </c>
      <c r="AJ23" s="39">
        <f t="shared" si="21"/>
        <v>0</v>
      </c>
      <c r="AK23" s="39">
        <f t="shared" si="22"/>
        <v>0</v>
      </c>
      <c r="AL23" s="39">
        <f t="shared" si="23"/>
        <v>0</v>
      </c>
      <c r="AM23" s="57">
        <f t="shared" si="24"/>
        <v>0</v>
      </c>
      <c r="AN23" s="55">
        <f t="shared" si="25"/>
        <v>0</v>
      </c>
      <c r="AP23" s="80">
        <f t="shared" si="36"/>
        <v>0</v>
      </c>
      <c r="AQ23" s="39">
        <f t="shared" si="37"/>
        <v>15.534999999999997</v>
      </c>
      <c r="AR23" s="81">
        <f t="shared" si="26"/>
        <v>0</v>
      </c>
      <c r="AS23" s="90">
        <f t="shared" si="38"/>
        <v>881.11199999999985</v>
      </c>
      <c r="AT23" s="39">
        <f t="shared" si="27"/>
        <v>28.866</v>
      </c>
      <c r="AU23" s="79">
        <f t="shared" si="28"/>
        <v>0</v>
      </c>
      <c r="AV23" s="90">
        <f t="shared" si="29"/>
        <v>0</v>
      </c>
      <c r="AW23" s="39">
        <f t="shared" si="30"/>
        <v>0</v>
      </c>
      <c r="AX23" s="39">
        <f t="shared" si="31"/>
        <v>6.1139999999999999</v>
      </c>
      <c r="AY23" s="55">
        <f t="shared" si="32"/>
        <v>22.751999999999999</v>
      </c>
      <c r="BA23" s="67">
        <v>18</v>
      </c>
      <c r="BB23" s="41">
        <v>6.1139999999999999</v>
      </c>
      <c r="BC23" s="41">
        <v>22.751999999999999</v>
      </c>
      <c r="BD23" s="41">
        <v>34.832999999999998</v>
      </c>
      <c r="BE23" s="41">
        <v>28.866</v>
      </c>
      <c r="BF23" s="55"/>
      <c r="BG23" s="41"/>
      <c r="BH23" s="67">
        <v>18</v>
      </c>
      <c r="BI23" s="41">
        <v>0</v>
      </c>
      <c r="BJ23" s="41">
        <v>0</v>
      </c>
      <c r="BK23" s="41">
        <v>3.6659999999999999</v>
      </c>
      <c r="BL23" s="41">
        <v>0</v>
      </c>
      <c r="BM23" s="55"/>
    </row>
    <row r="24" spans="1:65" x14ac:dyDescent="0.25">
      <c r="A24" s="44" t="s">
        <v>23</v>
      </c>
      <c r="B24" s="38">
        <v>10</v>
      </c>
      <c r="C24" s="38">
        <v>7.29</v>
      </c>
      <c r="D24" s="38">
        <v>21.667000000000002</v>
      </c>
      <c r="E24" s="38">
        <v>22.65</v>
      </c>
      <c r="F24" s="38">
        <v>1.667</v>
      </c>
      <c r="G24" s="44"/>
      <c r="H24" s="38">
        <v>1.667</v>
      </c>
      <c r="I24" s="44"/>
      <c r="K24" s="80">
        <f t="shared" si="1"/>
        <v>7.29</v>
      </c>
      <c r="L24" s="39">
        <f t="shared" si="2"/>
        <v>22.65</v>
      </c>
      <c r="M24" s="41">
        <f t="shared" si="3"/>
        <v>12.8337</v>
      </c>
      <c r="N24" s="41">
        <f t="shared" si="4"/>
        <v>25.667400000000004</v>
      </c>
      <c r="O24" s="39">
        <f t="shared" si="5"/>
        <v>11.667</v>
      </c>
      <c r="P24" s="39">
        <f t="shared" si="6"/>
        <v>23.334000000000003</v>
      </c>
      <c r="Q24" s="54" t="str">
        <f t="shared" si="7"/>
        <v>2.3</v>
      </c>
      <c r="R24" s="39">
        <f t="shared" si="33"/>
        <v>0</v>
      </c>
      <c r="S24" s="39">
        <f t="shared" si="34"/>
        <v>7.29</v>
      </c>
      <c r="T24" s="54" t="str">
        <f t="shared" si="39"/>
        <v>2.3</v>
      </c>
      <c r="U24" s="39">
        <f t="shared" si="44"/>
        <v>0</v>
      </c>
      <c r="V24" s="55">
        <f t="shared" si="43"/>
        <v>22.65</v>
      </c>
      <c r="W24" s="41"/>
      <c r="X24" s="56" t="str">
        <f t="shared" si="9"/>
        <v>2.2</v>
      </c>
      <c r="Y24" s="39">
        <f t="shared" si="40"/>
        <v>0</v>
      </c>
      <c r="Z24" s="81">
        <f t="shared" si="41"/>
        <v>29.939999999999998</v>
      </c>
      <c r="AA24" s="39">
        <f t="shared" si="12"/>
        <v>0</v>
      </c>
      <c r="AB24" s="39">
        <f t="shared" si="13"/>
        <v>0</v>
      </c>
      <c r="AC24" s="39">
        <f t="shared" si="14"/>
        <v>9.4546373196071603</v>
      </c>
      <c r="AD24" s="39">
        <f t="shared" si="15"/>
        <v>20.485362680392836</v>
      </c>
      <c r="AE24" s="39">
        <f t="shared" si="16"/>
        <v>0</v>
      </c>
      <c r="AF24" s="39">
        <f t="shared" si="17"/>
        <v>0</v>
      </c>
      <c r="AG24" s="39">
        <f t="shared" si="18"/>
        <v>0</v>
      </c>
      <c r="AH24" s="39">
        <f t="shared" si="19"/>
        <v>7.29</v>
      </c>
      <c r="AI24" s="39">
        <f t="shared" si="20"/>
        <v>22.650000000000002</v>
      </c>
      <c r="AJ24" s="39">
        <f t="shared" si="21"/>
        <v>0</v>
      </c>
      <c r="AK24" s="39">
        <f t="shared" si="22"/>
        <v>0</v>
      </c>
      <c r="AL24" s="39">
        <f t="shared" si="23"/>
        <v>0</v>
      </c>
      <c r="AM24" s="57">
        <f t="shared" si="24"/>
        <v>0</v>
      </c>
      <c r="AN24" s="55">
        <f t="shared" si="25"/>
        <v>0</v>
      </c>
      <c r="AP24" s="80">
        <f t="shared" si="36"/>
        <v>0</v>
      </c>
      <c r="AQ24" s="39">
        <f t="shared" si="37"/>
        <v>15.534999999999997</v>
      </c>
      <c r="AR24" s="81">
        <f t="shared" si="26"/>
        <v>0</v>
      </c>
      <c r="AS24" s="90">
        <f t="shared" si="38"/>
        <v>881.11199999999985</v>
      </c>
      <c r="AT24" s="39">
        <f t="shared" si="27"/>
        <v>29.939999999999998</v>
      </c>
      <c r="AU24" s="79">
        <f t="shared" si="28"/>
        <v>0</v>
      </c>
      <c r="AV24" s="90">
        <f t="shared" si="29"/>
        <v>0</v>
      </c>
      <c r="AW24" s="39">
        <f t="shared" si="30"/>
        <v>0</v>
      </c>
      <c r="AX24" s="39">
        <f t="shared" si="31"/>
        <v>7.29</v>
      </c>
      <c r="AY24" s="55">
        <f t="shared" si="32"/>
        <v>22.65</v>
      </c>
      <c r="BA24" s="67">
        <v>19</v>
      </c>
      <c r="BB24" s="41">
        <v>7.29</v>
      </c>
      <c r="BC24" s="41">
        <v>22.65</v>
      </c>
      <c r="BD24" s="41">
        <v>34.834000000000003</v>
      </c>
      <c r="BE24" s="41">
        <v>29.94</v>
      </c>
      <c r="BF24" s="55"/>
      <c r="BG24" s="41"/>
      <c r="BH24" s="67">
        <v>19</v>
      </c>
      <c r="BI24" s="41">
        <v>0</v>
      </c>
      <c r="BJ24" s="41">
        <v>0</v>
      </c>
      <c r="BK24" s="41">
        <v>3.6669999999999998</v>
      </c>
      <c r="BL24" s="41">
        <v>0</v>
      </c>
      <c r="BM24" s="55"/>
    </row>
    <row r="25" spans="1:65" x14ac:dyDescent="0.25">
      <c r="A25" s="44" t="s">
        <v>24</v>
      </c>
      <c r="B25" s="38">
        <v>10</v>
      </c>
      <c r="C25" s="38">
        <v>1.5660000000000001</v>
      </c>
      <c r="D25" s="38">
        <v>21.666</v>
      </c>
      <c r="E25" s="38">
        <v>22.526</v>
      </c>
      <c r="F25" s="38">
        <v>1.6659999999999999</v>
      </c>
      <c r="G25" s="44"/>
      <c r="H25" s="38">
        <v>1.6659999999999999</v>
      </c>
      <c r="I25" s="44"/>
      <c r="K25" s="80">
        <f t="shared" si="1"/>
        <v>1.5660000000000001</v>
      </c>
      <c r="L25" s="39">
        <f t="shared" si="2"/>
        <v>22.526</v>
      </c>
      <c r="M25" s="41">
        <f t="shared" si="3"/>
        <v>12.832600000000001</v>
      </c>
      <c r="N25" s="41">
        <f t="shared" si="4"/>
        <v>25.665200000000002</v>
      </c>
      <c r="O25" s="39">
        <f t="shared" si="5"/>
        <v>11.666</v>
      </c>
      <c r="P25" s="39">
        <f t="shared" si="6"/>
        <v>23.332000000000001</v>
      </c>
      <c r="Q25" s="54" t="str">
        <f t="shared" si="7"/>
        <v>2.3</v>
      </c>
      <c r="R25" s="39">
        <f t="shared" si="33"/>
        <v>0</v>
      </c>
      <c r="S25" s="39">
        <f t="shared" si="34"/>
        <v>1.5660000000000001</v>
      </c>
      <c r="T25" s="54" t="str">
        <f t="shared" si="39"/>
        <v>2.3</v>
      </c>
      <c r="U25" s="39">
        <f t="shared" si="44"/>
        <v>0</v>
      </c>
      <c r="V25" s="55">
        <f t="shared" si="43"/>
        <v>22.526</v>
      </c>
      <c r="W25" s="41"/>
      <c r="X25" s="56" t="str">
        <f t="shared" si="9"/>
        <v>2.2</v>
      </c>
      <c r="Y25" s="39">
        <f t="shared" si="40"/>
        <v>0</v>
      </c>
      <c r="Z25" s="81">
        <f t="shared" si="41"/>
        <v>24.091999999999999</v>
      </c>
      <c r="AA25" s="39">
        <f t="shared" si="12"/>
        <v>0</v>
      </c>
      <c r="AB25" s="39">
        <f t="shared" si="13"/>
        <v>0</v>
      </c>
      <c r="AC25" s="39">
        <f t="shared" si="14"/>
        <v>7.6081601717930898</v>
      </c>
      <c r="AD25" s="39">
        <f t="shared" si="15"/>
        <v>16.483839828206907</v>
      </c>
      <c r="AE25" s="39">
        <f t="shared" si="16"/>
        <v>0</v>
      </c>
      <c r="AF25" s="39">
        <f t="shared" si="17"/>
        <v>0</v>
      </c>
      <c r="AG25" s="39">
        <f t="shared" si="18"/>
        <v>0</v>
      </c>
      <c r="AH25" s="39">
        <f t="shared" si="19"/>
        <v>1.5660000000000001</v>
      </c>
      <c r="AI25" s="39">
        <f t="shared" si="20"/>
        <v>22.526</v>
      </c>
      <c r="AJ25" s="39">
        <f t="shared" si="21"/>
        <v>0</v>
      </c>
      <c r="AK25" s="39">
        <f t="shared" si="22"/>
        <v>0</v>
      </c>
      <c r="AL25" s="39">
        <f t="shared" si="23"/>
        <v>0</v>
      </c>
      <c r="AM25" s="57">
        <f t="shared" si="24"/>
        <v>0</v>
      </c>
      <c r="AN25" s="55">
        <f t="shared" si="25"/>
        <v>0</v>
      </c>
      <c r="AP25" s="80">
        <f t="shared" si="36"/>
        <v>0</v>
      </c>
      <c r="AQ25" s="39">
        <f t="shared" si="37"/>
        <v>15.534999999999997</v>
      </c>
      <c r="AR25" s="81">
        <f t="shared" si="26"/>
        <v>0</v>
      </c>
      <c r="AS25" s="90">
        <f t="shared" si="38"/>
        <v>881.11199999999985</v>
      </c>
      <c r="AT25" s="39">
        <f t="shared" si="27"/>
        <v>24.091999999999999</v>
      </c>
      <c r="AU25" s="79">
        <f t="shared" si="28"/>
        <v>0</v>
      </c>
      <c r="AV25" s="90">
        <f t="shared" si="29"/>
        <v>0</v>
      </c>
      <c r="AW25" s="39">
        <f t="shared" si="30"/>
        <v>0</v>
      </c>
      <c r="AX25" s="39">
        <f t="shared" si="31"/>
        <v>1.5660000000000001</v>
      </c>
      <c r="AY25" s="55">
        <f t="shared" si="32"/>
        <v>22.526</v>
      </c>
      <c r="BA25" s="67">
        <v>20</v>
      </c>
      <c r="BB25" s="41">
        <v>1.5660000000000001</v>
      </c>
      <c r="BC25" s="41">
        <v>22.526</v>
      </c>
      <c r="BD25" s="41">
        <v>34.832999999999998</v>
      </c>
      <c r="BE25" s="41">
        <v>24.091999999999999</v>
      </c>
      <c r="BF25" s="55"/>
      <c r="BG25" s="41"/>
      <c r="BH25" s="67">
        <v>20</v>
      </c>
      <c r="BI25" s="41">
        <v>0</v>
      </c>
      <c r="BJ25" s="41">
        <v>0</v>
      </c>
      <c r="BK25" s="41">
        <v>3.6659999999999999</v>
      </c>
      <c r="BL25" s="41">
        <v>0</v>
      </c>
      <c r="BM25" s="55"/>
    </row>
    <row r="26" spans="1:65" x14ac:dyDescent="0.25">
      <c r="A26" s="44" t="s">
        <v>25</v>
      </c>
      <c r="B26" s="38">
        <v>10</v>
      </c>
      <c r="C26" s="44"/>
      <c r="D26" s="38">
        <v>21.667000000000002</v>
      </c>
      <c r="E26" s="38">
        <v>21.710999999999999</v>
      </c>
      <c r="F26" s="38">
        <v>1.667</v>
      </c>
      <c r="G26" s="44"/>
      <c r="H26" s="38">
        <v>1.667</v>
      </c>
      <c r="I26" s="38">
        <v>1.671</v>
      </c>
      <c r="K26" s="80">
        <f t="shared" si="1"/>
        <v>0</v>
      </c>
      <c r="L26" s="39">
        <f t="shared" si="2"/>
        <v>23.381999999999998</v>
      </c>
      <c r="M26" s="41">
        <f t="shared" si="3"/>
        <v>12.8337</v>
      </c>
      <c r="N26" s="41">
        <f t="shared" si="4"/>
        <v>25.667400000000004</v>
      </c>
      <c r="O26" s="39">
        <f t="shared" si="5"/>
        <v>11.667</v>
      </c>
      <c r="P26" s="39">
        <f t="shared" si="6"/>
        <v>23.334000000000003</v>
      </c>
      <c r="Q26" s="54" t="str">
        <f t="shared" si="7"/>
        <v>2.3</v>
      </c>
      <c r="R26" s="39">
        <f t="shared" si="33"/>
        <v>0</v>
      </c>
      <c r="S26" s="39">
        <f t="shared" si="34"/>
        <v>0</v>
      </c>
      <c r="T26" s="54" t="str">
        <f t="shared" si="39"/>
        <v>2.2</v>
      </c>
      <c r="U26" s="41">
        <f t="shared" ref="U26:U30" si="45">ROUND(1.1*H26*L26/N26,3)</f>
        <v>1.67</v>
      </c>
      <c r="V26" s="57">
        <f t="shared" ref="V26:V30" si="46">L26-U26</f>
        <v>21.711999999999996</v>
      </c>
      <c r="W26" s="41"/>
      <c r="X26" s="56" t="str">
        <f t="shared" si="9"/>
        <v>2.2</v>
      </c>
      <c r="Y26" s="39">
        <f t="shared" si="40"/>
        <v>0</v>
      </c>
      <c r="Z26" s="81">
        <f t="shared" si="41"/>
        <v>23.381999999999998</v>
      </c>
      <c r="AA26" s="39">
        <f t="shared" si="12"/>
        <v>0</v>
      </c>
      <c r="AB26" s="39">
        <f t="shared" si="13"/>
        <v>0</v>
      </c>
      <c r="AC26" s="39">
        <f t="shared" si="14"/>
        <v>7.3837117504026271</v>
      </c>
      <c r="AD26" s="39">
        <f t="shared" si="15"/>
        <v>15.998288249597373</v>
      </c>
      <c r="AE26" s="39">
        <f t="shared" si="16"/>
        <v>0</v>
      </c>
      <c r="AF26" s="39">
        <f t="shared" si="17"/>
        <v>0</v>
      </c>
      <c r="AG26" s="39">
        <f t="shared" si="18"/>
        <v>0</v>
      </c>
      <c r="AH26" s="39">
        <f t="shared" si="19"/>
        <v>0</v>
      </c>
      <c r="AI26" s="39">
        <f t="shared" si="20"/>
        <v>23.381999999999998</v>
      </c>
      <c r="AJ26" s="39">
        <f t="shared" si="21"/>
        <v>0</v>
      </c>
      <c r="AK26" s="39">
        <f t="shared" si="22"/>
        <v>0</v>
      </c>
      <c r="AL26" s="39">
        <f t="shared" si="23"/>
        <v>0</v>
      </c>
      <c r="AM26" s="57">
        <f t="shared" si="24"/>
        <v>0</v>
      </c>
      <c r="AN26" s="55">
        <f t="shared" si="25"/>
        <v>0</v>
      </c>
      <c r="AP26" s="80">
        <f t="shared" si="36"/>
        <v>0</v>
      </c>
      <c r="AQ26" s="39">
        <f t="shared" si="37"/>
        <v>15.534999999999997</v>
      </c>
      <c r="AR26" s="81">
        <f t="shared" si="26"/>
        <v>0</v>
      </c>
      <c r="AS26" s="90">
        <f t="shared" si="38"/>
        <v>881.11199999999985</v>
      </c>
      <c r="AT26" s="39">
        <f t="shared" si="27"/>
        <v>23.381999999999998</v>
      </c>
      <c r="AU26" s="79">
        <f t="shared" si="28"/>
        <v>0</v>
      </c>
      <c r="AV26" s="90">
        <f t="shared" si="29"/>
        <v>0</v>
      </c>
      <c r="AW26" s="39">
        <f t="shared" si="30"/>
        <v>0</v>
      </c>
      <c r="AX26" s="39">
        <f t="shared" si="31"/>
        <v>0</v>
      </c>
      <c r="AY26" s="55">
        <f t="shared" si="32"/>
        <v>23.382000000000001</v>
      </c>
      <c r="BA26" s="67">
        <v>21</v>
      </c>
      <c r="BB26" s="41">
        <v>0</v>
      </c>
      <c r="BC26" s="41">
        <v>23.382000000000001</v>
      </c>
      <c r="BD26" s="41">
        <v>34.834000000000003</v>
      </c>
      <c r="BE26" s="41">
        <v>23.382000000000001</v>
      </c>
      <c r="BF26" s="55"/>
      <c r="BG26" s="41"/>
      <c r="BH26" s="67">
        <v>21</v>
      </c>
      <c r="BI26" s="41">
        <v>0</v>
      </c>
      <c r="BJ26" s="41">
        <v>0</v>
      </c>
      <c r="BK26" s="41">
        <v>3.6659999999999999</v>
      </c>
      <c r="BL26" s="41">
        <v>0</v>
      </c>
      <c r="BM26" s="55"/>
    </row>
    <row r="27" spans="1:65" x14ac:dyDescent="0.25">
      <c r="A27" s="44" t="s">
        <v>26</v>
      </c>
      <c r="B27" s="38">
        <v>10</v>
      </c>
      <c r="C27" s="38">
        <v>3.9990000000000001</v>
      </c>
      <c r="D27" s="38">
        <v>21.666</v>
      </c>
      <c r="E27" s="38">
        <v>21.748999999999999</v>
      </c>
      <c r="F27" s="38">
        <v>1.6659999999999999</v>
      </c>
      <c r="G27" s="44"/>
      <c r="H27" s="38">
        <v>1.6659999999999999</v>
      </c>
      <c r="I27" s="38">
        <v>1.673</v>
      </c>
      <c r="K27" s="80">
        <f t="shared" si="1"/>
        <v>3.9990000000000001</v>
      </c>
      <c r="L27" s="39">
        <f t="shared" si="2"/>
        <v>23.421999999999997</v>
      </c>
      <c r="M27" s="41">
        <f t="shared" si="3"/>
        <v>12.832600000000001</v>
      </c>
      <c r="N27" s="41">
        <f t="shared" si="4"/>
        <v>25.665200000000002</v>
      </c>
      <c r="O27" s="39">
        <f t="shared" si="5"/>
        <v>11.666</v>
      </c>
      <c r="P27" s="39">
        <f t="shared" si="6"/>
        <v>23.332000000000001</v>
      </c>
      <c r="Q27" s="54" t="str">
        <f t="shared" si="7"/>
        <v>2.3</v>
      </c>
      <c r="R27" s="39">
        <f t="shared" si="33"/>
        <v>0</v>
      </c>
      <c r="S27" s="39">
        <f t="shared" si="34"/>
        <v>3.9990000000000001</v>
      </c>
      <c r="T27" s="54" t="str">
        <f t="shared" si="39"/>
        <v>2.2</v>
      </c>
      <c r="U27" s="41">
        <f t="shared" si="45"/>
        <v>1.6719999999999999</v>
      </c>
      <c r="V27" s="57">
        <f t="shared" si="46"/>
        <v>21.749999999999996</v>
      </c>
      <c r="W27" s="41"/>
      <c r="X27" s="56" t="str">
        <f t="shared" si="9"/>
        <v>2.2</v>
      </c>
      <c r="Y27" s="39">
        <f t="shared" si="40"/>
        <v>0</v>
      </c>
      <c r="Z27" s="81">
        <f t="shared" si="41"/>
        <v>27.420999999999996</v>
      </c>
      <c r="AA27" s="39">
        <f t="shared" si="12"/>
        <v>0</v>
      </c>
      <c r="AB27" s="39">
        <f t="shared" si="13"/>
        <v>0</v>
      </c>
      <c r="AC27" s="39">
        <f t="shared" si="14"/>
        <v>8.6594454620097263</v>
      </c>
      <c r="AD27" s="39">
        <f t="shared" si="15"/>
        <v>18.761554537990271</v>
      </c>
      <c r="AE27" s="39">
        <f t="shared" si="16"/>
        <v>0</v>
      </c>
      <c r="AF27" s="39">
        <f t="shared" si="17"/>
        <v>0</v>
      </c>
      <c r="AG27" s="39">
        <f t="shared" si="18"/>
        <v>0</v>
      </c>
      <c r="AH27" s="39">
        <f t="shared" si="19"/>
        <v>3.9989999999999997</v>
      </c>
      <c r="AI27" s="39">
        <f t="shared" si="20"/>
        <v>23.421999999999997</v>
      </c>
      <c r="AJ27" s="39">
        <f t="shared" si="21"/>
        <v>0</v>
      </c>
      <c r="AK27" s="39">
        <f t="shared" si="22"/>
        <v>0</v>
      </c>
      <c r="AL27" s="39">
        <f t="shared" si="23"/>
        <v>0</v>
      </c>
      <c r="AM27" s="57">
        <f t="shared" si="24"/>
        <v>0</v>
      </c>
      <c r="AN27" s="55">
        <f t="shared" si="25"/>
        <v>0</v>
      </c>
      <c r="AP27" s="80">
        <f t="shared" si="36"/>
        <v>0</v>
      </c>
      <c r="AQ27" s="39">
        <f t="shared" si="37"/>
        <v>15.534999999999997</v>
      </c>
      <c r="AR27" s="81">
        <f t="shared" si="26"/>
        <v>0</v>
      </c>
      <c r="AS27" s="90">
        <f t="shared" si="38"/>
        <v>881.11199999999985</v>
      </c>
      <c r="AT27" s="39">
        <f t="shared" si="27"/>
        <v>27.420999999999996</v>
      </c>
      <c r="AU27" s="79">
        <f t="shared" si="28"/>
        <v>0</v>
      </c>
      <c r="AV27" s="90">
        <f t="shared" si="29"/>
        <v>0</v>
      </c>
      <c r="AW27" s="39">
        <f t="shared" si="30"/>
        <v>0</v>
      </c>
      <c r="AX27" s="39">
        <f t="shared" si="31"/>
        <v>3.9990000000000001</v>
      </c>
      <c r="AY27" s="55">
        <f t="shared" si="32"/>
        <v>23.422000000000001</v>
      </c>
      <c r="BA27" s="67">
        <v>22</v>
      </c>
      <c r="BB27" s="41">
        <v>3.9990000000000001</v>
      </c>
      <c r="BC27" s="41">
        <v>23.422000000000001</v>
      </c>
      <c r="BD27" s="41">
        <v>34.832999999999998</v>
      </c>
      <c r="BE27" s="41">
        <v>27.420999999999999</v>
      </c>
      <c r="BF27" s="55"/>
      <c r="BG27" s="41"/>
      <c r="BH27" s="67">
        <v>22</v>
      </c>
      <c r="BI27" s="41">
        <v>0</v>
      </c>
      <c r="BJ27" s="41">
        <v>0</v>
      </c>
      <c r="BK27" s="41">
        <v>3.6659999999999999</v>
      </c>
      <c r="BL27" s="41">
        <v>0</v>
      </c>
      <c r="BM27" s="55"/>
    </row>
    <row r="28" spans="1:65" x14ac:dyDescent="0.25">
      <c r="A28" s="44" t="s">
        <v>27</v>
      </c>
      <c r="B28" s="38">
        <v>10</v>
      </c>
      <c r="C28" s="38">
        <v>5.923</v>
      </c>
      <c r="D28" s="38">
        <v>21.667000000000002</v>
      </c>
      <c r="E28" s="38">
        <v>22.007000000000001</v>
      </c>
      <c r="F28" s="38">
        <v>1.667</v>
      </c>
      <c r="G28" s="44"/>
      <c r="H28" s="38">
        <v>1.667</v>
      </c>
      <c r="I28" s="38">
        <v>1.694</v>
      </c>
      <c r="K28" s="80">
        <f t="shared" si="1"/>
        <v>5.923</v>
      </c>
      <c r="L28" s="39">
        <f t="shared" si="2"/>
        <v>23.701000000000001</v>
      </c>
      <c r="M28" s="41">
        <f t="shared" si="3"/>
        <v>12.8337</v>
      </c>
      <c r="N28" s="41">
        <f t="shared" si="4"/>
        <v>25.667400000000004</v>
      </c>
      <c r="O28" s="39">
        <f t="shared" si="5"/>
        <v>11.667</v>
      </c>
      <c r="P28" s="39">
        <f t="shared" si="6"/>
        <v>23.334000000000003</v>
      </c>
      <c r="Q28" s="54" t="str">
        <f t="shared" si="7"/>
        <v>2.3</v>
      </c>
      <c r="R28" s="39">
        <f t="shared" si="33"/>
        <v>0</v>
      </c>
      <c r="S28" s="39">
        <f t="shared" si="34"/>
        <v>5.923</v>
      </c>
      <c r="T28" s="54" t="str">
        <f t="shared" si="39"/>
        <v>2.2</v>
      </c>
      <c r="U28" s="41">
        <f t="shared" si="45"/>
        <v>1.6930000000000001</v>
      </c>
      <c r="V28" s="57">
        <f t="shared" si="46"/>
        <v>22.007999999999999</v>
      </c>
      <c r="W28" s="41"/>
      <c r="X28" s="56" t="str">
        <f t="shared" si="9"/>
        <v>2.2</v>
      </c>
      <c r="Y28" s="39">
        <f t="shared" si="40"/>
        <v>0</v>
      </c>
      <c r="Z28" s="81">
        <f t="shared" si="41"/>
        <v>29.624000000000002</v>
      </c>
      <c r="AA28" s="39">
        <f t="shared" si="12"/>
        <v>0</v>
      </c>
      <c r="AB28" s="39">
        <f t="shared" si="13"/>
        <v>0</v>
      </c>
      <c r="AC28" s="39">
        <f t="shared" si="14"/>
        <v>9.3548488963274075</v>
      </c>
      <c r="AD28" s="39">
        <f t="shared" si="15"/>
        <v>20.269151103672595</v>
      </c>
      <c r="AE28" s="39">
        <f t="shared" si="16"/>
        <v>0</v>
      </c>
      <c r="AF28" s="39">
        <f t="shared" si="17"/>
        <v>0</v>
      </c>
      <c r="AG28" s="39">
        <f t="shared" si="18"/>
        <v>0</v>
      </c>
      <c r="AH28" s="39">
        <f t="shared" si="19"/>
        <v>5.9229999999999992</v>
      </c>
      <c r="AI28" s="39">
        <f t="shared" si="20"/>
        <v>23.701000000000001</v>
      </c>
      <c r="AJ28" s="39">
        <f t="shared" si="21"/>
        <v>0</v>
      </c>
      <c r="AK28" s="39">
        <f t="shared" si="22"/>
        <v>0</v>
      </c>
      <c r="AL28" s="39">
        <f t="shared" si="23"/>
        <v>0</v>
      </c>
      <c r="AM28" s="57">
        <f t="shared" si="24"/>
        <v>0</v>
      </c>
      <c r="AN28" s="55">
        <f t="shared" si="25"/>
        <v>0</v>
      </c>
      <c r="AP28" s="80">
        <f t="shared" si="36"/>
        <v>0</v>
      </c>
      <c r="AQ28" s="39">
        <f t="shared" si="37"/>
        <v>15.534999999999997</v>
      </c>
      <c r="AR28" s="81">
        <f t="shared" si="26"/>
        <v>0</v>
      </c>
      <c r="AS28" s="90">
        <f t="shared" si="38"/>
        <v>881.11199999999985</v>
      </c>
      <c r="AT28" s="39">
        <f t="shared" si="27"/>
        <v>29.624000000000002</v>
      </c>
      <c r="AU28" s="79">
        <f t="shared" si="28"/>
        <v>0</v>
      </c>
      <c r="AV28" s="90">
        <f t="shared" si="29"/>
        <v>0</v>
      </c>
      <c r="AW28" s="39">
        <f t="shared" si="30"/>
        <v>0</v>
      </c>
      <c r="AX28" s="39">
        <f t="shared" si="31"/>
        <v>5.923</v>
      </c>
      <c r="AY28" s="55">
        <f t="shared" si="32"/>
        <v>23.701000000000001</v>
      </c>
      <c r="BA28" s="67">
        <v>23</v>
      </c>
      <c r="BB28" s="41">
        <v>5.923</v>
      </c>
      <c r="BC28" s="41">
        <v>23.701000000000001</v>
      </c>
      <c r="BD28" s="41">
        <v>34.834000000000003</v>
      </c>
      <c r="BE28" s="41">
        <v>29.623999999999999</v>
      </c>
      <c r="BF28" s="55"/>
      <c r="BG28" s="41"/>
      <c r="BH28" s="67">
        <v>23</v>
      </c>
      <c r="BI28" s="41">
        <v>0</v>
      </c>
      <c r="BJ28" s="41">
        <v>0</v>
      </c>
      <c r="BK28" s="41">
        <v>3.6659999999999999</v>
      </c>
      <c r="BL28" s="41">
        <v>0</v>
      </c>
      <c r="BM28" s="55"/>
    </row>
    <row r="29" spans="1:65" x14ac:dyDescent="0.25">
      <c r="A29" s="44" t="s">
        <v>28</v>
      </c>
      <c r="B29" s="38">
        <v>10</v>
      </c>
      <c r="C29" s="38">
        <v>6.1130000000000004</v>
      </c>
      <c r="D29" s="38">
        <v>21.666</v>
      </c>
      <c r="E29" s="38">
        <v>22.035</v>
      </c>
      <c r="F29" s="38">
        <v>1.6659999999999999</v>
      </c>
      <c r="G29" s="44"/>
      <c r="H29" s="38">
        <v>1.6659999999999999</v>
      </c>
      <c r="I29" s="38">
        <v>1.6950000000000001</v>
      </c>
      <c r="K29" s="80">
        <f t="shared" si="1"/>
        <v>6.1130000000000004</v>
      </c>
      <c r="L29" s="39">
        <f t="shared" si="2"/>
        <v>23.73</v>
      </c>
      <c r="M29" s="41">
        <f t="shared" si="3"/>
        <v>12.832600000000001</v>
      </c>
      <c r="N29" s="41">
        <f t="shared" si="4"/>
        <v>25.665200000000002</v>
      </c>
      <c r="O29" s="39">
        <f t="shared" si="5"/>
        <v>11.666</v>
      </c>
      <c r="P29" s="39">
        <f t="shared" si="6"/>
        <v>23.332000000000001</v>
      </c>
      <c r="Q29" s="54" t="str">
        <f t="shared" si="7"/>
        <v>2.3</v>
      </c>
      <c r="R29" s="39">
        <f t="shared" si="33"/>
        <v>0</v>
      </c>
      <c r="S29" s="39">
        <f t="shared" si="34"/>
        <v>6.1130000000000004</v>
      </c>
      <c r="T29" s="54" t="str">
        <f t="shared" si="39"/>
        <v>2.2</v>
      </c>
      <c r="U29" s="41">
        <f t="shared" si="45"/>
        <v>1.694</v>
      </c>
      <c r="V29" s="57">
        <f t="shared" si="46"/>
        <v>22.036000000000001</v>
      </c>
      <c r="W29" s="41"/>
      <c r="X29" s="56" t="str">
        <f t="shared" si="9"/>
        <v>2.2</v>
      </c>
      <c r="Y29" s="39">
        <f t="shared" si="40"/>
        <v>0</v>
      </c>
      <c r="Z29" s="81">
        <f t="shared" si="41"/>
        <v>29.843</v>
      </c>
      <c r="AA29" s="39">
        <f t="shared" si="12"/>
        <v>0</v>
      </c>
      <c r="AB29" s="39">
        <f t="shared" si="13"/>
        <v>0</v>
      </c>
      <c r="AC29" s="39">
        <f t="shared" si="14"/>
        <v>9.4243036695509375</v>
      </c>
      <c r="AD29" s="39">
        <f t="shared" si="15"/>
        <v>20.418696330449063</v>
      </c>
      <c r="AE29" s="39">
        <f t="shared" si="16"/>
        <v>0</v>
      </c>
      <c r="AF29" s="39">
        <f t="shared" si="17"/>
        <v>0</v>
      </c>
      <c r="AG29" s="39">
        <f t="shared" si="18"/>
        <v>0</v>
      </c>
      <c r="AH29" s="39">
        <f t="shared" si="19"/>
        <v>6.1130000000000004</v>
      </c>
      <c r="AI29" s="39">
        <f t="shared" si="20"/>
        <v>23.73</v>
      </c>
      <c r="AJ29" s="39">
        <f t="shared" si="21"/>
        <v>0</v>
      </c>
      <c r="AK29" s="39">
        <f t="shared" si="22"/>
        <v>0</v>
      </c>
      <c r="AL29" s="39">
        <f t="shared" si="23"/>
        <v>0</v>
      </c>
      <c r="AM29" s="57">
        <f t="shared" si="24"/>
        <v>0</v>
      </c>
      <c r="AN29" s="55">
        <f t="shared" si="25"/>
        <v>0</v>
      </c>
      <c r="AP29" s="80">
        <f t="shared" si="36"/>
        <v>0</v>
      </c>
      <c r="AQ29" s="39">
        <f t="shared" si="37"/>
        <v>15.534999999999997</v>
      </c>
      <c r="AR29" s="81">
        <f t="shared" si="26"/>
        <v>0</v>
      </c>
      <c r="AS29" s="90">
        <f t="shared" si="38"/>
        <v>881.11199999999985</v>
      </c>
      <c r="AT29" s="39">
        <f t="shared" si="27"/>
        <v>29.843</v>
      </c>
      <c r="AU29" s="79">
        <f t="shared" si="28"/>
        <v>0</v>
      </c>
      <c r="AV29" s="90">
        <f t="shared" si="29"/>
        <v>0</v>
      </c>
      <c r="AW29" s="39">
        <f t="shared" si="30"/>
        <v>0</v>
      </c>
      <c r="AX29" s="39">
        <f t="shared" si="31"/>
        <v>6.1130000000000004</v>
      </c>
      <c r="AY29" s="55">
        <f t="shared" si="32"/>
        <v>23.73</v>
      </c>
      <c r="BA29" s="67">
        <v>24</v>
      </c>
      <c r="BB29" s="41">
        <v>6.1130000000000004</v>
      </c>
      <c r="BC29" s="41">
        <v>23.73</v>
      </c>
      <c r="BD29" s="41">
        <v>34.832999999999998</v>
      </c>
      <c r="BE29" s="41">
        <v>29.843</v>
      </c>
      <c r="BF29" s="55"/>
      <c r="BG29" s="41"/>
      <c r="BH29" s="67">
        <v>24</v>
      </c>
      <c r="BI29" s="41">
        <v>0</v>
      </c>
      <c r="BJ29" s="41">
        <v>0</v>
      </c>
      <c r="BK29" s="41">
        <v>3.6659999999999999</v>
      </c>
      <c r="BL29" s="41">
        <v>0</v>
      </c>
      <c r="BM29" s="55"/>
    </row>
    <row r="30" spans="1:65" x14ac:dyDescent="0.25">
      <c r="A30" s="44" t="s">
        <v>29</v>
      </c>
      <c r="B30" s="38">
        <v>10</v>
      </c>
      <c r="C30" s="38">
        <v>6.2640000000000002</v>
      </c>
      <c r="D30" s="38">
        <v>21.667000000000002</v>
      </c>
      <c r="E30" s="38">
        <v>21.809000000000001</v>
      </c>
      <c r="F30" s="38">
        <v>1.667</v>
      </c>
      <c r="G30" s="44"/>
      <c r="H30" s="38">
        <v>1.667</v>
      </c>
      <c r="I30" s="38">
        <v>1.679</v>
      </c>
      <c r="K30" s="80">
        <f t="shared" si="1"/>
        <v>6.2640000000000002</v>
      </c>
      <c r="L30" s="39">
        <f t="shared" si="2"/>
        <v>23.488</v>
      </c>
      <c r="M30" s="41">
        <f t="shared" si="3"/>
        <v>12.8337</v>
      </c>
      <c r="N30" s="41">
        <f t="shared" si="4"/>
        <v>25.667400000000004</v>
      </c>
      <c r="O30" s="39">
        <f t="shared" si="5"/>
        <v>11.667</v>
      </c>
      <c r="P30" s="39">
        <f t="shared" si="6"/>
        <v>23.334000000000003</v>
      </c>
      <c r="Q30" s="54" t="str">
        <f t="shared" si="7"/>
        <v>2.3</v>
      </c>
      <c r="R30" s="39">
        <f t="shared" si="33"/>
        <v>0</v>
      </c>
      <c r="S30" s="39">
        <f t="shared" si="34"/>
        <v>6.2640000000000002</v>
      </c>
      <c r="T30" s="54" t="str">
        <f t="shared" si="39"/>
        <v>2.2</v>
      </c>
      <c r="U30" s="41">
        <f t="shared" si="45"/>
        <v>1.6779999999999999</v>
      </c>
      <c r="V30" s="57">
        <f t="shared" si="46"/>
        <v>21.81</v>
      </c>
      <c r="W30" s="41"/>
      <c r="X30" s="56" t="str">
        <f t="shared" si="9"/>
        <v>2.2</v>
      </c>
      <c r="Y30" s="39">
        <f t="shared" si="40"/>
        <v>0</v>
      </c>
      <c r="Z30" s="81">
        <f t="shared" si="41"/>
        <v>29.751999999999999</v>
      </c>
      <c r="AA30" s="39">
        <f t="shared" si="12"/>
        <v>0</v>
      </c>
      <c r="AB30" s="39">
        <f t="shared" si="13"/>
        <v>0</v>
      </c>
      <c r="AC30" s="39">
        <f t="shared" si="14"/>
        <v>9.3952695234786994</v>
      </c>
      <c r="AD30" s="39">
        <f t="shared" si="15"/>
        <v>20.3567304765213</v>
      </c>
      <c r="AE30" s="39">
        <f t="shared" si="16"/>
        <v>0</v>
      </c>
      <c r="AF30" s="39">
        <f t="shared" si="17"/>
        <v>0</v>
      </c>
      <c r="AG30" s="39">
        <f t="shared" si="18"/>
        <v>0</v>
      </c>
      <c r="AH30" s="39">
        <f t="shared" si="19"/>
        <v>6.2640000000000002</v>
      </c>
      <c r="AI30" s="39">
        <f t="shared" si="20"/>
        <v>23.488</v>
      </c>
      <c r="AJ30" s="39">
        <f t="shared" si="21"/>
        <v>0</v>
      </c>
      <c r="AK30" s="39">
        <f t="shared" si="22"/>
        <v>0</v>
      </c>
      <c r="AL30" s="39">
        <f t="shared" si="23"/>
        <v>0</v>
      </c>
      <c r="AM30" s="57">
        <f t="shared" si="24"/>
        <v>0</v>
      </c>
      <c r="AN30" s="55">
        <f t="shared" si="25"/>
        <v>0</v>
      </c>
      <c r="AP30" s="80">
        <f t="shared" si="36"/>
        <v>0</v>
      </c>
      <c r="AQ30" s="39">
        <f t="shared" si="37"/>
        <v>15.534999999999997</v>
      </c>
      <c r="AR30" s="81">
        <f t="shared" si="26"/>
        <v>0</v>
      </c>
      <c r="AS30" s="90">
        <f t="shared" si="38"/>
        <v>881.11199999999985</v>
      </c>
      <c r="AT30" s="39">
        <f t="shared" si="27"/>
        <v>29.751999999999999</v>
      </c>
      <c r="AU30" s="79">
        <f t="shared" si="28"/>
        <v>0</v>
      </c>
      <c r="AV30" s="90">
        <f t="shared" si="29"/>
        <v>0</v>
      </c>
      <c r="AW30" s="39">
        <f t="shared" si="30"/>
        <v>0</v>
      </c>
      <c r="AX30" s="39">
        <f t="shared" si="31"/>
        <v>6.2640000000000002</v>
      </c>
      <c r="AY30" s="55">
        <f t="shared" si="32"/>
        <v>23.488</v>
      </c>
      <c r="BA30" s="67">
        <v>25</v>
      </c>
      <c r="BB30" s="41">
        <v>6.2640000000000002</v>
      </c>
      <c r="BC30" s="41">
        <v>23.488</v>
      </c>
      <c r="BD30" s="41">
        <v>34.834000000000003</v>
      </c>
      <c r="BE30" s="41">
        <v>29.751999999999999</v>
      </c>
      <c r="BF30" s="55"/>
      <c r="BG30" s="41"/>
      <c r="BH30" s="67">
        <v>25</v>
      </c>
      <c r="BI30" s="41">
        <v>0</v>
      </c>
      <c r="BJ30" s="41">
        <v>0</v>
      </c>
      <c r="BK30" s="41">
        <v>3.6659999999999999</v>
      </c>
      <c r="BL30" s="41">
        <v>0</v>
      </c>
      <c r="BM30" s="55"/>
    </row>
    <row r="31" spans="1:65" x14ac:dyDescent="0.25">
      <c r="A31" s="44" t="s">
        <v>30</v>
      </c>
      <c r="B31" s="38">
        <v>10</v>
      </c>
      <c r="C31" s="38">
        <v>7.6870000000000003</v>
      </c>
      <c r="D31" s="38">
        <v>21.666</v>
      </c>
      <c r="E31" s="38">
        <v>22.919</v>
      </c>
      <c r="F31" s="38">
        <v>1.6659999999999999</v>
      </c>
      <c r="G31" s="44"/>
      <c r="H31" s="38">
        <v>1.6659999999999999</v>
      </c>
      <c r="I31" s="44"/>
      <c r="K31" s="80">
        <f t="shared" si="1"/>
        <v>7.6870000000000003</v>
      </c>
      <c r="L31" s="39">
        <f t="shared" si="2"/>
        <v>22.919</v>
      </c>
      <c r="M31" s="41">
        <f t="shared" si="3"/>
        <v>12.832600000000001</v>
      </c>
      <c r="N31" s="41">
        <f t="shared" si="4"/>
        <v>25.665200000000002</v>
      </c>
      <c r="O31" s="39">
        <f t="shared" si="5"/>
        <v>11.666</v>
      </c>
      <c r="P31" s="39">
        <f t="shared" si="6"/>
        <v>23.332000000000001</v>
      </c>
      <c r="Q31" s="54" t="str">
        <f t="shared" si="7"/>
        <v>2.3</v>
      </c>
      <c r="R31" s="39">
        <f t="shared" si="33"/>
        <v>0</v>
      </c>
      <c r="S31" s="39">
        <f t="shared" si="34"/>
        <v>7.6870000000000003</v>
      </c>
      <c r="T31" s="54" t="str">
        <f t="shared" si="39"/>
        <v>2.3</v>
      </c>
      <c r="U31" s="39">
        <f t="shared" ref="U31:U35" si="47">L31-V31</f>
        <v>0</v>
      </c>
      <c r="V31" s="55">
        <f>MIN(L31,D31*1.1)</f>
        <v>22.919</v>
      </c>
      <c r="W31" s="41"/>
      <c r="X31" s="56" t="str">
        <f t="shared" si="9"/>
        <v>2.2</v>
      </c>
      <c r="Y31" s="39">
        <f t="shared" si="40"/>
        <v>0</v>
      </c>
      <c r="Z31" s="81">
        <f t="shared" si="41"/>
        <v>30.606000000000002</v>
      </c>
      <c r="AA31" s="39">
        <f t="shared" si="12"/>
        <v>0</v>
      </c>
      <c r="AB31" s="39">
        <f t="shared" si="13"/>
        <v>0</v>
      </c>
      <c r="AC31" s="39">
        <f t="shared" si="14"/>
        <v>9.6652561106549619</v>
      </c>
      <c r="AD31" s="39">
        <f t="shared" si="15"/>
        <v>20.94074388934504</v>
      </c>
      <c r="AE31" s="39">
        <f t="shared" si="16"/>
        <v>0</v>
      </c>
      <c r="AF31" s="39">
        <f t="shared" si="17"/>
        <v>0</v>
      </c>
      <c r="AG31" s="39">
        <f t="shared" si="18"/>
        <v>0</v>
      </c>
      <c r="AH31" s="39">
        <f t="shared" si="19"/>
        <v>7.6870000000000003</v>
      </c>
      <c r="AI31" s="39">
        <f t="shared" si="20"/>
        <v>22.919</v>
      </c>
      <c r="AJ31" s="39">
        <f t="shared" si="21"/>
        <v>0</v>
      </c>
      <c r="AK31" s="39">
        <f t="shared" si="22"/>
        <v>0</v>
      </c>
      <c r="AL31" s="39">
        <f t="shared" si="23"/>
        <v>0</v>
      </c>
      <c r="AM31" s="57">
        <f t="shared" si="24"/>
        <v>0</v>
      </c>
      <c r="AN31" s="55">
        <f t="shared" si="25"/>
        <v>0</v>
      </c>
      <c r="AP31" s="80">
        <f t="shared" si="36"/>
        <v>0</v>
      </c>
      <c r="AQ31" s="39">
        <f t="shared" si="37"/>
        <v>15.534999999999997</v>
      </c>
      <c r="AR31" s="81">
        <f t="shared" si="26"/>
        <v>0</v>
      </c>
      <c r="AS31" s="90">
        <f t="shared" si="38"/>
        <v>881.11199999999985</v>
      </c>
      <c r="AT31" s="39">
        <f t="shared" si="27"/>
        <v>30.606000000000002</v>
      </c>
      <c r="AU31" s="79">
        <f t="shared" si="28"/>
        <v>0</v>
      </c>
      <c r="AV31" s="90">
        <f t="shared" si="29"/>
        <v>0</v>
      </c>
      <c r="AW31" s="39">
        <f t="shared" si="30"/>
        <v>0</v>
      </c>
      <c r="AX31" s="39">
        <f t="shared" si="31"/>
        <v>7.6870000000000003</v>
      </c>
      <c r="AY31" s="55">
        <f t="shared" si="32"/>
        <v>22.919</v>
      </c>
      <c r="BA31" s="67">
        <v>26</v>
      </c>
      <c r="BB31" s="41">
        <v>7.6870000000000003</v>
      </c>
      <c r="BC31" s="41">
        <v>22.919</v>
      </c>
      <c r="BD31" s="41">
        <v>34.832999999999998</v>
      </c>
      <c r="BE31" s="41">
        <v>30.606000000000002</v>
      </c>
      <c r="BF31" s="55"/>
      <c r="BG31" s="41"/>
      <c r="BH31" s="67">
        <v>26</v>
      </c>
      <c r="BI31" s="41">
        <v>0</v>
      </c>
      <c r="BJ31" s="41">
        <v>0</v>
      </c>
      <c r="BK31" s="41">
        <v>3.6659999999999999</v>
      </c>
      <c r="BL31" s="41">
        <v>0</v>
      </c>
      <c r="BM31" s="55"/>
    </row>
    <row r="32" spans="1:65" x14ac:dyDescent="0.25">
      <c r="A32" s="44" t="s">
        <v>31</v>
      </c>
      <c r="B32" s="38">
        <v>10</v>
      </c>
      <c r="C32" s="38">
        <v>6.258</v>
      </c>
      <c r="D32" s="38">
        <v>21.667000000000002</v>
      </c>
      <c r="E32" s="38">
        <v>21.827999999999999</v>
      </c>
      <c r="F32" s="38">
        <v>1.667</v>
      </c>
      <c r="G32" s="44"/>
      <c r="H32" s="38">
        <v>1.667</v>
      </c>
      <c r="I32" s="44"/>
      <c r="K32" s="80">
        <f t="shared" si="1"/>
        <v>6.258</v>
      </c>
      <c r="L32" s="39">
        <f t="shared" si="2"/>
        <v>21.827999999999999</v>
      </c>
      <c r="M32" s="41">
        <f t="shared" si="3"/>
        <v>12.8337</v>
      </c>
      <c r="N32" s="41">
        <f t="shared" si="4"/>
        <v>25.667400000000004</v>
      </c>
      <c r="O32" s="39">
        <f t="shared" si="5"/>
        <v>11.667</v>
      </c>
      <c r="P32" s="39">
        <f t="shared" si="6"/>
        <v>23.334000000000003</v>
      </c>
      <c r="Q32" s="54" t="str">
        <f t="shared" si="7"/>
        <v>2.3</v>
      </c>
      <c r="R32" s="39">
        <f t="shared" si="33"/>
        <v>0</v>
      </c>
      <c r="S32" s="39">
        <f t="shared" si="34"/>
        <v>6.258</v>
      </c>
      <c r="T32" s="54" t="str">
        <f t="shared" si="39"/>
        <v>2.3</v>
      </c>
      <c r="U32" s="39">
        <f t="shared" si="47"/>
        <v>0</v>
      </c>
      <c r="V32" s="55">
        <f t="shared" ref="V32:V35" si="48">MIN(L32,D32*1.1)</f>
        <v>21.827999999999999</v>
      </c>
      <c r="W32" s="41"/>
      <c r="X32" s="56" t="str">
        <f t="shared" si="9"/>
        <v>2.2</v>
      </c>
      <c r="Y32" s="39">
        <f t="shared" si="40"/>
        <v>0</v>
      </c>
      <c r="Z32" s="81">
        <f t="shared" si="41"/>
        <v>28.085999999999999</v>
      </c>
      <c r="AA32" s="39">
        <f t="shared" si="12"/>
        <v>0</v>
      </c>
      <c r="AB32" s="39">
        <f t="shared" si="13"/>
        <v>0</v>
      </c>
      <c r="AC32" s="39">
        <f t="shared" si="14"/>
        <v>8.8691697982126509</v>
      </c>
      <c r="AD32" s="39">
        <f t="shared" si="15"/>
        <v>19.216830201787349</v>
      </c>
      <c r="AE32" s="39">
        <f t="shared" si="16"/>
        <v>0</v>
      </c>
      <c r="AF32" s="39">
        <f t="shared" si="17"/>
        <v>0</v>
      </c>
      <c r="AG32" s="39">
        <f t="shared" si="18"/>
        <v>0</v>
      </c>
      <c r="AH32" s="39">
        <f t="shared" si="19"/>
        <v>6.258</v>
      </c>
      <c r="AI32" s="39">
        <f t="shared" si="20"/>
        <v>21.827999999999999</v>
      </c>
      <c r="AJ32" s="39">
        <f t="shared" si="21"/>
        <v>0</v>
      </c>
      <c r="AK32" s="39">
        <f t="shared" si="22"/>
        <v>0</v>
      </c>
      <c r="AL32" s="39">
        <f t="shared" si="23"/>
        <v>0</v>
      </c>
      <c r="AM32" s="57">
        <f t="shared" si="24"/>
        <v>0</v>
      </c>
      <c r="AN32" s="55">
        <f t="shared" si="25"/>
        <v>0</v>
      </c>
      <c r="AP32" s="80">
        <f t="shared" si="36"/>
        <v>0</v>
      </c>
      <c r="AQ32" s="39">
        <f t="shared" si="37"/>
        <v>15.534999999999997</v>
      </c>
      <c r="AR32" s="81">
        <f t="shared" si="26"/>
        <v>0</v>
      </c>
      <c r="AS32" s="90">
        <f t="shared" si="38"/>
        <v>881.11199999999985</v>
      </c>
      <c r="AT32" s="39">
        <f t="shared" si="27"/>
        <v>28.085999999999999</v>
      </c>
      <c r="AU32" s="79">
        <f t="shared" si="28"/>
        <v>0</v>
      </c>
      <c r="AV32" s="90">
        <f t="shared" si="29"/>
        <v>0</v>
      </c>
      <c r="AW32" s="39">
        <f t="shared" si="30"/>
        <v>0</v>
      </c>
      <c r="AX32" s="39">
        <f t="shared" si="31"/>
        <v>6.258</v>
      </c>
      <c r="AY32" s="55">
        <f t="shared" si="32"/>
        <v>21.827999999999999</v>
      </c>
      <c r="BA32" s="67">
        <v>27</v>
      </c>
      <c r="BB32" s="41">
        <v>6.258</v>
      </c>
      <c r="BC32" s="41">
        <v>21.827999999999999</v>
      </c>
      <c r="BD32" s="41">
        <v>34.834000000000003</v>
      </c>
      <c r="BE32" s="41">
        <v>28.085999999999999</v>
      </c>
      <c r="BF32" s="55"/>
      <c r="BG32" s="41"/>
      <c r="BH32" s="67">
        <v>27</v>
      </c>
      <c r="BI32" s="41">
        <v>0</v>
      </c>
      <c r="BJ32" s="41">
        <v>0</v>
      </c>
      <c r="BK32" s="41">
        <v>3.6659999999999999</v>
      </c>
      <c r="BL32" s="41">
        <v>0</v>
      </c>
      <c r="BM32" s="55"/>
    </row>
    <row r="33" spans="1:65" x14ac:dyDescent="0.25">
      <c r="A33" s="44" t="s">
        <v>32</v>
      </c>
      <c r="B33" s="38">
        <v>10</v>
      </c>
      <c r="C33" s="38">
        <v>1.1379999999999999</v>
      </c>
      <c r="D33" s="38">
        <v>21.666</v>
      </c>
      <c r="E33" s="38">
        <v>21.236999999999998</v>
      </c>
      <c r="F33" s="38">
        <v>1.6659999999999999</v>
      </c>
      <c r="G33" s="44"/>
      <c r="H33" s="38">
        <v>1.6659999999999999</v>
      </c>
      <c r="I33" s="44"/>
      <c r="K33" s="80">
        <f t="shared" si="1"/>
        <v>1.1379999999999999</v>
      </c>
      <c r="L33" s="39">
        <f t="shared" si="2"/>
        <v>21.236999999999998</v>
      </c>
      <c r="M33" s="41">
        <f t="shared" si="3"/>
        <v>12.832600000000001</v>
      </c>
      <c r="N33" s="41">
        <f t="shared" si="4"/>
        <v>25.665200000000002</v>
      </c>
      <c r="O33" s="39">
        <f t="shared" si="5"/>
        <v>11.666</v>
      </c>
      <c r="P33" s="39">
        <f t="shared" si="6"/>
        <v>23.332000000000001</v>
      </c>
      <c r="Q33" s="54" t="str">
        <f t="shared" si="7"/>
        <v>2.3</v>
      </c>
      <c r="R33" s="39">
        <f t="shared" si="33"/>
        <v>0</v>
      </c>
      <c r="S33" s="39">
        <f t="shared" si="34"/>
        <v>1.1379999999999999</v>
      </c>
      <c r="T33" s="54" t="str">
        <f t="shared" si="39"/>
        <v>2.3</v>
      </c>
      <c r="U33" s="39">
        <f t="shared" si="47"/>
        <v>0</v>
      </c>
      <c r="V33" s="55">
        <f t="shared" si="48"/>
        <v>21.236999999999998</v>
      </c>
      <c r="W33" s="41"/>
      <c r="X33" s="56" t="str">
        <f t="shared" si="9"/>
        <v>2.2</v>
      </c>
      <c r="Y33" s="39">
        <f t="shared" si="40"/>
        <v>0</v>
      </c>
      <c r="Z33" s="81">
        <f t="shared" si="41"/>
        <v>22.375</v>
      </c>
      <c r="AA33" s="39">
        <f t="shared" si="12"/>
        <v>0</v>
      </c>
      <c r="AB33" s="39">
        <f t="shared" si="13"/>
        <v>0</v>
      </c>
      <c r="AC33" s="39">
        <f t="shared" si="14"/>
        <v>7.0659382302785323</v>
      </c>
      <c r="AD33" s="39">
        <f t="shared" si="15"/>
        <v>15.309061769721467</v>
      </c>
      <c r="AE33" s="39">
        <f t="shared" si="16"/>
        <v>0</v>
      </c>
      <c r="AF33" s="39">
        <f t="shared" si="17"/>
        <v>0</v>
      </c>
      <c r="AG33" s="39">
        <f t="shared" si="18"/>
        <v>0</v>
      </c>
      <c r="AH33" s="39">
        <f t="shared" si="19"/>
        <v>1.1379999999999999</v>
      </c>
      <c r="AI33" s="39">
        <f t="shared" si="20"/>
        <v>21.236999999999998</v>
      </c>
      <c r="AJ33" s="39">
        <f t="shared" si="21"/>
        <v>0</v>
      </c>
      <c r="AK33" s="39">
        <f t="shared" si="22"/>
        <v>0</v>
      </c>
      <c r="AL33" s="39">
        <f t="shared" si="23"/>
        <v>0</v>
      </c>
      <c r="AM33" s="57">
        <f t="shared" si="24"/>
        <v>0</v>
      </c>
      <c r="AN33" s="55">
        <f t="shared" si="25"/>
        <v>0</v>
      </c>
      <c r="AP33" s="80">
        <f t="shared" si="36"/>
        <v>0</v>
      </c>
      <c r="AQ33" s="39">
        <f t="shared" si="37"/>
        <v>15.534999999999997</v>
      </c>
      <c r="AR33" s="81">
        <f t="shared" si="26"/>
        <v>0</v>
      </c>
      <c r="AS33" s="90">
        <f t="shared" si="38"/>
        <v>881.11199999999985</v>
      </c>
      <c r="AT33" s="39">
        <f t="shared" si="27"/>
        <v>22.375</v>
      </c>
      <c r="AU33" s="79">
        <f t="shared" si="28"/>
        <v>0</v>
      </c>
      <c r="AV33" s="90">
        <f t="shared" si="29"/>
        <v>0</v>
      </c>
      <c r="AW33" s="39">
        <f t="shared" si="30"/>
        <v>0</v>
      </c>
      <c r="AX33" s="39">
        <f t="shared" si="31"/>
        <v>1.1379999999999999</v>
      </c>
      <c r="AY33" s="55">
        <f t="shared" si="32"/>
        <v>21.236999999999998</v>
      </c>
      <c r="BA33" s="67">
        <v>28</v>
      </c>
      <c r="BB33" s="41">
        <v>1.1379999999999999</v>
      </c>
      <c r="BC33" s="41">
        <v>21.236999999999998</v>
      </c>
      <c r="BD33" s="41">
        <v>34.832999999999998</v>
      </c>
      <c r="BE33" s="41">
        <v>22.375</v>
      </c>
      <c r="BF33" s="55"/>
      <c r="BG33" s="41"/>
      <c r="BH33" s="67">
        <v>28</v>
      </c>
      <c r="BI33" s="41">
        <v>0</v>
      </c>
      <c r="BJ33" s="41">
        <v>0</v>
      </c>
      <c r="BK33" s="41">
        <v>3.6659999999999999</v>
      </c>
      <c r="BL33" s="41">
        <v>0</v>
      </c>
      <c r="BM33" s="55"/>
    </row>
    <row r="34" spans="1:65" x14ac:dyDescent="0.25">
      <c r="A34" s="44" t="s">
        <v>33</v>
      </c>
      <c r="B34" s="38">
        <v>10</v>
      </c>
      <c r="C34" s="44"/>
      <c r="D34" s="38">
        <v>21.667000000000002</v>
      </c>
      <c r="E34" s="38">
        <v>20.93</v>
      </c>
      <c r="F34" s="38">
        <v>1.667</v>
      </c>
      <c r="G34" s="44"/>
      <c r="H34" s="38">
        <v>1.667</v>
      </c>
      <c r="I34" s="44"/>
      <c r="K34" s="80">
        <f t="shared" si="1"/>
        <v>0</v>
      </c>
      <c r="L34" s="39">
        <f t="shared" si="2"/>
        <v>20.93</v>
      </c>
      <c r="M34" s="41">
        <f t="shared" si="3"/>
        <v>12.8337</v>
      </c>
      <c r="N34" s="41">
        <f t="shared" si="4"/>
        <v>25.667400000000004</v>
      </c>
      <c r="O34" s="39">
        <f t="shared" si="5"/>
        <v>11.667</v>
      </c>
      <c r="P34" s="39">
        <f t="shared" si="6"/>
        <v>23.334000000000003</v>
      </c>
      <c r="Q34" s="54" t="str">
        <f t="shared" si="7"/>
        <v>2.3</v>
      </c>
      <c r="R34" s="39">
        <f t="shared" si="33"/>
        <v>0</v>
      </c>
      <c r="S34" s="39">
        <f t="shared" si="34"/>
        <v>0</v>
      </c>
      <c r="T34" s="54" t="str">
        <f t="shared" si="39"/>
        <v>2.3</v>
      </c>
      <c r="U34" s="39">
        <f t="shared" si="47"/>
        <v>0</v>
      </c>
      <c r="V34" s="55">
        <f t="shared" si="48"/>
        <v>20.93</v>
      </c>
      <c r="W34" s="41"/>
      <c r="X34" s="56" t="str">
        <f t="shared" si="9"/>
        <v>2.2</v>
      </c>
      <c r="Y34" s="39">
        <f t="shared" si="40"/>
        <v>0</v>
      </c>
      <c r="Z34" s="81">
        <f t="shared" si="41"/>
        <v>20.93</v>
      </c>
      <c r="AA34" s="39">
        <f t="shared" si="12"/>
        <v>0</v>
      </c>
      <c r="AB34" s="39">
        <f t="shared" si="13"/>
        <v>0</v>
      </c>
      <c r="AC34" s="39">
        <f t="shared" si="14"/>
        <v>6.6094041115356683</v>
      </c>
      <c r="AD34" s="39">
        <f t="shared" si="15"/>
        <v>14.320595888464332</v>
      </c>
      <c r="AE34" s="39">
        <f t="shared" si="16"/>
        <v>0</v>
      </c>
      <c r="AF34" s="39">
        <f t="shared" si="17"/>
        <v>0</v>
      </c>
      <c r="AG34" s="39">
        <f t="shared" si="18"/>
        <v>0</v>
      </c>
      <c r="AH34" s="39">
        <f t="shared" si="19"/>
        <v>0</v>
      </c>
      <c r="AI34" s="39">
        <f t="shared" si="20"/>
        <v>20.93</v>
      </c>
      <c r="AJ34" s="39">
        <f t="shared" si="21"/>
        <v>0</v>
      </c>
      <c r="AK34" s="39">
        <f t="shared" si="22"/>
        <v>0</v>
      </c>
      <c r="AL34" s="39">
        <f t="shared" si="23"/>
        <v>0</v>
      </c>
      <c r="AM34" s="57">
        <f t="shared" si="24"/>
        <v>0</v>
      </c>
      <c r="AN34" s="55">
        <f t="shared" si="25"/>
        <v>0</v>
      </c>
      <c r="AP34" s="80">
        <f t="shared" si="36"/>
        <v>0</v>
      </c>
      <c r="AQ34" s="39">
        <f t="shared" si="37"/>
        <v>15.534999999999997</v>
      </c>
      <c r="AR34" s="81">
        <f t="shared" si="26"/>
        <v>0</v>
      </c>
      <c r="AS34" s="90">
        <f t="shared" si="38"/>
        <v>881.11199999999985</v>
      </c>
      <c r="AT34" s="39">
        <f t="shared" si="27"/>
        <v>20.93</v>
      </c>
      <c r="AU34" s="79">
        <f t="shared" si="28"/>
        <v>0</v>
      </c>
      <c r="AV34" s="90">
        <f t="shared" si="29"/>
        <v>0</v>
      </c>
      <c r="AW34" s="39">
        <f t="shared" si="30"/>
        <v>0</v>
      </c>
      <c r="AX34" s="39">
        <f t="shared" si="31"/>
        <v>0</v>
      </c>
      <c r="AY34" s="55">
        <f t="shared" si="32"/>
        <v>20.93</v>
      </c>
      <c r="BA34" s="67">
        <v>29</v>
      </c>
      <c r="BB34" s="41">
        <v>0</v>
      </c>
      <c r="BC34" s="41">
        <v>20.93</v>
      </c>
      <c r="BD34" s="41">
        <v>34.834000000000003</v>
      </c>
      <c r="BE34" s="41">
        <v>20.93</v>
      </c>
      <c r="BF34" s="55"/>
      <c r="BG34" s="41"/>
      <c r="BH34" s="67">
        <v>29</v>
      </c>
      <c r="BI34" s="41">
        <v>0</v>
      </c>
      <c r="BJ34" s="41">
        <v>0</v>
      </c>
      <c r="BK34" s="41">
        <v>3.6659999999999999</v>
      </c>
      <c r="BL34" s="41">
        <v>0</v>
      </c>
      <c r="BM34" s="55"/>
    </row>
    <row r="35" spans="1:65" ht="15.75" thickBot="1" x14ac:dyDescent="0.3">
      <c r="A35" s="44" t="s">
        <v>34</v>
      </c>
      <c r="B35" s="38">
        <v>10</v>
      </c>
      <c r="C35" s="44"/>
      <c r="D35" s="38">
        <v>21.666</v>
      </c>
      <c r="E35" s="38">
        <v>20.292999999999999</v>
      </c>
      <c r="F35" s="38">
        <v>1.6659999999999999</v>
      </c>
      <c r="G35" s="44"/>
      <c r="H35" s="38">
        <v>1.6659999999999999</v>
      </c>
      <c r="I35" s="44"/>
      <c r="K35" s="80">
        <f t="shared" si="1"/>
        <v>0</v>
      </c>
      <c r="L35" s="39">
        <f t="shared" si="2"/>
        <v>20.292999999999999</v>
      </c>
      <c r="M35" s="41">
        <f t="shared" si="3"/>
        <v>12.832600000000001</v>
      </c>
      <c r="N35" s="41">
        <f t="shared" si="4"/>
        <v>25.665200000000002</v>
      </c>
      <c r="O35" s="39">
        <f t="shared" si="5"/>
        <v>11.666</v>
      </c>
      <c r="P35" s="39">
        <f t="shared" si="6"/>
        <v>23.332000000000001</v>
      </c>
      <c r="Q35" s="54" t="str">
        <f t="shared" si="7"/>
        <v>2.3</v>
      </c>
      <c r="R35" s="39">
        <f t="shared" si="33"/>
        <v>0</v>
      </c>
      <c r="S35" s="39">
        <f t="shared" si="34"/>
        <v>0</v>
      </c>
      <c r="T35" s="54" t="str">
        <f t="shared" si="39"/>
        <v>2.3</v>
      </c>
      <c r="U35" s="39">
        <f t="shared" si="47"/>
        <v>0</v>
      </c>
      <c r="V35" s="55">
        <f t="shared" si="48"/>
        <v>20.292999999999999</v>
      </c>
      <c r="W35" s="41"/>
      <c r="X35" s="56" t="str">
        <f t="shared" si="9"/>
        <v>2.2</v>
      </c>
      <c r="Y35" s="39">
        <f t="shared" si="40"/>
        <v>0</v>
      </c>
      <c r="Z35" s="81">
        <f t="shared" si="41"/>
        <v>20.292999999999999</v>
      </c>
      <c r="AA35" s="39">
        <f t="shared" si="12"/>
        <v>0</v>
      </c>
      <c r="AB35" s="39">
        <f t="shared" si="13"/>
        <v>0</v>
      </c>
      <c r="AC35" s="39">
        <f t="shared" si="14"/>
        <v>6.408450704225352</v>
      </c>
      <c r="AD35" s="39">
        <f t="shared" si="15"/>
        <v>13.884549295774647</v>
      </c>
      <c r="AE35" s="39">
        <f t="shared" si="16"/>
        <v>0</v>
      </c>
      <c r="AF35" s="39">
        <f t="shared" si="17"/>
        <v>0</v>
      </c>
      <c r="AG35" s="39">
        <f t="shared" si="18"/>
        <v>0</v>
      </c>
      <c r="AH35" s="39">
        <f t="shared" si="19"/>
        <v>0</v>
      </c>
      <c r="AI35" s="39">
        <f t="shared" si="20"/>
        <v>20.292999999999999</v>
      </c>
      <c r="AJ35" s="39">
        <f t="shared" si="21"/>
        <v>0</v>
      </c>
      <c r="AK35" s="39">
        <f t="shared" si="22"/>
        <v>0</v>
      </c>
      <c r="AL35" s="39">
        <f t="shared" si="23"/>
        <v>0</v>
      </c>
      <c r="AM35" s="57">
        <f t="shared" si="24"/>
        <v>0</v>
      </c>
      <c r="AN35" s="55">
        <f t="shared" si="25"/>
        <v>0</v>
      </c>
      <c r="AP35" s="80">
        <f t="shared" si="36"/>
        <v>0</v>
      </c>
      <c r="AQ35" s="39">
        <f t="shared" si="37"/>
        <v>15.534999999999997</v>
      </c>
      <c r="AR35" s="81">
        <f t="shared" si="26"/>
        <v>0</v>
      </c>
      <c r="AS35" s="90">
        <f t="shared" si="38"/>
        <v>881.11199999999985</v>
      </c>
      <c r="AT35" s="39">
        <f t="shared" si="27"/>
        <v>20.292999999999999</v>
      </c>
      <c r="AU35" s="79">
        <f t="shared" si="28"/>
        <v>0</v>
      </c>
      <c r="AV35" s="90">
        <f t="shared" si="29"/>
        <v>0</v>
      </c>
      <c r="AW35" s="39">
        <f t="shared" si="30"/>
        <v>0</v>
      </c>
      <c r="AX35" s="39">
        <f t="shared" si="31"/>
        <v>0</v>
      </c>
      <c r="AY35" s="55">
        <f t="shared" si="32"/>
        <v>20.292999999999999</v>
      </c>
      <c r="BA35" s="67">
        <v>30</v>
      </c>
      <c r="BB35" s="41">
        <v>0</v>
      </c>
      <c r="BC35" s="41">
        <v>20.292999999999999</v>
      </c>
      <c r="BD35" s="41">
        <v>34.832999999999998</v>
      </c>
      <c r="BE35" s="41">
        <v>20.292999999999999</v>
      </c>
      <c r="BF35" s="55"/>
      <c r="BG35" s="41"/>
      <c r="BH35" s="67">
        <v>30</v>
      </c>
      <c r="BI35" s="41">
        <v>0</v>
      </c>
      <c r="BJ35" s="41">
        <v>0</v>
      </c>
      <c r="BK35" s="41">
        <v>3.6659999999999999</v>
      </c>
      <c r="BL35" s="41">
        <v>0</v>
      </c>
      <c r="BM35" s="55"/>
    </row>
    <row r="36" spans="1:65" ht="15.75" thickBot="1" x14ac:dyDescent="0.3">
      <c r="B36" s="82">
        <f>SUM(B6:B35)</f>
        <v>300</v>
      </c>
      <c r="C36" s="82">
        <f>SUM(C6:C35)</f>
        <v>143.35500000000005</v>
      </c>
      <c r="D36" s="82">
        <f t="shared" ref="D36:E36" si="49">SUM(D6:D35)</f>
        <v>650.00000000000023</v>
      </c>
      <c r="E36" s="82">
        <f t="shared" si="49"/>
        <v>703.77099999999973</v>
      </c>
      <c r="F36" s="82">
        <f t="shared" ref="F36" si="50">SUM(F6:F35)</f>
        <v>50</v>
      </c>
      <c r="G36" s="82">
        <f t="shared" ref="G36" si="51">SUM(G6:G35)</f>
        <v>9.17</v>
      </c>
      <c r="H36" s="82">
        <f t="shared" ref="H36" si="52">SUM(H6:H35)</f>
        <v>50</v>
      </c>
      <c r="I36" s="82">
        <f t="shared" ref="I36" si="53">SUM(I6:I35)</f>
        <v>40.351000000000006</v>
      </c>
      <c r="K36" s="83">
        <f>SUM(K6:K35)</f>
        <v>152.52500000000003</v>
      </c>
      <c r="L36" s="58">
        <f>SUM(L6:L35)</f>
        <v>744.12199999999984</v>
      </c>
      <c r="M36" s="58">
        <f>SUM(M6:M35)</f>
        <v>385.00000000000017</v>
      </c>
      <c r="N36" s="58">
        <f>SUM(N6:N35)</f>
        <v>770.00000000000045</v>
      </c>
      <c r="O36" s="58">
        <f t="shared" ref="O36:P36" si="54">SUM(O6:O35)</f>
        <v>349.99999999999989</v>
      </c>
      <c r="P36" s="58">
        <f t="shared" si="54"/>
        <v>699.99999999999989</v>
      </c>
      <c r="Q36" s="59"/>
      <c r="R36" s="58">
        <f>SUM(R6:R35)</f>
        <v>1.8340000000000001</v>
      </c>
      <c r="S36" s="58">
        <f>SUM(S6:S35)</f>
        <v>150.69100000000003</v>
      </c>
      <c r="T36" s="59"/>
      <c r="U36" s="58">
        <f>SUM(U6:U35)</f>
        <v>29.720999999999997</v>
      </c>
      <c r="V36" s="43">
        <f>SUM(V6:V35)</f>
        <v>714.40099999999984</v>
      </c>
      <c r="W36" s="59"/>
      <c r="X36" s="59"/>
      <c r="Y36" s="58">
        <f>SUM(Y6:Y35)</f>
        <v>15.535299999999992</v>
      </c>
      <c r="Z36" s="58">
        <f>SUM(Z6:Z35)</f>
        <v>881.11169999999981</v>
      </c>
      <c r="AA36" s="58">
        <f>SUM(AA6:AA35)</f>
        <v>7.7676499999999962</v>
      </c>
      <c r="AB36" s="58">
        <f t="shared" ref="AB36:AD36" si="55">SUM(AB6:AB35)</f>
        <v>7.7676499999999962</v>
      </c>
      <c r="AC36" s="58">
        <f t="shared" si="55"/>
        <v>278.24554526773312</v>
      </c>
      <c r="AD36" s="58">
        <f t="shared" si="55"/>
        <v>602.86615473226686</v>
      </c>
      <c r="AE36" s="58">
        <f t="shared" ref="AE36" si="56">SUM(AE6:AE35)</f>
        <v>3.9400075959075385</v>
      </c>
      <c r="AF36" s="58">
        <f t="shared" ref="AF36" si="57">SUM(AF6:AF35)</f>
        <v>11.595292404092453</v>
      </c>
      <c r="AG36" s="58">
        <f>SUM(AG6:AG35)</f>
        <v>0</v>
      </c>
      <c r="AH36" s="58">
        <f t="shared" ref="AH36" si="58">SUM(AH6:AH35)</f>
        <v>148.5849924040925</v>
      </c>
      <c r="AI36" s="58">
        <f t="shared" ref="AI36" si="59">SUM(AI6:AI35)</f>
        <v>732.52670759590751</v>
      </c>
      <c r="AJ36" s="58">
        <f>SUM(AJ6:AJ35)</f>
        <v>0</v>
      </c>
      <c r="AK36" s="58">
        <f t="shared" ref="AK36:AM36" si="60">SUM(AK6:AK35)</f>
        <v>0</v>
      </c>
      <c r="AL36" s="58">
        <f t="shared" si="60"/>
        <v>4.5145419521899761</v>
      </c>
      <c r="AM36" s="43">
        <f t="shared" si="60"/>
        <v>9.7816580478100121</v>
      </c>
      <c r="AN36" s="43">
        <f>SUM(AN6:AN35)</f>
        <v>14.296199999999985</v>
      </c>
      <c r="AO36" s="39"/>
      <c r="AP36" s="103">
        <f>SUM(AP6:AP35)</f>
        <v>15.534999999999997</v>
      </c>
      <c r="AQ36" s="59"/>
      <c r="AR36" s="104">
        <f>SUM(AR6:AR35)</f>
        <v>0</v>
      </c>
      <c r="AS36" s="94"/>
      <c r="AT36" s="99">
        <f t="shared" si="27"/>
        <v>881.11199999999985</v>
      </c>
      <c r="AU36" s="100">
        <f>SUM(AU6:AU35)</f>
        <v>14.294999999999987</v>
      </c>
      <c r="AV36" s="96">
        <f>SUM(AV6:AV35)</f>
        <v>3.94</v>
      </c>
      <c r="AW36" s="58">
        <f>SUM(AW6:AW35)</f>
        <v>11.594999999999999</v>
      </c>
      <c r="AX36" s="58">
        <f>SUM(AX6:AX35)</f>
        <v>148.58500000000004</v>
      </c>
      <c r="AY36" s="85">
        <f>SUM(AY6:AY35)</f>
        <v>732.52699999999982</v>
      </c>
      <c r="BA36" s="84" t="s">
        <v>67</v>
      </c>
      <c r="BB36" s="59">
        <v>146.893</v>
      </c>
      <c r="BC36" s="59">
        <v>734.221</v>
      </c>
      <c r="BD36" s="59"/>
      <c r="BE36" s="97">
        <v>881.11400000000003</v>
      </c>
      <c r="BF36" s="98">
        <v>14.297000000000001</v>
      </c>
      <c r="BG36" s="86"/>
      <c r="BH36" s="84" t="s">
        <v>67</v>
      </c>
      <c r="BI36" s="59">
        <v>5.6319999999999997</v>
      </c>
      <c r="BJ36" s="59">
        <v>9.9009999999999998</v>
      </c>
      <c r="BK36" s="59"/>
      <c r="BL36" s="105">
        <v>15.532999999999999</v>
      </c>
      <c r="BM36" s="106">
        <v>0</v>
      </c>
    </row>
    <row r="39" spans="1:65" x14ac:dyDescent="0.25">
      <c r="B39" s="82"/>
      <c r="P39" s="138" t="s">
        <v>97</v>
      </c>
      <c r="Q39" s="138"/>
      <c r="R39" s="138"/>
      <c r="S39" s="138"/>
      <c r="T39" s="138"/>
      <c r="U39" s="138"/>
      <c r="V39" s="138"/>
      <c r="W39" s="138"/>
      <c r="X39" s="138"/>
      <c r="Y39" s="60" t="b">
        <f>Y36&lt;(F36+H36)</f>
        <v>1</v>
      </c>
      <c r="AO39" s="60" t="s">
        <v>115</v>
      </c>
      <c r="AP39" s="82">
        <f>ROUND((B7+D7)*1.1,3)</f>
        <v>34.834000000000003</v>
      </c>
    </row>
    <row r="40" spans="1:65" x14ac:dyDescent="0.25">
      <c r="P40" s="138" t="s">
        <v>98</v>
      </c>
      <c r="Q40" s="138"/>
      <c r="R40" s="138"/>
      <c r="S40" s="138"/>
      <c r="T40" s="138"/>
      <c r="U40" s="138"/>
      <c r="V40" s="138"/>
      <c r="W40" s="138"/>
      <c r="X40" s="138"/>
      <c r="Y40" s="60" t="b">
        <f>Z36&lt;(B36+D36)</f>
        <v>1</v>
      </c>
      <c r="AO40" s="60" t="s">
        <v>116</v>
      </c>
      <c r="AP40" s="82">
        <f>Y7+Z7</f>
        <v>42.74</v>
      </c>
    </row>
    <row r="41" spans="1:65" x14ac:dyDescent="0.25">
      <c r="AO41" s="60" t="s">
        <v>117</v>
      </c>
      <c r="AP41" s="82">
        <f>MIN((Y7+Z7),ROUND((B7+D7)*1.1,3))-Z7</f>
        <v>-4.2389999999999972</v>
      </c>
    </row>
    <row r="42" spans="1:65" x14ac:dyDescent="0.25">
      <c r="P42" s="60" t="s">
        <v>94</v>
      </c>
      <c r="AO42" s="60" t="s">
        <v>118</v>
      </c>
      <c r="AP42" s="82">
        <f>MAX(MIN((Y8+Z8),ROUND((B8+D8)*1.1,3))-Z8,0)</f>
        <v>0</v>
      </c>
    </row>
    <row r="43" spans="1:65" x14ac:dyDescent="0.25">
      <c r="AO43" s="60" t="s">
        <v>119</v>
      </c>
      <c r="AP43" s="82">
        <f>($D$36+$B$36)-AS6</f>
        <v>68.888300000000413</v>
      </c>
    </row>
  </sheetData>
  <mergeCells count="23">
    <mergeCell ref="P39:X39"/>
    <mergeCell ref="P40:X40"/>
    <mergeCell ref="AA3:AN3"/>
    <mergeCell ref="K1:AN1"/>
    <mergeCell ref="AP3:AR3"/>
    <mergeCell ref="B4:C4"/>
    <mergeCell ref="D4:E4"/>
    <mergeCell ref="F4:G4"/>
    <mergeCell ref="Q3:V3"/>
    <mergeCell ref="X3:Z3"/>
    <mergeCell ref="H3:I3"/>
    <mergeCell ref="H4:I4"/>
    <mergeCell ref="BH2:BM2"/>
    <mergeCell ref="BA1:BM1"/>
    <mergeCell ref="BA2:BF2"/>
    <mergeCell ref="B3:C3"/>
    <mergeCell ref="D3:E3"/>
    <mergeCell ref="F3:G3"/>
    <mergeCell ref="AS3:AU3"/>
    <mergeCell ref="AV3:AY3"/>
    <mergeCell ref="AP1:AY1"/>
    <mergeCell ref="A1:I1"/>
    <mergeCell ref="A2:I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M42"/>
  <sheetViews>
    <sheetView topLeftCell="A4" zoomScale="80" zoomScaleNormal="80" workbookViewId="0">
      <selection activeCell="G42" sqref="G42"/>
    </sheetView>
  </sheetViews>
  <sheetFormatPr defaultRowHeight="15" x14ac:dyDescent="0.25"/>
  <cols>
    <col min="1" max="10" width="9.140625" style="60"/>
    <col min="11" max="12" width="9.140625" style="60" customWidth="1"/>
    <col min="13" max="14" width="14.5703125" style="60" customWidth="1"/>
    <col min="15" max="16" width="11.5703125" style="60" customWidth="1"/>
    <col min="17" max="18" width="10.28515625" style="60" hidden="1" customWidth="1"/>
    <col min="19" max="19" width="9.140625" style="60" hidden="1" customWidth="1"/>
    <col min="20" max="20" width="9.42578125" style="60" hidden="1" customWidth="1"/>
    <col min="21" max="23" width="9.140625" style="60" hidden="1" customWidth="1"/>
    <col min="24" max="26" width="9.140625" style="60"/>
    <col min="27" max="30" width="0" style="60" hidden="1" customWidth="1"/>
    <col min="31" max="35" width="9.140625" style="60"/>
    <col min="36" max="39" width="0" style="60" hidden="1" customWidth="1"/>
    <col min="40" max="40" width="12" style="60" bestFit="1" customWidth="1"/>
    <col min="41" max="41" width="9.140625" style="60"/>
    <col min="42" max="42" width="13.28515625" style="60" customWidth="1"/>
    <col min="43" max="43" width="12.28515625" style="60" customWidth="1"/>
    <col min="44" max="44" width="11.85546875" style="60" customWidth="1"/>
    <col min="45" max="45" width="12" style="60" customWidth="1"/>
    <col min="46" max="46" width="12.7109375" style="60" customWidth="1"/>
    <col min="47" max="47" width="11.85546875" style="60" customWidth="1"/>
    <col min="48" max="52" width="9.140625" style="60" customWidth="1"/>
    <col min="53" max="58" width="12.140625" style="60" customWidth="1"/>
    <col min="59" max="59" width="5.85546875" style="60" customWidth="1"/>
    <col min="60" max="65" width="12.140625" style="60" customWidth="1"/>
    <col min="66" max="16384" width="9.140625" style="60"/>
  </cols>
  <sheetData>
    <row r="1" spans="1:65" ht="30" customHeight="1" thickBot="1" x14ac:dyDescent="0.3">
      <c r="A1" s="127" t="s">
        <v>113</v>
      </c>
      <c r="B1" s="128"/>
      <c r="C1" s="128"/>
      <c r="D1" s="128"/>
      <c r="E1" s="128"/>
      <c r="F1" s="128"/>
      <c r="G1" s="128"/>
      <c r="H1" s="128"/>
      <c r="I1" s="128"/>
      <c r="K1" s="142" t="s">
        <v>110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4"/>
      <c r="AP1" s="124" t="s">
        <v>111</v>
      </c>
      <c r="AQ1" s="125"/>
      <c r="AR1" s="125"/>
      <c r="AS1" s="125"/>
      <c r="AT1" s="125"/>
      <c r="AU1" s="125"/>
      <c r="AV1" s="125"/>
      <c r="AW1" s="125"/>
      <c r="AX1" s="125"/>
      <c r="AY1" s="126"/>
      <c r="BA1" s="114" t="s">
        <v>112</v>
      </c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6"/>
    </row>
    <row r="2" spans="1:65" x14ac:dyDescent="0.25">
      <c r="A2" s="129" t="s">
        <v>66</v>
      </c>
      <c r="B2" s="130"/>
      <c r="C2" s="130"/>
      <c r="D2" s="130"/>
      <c r="E2" s="130"/>
      <c r="F2" s="130"/>
      <c r="G2" s="130"/>
      <c r="H2" s="130"/>
      <c r="I2" s="130"/>
      <c r="K2" s="61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  <c r="W2" s="41"/>
      <c r="X2" s="41"/>
      <c r="Y2" s="41"/>
      <c r="Z2" s="41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3"/>
      <c r="AN2" s="63"/>
      <c r="AP2" s="64"/>
      <c r="AQ2" s="35"/>
      <c r="AR2" s="35"/>
      <c r="AS2" s="35"/>
      <c r="AT2" s="35"/>
      <c r="AU2" s="41"/>
      <c r="AV2" s="41"/>
      <c r="AW2" s="41"/>
      <c r="AX2" s="41"/>
      <c r="AY2" s="55"/>
      <c r="BA2" s="111" t="s">
        <v>102</v>
      </c>
      <c r="BB2" s="112"/>
      <c r="BC2" s="112"/>
      <c r="BD2" s="112"/>
      <c r="BE2" s="112"/>
      <c r="BF2" s="113"/>
      <c r="BG2" s="41"/>
      <c r="BH2" s="111" t="s">
        <v>103</v>
      </c>
      <c r="BI2" s="112"/>
      <c r="BJ2" s="112"/>
      <c r="BK2" s="112"/>
      <c r="BL2" s="112"/>
      <c r="BM2" s="113"/>
    </row>
    <row r="3" spans="1:65" ht="34.5" customHeight="1" x14ac:dyDescent="0.25">
      <c r="A3" s="65" t="s">
        <v>109</v>
      </c>
      <c r="B3" s="117" t="s">
        <v>102</v>
      </c>
      <c r="C3" s="117"/>
      <c r="D3" s="117" t="s">
        <v>102</v>
      </c>
      <c r="E3" s="117"/>
      <c r="F3" s="117" t="s">
        <v>103</v>
      </c>
      <c r="G3" s="117"/>
      <c r="H3" s="117" t="s">
        <v>103</v>
      </c>
      <c r="I3" s="117"/>
      <c r="K3" s="66"/>
      <c r="L3" s="47"/>
      <c r="M3" s="47"/>
      <c r="N3" s="47"/>
      <c r="O3" s="47"/>
      <c r="P3" s="47"/>
      <c r="Q3" s="133" t="s">
        <v>88</v>
      </c>
      <c r="R3" s="133"/>
      <c r="S3" s="133"/>
      <c r="T3" s="133"/>
      <c r="U3" s="133"/>
      <c r="V3" s="134"/>
      <c r="W3" s="41"/>
      <c r="X3" s="135" t="s">
        <v>89</v>
      </c>
      <c r="Y3" s="136"/>
      <c r="Z3" s="137"/>
      <c r="AA3" s="139" t="s">
        <v>93</v>
      </c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1"/>
      <c r="AP3" s="145" t="s">
        <v>103</v>
      </c>
      <c r="AQ3" s="119"/>
      <c r="AR3" s="120"/>
      <c r="AS3" s="118" t="s">
        <v>102</v>
      </c>
      <c r="AT3" s="119"/>
      <c r="AU3" s="120"/>
      <c r="AV3" s="121" t="s">
        <v>96</v>
      </c>
      <c r="AW3" s="122"/>
      <c r="AX3" s="122"/>
      <c r="AY3" s="123"/>
      <c r="BA3" s="67" t="s">
        <v>74</v>
      </c>
      <c r="BB3" s="41">
        <v>1</v>
      </c>
      <c r="BC3" s="41">
        <v>2</v>
      </c>
      <c r="BD3" s="41">
        <v>3</v>
      </c>
      <c r="BE3" s="41">
        <v>4</v>
      </c>
      <c r="BF3" s="55">
        <v>5</v>
      </c>
      <c r="BG3" s="41"/>
      <c r="BH3" s="67" t="s">
        <v>74</v>
      </c>
      <c r="BI3" s="41">
        <v>1</v>
      </c>
      <c r="BJ3" s="41">
        <v>2</v>
      </c>
      <c r="BK3" s="41">
        <v>3</v>
      </c>
      <c r="BL3" s="41">
        <v>4</v>
      </c>
      <c r="BM3" s="55">
        <v>5</v>
      </c>
    </row>
    <row r="4" spans="1:65" ht="36" customHeight="1" x14ac:dyDescent="0.25">
      <c r="A4" s="68"/>
      <c r="B4" s="131" t="s">
        <v>104</v>
      </c>
      <c r="C4" s="131"/>
      <c r="D4" s="132" t="s">
        <v>105</v>
      </c>
      <c r="E4" s="132"/>
      <c r="F4" s="131" t="s">
        <v>104</v>
      </c>
      <c r="G4" s="131"/>
      <c r="H4" s="132" t="s">
        <v>105</v>
      </c>
      <c r="I4" s="132"/>
      <c r="K4" s="64"/>
      <c r="L4" s="35"/>
      <c r="M4" s="35"/>
      <c r="N4" s="35"/>
      <c r="O4" s="35"/>
      <c r="P4" s="35"/>
      <c r="Q4" s="35"/>
      <c r="R4" s="48" t="s">
        <v>103</v>
      </c>
      <c r="S4" s="48" t="s">
        <v>102</v>
      </c>
      <c r="T4" s="35"/>
      <c r="U4" s="48" t="s">
        <v>103</v>
      </c>
      <c r="V4" s="49" t="s">
        <v>102</v>
      </c>
      <c r="W4" s="41"/>
      <c r="X4" s="50"/>
      <c r="Y4" s="48" t="s">
        <v>103</v>
      </c>
      <c r="Z4" s="69" t="s">
        <v>102</v>
      </c>
      <c r="AA4" s="48" t="s">
        <v>103</v>
      </c>
      <c r="AB4" s="48" t="s">
        <v>103</v>
      </c>
      <c r="AC4" s="48" t="s">
        <v>102</v>
      </c>
      <c r="AD4" s="48" t="s">
        <v>102</v>
      </c>
      <c r="AE4" s="48" t="s">
        <v>103</v>
      </c>
      <c r="AF4" s="48" t="s">
        <v>103</v>
      </c>
      <c r="AG4" s="48" t="s">
        <v>103</v>
      </c>
      <c r="AH4" s="48" t="s">
        <v>102</v>
      </c>
      <c r="AI4" s="48" t="s">
        <v>102</v>
      </c>
      <c r="AJ4" s="48" t="s">
        <v>103</v>
      </c>
      <c r="AK4" s="48" t="s">
        <v>103</v>
      </c>
      <c r="AL4" s="48" t="s">
        <v>102</v>
      </c>
      <c r="AM4" s="49" t="s">
        <v>102</v>
      </c>
      <c r="AN4" s="49" t="s">
        <v>102</v>
      </c>
      <c r="AP4" s="70"/>
      <c r="AQ4" s="71"/>
      <c r="AR4" s="88"/>
      <c r="AS4" s="87"/>
      <c r="AT4" s="71"/>
      <c r="AU4" s="79"/>
      <c r="AV4" s="91" t="s">
        <v>103</v>
      </c>
      <c r="AW4" s="92" t="s">
        <v>103</v>
      </c>
      <c r="AX4" s="92" t="s">
        <v>102</v>
      </c>
      <c r="AY4" s="93" t="s">
        <v>102</v>
      </c>
      <c r="BA4" s="72" t="s">
        <v>73</v>
      </c>
      <c r="BB4" s="73" t="s">
        <v>100</v>
      </c>
      <c r="BC4" s="73" t="s">
        <v>101</v>
      </c>
      <c r="BD4" s="73" t="s">
        <v>72</v>
      </c>
      <c r="BE4" s="74" t="s">
        <v>71</v>
      </c>
      <c r="BF4" s="75" t="s">
        <v>70</v>
      </c>
      <c r="BG4" s="41"/>
      <c r="BH4" s="72" t="s">
        <v>73</v>
      </c>
      <c r="BI4" s="73" t="s">
        <v>100</v>
      </c>
      <c r="BJ4" s="73" t="s">
        <v>101</v>
      </c>
      <c r="BK4" s="73" t="s">
        <v>72</v>
      </c>
      <c r="BL4" s="74" t="s">
        <v>71</v>
      </c>
      <c r="BM4" s="75" t="s">
        <v>70</v>
      </c>
    </row>
    <row r="5" spans="1:65" ht="56.25" customHeight="1" x14ac:dyDescent="0.25">
      <c r="A5" s="76" t="s">
        <v>0</v>
      </c>
      <c r="B5" s="76" t="s">
        <v>1</v>
      </c>
      <c r="C5" s="76" t="s">
        <v>2</v>
      </c>
      <c r="D5" s="76" t="s">
        <v>1</v>
      </c>
      <c r="E5" s="76" t="s">
        <v>2</v>
      </c>
      <c r="F5" s="76" t="s">
        <v>1</v>
      </c>
      <c r="G5" s="76" t="s">
        <v>2</v>
      </c>
      <c r="H5" s="76" t="s">
        <v>1</v>
      </c>
      <c r="I5" s="76" t="s">
        <v>2</v>
      </c>
      <c r="K5" s="77" t="s">
        <v>106</v>
      </c>
      <c r="L5" s="78" t="s">
        <v>108</v>
      </c>
      <c r="M5" s="35" t="s">
        <v>106</v>
      </c>
      <c r="N5" s="35" t="s">
        <v>108</v>
      </c>
      <c r="O5" s="35" t="s">
        <v>106</v>
      </c>
      <c r="P5" s="35" t="s">
        <v>108</v>
      </c>
      <c r="Q5" s="51" t="s">
        <v>83</v>
      </c>
      <c r="R5" s="35" t="s">
        <v>81</v>
      </c>
      <c r="S5" s="35" t="s">
        <v>81</v>
      </c>
      <c r="T5" s="51" t="s">
        <v>84</v>
      </c>
      <c r="U5" s="35" t="s">
        <v>82</v>
      </c>
      <c r="V5" s="52" t="s">
        <v>82</v>
      </c>
      <c r="W5" s="41"/>
      <c r="X5" s="53" t="s">
        <v>69</v>
      </c>
      <c r="Y5" s="41"/>
      <c r="Z5" s="79"/>
      <c r="AA5" s="41" t="s">
        <v>106</v>
      </c>
      <c r="AB5" s="41" t="s">
        <v>82</v>
      </c>
      <c r="AC5" s="41" t="s">
        <v>106</v>
      </c>
      <c r="AD5" s="41" t="s">
        <v>82</v>
      </c>
      <c r="AE5" s="41" t="s">
        <v>106</v>
      </c>
      <c r="AF5" s="41" t="s">
        <v>108</v>
      </c>
      <c r="AG5" s="40" t="s">
        <v>92</v>
      </c>
      <c r="AH5" s="41" t="s">
        <v>106</v>
      </c>
      <c r="AI5" s="41" t="s">
        <v>108</v>
      </c>
      <c r="AJ5" s="40" t="s">
        <v>107</v>
      </c>
      <c r="AK5" s="40" t="s">
        <v>87</v>
      </c>
      <c r="AL5" s="40" t="s">
        <v>107</v>
      </c>
      <c r="AM5" s="42" t="s">
        <v>87</v>
      </c>
      <c r="AN5" s="42" t="s">
        <v>92</v>
      </c>
      <c r="AP5" s="64"/>
      <c r="AQ5" s="35"/>
      <c r="AR5" s="89" t="s">
        <v>95</v>
      </c>
      <c r="AS5" s="37"/>
      <c r="AT5" s="36"/>
      <c r="AU5" s="89" t="s">
        <v>95</v>
      </c>
      <c r="AV5" s="95" t="s">
        <v>106</v>
      </c>
      <c r="AW5" s="40" t="s">
        <v>108</v>
      </c>
      <c r="AX5" s="40" t="s">
        <v>106</v>
      </c>
      <c r="AY5" s="42" t="s">
        <v>108</v>
      </c>
      <c r="BA5" s="67" t="s">
        <v>68</v>
      </c>
      <c r="BB5" s="41" t="s">
        <v>44</v>
      </c>
      <c r="BC5" s="41" t="s">
        <v>44</v>
      </c>
      <c r="BD5" s="41"/>
      <c r="BE5" s="41"/>
      <c r="BF5" s="55"/>
      <c r="BG5" s="41"/>
      <c r="BH5" s="67" t="s">
        <v>68</v>
      </c>
      <c r="BI5" s="41" t="s">
        <v>44</v>
      </c>
      <c r="BJ5" s="41" t="s">
        <v>44</v>
      </c>
      <c r="BK5" s="41"/>
      <c r="BL5" s="41"/>
      <c r="BM5" s="55"/>
    </row>
    <row r="6" spans="1:65" x14ac:dyDescent="0.25">
      <c r="A6" s="44" t="s">
        <v>5</v>
      </c>
      <c r="B6" s="101">
        <v>2.4E-2</v>
      </c>
      <c r="C6" s="101">
        <v>2.5999999999999999E-2</v>
      </c>
      <c r="D6" s="101">
        <v>3.4000000000000002E-2</v>
      </c>
      <c r="E6" s="101">
        <v>1.7999999999999999E-2</v>
      </c>
      <c r="F6" s="101">
        <v>4.2000000000000003E-2</v>
      </c>
      <c r="G6" s="101">
        <v>6.0999999999999999E-2</v>
      </c>
      <c r="H6" s="101">
        <v>2.4E-2</v>
      </c>
      <c r="I6" s="102"/>
      <c r="K6" s="80">
        <f>C6+G6</f>
        <v>8.6999999999999994E-2</v>
      </c>
      <c r="L6" s="39">
        <f>E6+I6</f>
        <v>1.7999999999999999E-2</v>
      </c>
      <c r="M6" s="41">
        <f>O6*1.1</f>
        <v>7.2600000000000012E-2</v>
      </c>
      <c r="N6" s="41">
        <f>P6*1.1</f>
        <v>6.3800000000000009E-2</v>
      </c>
      <c r="O6" s="39">
        <f>B6+F6</f>
        <v>6.6000000000000003E-2</v>
      </c>
      <c r="P6" s="39">
        <f>D6+H6</f>
        <v>5.8000000000000003E-2</v>
      </c>
      <c r="Q6" s="54" t="str">
        <f>IF(K6&gt;M6,"2.1",IF(K6&gt;=O6,"2.2","2.3"))</f>
        <v>2.1</v>
      </c>
      <c r="R6" s="41">
        <f>ROUND(F6*1.1,3)</f>
        <v>4.5999999999999999E-2</v>
      </c>
      <c r="S6" s="39">
        <f>K6-R6</f>
        <v>4.0999999999999995E-2</v>
      </c>
      <c r="T6" s="54" t="str">
        <f t="shared" ref="T6:T9" si="0">IF(L6&gt;N6,"2.1",IF(L6&gt;=P6,"2.2","2.3"))</f>
        <v>2.3</v>
      </c>
      <c r="U6" s="39">
        <f>L6-V6</f>
        <v>0</v>
      </c>
      <c r="V6" s="55">
        <f>MIN(L6,D6*1.1)</f>
        <v>1.7999999999999999E-2</v>
      </c>
      <c r="W6" s="41"/>
      <c r="X6" s="56" t="str">
        <f>IF((K6+L6)&gt;(M6+N6),"2.1",IF((K6+L6)&gt;=(O6+P6),"2.2","2.2"))</f>
        <v>2.2</v>
      </c>
      <c r="Y6" s="39">
        <f t="shared" ref="Y6:Y10" si="1">(K6+L6)-Z6</f>
        <v>4.1199999999999987E-2</v>
      </c>
      <c r="Z6" s="81">
        <f t="shared" ref="Z6:Z11" si="2">MIN((K6+L6),(B6+D6)*1.1)</f>
        <v>6.3800000000000009E-2</v>
      </c>
      <c r="AA6" s="39">
        <f>Y6*F6/(F6+H6)</f>
        <v>2.6218181818181811E-2</v>
      </c>
      <c r="AB6" s="39">
        <f>Y6*H6/(F6+H6)</f>
        <v>1.4981818181818178E-2</v>
      </c>
      <c r="AC6" s="39">
        <f>Z6*B6/(B6+D6)</f>
        <v>2.6400000000000003E-2</v>
      </c>
      <c r="AD6" s="39">
        <f>Z6*D6/(B6+D6)</f>
        <v>3.740000000000001E-2</v>
      </c>
      <c r="AE6" s="39">
        <f>Y6*K6/(K6+L6)</f>
        <v>3.4137142857142845E-2</v>
      </c>
      <c r="AF6" s="39">
        <f>Y6*L6/(K6+L6)</f>
        <v>7.0628571428571407E-3</v>
      </c>
      <c r="AG6" s="39">
        <f>MAX((AE6+AF6)-ROUND((F6+H6)*1.1,3),0)</f>
        <v>0</v>
      </c>
      <c r="AH6" s="39">
        <f>Z6*K6/(K6+L6)</f>
        <v>5.2862857142857149E-2</v>
      </c>
      <c r="AI6" s="39">
        <f>Z6*L6/(K6+L6)</f>
        <v>1.0937142857142859E-2</v>
      </c>
      <c r="AJ6" s="39">
        <f>MAX(AA6-F6*1.1,0)</f>
        <v>0</v>
      </c>
      <c r="AK6" s="39">
        <f>MAX(AB6-H6*1.1,0)</f>
        <v>0</v>
      </c>
      <c r="AL6" s="39">
        <f>MAX(AC6-B6*1.1,0)</f>
        <v>0</v>
      </c>
      <c r="AM6" s="57">
        <f>MAX(AD6-D6*1.1,0)</f>
        <v>6.9388939039072284E-18</v>
      </c>
      <c r="AN6" s="55">
        <f>MAX((AH6+AI6)-ROUND((B6+D6)*1.1,3),0)</f>
        <v>0</v>
      </c>
      <c r="AP6" s="80">
        <f>IF(Y6&lt;(F6+H6),Y6+MIN(ROUND((F6+H6)*1.1,3)-Y6,($F$36+$H$36)-$Y$36,$Z$36-($B$36+$D$36),Z6),Y6)</f>
        <v>7.2999999999999995E-2</v>
      </c>
      <c r="AQ6" s="39">
        <f>$Y$36+(AP6-Y6)</f>
        <v>1.6612000000000002</v>
      </c>
      <c r="AR6" s="81">
        <f>MAX(AP6-ROUND((F6+H6)*1.1,3),0)</f>
        <v>0</v>
      </c>
      <c r="AS6" s="90">
        <f>$Z$36-(AP6-Y6)</f>
        <v>1.9418000000000006</v>
      </c>
      <c r="AT6" s="39">
        <f>Z6+(Y6-AP6)</f>
        <v>3.2000000000000001E-2</v>
      </c>
      <c r="AU6" s="79">
        <f>MAX(AT6-ROUND((B6+D6)*1.1,3),0)</f>
        <v>0</v>
      </c>
      <c r="AV6" s="90">
        <f>ROUND(AP6*K6/(K6+L6),3)</f>
        <v>0.06</v>
      </c>
      <c r="AW6" s="39">
        <f>ROUND(AP6*L6/(K6+L6),3)</f>
        <v>1.2999999999999999E-2</v>
      </c>
      <c r="AX6" s="39">
        <f>ROUND(AT6*K6/(K6+L6),3)</f>
        <v>2.7E-2</v>
      </c>
      <c r="AY6" s="55">
        <f>ROUND(AT6*L6/(K6+L6),3)</f>
        <v>5.0000000000000001E-3</v>
      </c>
      <c r="BA6" s="67">
        <v>1</v>
      </c>
      <c r="BB6" s="41">
        <v>2.5999999999999999E-2</v>
      </c>
      <c r="BC6" s="41">
        <v>7.0000000000000001E-3</v>
      </c>
      <c r="BD6" s="41">
        <v>6.3E-2</v>
      </c>
      <c r="BE6" s="41">
        <v>3.3000000000000002E-2</v>
      </c>
      <c r="BF6" s="55"/>
      <c r="BG6" s="41"/>
      <c r="BH6" s="67">
        <v>1</v>
      </c>
      <c r="BI6" s="41">
        <v>6.0999999999999999E-2</v>
      </c>
      <c r="BJ6" s="41">
        <v>1.0999999999999999E-2</v>
      </c>
      <c r="BK6" s="41">
        <v>7.1999999999999995E-2</v>
      </c>
      <c r="BL6" s="41">
        <v>7.1999999999999995E-2</v>
      </c>
      <c r="BM6" s="55"/>
    </row>
    <row r="7" spans="1:65" x14ac:dyDescent="0.25">
      <c r="A7" s="44" t="s">
        <v>6</v>
      </c>
      <c r="B7" s="101">
        <v>2.3E-2</v>
      </c>
      <c r="C7" s="101">
        <v>2.5000000000000001E-2</v>
      </c>
      <c r="D7" s="101">
        <v>3.3000000000000002E-2</v>
      </c>
      <c r="E7" s="101">
        <v>1.6E-2</v>
      </c>
      <c r="F7" s="101">
        <v>4.2000000000000003E-2</v>
      </c>
      <c r="G7" s="101">
        <v>5.0999999999999997E-2</v>
      </c>
      <c r="H7" s="101">
        <v>2.3E-2</v>
      </c>
      <c r="I7" s="102"/>
      <c r="K7" s="80">
        <f t="shared" ref="K7:K35" si="3">C7+G7</f>
        <v>7.5999999999999998E-2</v>
      </c>
      <c r="L7" s="39">
        <f t="shared" ref="L7:L35" si="4">E7+I7</f>
        <v>1.6E-2</v>
      </c>
      <c r="M7" s="41">
        <f t="shared" ref="M7:N35" si="5">O7*1.1</f>
        <v>7.1500000000000008E-2</v>
      </c>
      <c r="N7" s="41">
        <f t="shared" si="5"/>
        <v>6.1600000000000009E-2</v>
      </c>
      <c r="O7" s="39">
        <f t="shared" ref="O7:O35" si="6">B7+F7</f>
        <v>6.5000000000000002E-2</v>
      </c>
      <c r="P7" s="39">
        <f t="shared" ref="P7:P35" si="7">D7+H7</f>
        <v>5.6000000000000001E-2</v>
      </c>
      <c r="Q7" s="54" t="str">
        <f t="shared" ref="Q7:Q35" si="8">IF(K7&gt;M7,"2.1",IF(K7&gt;=O7,"2.2","2.3"))</f>
        <v>2.1</v>
      </c>
      <c r="R7" s="39">
        <f>K7-S7</f>
        <v>5.0699999999999995E-2</v>
      </c>
      <c r="S7" s="39">
        <f>MIN(K7,B7*1.1)</f>
        <v>2.5300000000000003E-2</v>
      </c>
      <c r="T7" s="54" t="str">
        <f t="shared" si="0"/>
        <v>2.3</v>
      </c>
      <c r="U7" s="41">
        <f t="shared" ref="U7:U13" si="9">ROUND(H7*1.1,3)</f>
        <v>2.5000000000000001E-2</v>
      </c>
      <c r="V7" s="57">
        <f>L7-U7</f>
        <v>-9.0000000000000011E-3</v>
      </c>
      <c r="W7" s="41"/>
      <c r="X7" s="56" t="str">
        <f t="shared" ref="X7:X35" si="10">IF((K7+L7)&gt;(M7+N7),"2.1",IF((K7+L7)&gt;=(O7+P7),"2.2","2.2"))</f>
        <v>2.2</v>
      </c>
      <c r="Y7" s="39">
        <f t="shared" si="1"/>
        <v>3.039999999999999E-2</v>
      </c>
      <c r="Z7" s="81">
        <f t="shared" si="2"/>
        <v>6.1600000000000009E-2</v>
      </c>
      <c r="AA7" s="39">
        <f t="shared" ref="AA7:AA35" si="11">Y7*F7/(F7+H7)</f>
        <v>1.9643076923076916E-2</v>
      </c>
      <c r="AB7" s="39">
        <f t="shared" ref="AB7:AB35" si="12">Y7*H7/(F7+H7)</f>
        <v>1.0756923076923074E-2</v>
      </c>
      <c r="AC7" s="39">
        <f t="shared" ref="AC7:AC35" si="13">Z7*B7/(B7+D7)</f>
        <v>2.5300000000000003E-2</v>
      </c>
      <c r="AD7" s="39">
        <f t="shared" ref="AD7:AD35" si="14">Z7*D7/(B7+D7)</f>
        <v>3.6300000000000006E-2</v>
      </c>
      <c r="AE7" s="39">
        <f t="shared" ref="AE7:AE35" si="15">Y7*K7/(K7+L7)</f>
        <v>2.5113043478260863E-2</v>
      </c>
      <c r="AF7" s="39">
        <f t="shared" ref="AF7:AF35" si="16">Y7*L7/(K7+L7)</f>
        <v>5.2869565217391291E-3</v>
      </c>
      <c r="AG7" s="39">
        <f t="shared" ref="AG7:AG35" si="17">MAX((AE7+AF7)-ROUND((F7+H7)*1.1,3),0)</f>
        <v>0</v>
      </c>
      <c r="AH7" s="39">
        <f t="shared" ref="AH7:AH35" si="18">Z7*K7/(K7+L7)</f>
        <v>5.0886956521739135E-2</v>
      </c>
      <c r="AI7" s="39">
        <f t="shared" ref="AI7:AI35" si="19">Z7*L7/(K7+L7)</f>
        <v>1.071304347826087E-2</v>
      </c>
      <c r="AJ7" s="39">
        <f t="shared" ref="AJ7:AJ35" si="20">MAX(AA7-F7*1.1,0)</f>
        <v>0</v>
      </c>
      <c r="AK7" s="39">
        <f t="shared" ref="AK7:AK35" si="21">MAX(AB7-H7*1.1,0)</f>
        <v>0</v>
      </c>
      <c r="AL7" s="39">
        <f t="shared" ref="AL7:AL35" si="22">MAX(AC7-B7*1.1,0)</f>
        <v>0</v>
      </c>
      <c r="AM7" s="57">
        <f t="shared" ref="AM7:AM35" si="23">MAX(AD7-D7*1.1,0)</f>
        <v>0</v>
      </c>
      <c r="AN7" s="55">
        <f t="shared" ref="AN7:AN35" si="24">MAX((AH7+AI7)-ROUND((B7+D7)*1.1,3),0)</f>
        <v>0</v>
      </c>
      <c r="AP7" s="80">
        <f>IF(Y7&lt;(F7+H7),Y7+MIN(ROUND((F7+H7)*1.1,3)-Y7,($F$36+$H$36)-AQ6,AS6-($B$36+$D$36),Z7),Y7)</f>
        <v>7.1999999999999995E-2</v>
      </c>
      <c r="AQ7" s="39">
        <f>AQ6+(AP7-Y7)</f>
        <v>1.7028000000000003</v>
      </c>
      <c r="AR7" s="81">
        <f t="shared" ref="AR7:AR35" si="25">MAX(AP7-ROUND((F7+H7)*1.1,3),0)</f>
        <v>0</v>
      </c>
      <c r="AS7" s="90">
        <f>AS6-(AP7-Y7)</f>
        <v>1.9002000000000006</v>
      </c>
      <c r="AT7" s="39">
        <f t="shared" ref="AT7:AT35" si="26">Z7+(Y7-AP7)</f>
        <v>2.0000000000000004E-2</v>
      </c>
      <c r="AU7" s="79">
        <f t="shared" ref="AU7:AU35" si="27">MAX(AT7-ROUND((B7+D7)*1.1,3),0)</f>
        <v>0</v>
      </c>
      <c r="AV7" s="90">
        <f t="shared" ref="AV7:AV35" si="28">ROUND(AP7*K7/(K7+L7),3)</f>
        <v>5.8999999999999997E-2</v>
      </c>
      <c r="AW7" s="39">
        <f t="shared" ref="AW7:AW35" si="29">ROUND(AP7*L7/(K7+L7),3)</f>
        <v>1.2999999999999999E-2</v>
      </c>
      <c r="AX7" s="39">
        <f t="shared" ref="AX7:AX35" si="30">ROUND(AT7*K7/(K7+L7),3)</f>
        <v>1.7000000000000001E-2</v>
      </c>
      <c r="AY7" s="55">
        <f t="shared" ref="AY7:AY35" si="31">ROUND(AT7*L7/(K7+L7),3)</f>
        <v>3.0000000000000001E-3</v>
      </c>
      <c r="BA7" s="67">
        <v>2</v>
      </c>
      <c r="BB7" s="41">
        <v>1.6E-2</v>
      </c>
      <c r="BC7" s="41">
        <v>4.0000000000000001E-3</v>
      </c>
      <c r="BD7" s="41">
        <v>6.3E-2</v>
      </c>
      <c r="BE7" s="41">
        <v>0.02</v>
      </c>
      <c r="BF7" s="55"/>
      <c r="BG7" s="41"/>
      <c r="BH7" s="67">
        <v>2</v>
      </c>
      <c r="BI7" s="41">
        <v>0.06</v>
      </c>
      <c r="BJ7" s="41">
        <v>1.2E-2</v>
      </c>
      <c r="BK7" s="41">
        <v>7.1999999999999995E-2</v>
      </c>
      <c r="BL7" s="41">
        <v>7.1999999999999995E-2</v>
      </c>
      <c r="BM7" s="55"/>
    </row>
    <row r="8" spans="1:65" x14ac:dyDescent="0.25">
      <c r="A8" s="44" t="s">
        <v>7</v>
      </c>
      <c r="B8" s="101">
        <v>2.4E-2</v>
      </c>
      <c r="C8" s="101">
        <v>2.5999999999999999E-2</v>
      </c>
      <c r="D8" s="101">
        <v>3.4000000000000002E-2</v>
      </c>
      <c r="E8" s="101">
        <v>1.6E-2</v>
      </c>
      <c r="F8" s="101">
        <v>4.2000000000000003E-2</v>
      </c>
      <c r="G8" s="101">
        <v>1.9E-2</v>
      </c>
      <c r="H8" s="101">
        <v>2.4E-2</v>
      </c>
      <c r="I8" s="102"/>
      <c r="K8" s="80">
        <f t="shared" si="3"/>
        <v>4.4999999999999998E-2</v>
      </c>
      <c r="L8" s="39">
        <f t="shared" si="4"/>
        <v>1.6E-2</v>
      </c>
      <c r="M8" s="41">
        <f t="shared" si="5"/>
        <v>7.2600000000000012E-2</v>
      </c>
      <c r="N8" s="41">
        <f t="shared" si="5"/>
        <v>6.3800000000000009E-2</v>
      </c>
      <c r="O8" s="39">
        <f t="shared" si="6"/>
        <v>6.6000000000000003E-2</v>
      </c>
      <c r="P8" s="39">
        <f t="shared" si="7"/>
        <v>5.8000000000000003E-2</v>
      </c>
      <c r="Q8" s="54" t="str">
        <f t="shared" si="8"/>
        <v>2.3</v>
      </c>
      <c r="R8" s="39">
        <f t="shared" ref="R8:R35" si="32">K8-S8</f>
        <v>1.8599999999999995E-2</v>
      </c>
      <c r="S8" s="39">
        <f t="shared" ref="S8:S35" si="33">MIN(K8,B8*1.1)</f>
        <v>2.6400000000000003E-2</v>
      </c>
      <c r="T8" s="54" t="str">
        <f t="shared" si="0"/>
        <v>2.3</v>
      </c>
      <c r="U8" s="41">
        <f t="shared" si="9"/>
        <v>2.5999999999999999E-2</v>
      </c>
      <c r="V8" s="57">
        <f t="shared" ref="V8:V18" si="34">L8-U8</f>
        <v>-9.9999999999999985E-3</v>
      </c>
      <c r="W8" s="41"/>
      <c r="X8" s="56" t="str">
        <f t="shared" si="10"/>
        <v>2.2</v>
      </c>
      <c r="Y8" s="39">
        <f t="shared" si="1"/>
        <v>0</v>
      </c>
      <c r="Z8" s="81">
        <f t="shared" si="2"/>
        <v>6.0999999999999999E-2</v>
      </c>
      <c r="AA8" s="39">
        <f t="shared" si="11"/>
        <v>0</v>
      </c>
      <c r="AB8" s="39">
        <f t="shared" si="12"/>
        <v>0</v>
      </c>
      <c r="AC8" s="39">
        <f t="shared" si="13"/>
        <v>2.5241379310344828E-2</v>
      </c>
      <c r="AD8" s="39">
        <f t="shared" si="14"/>
        <v>3.5758620689655171E-2</v>
      </c>
      <c r="AE8" s="39">
        <f t="shared" si="15"/>
        <v>0</v>
      </c>
      <c r="AF8" s="39">
        <f t="shared" si="16"/>
        <v>0</v>
      </c>
      <c r="AG8" s="39">
        <f t="shared" si="17"/>
        <v>0</v>
      </c>
      <c r="AH8" s="39">
        <f t="shared" si="18"/>
        <v>4.4999999999999998E-2</v>
      </c>
      <c r="AI8" s="39">
        <f t="shared" si="19"/>
        <v>1.6E-2</v>
      </c>
      <c r="AJ8" s="39">
        <f t="shared" si="20"/>
        <v>0</v>
      </c>
      <c r="AK8" s="39">
        <f t="shared" si="21"/>
        <v>0</v>
      </c>
      <c r="AL8" s="39">
        <f t="shared" si="22"/>
        <v>0</v>
      </c>
      <c r="AM8" s="57">
        <f t="shared" si="23"/>
        <v>0</v>
      </c>
      <c r="AN8" s="55">
        <f t="shared" si="24"/>
        <v>0</v>
      </c>
      <c r="AP8" s="80">
        <f t="shared" ref="AP8:AP35" si="35">IF(Y8&lt;(F8+H8),Y8+MIN(ROUND((F8+H8)*1.1,3)-Y8,($F$36+$H$36)-AQ7,AS7-($B$36+$D$36),Z8),Y8)</f>
        <v>6.0999999999999999E-2</v>
      </c>
      <c r="AQ8" s="39">
        <f t="shared" ref="AQ8:AQ35" si="36">AQ7+(AP8-Y8)</f>
        <v>1.7638000000000003</v>
      </c>
      <c r="AR8" s="81">
        <f t="shared" si="25"/>
        <v>0</v>
      </c>
      <c r="AS8" s="90">
        <f t="shared" ref="AS8:AS35" si="37">AS7-(AP8-Y8)</f>
        <v>1.8392000000000006</v>
      </c>
      <c r="AT8" s="39">
        <f t="shared" si="26"/>
        <v>0</v>
      </c>
      <c r="AU8" s="79">
        <f t="shared" si="27"/>
        <v>0</v>
      </c>
      <c r="AV8" s="90">
        <f t="shared" si="28"/>
        <v>4.4999999999999998E-2</v>
      </c>
      <c r="AW8" s="39">
        <f t="shared" si="29"/>
        <v>1.6E-2</v>
      </c>
      <c r="AX8" s="39">
        <f t="shared" si="30"/>
        <v>0</v>
      </c>
      <c r="AY8" s="55">
        <f t="shared" si="31"/>
        <v>0</v>
      </c>
      <c r="BA8" s="67">
        <v>3</v>
      </c>
      <c r="BB8" s="41">
        <v>0</v>
      </c>
      <c r="BC8" s="41">
        <v>0</v>
      </c>
      <c r="BD8" s="41">
        <v>6.3E-2</v>
      </c>
      <c r="BE8" s="41">
        <v>0</v>
      </c>
      <c r="BF8" s="55"/>
      <c r="BG8" s="41"/>
      <c r="BH8" s="67">
        <v>3</v>
      </c>
      <c r="BI8" s="41">
        <v>4.4999999999999998E-2</v>
      </c>
      <c r="BJ8" s="41">
        <v>1.6E-2</v>
      </c>
      <c r="BK8" s="41">
        <v>7.1999999999999995E-2</v>
      </c>
      <c r="BL8" s="41">
        <v>6.0999999999999999E-2</v>
      </c>
      <c r="BM8" s="55"/>
    </row>
    <row r="9" spans="1:65" x14ac:dyDescent="0.25">
      <c r="A9" s="44" t="s">
        <v>8</v>
      </c>
      <c r="B9" s="101">
        <v>2.3E-2</v>
      </c>
      <c r="C9" s="101">
        <v>2.5000000000000001E-2</v>
      </c>
      <c r="D9" s="101">
        <v>3.3000000000000002E-2</v>
      </c>
      <c r="E9" s="101">
        <v>1.4999999999999999E-2</v>
      </c>
      <c r="F9" s="101">
        <v>4.2000000000000003E-2</v>
      </c>
      <c r="G9" s="101">
        <v>6.0000000000000001E-3</v>
      </c>
      <c r="H9" s="101">
        <v>2.3E-2</v>
      </c>
      <c r="I9" s="102"/>
      <c r="K9" s="80">
        <f t="shared" si="3"/>
        <v>3.1E-2</v>
      </c>
      <c r="L9" s="39">
        <f t="shared" si="4"/>
        <v>1.4999999999999999E-2</v>
      </c>
      <c r="M9" s="41">
        <f t="shared" si="5"/>
        <v>7.1500000000000008E-2</v>
      </c>
      <c r="N9" s="41">
        <f t="shared" si="5"/>
        <v>6.1600000000000009E-2</v>
      </c>
      <c r="O9" s="39">
        <f t="shared" si="6"/>
        <v>6.5000000000000002E-2</v>
      </c>
      <c r="P9" s="39">
        <f t="shared" si="7"/>
        <v>5.6000000000000001E-2</v>
      </c>
      <c r="Q9" s="54" t="str">
        <f t="shared" si="8"/>
        <v>2.3</v>
      </c>
      <c r="R9" s="39">
        <f t="shared" si="32"/>
        <v>5.6999999999999967E-3</v>
      </c>
      <c r="S9" s="39">
        <f t="shared" si="33"/>
        <v>2.5300000000000003E-2</v>
      </c>
      <c r="T9" s="54" t="str">
        <f t="shared" si="0"/>
        <v>2.3</v>
      </c>
      <c r="U9" s="41">
        <f t="shared" si="9"/>
        <v>2.5000000000000001E-2</v>
      </c>
      <c r="V9" s="57">
        <f t="shared" si="34"/>
        <v>-1.0000000000000002E-2</v>
      </c>
      <c r="W9" s="41"/>
      <c r="X9" s="56" t="str">
        <f t="shared" si="10"/>
        <v>2.2</v>
      </c>
      <c r="Y9" s="39">
        <f t="shared" si="1"/>
        <v>0</v>
      </c>
      <c r="Z9" s="81">
        <f t="shared" si="2"/>
        <v>4.5999999999999999E-2</v>
      </c>
      <c r="AA9" s="39">
        <f t="shared" si="11"/>
        <v>0</v>
      </c>
      <c r="AB9" s="39">
        <f t="shared" si="12"/>
        <v>0</v>
      </c>
      <c r="AC9" s="39">
        <f t="shared" si="13"/>
        <v>1.8892857142857142E-2</v>
      </c>
      <c r="AD9" s="39">
        <f t="shared" si="14"/>
        <v>2.7107142857142857E-2</v>
      </c>
      <c r="AE9" s="39">
        <f t="shared" si="15"/>
        <v>0</v>
      </c>
      <c r="AF9" s="39">
        <f t="shared" si="16"/>
        <v>0</v>
      </c>
      <c r="AG9" s="39">
        <f t="shared" si="17"/>
        <v>0</v>
      </c>
      <c r="AH9" s="39">
        <f t="shared" si="18"/>
        <v>3.1E-2</v>
      </c>
      <c r="AI9" s="39">
        <f t="shared" si="19"/>
        <v>1.4999999999999999E-2</v>
      </c>
      <c r="AJ9" s="39">
        <f t="shared" si="20"/>
        <v>0</v>
      </c>
      <c r="AK9" s="39">
        <f t="shared" si="21"/>
        <v>0</v>
      </c>
      <c r="AL9" s="39">
        <f t="shared" si="22"/>
        <v>0</v>
      </c>
      <c r="AM9" s="57">
        <f t="shared" si="23"/>
        <v>0</v>
      </c>
      <c r="AN9" s="55">
        <f t="shared" si="24"/>
        <v>0</v>
      </c>
      <c r="AP9" s="80">
        <f t="shared" si="35"/>
        <v>4.5999999999999999E-2</v>
      </c>
      <c r="AQ9" s="39">
        <f t="shared" si="36"/>
        <v>1.8098000000000003</v>
      </c>
      <c r="AR9" s="81">
        <f t="shared" si="25"/>
        <v>0</v>
      </c>
      <c r="AS9" s="90">
        <f t="shared" si="37"/>
        <v>1.7932000000000006</v>
      </c>
      <c r="AT9" s="39">
        <f t="shared" si="26"/>
        <v>0</v>
      </c>
      <c r="AU9" s="79">
        <f t="shared" si="27"/>
        <v>0</v>
      </c>
      <c r="AV9" s="90">
        <f t="shared" si="28"/>
        <v>3.1E-2</v>
      </c>
      <c r="AW9" s="39">
        <f t="shared" si="29"/>
        <v>1.4999999999999999E-2</v>
      </c>
      <c r="AX9" s="39">
        <f t="shared" si="30"/>
        <v>0</v>
      </c>
      <c r="AY9" s="55">
        <f t="shared" si="31"/>
        <v>0</v>
      </c>
      <c r="BA9" s="67">
        <v>4</v>
      </c>
      <c r="BB9" s="41">
        <v>0</v>
      </c>
      <c r="BC9" s="41">
        <v>0</v>
      </c>
      <c r="BD9" s="41">
        <v>6.3E-2</v>
      </c>
      <c r="BE9" s="41">
        <v>0</v>
      </c>
      <c r="BF9" s="55"/>
      <c r="BG9" s="41"/>
      <c r="BH9" s="67">
        <v>4</v>
      </c>
      <c r="BI9" s="41">
        <v>3.1E-2</v>
      </c>
      <c r="BJ9" s="41">
        <v>1.4999999999999999E-2</v>
      </c>
      <c r="BK9" s="41">
        <v>7.1999999999999995E-2</v>
      </c>
      <c r="BL9" s="41">
        <v>4.5999999999999999E-2</v>
      </c>
      <c r="BM9" s="55"/>
    </row>
    <row r="10" spans="1:65" x14ac:dyDescent="0.25">
      <c r="A10" s="44" t="s">
        <v>9</v>
      </c>
      <c r="B10" s="101">
        <v>2.4E-2</v>
      </c>
      <c r="C10" s="101">
        <v>2.5999999999999999E-2</v>
      </c>
      <c r="D10" s="101">
        <v>3.4000000000000002E-2</v>
      </c>
      <c r="E10" s="101">
        <v>1.7000000000000001E-2</v>
      </c>
      <c r="F10" s="101">
        <v>4.2000000000000003E-2</v>
      </c>
      <c r="G10" s="101">
        <v>5.6000000000000001E-2</v>
      </c>
      <c r="H10" s="101">
        <v>2.4E-2</v>
      </c>
      <c r="I10" s="102"/>
      <c r="K10" s="80">
        <f t="shared" si="3"/>
        <v>8.2000000000000003E-2</v>
      </c>
      <c r="L10" s="39">
        <f t="shared" si="4"/>
        <v>1.7000000000000001E-2</v>
      </c>
      <c r="M10" s="41">
        <f t="shared" si="5"/>
        <v>7.2600000000000012E-2</v>
      </c>
      <c r="N10" s="41">
        <f t="shared" si="5"/>
        <v>6.3800000000000009E-2</v>
      </c>
      <c r="O10" s="39">
        <f t="shared" si="6"/>
        <v>6.6000000000000003E-2</v>
      </c>
      <c r="P10" s="39">
        <f t="shared" si="7"/>
        <v>5.8000000000000003E-2</v>
      </c>
      <c r="Q10" s="54" t="str">
        <f t="shared" si="8"/>
        <v>2.1</v>
      </c>
      <c r="R10" s="39">
        <f t="shared" si="32"/>
        <v>5.5599999999999997E-2</v>
      </c>
      <c r="S10" s="39">
        <f t="shared" si="33"/>
        <v>2.6400000000000003E-2</v>
      </c>
      <c r="T10" s="54" t="str">
        <f>IF(L10&gt;N10,"2.1",IF(L10&gt;=P10,"2.2","2.3"))</f>
        <v>2.3</v>
      </c>
      <c r="U10" s="41">
        <f t="shared" si="9"/>
        <v>2.5999999999999999E-2</v>
      </c>
      <c r="V10" s="57">
        <f t="shared" si="34"/>
        <v>-8.9999999999999976E-3</v>
      </c>
      <c r="W10" s="41"/>
      <c r="X10" s="56" t="str">
        <f t="shared" si="10"/>
        <v>2.2</v>
      </c>
      <c r="Y10" s="39">
        <f t="shared" si="1"/>
        <v>3.5199999999999995E-2</v>
      </c>
      <c r="Z10" s="81">
        <f t="shared" si="2"/>
        <v>6.3800000000000009E-2</v>
      </c>
      <c r="AA10" s="39">
        <f t="shared" si="11"/>
        <v>2.2399999999999996E-2</v>
      </c>
      <c r="AB10" s="39">
        <f t="shared" si="12"/>
        <v>1.2799999999999999E-2</v>
      </c>
      <c r="AC10" s="39">
        <f t="shared" si="13"/>
        <v>2.6400000000000003E-2</v>
      </c>
      <c r="AD10" s="39">
        <f t="shared" si="14"/>
        <v>3.740000000000001E-2</v>
      </c>
      <c r="AE10" s="39">
        <f t="shared" si="15"/>
        <v>2.9155555555555553E-2</v>
      </c>
      <c r="AF10" s="39">
        <f t="shared" si="16"/>
        <v>6.0444444444444434E-3</v>
      </c>
      <c r="AG10" s="39">
        <f t="shared" si="17"/>
        <v>0</v>
      </c>
      <c r="AH10" s="39">
        <f t="shared" si="18"/>
        <v>5.2844444444444451E-2</v>
      </c>
      <c r="AI10" s="39">
        <f t="shared" si="19"/>
        <v>1.0955555555555557E-2</v>
      </c>
      <c r="AJ10" s="39">
        <f t="shared" si="20"/>
        <v>0</v>
      </c>
      <c r="AK10" s="39">
        <f t="shared" si="21"/>
        <v>0</v>
      </c>
      <c r="AL10" s="39">
        <f t="shared" si="22"/>
        <v>0</v>
      </c>
      <c r="AM10" s="57">
        <f t="shared" si="23"/>
        <v>6.9388939039072284E-18</v>
      </c>
      <c r="AN10" s="55">
        <f t="shared" si="24"/>
        <v>0</v>
      </c>
      <c r="AP10" s="80">
        <f t="shared" si="35"/>
        <v>7.2999999999999995E-2</v>
      </c>
      <c r="AQ10" s="39">
        <f t="shared" si="36"/>
        <v>1.8476000000000004</v>
      </c>
      <c r="AR10" s="81">
        <f t="shared" si="25"/>
        <v>0</v>
      </c>
      <c r="AS10" s="90">
        <f t="shared" si="37"/>
        <v>1.7554000000000005</v>
      </c>
      <c r="AT10" s="39">
        <f t="shared" si="26"/>
        <v>2.6000000000000009E-2</v>
      </c>
      <c r="AU10" s="79">
        <f t="shared" si="27"/>
        <v>0</v>
      </c>
      <c r="AV10" s="90">
        <f t="shared" si="28"/>
        <v>0.06</v>
      </c>
      <c r="AW10" s="39">
        <f t="shared" si="29"/>
        <v>1.2999999999999999E-2</v>
      </c>
      <c r="AX10" s="39">
        <f t="shared" si="30"/>
        <v>2.1999999999999999E-2</v>
      </c>
      <c r="AY10" s="55">
        <f t="shared" si="31"/>
        <v>4.0000000000000001E-3</v>
      </c>
      <c r="BA10" s="67">
        <v>5</v>
      </c>
      <c r="BB10" s="41">
        <v>2.1000000000000001E-2</v>
      </c>
      <c r="BC10" s="41">
        <v>6.0000000000000001E-3</v>
      </c>
      <c r="BD10" s="41">
        <v>6.3E-2</v>
      </c>
      <c r="BE10" s="41">
        <v>2.7E-2</v>
      </c>
      <c r="BF10" s="55"/>
      <c r="BG10" s="41"/>
      <c r="BH10" s="67">
        <v>5</v>
      </c>
      <c r="BI10" s="41">
        <v>6.0999999999999999E-2</v>
      </c>
      <c r="BJ10" s="41">
        <v>1.0999999999999999E-2</v>
      </c>
      <c r="BK10" s="41">
        <v>7.1999999999999995E-2</v>
      </c>
      <c r="BL10" s="41">
        <v>7.1999999999999995E-2</v>
      </c>
      <c r="BM10" s="55"/>
    </row>
    <row r="11" spans="1:65" x14ac:dyDescent="0.25">
      <c r="A11" s="44" t="s">
        <v>10</v>
      </c>
      <c r="B11" s="101">
        <v>2.3E-2</v>
      </c>
      <c r="C11" s="101">
        <v>2.5000000000000001E-2</v>
      </c>
      <c r="D11" s="101">
        <v>3.3000000000000002E-2</v>
      </c>
      <c r="E11" s="101">
        <v>1.7000000000000001E-2</v>
      </c>
      <c r="F11" s="101">
        <v>4.2000000000000003E-2</v>
      </c>
      <c r="G11" s="101">
        <v>7.3999999999999996E-2</v>
      </c>
      <c r="H11" s="101">
        <v>2.3E-2</v>
      </c>
      <c r="I11" s="102"/>
      <c r="K11" s="80">
        <f t="shared" si="3"/>
        <v>9.9000000000000005E-2</v>
      </c>
      <c r="L11" s="39">
        <f t="shared" si="4"/>
        <v>1.7000000000000001E-2</v>
      </c>
      <c r="M11" s="41">
        <f t="shared" si="5"/>
        <v>7.1500000000000008E-2</v>
      </c>
      <c r="N11" s="41">
        <f t="shared" si="5"/>
        <v>6.1600000000000009E-2</v>
      </c>
      <c r="O11" s="39">
        <f t="shared" si="6"/>
        <v>6.5000000000000002E-2</v>
      </c>
      <c r="P11" s="39">
        <f t="shared" si="7"/>
        <v>5.6000000000000001E-2</v>
      </c>
      <c r="Q11" s="54" t="str">
        <f t="shared" si="8"/>
        <v>2.1</v>
      </c>
      <c r="R11" s="39">
        <f t="shared" si="32"/>
        <v>7.3700000000000002E-2</v>
      </c>
      <c r="S11" s="39">
        <f t="shared" si="33"/>
        <v>2.5300000000000003E-2</v>
      </c>
      <c r="T11" s="54" t="str">
        <f t="shared" ref="T11:T35" si="38">IF(L11&gt;N11,"2.1",IF(L11&gt;=P11,"2.2","2.3"))</f>
        <v>2.3</v>
      </c>
      <c r="U11" s="41">
        <f t="shared" si="9"/>
        <v>2.5000000000000001E-2</v>
      </c>
      <c r="V11" s="57">
        <f t="shared" si="34"/>
        <v>-8.0000000000000002E-3</v>
      </c>
      <c r="W11" s="41"/>
      <c r="X11" s="56" t="str">
        <f t="shared" si="10"/>
        <v>2.2</v>
      </c>
      <c r="Y11" s="39">
        <f>(K11+L11)-Z11</f>
        <v>5.4399999999999997E-2</v>
      </c>
      <c r="Z11" s="81">
        <f t="shared" si="2"/>
        <v>6.1600000000000009E-2</v>
      </c>
      <c r="AA11" s="39">
        <f t="shared" si="11"/>
        <v>3.5150769230769228E-2</v>
      </c>
      <c r="AB11" s="39">
        <f t="shared" si="12"/>
        <v>1.9249230769230765E-2</v>
      </c>
      <c r="AC11" s="39">
        <f t="shared" si="13"/>
        <v>2.5300000000000003E-2</v>
      </c>
      <c r="AD11" s="39">
        <f t="shared" si="14"/>
        <v>3.6300000000000006E-2</v>
      </c>
      <c r="AE11" s="39">
        <f t="shared" si="15"/>
        <v>4.6427586206896548E-2</v>
      </c>
      <c r="AF11" s="39">
        <f t="shared" si="16"/>
        <v>7.9724137931034486E-3</v>
      </c>
      <c r="AG11" s="39">
        <f t="shared" si="17"/>
        <v>0</v>
      </c>
      <c r="AH11" s="39">
        <f t="shared" si="18"/>
        <v>5.2572413793103456E-2</v>
      </c>
      <c r="AI11" s="39">
        <f t="shared" si="19"/>
        <v>9.0275862068965543E-3</v>
      </c>
      <c r="AJ11" s="39">
        <f t="shared" si="20"/>
        <v>0</v>
      </c>
      <c r="AK11" s="39">
        <f t="shared" si="21"/>
        <v>0</v>
      </c>
      <c r="AL11" s="39">
        <f t="shared" si="22"/>
        <v>0</v>
      </c>
      <c r="AM11" s="57">
        <f t="shared" si="23"/>
        <v>0</v>
      </c>
      <c r="AN11" s="55">
        <f t="shared" si="24"/>
        <v>0</v>
      </c>
      <c r="AP11" s="80">
        <f t="shared" si="35"/>
        <v>7.1999999999999995E-2</v>
      </c>
      <c r="AQ11" s="39">
        <f t="shared" si="36"/>
        <v>1.8652000000000004</v>
      </c>
      <c r="AR11" s="81">
        <f t="shared" si="25"/>
        <v>0</v>
      </c>
      <c r="AS11" s="90">
        <f t="shared" si="37"/>
        <v>1.7378000000000005</v>
      </c>
      <c r="AT11" s="39">
        <f t="shared" si="26"/>
        <v>4.4000000000000011E-2</v>
      </c>
      <c r="AU11" s="79">
        <f t="shared" si="27"/>
        <v>0</v>
      </c>
      <c r="AV11" s="90">
        <f t="shared" si="28"/>
        <v>6.0999999999999999E-2</v>
      </c>
      <c r="AW11" s="39">
        <f t="shared" si="29"/>
        <v>1.0999999999999999E-2</v>
      </c>
      <c r="AX11" s="39">
        <f t="shared" si="30"/>
        <v>3.7999999999999999E-2</v>
      </c>
      <c r="AY11" s="55">
        <f t="shared" si="31"/>
        <v>6.0000000000000001E-3</v>
      </c>
      <c r="BA11" s="67">
        <v>6</v>
      </c>
      <c r="BB11" s="41">
        <v>3.5999999999999997E-2</v>
      </c>
      <c r="BC11" s="41">
        <v>8.0000000000000002E-3</v>
      </c>
      <c r="BD11" s="41">
        <v>6.3E-2</v>
      </c>
      <c r="BE11" s="41">
        <v>4.3999999999999997E-2</v>
      </c>
      <c r="BF11" s="55"/>
      <c r="BG11" s="41"/>
      <c r="BH11" s="67">
        <v>6</v>
      </c>
      <c r="BI11" s="41">
        <v>6.3E-2</v>
      </c>
      <c r="BJ11" s="41">
        <v>8.9999999999999993E-3</v>
      </c>
      <c r="BK11" s="41">
        <v>7.1999999999999995E-2</v>
      </c>
      <c r="BL11" s="41">
        <v>7.1999999999999995E-2</v>
      </c>
      <c r="BM11" s="55"/>
    </row>
    <row r="12" spans="1:65" x14ac:dyDescent="0.25">
      <c r="A12" s="44" t="s">
        <v>11</v>
      </c>
      <c r="B12" s="101">
        <v>2.4E-2</v>
      </c>
      <c r="C12" s="101">
        <v>6.9000000000000006E-2</v>
      </c>
      <c r="D12" s="101">
        <v>3.4000000000000002E-2</v>
      </c>
      <c r="E12" s="102"/>
      <c r="F12" s="101">
        <v>4.2000000000000003E-2</v>
      </c>
      <c r="G12" s="101">
        <v>4.5999999999999999E-2</v>
      </c>
      <c r="H12" s="101">
        <v>2.4E-2</v>
      </c>
      <c r="I12" s="101">
        <v>1.9E-2</v>
      </c>
      <c r="K12" s="80">
        <f t="shared" si="3"/>
        <v>0.115</v>
      </c>
      <c r="L12" s="39">
        <f t="shared" si="4"/>
        <v>1.9E-2</v>
      </c>
      <c r="M12" s="41">
        <f t="shared" si="5"/>
        <v>7.2600000000000012E-2</v>
      </c>
      <c r="N12" s="41">
        <f t="shared" si="5"/>
        <v>6.3800000000000009E-2</v>
      </c>
      <c r="O12" s="39">
        <f t="shared" si="6"/>
        <v>6.6000000000000003E-2</v>
      </c>
      <c r="P12" s="39">
        <f t="shared" si="7"/>
        <v>5.8000000000000003E-2</v>
      </c>
      <c r="Q12" s="54" t="str">
        <f t="shared" si="8"/>
        <v>2.1</v>
      </c>
      <c r="R12" s="39">
        <f t="shared" si="32"/>
        <v>8.8599999999999998E-2</v>
      </c>
      <c r="S12" s="39">
        <f t="shared" si="33"/>
        <v>2.6400000000000003E-2</v>
      </c>
      <c r="T12" s="54" t="str">
        <f t="shared" si="38"/>
        <v>2.3</v>
      </c>
      <c r="U12" s="41">
        <f t="shared" si="9"/>
        <v>2.5999999999999999E-2</v>
      </c>
      <c r="V12" s="57">
        <f t="shared" si="34"/>
        <v>-6.9999999999999993E-3</v>
      </c>
      <c r="W12" s="41"/>
      <c r="X12" s="56" t="str">
        <f t="shared" si="10"/>
        <v>2.2</v>
      </c>
      <c r="Y12" s="39">
        <f t="shared" ref="Y12:Y33" si="39">(K12+L12)-Z12</f>
        <v>7.0199999999999999E-2</v>
      </c>
      <c r="Z12" s="81">
        <f>MIN((K12+L12),(B12+D12)*1.1)</f>
        <v>6.3800000000000009E-2</v>
      </c>
      <c r="AA12" s="39">
        <f t="shared" si="11"/>
        <v>4.4672727272727274E-2</v>
      </c>
      <c r="AB12" s="39">
        <f t="shared" si="12"/>
        <v>2.5527272727272725E-2</v>
      </c>
      <c r="AC12" s="39">
        <f t="shared" si="13"/>
        <v>2.6400000000000003E-2</v>
      </c>
      <c r="AD12" s="39">
        <f t="shared" si="14"/>
        <v>3.740000000000001E-2</v>
      </c>
      <c r="AE12" s="39">
        <f t="shared" si="15"/>
        <v>6.0246268656716416E-2</v>
      </c>
      <c r="AF12" s="39">
        <f t="shared" si="16"/>
        <v>9.9537313432835808E-3</v>
      </c>
      <c r="AG12" s="39">
        <f t="shared" si="17"/>
        <v>0</v>
      </c>
      <c r="AH12" s="39">
        <f t="shared" si="18"/>
        <v>5.4753731343283589E-2</v>
      </c>
      <c r="AI12" s="39">
        <f t="shared" si="19"/>
        <v>9.0462686567164188E-3</v>
      </c>
      <c r="AJ12" s="39">
        <f t="shared" si="20"/>
        <v>0</v>
      </c>
      <c r="AK12" s="39">
        <f t="shared" si="21"/>
        <v>0</v>
      </c>
      <c r="AL12" s="39">
        <f t="shared" si="22"/>
        <v>0</v>
      </c>
      <c r="AM12" s="57">
        <f t="shared" si="23"/>
        <v>6.9388939039072284E-18</v>
      </c>
      <c r="AN12" s="55">
        <f t="shared" si="24"/>
        <v>0</v>
      </c>
      <c r="AP12" s="80">
        <f t="shared" si="35"/>
        <v>7.0199999999999999E-2</v>
      </c>
      <c r="AQ12" s="39">
        <f t="shared" si="36"/>
        <v>1.8652000000000004</v>
      </c>
      <c r="AR12" s="81">
        <f t="shared" si="25"/>
        <v>0</v>
      </c>
      <c r="AS12" s="90">
        <f t="shared" si="37"/>
        <v>1.7378000000000005</v>
      </c>
      <c r="AT12" s="39">
        <f t="shared" si="26"/>
        <v>6.3800000000000009E-2</v>
      </c>
      <c r="AU12" s="79">
        <f t="shared" si="27"/>
        <v>0</v>
      </c>
      <c r="AV12" s="90">
        <f t="shared" si="28"/>
        <v>0.06</v>
      </c>
      <c r="AW12" s="39">
        <f t="shared" si="29"/>
        <v>0.01</v>
      </c>
      <c r="AX12" s="39">
        <f t="shared" si="30"/>
        <v>5.5E-2</v>
      </c>
      <c r="AY12" s="55">
        <f t="shared" si="31"/>
        <v>8.9999999999999993E-3</v>
      </c>
      <c r="BA12" s="67">
        <v>7</v>
      </c>
      <c r="BB12" s="41">
        <v>0.05</v>
      </c>
      <c r="BC12" s="41">
        <v>1.2E-2</v>
      </c>
      <c r="BD12" s="41">
        <v>6.3E-2</v>
      </c>
      <c r="BE12" s="41">
        <v>6.2E-2</v>
      </c>
      <c r="BF12" s="55"/>
      <c r="BG12" s="41"/>
      <c r="BH12" s="67">
        <v>7</v>
      </c>
      <c r="BI12" s="41">
        <v>6.5000000000000002E-2</v>
      </c>
      <c r="BJ12" s="41">
        <v>7.0000000000000001E-3</v>
      </c>
      <c r="BK12" s="41">
        <v>7.1999999999999995E-2</v>
      </c>
      <c r="BL12" s="41">
        <v>7.1999999999999995E-2</v>
      </c>
      <c r="BM12" s="55"/>
    </row>
    <row r="13" spans="1:65" x14ac:dyDescent="0.25">
      <c r="A13" s="44" t="s">
        <v>12</v>
      </c>
      <c r="B13" s="101">
        <v>2.3E-2</v>
      </c>
      <c r="C13" s="101">
        <v>2.5000000000000001E-2</v>
      </c>
      <c r="D13" s="101">
        <v>3.3000000000000002E-2</v>
      </c>
      <c r="E13" s="101">
        <v>2.1000000000000001E-2</v>
      </c>
      <c r="F13" s="101">
        <v>4.2000000000000003E-2</v>
      </c>
      <c r="G13" s="101">
        <v>0.05</v>
      </c>
      <c r="H13" s="101">
        <v>2.3E-2</v>
      </c>
      <c r="I13" s="102"/>
      <c r="K13" s="80">
        <f t="shared" si="3"/>
        <v>7.5000000000000011E-2</v>
      </c>
      <c r="L13" s="39">
        <f t="shared" si="4"/>
        <v>2.1000000000000001E-2</v>
      </c>
      <c r="M13" s="41">
        <f t="shared" si="5"/>
        <v>7.1500000000000008E-2</v>
      </c>
      <c r="N13" s="41">
        <f t="shared" si="5"/>
        <v>6.1600000000000009E-2</v>
      </c>
      <c r="O13" s="39">
        <f t="shared" si="6"/>
        <v>6.5000000000000002E-2</v>
      </c>
      <c r="P13" s="39">
        <f t="shared" si="7"/>
        <v>5.6000000000000001E-2</v>
      </c>
      <c r="Q13" s="54" t="str">
        <f t="shared" si="8"/>
        <v>2.1</v>
      </c>
      <c r="R13" s="39">
        <f t="shared" si="32"/>
        <v>4.9700000000000008E-2</v>
      </c>
      <c r="S13" s="39">
        <f t="shared" si="33"/>
        <v>2.5300000000000003E-2</v>
      </c>
      <c r="T13" s="54" t="str">
        <f t="shared" si="38"/>
        <v>2.3</v>
      </c>
      <c r="U13" s="41">
        <f t="shared" si="9"/>
        <v>2.5000000000000001E-2</v>
      </c>
      <c r="V13" s="57">
        <f t="shared" si="34"/>
        <v>-4.0000000000000001E-3</v>
      </c>
      <c r="W13" s="41"/>
      <c r="X13" s="56" t="str">
        <f t="shared" si="10"/>
        <v>2.2</v>
      </c>
      <c r="Y13" s="39">
        <f t="shared" si="39"/>
        <v>3.4400000000000007E-2</v>
      </c>
      <c r="Z13" s="81">
        <f>MIN((K13+L13),(B13+D13)*1.1)</f>
        <v>6.1600000000000009E-2</v>
      </c>
      <c r="AA13" s="39">
        <f t="shared" si="11"/>
        <v>2.2227692307692313E-2</v>
      </c>
      <c r="AB13" s="39">
        <f t="shared" si="12"/>
        <v>1.2172307692307694E-2</v>
      </c>
      <c r="AC13" s="39">
        <f t="shared" si="13"/>
        <v>2.5300000000000003E-2</v>
      </c>
      <c r="AD13" s="39">
        <f t="shared" si="14"/>
        <v>3.6300000000000006E-2</v>
      </c>
      <c r="AE13" s="39">
        <f t="shared" si="15"/>
        <v>2.6875000000000003E-2</v>
      </c>
      <c r="AF13" s="39">
        <f t="shared" si="16"/>
        <v>7.5250000000000013E-3</v>
      </c>
      <c r="AG13" s="39">
        <f t="shared" si="17"/>
        <v>0</v>
      </c>
      <c r="AH13" s="39">
        <f t="shared" si="18"/>
        <v>4.8125000000000008E-2</v>
      </c>
      <c r="AI13" s="39">
        <f t="shared" si="19"/>
        <v>1.3475000000000001E-2</v>
      </c>
      <c r="AJ13" s="39">
        <f t="shared" si="20"/>
        <v>0</v>
      </c>
      <c r="AK13" s="39">
        <f t="shared" si="21"/>
        <v>0</v>
      </c>
      <c r="AL13" s="39">
        <f t="shared" si="22"/>
        <v>0</v>
      </c>
      <c r="AM13" s="57">
        <f t="shared" si="23"/>
        <v>0</v>
      </c>
      <c r="AN13" s="55">
        <f t="shared" si="24"/>
        <v>0</v>
      </c>
      <c r="AP13" s="80">
        <f t="shared" si="35"/>
        <v>7.1999999999999995E-2</v>
      </c>
      <c r="AQ13" s="39">
        <f t="shared" si="36"/>
        <v>1.9028000000000005</v>
      </c>
      <c r="AR13" s="81">
        <f t="shared" si="25"/>
        <v>0</v>
      </c>
      <c r="AS13" s="90">
        <f t="shared" si="37"/>
        <v>1.7002000000000004</v>
      </c>
      <c r="AT13" s="39">
        <f t="shared" si="26"/>
        <v>2.4000000000000021E-2</v>
      </c>
      <c r="AU13" s="79">
        <f t="shared" si="27"/>
        <v>0</v>
      </c>
      <c r="AV13" s="90">
        <f t="shared" si="28"/>
        <v>5.6000000000000001E-2</v>
      </c>
      <c r="AW13" s="39">
        <f t="shared" si="29"/>
        <v>1.6E-2</v>
      </c>
      <c r="AX13" s="39">
        <f t="shared" si="30"/>
        <v>1.9E-2</v>
      </c>
      <c r="AY13" s="55">
        <f t="shared" si="31"/>
        <v>5.0000000000000001E-3</v>
      </c>
      <c r="BA13" s="67">
        <v>8</v>
      </c>
      <c r="BB13" s="41">
        <v>2.1000000000000001E-2</v>
      </c>
      <c r="BC13" s="41">
        <v>7.0000000000000001E-3</v>
      </c>
      <c r="BD13" s="41">
        <v>6.3E-2</v>
      </c>
      <c r="BE13" s="41">
        <v>2.8000000000000001E-2</v>
      </c>
      <c r="BF13" s="55"/>
      <c r="BG13" s="41"/>
      <c r="BH13" s="67">
        <v>8</v>
      </c>
      <c r="BI13" s="41">
        <v>5.3999999999999999E-2</v>
      </c>
      <c r="BJ13" s="41">
        <v>1.4E-2</v>
      </c>
      <c r="BK13" s="41">
        <v>7.1999999999999995E-2</v>
      </c>
      <c r="BL13" s="41">
        <v>6.8000000000000005E-2</v>
      </c>
      <c r="BM13" s="55"/>
    </row>
    <row r="14" spans="1:65" x14ac:dyDescent="0.25">
      <c r="A14" s="44" t="s">
        <v>13</v>
      </c>
      <c r="B14" s="101">
        <v>2.4E-2</v>
      </c>
      <c r="C14" s="101">
        <v>2.5999999999999999E-2</v>
      </c>
      <c r="D14" s="101">
        <v>3.4000000000000002E-2</v>
      </c>
      <c r="E14" s="101">
        <v>1.6E-2</v>
      </c>
      <c r="F14" s="101">
        <v>4.2000000000000003E-2</v>
      </c>
      <c r="G14" s="101">
        <v>5.6000000000000001E-2</v>
      </c>
      <c r="H14" s="101">
        <v>2.4E-2</v>
      </c>
      <c r="I14" s="102"/>
      <c r="K14" s="80">
        <f t="shared" si="3"/>
        <v>8.2000000000000003E-2</v>
      </c>
      <c r="L14" s="39">
        <f t="shared" si="4"/>
        <v>1.6E-2</v>
      </c>
      <c r="M14" s="41">
        <f t="shared" si="5"/>
        <v>7.2600000000000012E-2</v>
      </c>
      <c r="N14" s="41">
        <f t="shared" si="5"/>
        <v>6.3800000000000009E-2</v>
      </c>
      <c r="O14" s="39">
        <f t="shared" si="6"/>
        <v>6.6000000000000003E-2</v>
      </c>
      <c r="P14" s="39">
        <f t="shared" si="7"/>
        <v>5.8000000000000003E-2</v>
      </c>
      <c r="Q14" s="54" t="str">
        <f t="shared" si="8"/>
        <v>2.1</v>
      </c>
      <c r="R14" s="39">
        <f t="shared" si="32"/>
        <v>5.5599999999999997E-2</v>
      </c>
      <c r="S14" s="39">
        <f t="shared" si="33"/>
        <v>2.6400000000000003E-2</v>
      </c>
      <c r="T14" s="54" t="str">
        <f t="shared" si="38"/>
        <v>2.3</v>
      </c>
      <c r="U14" s="41">
        <f>ROUND(1.1*H14*L14/N14,3)</f>
        <v>7.0000000000000001E-3</v>
      </c>
      <c r="V14" s="57">
        <f t="shared" si="34"/>
        <v>9.0000000000000011E-3</v>
      </c>
      <c r="W14" s="41"/>
      <c r="X14" s="56" t="str">
        <f t="shared" si="10"/>
        <v>2.2</v>
      </c>
      <c r="Y14" s="39">
        <f t="shared" si="39"/>
        <v>3.4199999999999994E-2</v>
      </c>
      <c r="Z14" s="81">
        <f>MIN((K14+L14),(B14+D14)*1.1)</f>
        <v>6.3800000000000009E-2</v>
      </c>
      <c r="AA14" s="39">
        <f t="shared" si="11"/>
        <v>2.176363636363636E-2</v>
      </c>
      <c r="AB14" s="39">
        <f t="shared" si="12"/>
        <v>1.2436363636363634E-2</v>
      </c>
      <c r="AC14" s="39">
        <f t="shared" si="13"/>
        <v>2.6400000000000003E-2</v>
      </c>
      <c r="AD14" s="39">
        <f t="shared" si="14"/>
        <v>3.740000000000001E-2</v>
      </c>
      <c r="AE14" s="39">
        <f t="shared" si="15"/>
        <v>2.8616326530612243E-2</v>
      </c>
      <c r="AF14" s="39">
        <f t="shared" si="16"/>
        <v>5.5836734693877543E-3</v>
      </c>
      <c r="AG14" s="39">
        <f t="shared" si="17"/>
        <v>0</v>
      </c>
      <c r="AH14" s="39">
        <f t="shared" si="18"/>
        <v>5.3383673469387764E-2</v>
      </c>
      <c r="AI14" s="39">
        <f t="shared" si="19"/>
        <v>1.0416326530612245E-2</v>
      </c>
      <c r="AJ14" s="39">
        <f t="shared" si="20"/>
        <v>0</v>
      </c>
      <c r="AK14" s="39">
        <f t="shared" si="21"/>
        <v>0</v>
      </c>
      <c r="AL14" s="39">
        <f t="shared" si="22"/>
        <v>0</v>
      </c>
      <c r="AM14" s="57">
        <f t="shared" si="23"/>
        <v>6.9388939039072284E-18</v>
      </c>
      <c r="AN14" s="55">
        <f t="shared" si="24"/>
        <v>0</v>
      </c>
      <c r="AP14" s="80">
        <f t="shared" si="35"/>
        <v>3.4399999999999306E-2</v>
      </c>
      <c r="AQ14" s="39">
        <f t="shared" si="36"/>
        <v>1.9029999999999998</v>
      </c>
      <c r="AR14" s="81">
        <f t="shared" si="25"/>
        <v>0</v>
      </c>
      <c r="AS14" s="90">
        <f t="shared" si="37"/>
        <v>1.7000000000000011</v>
      </c>
      <c r="AT14" s="39">
        <f t="shared" si="26"/>
        <v>6.3600000000000698E-2</v>
      </c>
      <c r="AU14" s="79">
        <f t="shared" si="27"/>
        <v>0</v>
      </c>
      <c r="AV14" s="90">
        <f t="shared" si="28"/>
        <v>2.9000000000000001E-2</v>
      </c>
      <c r="AW14" s="39">
        <f t="shared" si="29"/>
        <v>6.0000000000000001E-3</v>
      </c>
      <c r="AX14" s="39">
        <f t="shared" si="30"/>
        <v>5.2999999999999999E-2</v>
      </c>
      <c r="AY14" s="55">
        <f t="shared" si="31"/>
        <v>0.01</v>
      </c>
      <c r="BA14" s="67">
        <v>9</v>
      </c>
      <c r="BB14" s="41">
        <v>5.0999999999999997E-2</v>
      </c>
      <c r="BC14" s="41">
        <v>1.2E-2</v>
      </c>
      <c r="BD14" s="41">
        <v>6.3E-2</v>
      </c>
      <c r="BE14" s="41">
        <v>6.3E-2</v>
      </c>
      <c r="BF14" s="55"/>
      <c r="BG14" s="41"/>
      <c r="BH14" s="67">
        <v>9</v>
      </c>
      <c r="BI14" s="41">
        <v>3.1E-2</v>
      </c>
      <c r="BJ14" s="41">
        <v>4.0000000000000001E-3</v>
      </c>
      <c r="BK14" s="41">
        <v>7.1999999999999995E-2</v>
      </c>
      <c r="BL14" s="41">
        <v>3.5000000000000003E-2</v>
      </c>
      <c r="BM14" s="55"/>
    </row>
    <row r="15" spans="1:65" x14ac:dyDescent="0.25">
      <c r="A15" s="44" t="s">
        <v>14</v>
      </c>
      <c r="B15" s="101">
        <v>2.3E-2</v>
      </c>
      <c r="C15" s="101">
        <v>7.3999999999999996E-2</v>
      </c>
      <c r="D15" s="101">
        <v>3.3000000000000002E-2</v>
      </c>
      <c r="E15" s="102"/>
      <c r="F15" s="101">
        <v>4.2000000000000003E-2</v>
      </c>
      <c r="G15" s="101">
        <v>4.5999999999999999E-2</v>
      </c>
      <c r="H15" s="101">
        <v>2.3E-2</v>
      </c>
      <c r="I15" s="101">
        <v>1.4E-2</v>
      </c>
      <c r="K15" s="80">
        <f t="shared" si="3"/>
        <v>0.12</v>
      </c>
      <c r="L15" s="39">
        <f t="shared" si="4"/>
        <v>1.4E-2</v>
      </c>
      <c r="M15" s="41">
        <f t="shared" si="5"/>
        <v>7.1500000000000008E-2</v>
      </c>
      <c r="N15" s="41">
        <f t="shared" si="5"/>
        <v>6.1600000000000009E-2</v>
      </c>
      <c r="O15" s="39">
        <f t="shared" si="6"/>
        <v>6.5000000000000002E-2</v>
      </c>
      <c r="P15" s="39">
        <f t="shared" si="7"/>
        <v>5.6000000000000001E-2</v>
      </c>
      <c r="Q15" s="54" t="str">
        <f t="shared" si="8"/>
        <v>2.1</v>
      </c>
      <c r="R15" s="39">
        <f t="shared" si="32"/>
        <v>9.4699999999999993E-2</v>
      </c>
      <c r="S15" s="39">
        <f t="shared" si="33"/>
        <v>2.5300000000000003E-2</v>
      </c>
      <c r="T15" s="54" t="str">
        <f t="shared" si="38"/>
        <v>2.3</v>
      </c>
      <c r="U15" s="41">
        <f t="shared" ref="U15:U18" si="40">ROUND(1.1*H15*L15/N15,3)</f>
        <v>6.0000000000000001E-3</v>
      </c>
      <c r="V15" s="57">
        <f t="shared" si="34"/>
        <v>8.0000000000000002E-3</v>
      </c>
      <c r="W15" s="41"/>
      <c r="X15" s="56" t="str">
        <f t="shared" si="10"/>
        <v>2.1</v>
      </c>
      <c r="Y15" s="39">
        <f>ROUND((F15+H15)*1.1,3)</f>
        <v>7.1999999999999995E-2</v>
      </c>
      <c r="Z15" s="81">
        <f>(K15+L15)-Y15</f>
        <v>6.2000000000000013E-2</v>
      </c>
      <c r="AA15" s="39">
        <f t="shared" si="11"/>
        <v>4.6523076923076917E-2</v>
      </c>
      <c r="AB15" s="39">
        <f t="shared" si="12"/>
        <v>2.5476923076923074E-2</v>
      </c>
      <c r="AC15" s="39">
        <f t="shared" si="13"/>
        <v>2.5464285714285717E-2</v>
      </c>
      <c r="AD15" s="39">
        <f t="shared" si="14"/>
        <v>3.6535714285714296E-2</v>
      </c>
      <c r="AE15" s="39">
        <f t="shared" si="15"/>
        <v>6.4477611940298496E-2</v>
      </c>
      <c r="AF15" s="39">
        <f t="shared" si="16"/>
        <v>7.5223880597014917E-3</v>
      </c>
      <c r="AG15" s="39">
        <f t="shared" si="17"/>
        <v>0</v>
      </c>
      <c r="AH15" s="39">
        <f t="shared" si="18"/>
        <v>5.55223880597015E-2</v>
      </c>
      <c r="AI15" s="39">
        <f t="shared" si="19"/>
        <v>6.4776119402985086E-3</v>
      </c>
      <c r="AJ15" s="39">
        <f t="shared" si="20"/>
        <v>3.2307692307691205E-4</v>
      </c>
      <c r="AK15" s="39">
        <f t="shared" si="21"/>
        <v>1.7692307692307105E-4</v>
      </c>
      <c r="AL15" s="39">
        <f t="shared" si="22"/>
        <v>1.6428571428571404E-4</v>
      </c>
      <c r="AM15" s="57">
        <f t="shared" si="23"/>
        <v>2.3571428571429048E-4</v>
      </c>
      <c r="AN15" s="107">
        <f t="shared" si="24"/>
        <v>6.9388939039072284E-18</v>
      </c>
      <c r="AP15" s="80">
        <f t="shared" si="35"/>
        <v>7.1999999999999995E-2</v>
      </c>
      <c r="AQ15" s="39">
        <f t="shared" si="36"/>
        <v>1.9029999999999998</v>
      </c>
      <c r="AR15" s="81">
        <f t="shared" si="25"/>
        <v>0</v>
      </c>
      <c r="AS15" s="90">
        <f t="shared" si="37"/>
        <v>1.7000000000000011</v>
      </c>
      <c r="AT15" s="39">
        <f t="shared" si="26"/>
        <v>6.2000000000000013E-2</v>
      </c>
      <c r="AU15" s="108">
        <f t="shared" si="27"/>
        <v>1.3877787807814457E-17</v>
      </c>
      <c r="AV15" s="90">
        <f t="shared" si="28"/>
        <v>6.4000000000000001E-2</v>
      </c>
      <c r="AW15" s="39">
        <f t="shared" si="29"/>
        <v>8.0000000000000002E-3</v>
      </c>
      <c r="AX15" s="39">
        <f t="shared" si="30"/>
        <v>5.6000000000000001E-2</v>
      </c>
      <c r="AY15" s="55">
        <f t="shared" si="31"/>
        <v>6.0000000000000001E-3</v>
      </c>
      <c r="BA15" s="67">
        <v>10</v>
      </c>
      <c r="BB15" s="41">
        <v>5.3999999999999999E-2</v>
      </c>
      <c r="BC15" s="41">
        <v>8.9999999999999993E-3</v>
      </c>
      <c r="BD15" s="41">
        <v>6.3E-2</v>
      </c>
      <c r="BE15" s="41">
        <v>6.3E-2</v>
      </c>
      <c r="BF15" s="55"/>
      <c r="BG15" s="41"/>
      <c r="BH15" s="67">
        <v>10</v>
      </c>
      <c r="BI15" s="41">
        <v>6.6000000000000003E-2</v>
      </c>
      <c r="BJ15" s="41">
        <v>5.0000000000000001E-3</v>
      </c>
      <c r="BK15" s="41">
        <v>7.1999999999999995E-2</v>
      </c>
      <c r="BL15" s="41">
        <v>7.0999999999999994E-2</v>
      </c>
      <c r="BM15" s="55"/>
    </row>
    <row r="16" spans="1:65" x14ac:dyDescent="0.25">
      <c r="A16" s="44" t="s">
        <v>15</v>
      </c>
      <c r="B16" s="101">
        <v>2.4E-2</v>
      </c>
      <c r="C16" s="101">
        <v>2.5999999999999999E-2</v>
      </c>
      <c r="D16" s="101">
        <v>3.4000000000000002E-2</v>
      </c>
      <c r="E16" s="101">
        <v>1.6E-2</v>
      </c>
      <c r="F16" s="101">
        <v>4.2000000000000003E-2</v>
      </c>
      <c r="G16" s="101">
        <v>7.6999999999999999E-2</v>
      </c>
      <c r="H16" s="101">
        <v>2.4E-2</v>
      </c>
      <c r="I16" s="102"/>
      <c r="K16" s="80">
        <f t="shared" si="3"/>
        <v>0.10299999999999999</v>
      </c>
      <c r="L16" s="39">
        <f t="shared" si="4"/>
        <v>1.6E-2</v>
      </c>
      <c r="M16" s="41">
        <f t="shared" si="5"/>
        <v>7.2600000000000012E-2</v>
      </c>
      <c r="N16" s="41">
        <f t="shared" si="5"/>
        <v>6.3800000000000009E-2</v>
      </c>
      <c r="O16" s="39">
        <f t="shared" si="6"/>
        <v>6.6000000000000003E-2</v>
      </c>
      <c r="P16" s="39">
        <f t="shared" si="7"/>
        <v>5.8000000000000003E-2</v>
      </c>
      <c r="Q16" s="54" t="str">
        <f t="shared" si="8"/>
        <v>2.1</v>
      </c>
      <c r="R16" s="39">
        <f t="shared" si="32"/>
        <v>7.6599999999999988E-2</v>
      </c>
      <c r="S16" s="39">
        <f t="shared" si="33"/>
        <v>2.6400000000000003E-2</v>
      </c>
      <c r="T16" s="54" t="str">
        <f t="shared" si="38"/>
        <v>2.3</v>
      </c>
      <c r="U16" s="41">
        <f t="shared" si="40"/>
        <v>7.0000000000000001E-3</v>
      </c>
      <c r="V16" s="57">
        <f t="shared" si="34"/>
        <v>9.0000000000000011E-3</v>
      </c>
      <c r="W16" s="41"/>
      <c r="X16" s="56" t="str">
        <f t="shared" si="10"/>
        <v>2.2</v>
      </c>
      <c r="Y16" s="39">
        <f t="shared" si="39"/>
        <v>5.5199999999999985E-2</v>
      </c>
      <c r="Z16" s="81">
        <f>MIN((K16+L16),(B16+D16)*1.1)</f>
        <v>6.3800000000000009E-2</v>
      </c>
      <c r="AA16" s="39">
        <f t="shared" si="11"/>
        <v>3.5127272727272715E-2</v>
      </c>
      <c r="AB16" s="39">
        <f t="shared" si="12"/>
        <v>2.0072727272727266E-2</v>
      </c>
      <c r="AC16" s="39">
        <f t="shared" si="13"/>
        <v>2.6400000000000003E-2</v>
      </c>
      <c r="AD16" s="39">
        <f t="shared" si="14"/>
        <v>3.740000000000001E-2</v>
      </c>
      <c r="AE16" s="39">
        <f t="shared" si="15"/>
        <v>4.7778151260504186E-2</v>
      </c>
      <c r="AF16" s="39">
        <f t="shared" si="16"/>
        <v>7.421848739495797E-3</v>
      </c>
      <c r="AG16" s="39">
        <f t="shared" si="17"/>
        <v>0</v>
      </c>
      <c r="AH16" s="39">
        <f t="shared" si="18"/>
        <v>5.5221848739495809E-2</v>
      </c>
      <c r="AI16" s="39">
        <f t="shared" si="19"/>
        <v>8.5781512605042024E-3</v>
      </c>
      <c r="AJ16" s="39">
        <f t="shared" si="20"/>
        <v>0</v>
      </c>
      <c r="AK16" s="39">
        <f t="shared" si="21"/>
        <v>0</v>
      </c>
      <c r="AL16" s="39">
        <f t="shared" si="22"/>
        <v>0</v>
      </c>
      <c r="AM16" s="57">
        <f t="shared" si="23"/>
        <v>6.9388939039072284E-18</v>
      </c>
      <c r="AN16" s="55">
        <f t="shared" si="24"/>
        <v>0</v>
      </c>
      <c r="AP16" s="80">
        <f t="shared" si="35"/>
        <v>5.5199999999999985E-2</v>
      </c>
      <c r="AQ16" s="39">
        <f t="shared" si="36"/>
        <v>1.9029999999999998</v>
      </c>
      <c r="AR16" s="81">
        <f t="shared" si="25"/>
        <v>0</v>
      </c>
      <c r="AS16" s="90">
        <f t="shared" si="37"/>
        <v>1.7000000000000011</v>
      </c>
      <c r="AT16" s="39">
        <f t="shared" si="26"/>
        <v>6.3800000000000009E-2</v>
      </c>
      <c r="AU16" s="79">
        <f t="shared" si="27"/>
        <v>0</v>
      </c>
      <c r="AV16" s="90">
        <f t="shared" si="28"/>
        <v>4.8000000000000001E-2</v>
      </c>
      <c r="AW16" s="39">
        <f t="shared" si="29"/>
        <v>7.0000000000000001E-3</v>
      </c>
      <c r="AX16" s="39">
        <f t="shared" si="30"/>
        <v>5.5E-2</v>
      </c>
      <c r="AY16" s="55">
        <f t="shared" si="31"/>
        <v>8.9999999999999993E-3</v>
      </c>
      <c r="BA16" s="67">
        <v>11</v>
      </c>
      <c r="BB16" s="41">
        <v>5.1999999999999998E-2</v>
      </c>
      <c r="BC16" s="41">
        <v>1.0999999999999999E-2</v>
      </c>
      <c r="BD16" s="41">
        <v>6.3E-2</v>
      </c>
      <c r="BE16" s="41">
        <v>6.3E-2</v>
      </c>
      <c r="BF16" s="55"/>
      <c r="BG16" s="41"/>
      <c r="BH16" s="67">
        <v>11</v>
      </c>
      <c r="BI16" s="41">
        <v>5.0999999999999997E-2</v>
      </c>
      <c r="BJ16" s="41">
        <v>5.0000000000000001E-3</v>
      </c>
      <c r="BK16" s="41">
        <v>7.1999999999999995E-2</v>
      </c>
      <c r="BL16" s="41">
        <v>5.6000000000000001E-2</v>
      </c>
      <c r="BM16" s="55"/>
    </row>
    <row r="17" spans="1:65" x14ac:dyDescent="0.25">
      <c r="A17" s="44" t="s">
        <v>16</v>
      </c>
      <c r="B17" s="101">
        <v>2.3E-2</v>
      </c>
      <c r="C17" s="101">
        <v>6.3E-2</v>
      </c>
      <c r="D17" s="101">
        <v>3.3000000000000002E-2</v>
      </c>
      <c r="E17" s="102"/>
      <c r="F17" s="101">
        <v>4.1000000000000002E-2</v>
      </c>
      <c r="G17" s="101">
        <v>4.4999999999999998E-2</v>
      </c>
      <c r="H17" s="101">
        <v>2.3E-2</v>
      </c>
      <c r="I17" s="101">
        <v>1.7999999999999999E-2</v>
      </c>
      <c r="K17" s="80">
        <f t="shared" si="3"/>
        <v>0.108</v>
      </c>
      <c r="L17" s="39">
        <f t="shared" si="4"/>
        <v>1.7999999999999999E-2</v>
      </c>
      <c r="M17" s="41">
        <f t="shared" si="5"/>
        <v>7.0400000000000004E-2</v>
      </c>
      <c r="N17" s="41">
        <f t="shared" si="5"/>
        <v>6.1600000000000009E-2</v>
      </c>
      <c r="O17" s="39">
        <f t="shared" si="6"/>
        <v>6.4000000000000001E-2</v>
      </c>
      <c r="P17" s="39">
        <f t="shared" si="7"/>
        <v>5.6000000000000001E-2</v>
      </c>
      <c r="Q17" s="54" t="str">
        <f t="shared" si="8"/>
        <v>2.1</v>
      </c>
      <c r="R17" s="39">
        <f t="shared" si="32"/>
        <v>8.2699999999999996E-2</v>
      </c>
      <c r="S17" s="39">
        <f t="shared" si="33"/>
        <v>2.5300000000000003E-2</v>
      </c>
      <c r="T17" s="54" t="str">
        <f t="shared" si="38"/>
        <v>2.3</v>
      </c>
      <c r="U17" s="41">
        <f t="shared" si="40"/>
        <v>7.0000000000000001E-3</v>
      </c>
      <c r="V17" s="57">
        <f t="shared" si="34"/>
        <v>1.0999999999999999E-2</v>
      </c>
      <c r="W17" s="41"/>
      <c r="X17" s="56" t="str">
        <f t="shared" si="10"/>
        <v>2.2</v>
      </c>
      <c r="Y17" s="39">
        <f t="shared" si="39"/>
        <v>6.4399999999999985E-2</v>
      </c>
      <c r="Z17" s="81">
        <f t="shared" ref="Z17:Z18" si="41">MIN((K17+L17),(B17+D17)*1.1)</f>
        <v>6.1600000000000009E-2</v>
      </c>
      <c r="AA17" s="39">
        <f t="shared" si="11"/>
        <v>4.1256249999999987E-2</v>
      </c>
      <c r="AB17" s="39">
        <f t="shared" si="12"/>
        <v>2.3143749999999994E-2</v>
      </c>
      <c r="AC17" s="39">
        <f t="shared" si="13"/>
        <v>2.5300000000000003E-2</v>
      </c>
      <c r="AD17" s="39">
        <f t="shared" si="14"/>
        <v>3.6300000000000006E-2</v>
      </c>
      <c r="AE17" s="39">
        <f t="shared" si="15"/>
        <v>5.5199999999999985E-2</v>
      </c>
      <c r="AF17" s="39">
        <f t="shared" si="16"/>
        <v>9.1999999999999964E-3</v>
      </c>
      <c r="AG17" s="39">
        <f t="shared" si="17"/>
        <v>0</v>
      </c>
      <c r="AH17" s="39">
        <f t="shared" si="18"/>
        <v>5.2800000000000007E-2</v>
      </c>
      <c r="AI17" s="39">
        <f t="shared" si="19"/>
        <v>8.8000000000000005E-3</v>
      </c>
      <c r="AJ17" s="39">
        <f t="shared" si="20"/>
        <v>0</v>
      </c>
      <c r="AK17" s="39">
        <f t="shared" si="21"/>
        <v>0</v>
      </c>
      <c r="AL17" s="39">
        <f t="shared" si="22"/>
        <v>0</v>
      </c>
      <c r="AM17" s="57">
        <f t="shared" si="23"/>
        <v>0</v>
      </c>
      <c r="AN17" s="55">
        <f t="shared" si="24"/>
        <v>0</v>
      </c>
      <c r="AP17" s="80">
        <f t="shared" si="35"/>
        <v>6.4399999999999985E-2</v>
      </c>
      <c r="AQ17" s="39">
        <f t="shared" si="36"/>
        <v>1.9029999999999998</v>
      </c>
      <c r="AR17" s="81">
        <f t="shared" si="25"/>
        <v>0</v>
      </c>
      <c r="AS17" s="90">
        <f t="shared" si="37"/>
        <v>1.7000000000000011</v>
      </c>
      <c r="AT17" s="39">
        <f t="shared" si="26"/>
        <v>6.1600000000000009E-2</v>
      </c>
      <c r="AU17" s="79">
        <f t="shared" si="27"/>
        <v>0</v>
      </c>
      <c r="AV17" s="90">
        <f t="shared" si="28"/>
        <v>5.5E-2</v>
      </c>
      <c r="AW17" s="39">
        <f t="shared" si="29"/>
        <v>8.9999999999999993E-3</v>
      </c>
      <c r="AX17" s="39">
        <f t="shared" si="30"/>
        <v>5.2999999999999999E-2</v>
      </c>
      <c r="AY17" s="55">
        <f t="shared" si="31"/>
        <v>8.9999999999999993E-3</v>
      </c>
      <c r="BA17" s="67">
        <v>12</v>
      </c>
      <c r="BB17" s="41">
        <v>5.0999999999999997E-2</v>
      </c>
      <c r="BC17" s="41">
        <v>1.0999999999999999E-2</v>
      </c>
      <c r="BD17" s="41">
        <v>6.2E-2</v>
      </c>
      <c r="BE17" s="41">
        <v>6.2E-2</v>
      </c>
      <c r="BF17" s="55"/>
      <c r="BG17" s="41"/>
      <c r="BH17" s="67">
        <v>12</v>
      </c>
      <c r="BI17" s="41">
        <v>5.7000000000000002E-2</v>
      </c>
      <c r="BJ17" s="41">
        <v>7.0000000000000001E-3</v>
      </c>
      <c r="BK17" s="41">
        <v>7.1999999999999995E-2</v>
      </c>
      <c r="BL17" s="41">
        <v>6.4000000000000001E-2</v>
      </c>
      <c r="BM17" s="55"/>
    </row>
    <row r="18" spans="1:65" x14ac:dyDescent="0.25">
      <c r="A18" s="44" t="s">
        <v>17</v>
      </c>
      <c r="B18" s="101">
        <v>2.4E-2</v>
      </c>
      <c r="C18" s="101">
        <v>5.8000000000000003E-2</v>
      </c>
      <c r="D18" s="101">
        <v>3.4000000000000002E-2</v>
      </c>
      <c r="E18" s="102"/>
      <c r="F18" s="101">
        <v>4.2000000000000003E-2</v>
      </c>
      <c r="G18" s="101">
        <v>4.5999999999999999E-2</v>
      </c>
      <c r="H18" s="101">
        <v>2.4E-2</v>
      </c>
      <c r="I18" s="101">
        <v>2.1000000000000001E-2</v>
      </c>
      <c r="K18" s="80">
        <f t="shared" si="3"/>
        <v>0.10400000000000001</v>
      </c>
      <c r="L18" s="39">
        <f t="shared" si="4"/>
        <v>2.1000000000000001E-2</v>
      </c>
      <c r="M18" s="41">
        <f t="shared" si="5"/>
        <v>7.2600000000000012E-2</v>
      </c>
      <c r="N18" s="41">
        <f t="shared" si="5"/>
        <v>6.3800000000000009E-2</v>
      </c>
      <c r="O18" s="39">
        <f t="shared" si="6"/>
        <v>6.6000000000000003E-2</v>
      </c>
      <c r="P18" s="39">
        <f t="shared" si="7"/>
        <v>5.8000000000000003E-2</v>
      </c>
      <c r="Q18" s="54" t="str">
        <f t="shared" si="8"/>
        <v>2.1</v>
      </c>
      <c r="R18" s="39">
        <f t="shared" si="32"/>
        <v>7.7600000000000002E-2</v>
      </c>
      <c r="S18" s="39">
        <f t="shared" si="33"/>
        <v>2.6400000000000003E-2</v>
      </c>
      <c r="T18" s="54" t="str">
        <f t="shared" si="38"/>
        <v>2.3</v>
      </c>
      <c r="U18" s="41">
        <f t="shared" si="40"/>
        <v>8.9999999999999993E-3</v>
      </c>
      <c r="V18" s="57">
        <f t="shared" si="34"/>
        <v>1.2000000000000002E-2</v>
      </c>
      <c r="W18" s="41"/>
      <c r="X18" s="56" t="str">
        <f t="shared" si="10"/>
        <v>2.2</v>
      </c>
      <c r="Y18" s="39">
        <f t="shared" si="39"/>
        <v>6.1199999999999991E-2</v>
      </c>
      <c r="Z18" s="81">
        <f t="shared" si="41"/>
        <v>6.3800000000000009E-2</v>
      </c>
      <c r="AA18" s="39">
        <f t="shared" si="11"/>
        <v>3.894545454545454E-2</v>
      </c>
      <c r="AB18" s="39">
        <f t="shared" si="12"/>
        <v>2.225454545454545E-2</v>
      </c>
      <c r="AC18" s="39">
        <f t="shared" si="13"/>
        <v>2.6400000000000003E-2</v>
      </c>
      <c r="AD18" s="39">
        <f t="shared" si="14"/>
        <v>3.740000000000001E-2</v>
      </c>
      <c r="AE18" s="39">
        <f t="shared" si="15"/>
        <v>5.0918399999999996E-2</v>
      </c>
      <c r="AF18" s="39">
        <f t="shared" si="16"/>
        <v>1.0281599999999998E-2</v>
      </c>
      <c r="AG18" s="39">
        <f t="shared" si="17"/>
        <v>0</v>
      </c>
      <c r="AH18" s="39">
        <f t="shared" si="18"/>
        <v>5.3081600000000013E-2</v>
      </c>
      <c r="AI18" s="39">
        <f t="shared" si="19"/>
        <v>1.0718400000000003E-2</v>
      </c>
      <c r="AJ18" s="39">
        <f t="shared" si="20"/>
        <v>0</v>
      </c>
      <c r="AK18" s="39">
        <f t="shared" si="21"/>
        <v>0</v>
      </c>
      <c r="AL18" s="39">
        <f t="shared" si="22"/>
        <v>0</v>
      </c>
      <c r="AM18" s="57">
        <f t="shared" si="23"/>
        <v>6.9388939039072284E-18</v>
      </c>
      <c r="AN18" s="55">
        <f t="shared" si="24"/>
        <v>0</v>
      </c>
      <c r="AP18" s="80">
        <f t="shared" si="35"/>
        <v>6.1199999999999991E-2</v>
      </c>
      <c r="AQ18" s="39">
        <f t="shared" si="36"/>
        <v>1.9029999999999998</v>
      </c>
      <c r="AR18" s="81">
        <f t="shared" si="25"/>
        <v>0</v>
      </c>
      <c r="AS18" s="90">
        <f t="shared" si="37"/>
        <v>1.7000000000000011</v>
      </c>
      <c r="AT18" s="39">
        <f t="shared" si="26"/>
        <v>6.3800000000000009E-2</v>
      </c>
      <c r="AU18" s="79">
        <f t="shared" si="27"/>
        <v>0</v>
      </c>
      <c r="AV18" s="90">
        <f t="shared" si="28"/>
        <v>5.0999999999999997E-2</v>
      </c>
      <c r="AW18" s="39">
        <f t="shared" si="29"/>
        <v>0.01</v>
      </c>
      <c r="AX18" s="39">
        <f t="shared" si="30"/>
        <v>5.2999999999999999E-2</v>
      </c>
      <c r="AY18" s="55">
        <f t="shared" si="31"/>
        <v>1.0999999999999999E-2</v>
      </c>
      <c r="BA18" s="67">
        <v>13</v>
      </c>
      <c r="BB18" s="41">
        <v>4.9000000000000002E-2</v>
      </c>
      <c r="BC18" s="41">
        <v>1.4E-2</v>
      </c>
      <c r="BD18" s="41">
        <v>6.3E-2</v>
      </c>
      <c r="BE18" s="41">
        <v>6.3E-2</v>
      </c>
      <c r="BF18" s="55"/>
      <c r="BG18" s="41"/>
      <c r="BH18" s="67">
        <v>13</v>
      </c>
      <c r="BI18" s="41">
        <v>5.5E-2</v>
      </c>
      <c r="BJ18" s="41">
        <v>7.0000000000000001E-3</v>
      </c>
      <c r="BK18" s="41">
        <v>7.1999999999999995E-2</v>
      </c>
      <c r="BL18" s="41">
        <v>6.2E-2</v>
      </c>
      <c r="BM18" s="55"/>
    </row>
    <row r="19" spans="1:65" x14ac:dyDescent="0.25">
      <c r="A19" s="44" t="s">
        <v>18</v>
      </c>
      <c r="B19" s="101">
        <v>2.3E-2</v>
      </c>
      <c r="C19" s="101">
        <v>7.0000000000000007E-2</v>
      </c>
      <c r="D19" s="101">
        <v>3.3000000000000002E-2</v>
      </c>
      <c r="E19" s="102"/>
      <c r="F19" s="101">
        <v>4.1000000000000002E-2</v>
      </c>
      <c r="G19" s="101">
        <v>4.4999999999999998E-2</v>
      </c>
      <c r="H19" s="101">
        <v>2.3E-2</v>
      </c>
      <c r="I19" s="101">
        <v>2.3E-2</v>
      </c>
      <c r="K19" s="80">
        <f t="shared" si="3"/>
        <v>0.115</v>
      </c>
      <c r="L19" s="39">
        <f t="shared" si="4"/>
        <v>2.3E-2</v>
      </c>
      <c r="M19" s="41">
        <f t="shared" si="5"/>
        <v>7.0400000000000004E-2</v>
      </c>
      <c r="N19" s="41">
        <f t="shared" si="5"/>
        <v>6.1600000000000009E-2</v>
      </c>
      <c r="O19" s="39">
        <f t="shared" si="6"/>
        <v>6.4000000000000001E-2</v>
      </c>
      <c r="P19" s="39">
        <f t="shared" si="7"/>
        <v>5.6000000000000001E-2</v>
      </c>
      <c r="Q19" s="54" t="str">
        <f t="shared" si="8"/>
        <v>2.1</v>
      </c>
      <c r="R19" s="39">
        <f t="shared" si="32"/>
        <v>8.9700000000000002E-2</v>
      </c>
      <c r="S19" s="39">
        <f t="shared" si="33"/>
        <v>2.5300000000000003E-2</v>
      </c>
      <c r="T19" s="54" t="str">
        <f t="shared" si="38"/>
        <v>2.3</v>
      </c>
      <c r="U19" s="39">
        <f>L19-V19</f>
        <v>0</v>
      </c>
      <c r="V19" s="55">
        <f t="shared" ref="V19:V25" si="42">MIN(L19,D19*1.1)</f>
        <v>2.3E-2</v>
      </c>
      <c r="W19" s="41"/>
      <c r="X19" s="56" t="str">
        <f t="shared" si="10"/>
        <v>2.1</v>
      </c>
      <c r="Y19" s="39">
        <f>ROUND((F19+H19)*1.1,3)</f>
        <v>7.0000000000000007E-2</v>
      </c>
      <c r="Z19" s="81">
        <f>(K19+L19)-Y19</f>
        <v>6.8000000000000005E-2</v>
      </c>
      <c r="AA19" s="39">
        <f t="shared" si="11"/>
        <v>4.4843750000000009E-2</v>
      </c>
      <c r="AB19" s="39">
        <f t="shared" si="12"/>
        <v>2.5156250000000002E-2</v>
      </c>
      <c r="AC19" s="39">
        <f t="shared" si="13"/>
        <v>2.7928571428571428E-2</v>
      </c>
      <c r="AD19" s="39">
        <f t="shared" si="14"/>
        <v>4.0071428571428577E-2</v>
      </c>
      <c r="AE19" s="39">
        <f t="shared" si="15"/>
        <v>5.8333333333333341E-2</v>
      </c>
      <c r="AF19" s="39">
        <f t="shared" si="16"/>
        <v>1.1666666666666667E-2</v>
      </c>
      <c r="AG19" s="39">
        <f t="shared" si="17"/>
        <v>0</v>
      </c>
      <c r="AH19" s="39">
        <f t="shared" si="18"/>
        <v>5.6666666666666664E-2</v>
      </c>
      <c r="AI19" s="39">
        <f t="shared" si="19"/>
        <v>1.1333333333333332E-2</v>
      </c>
      <c r="AJ19" s="39">
        <f t="shared" si="20"/>
        <v>0</v>
      </c>
      <c r="AK19" s="39">
        <f t="shared" si="21"/>
        <v>0</v>
      </c>
      <c r="AL19" s="39">
        <f t="shared" si="22"/>
        <v>2.6285714285714246E-3</v>
      </c>
      <c r="AM19" s="57">
        <f t="shared" si="23"/>
        <v>3.7714285714285714E-3</v>
      </c>
      <c r="AN19" s="55">
        <f t="shared" si="24"/>
        <v>5.9999999999999915E-3</v>
      </c>
      <c r="AP19" s="80">
        <f t="shared" si="35"/>
        <v>7.0000000000000007E-2</v>
      </c>
      <c r="AQ19" s="39">
        <f t="shared" si="36"/>
        <v>1.9029999999999998</v>
      </c>
      <c r="AR19" s="81">
        <f t="shared" si="25"/>
        <v>0</v>
      </c>
      <c r="AS19" s="90">
        <f t="shared" si="37"/>
        <v>1.7000000000000011</v>
      </c>
      <c r="AT19" s="39">
        <f t="shared" si="26"/>
        <v>6.8000000000000005E-2</v>
      </c>
      <c r="AU19" s="79">
        <f t="shared" si="27"/>
        <v>6.0000000000000053E-3</v>
      </c>
      <c r="AV19" s="90">
        <f t="shared" si="28"/>
        <v>5.8000000000000003E-2</v>
      </c>
      <c r="AW19" s="39">
        <f t="shared" si="29"/>
        <v>1.2E-2</v>
      </c>
      <c r="AX19" s="39">
        <f t="shared" si="30"/>
        <v>5.7000000000000002E-2</v>
      </c>
      <c r="AY19" s="55">
        <f t="shared" si="31"/>
        <v>1.0999999999999999E-2</v>
      </c>
      <c r="BA19" s="67">
        <v>14</v>
      </c>
      <c r="BB19" s="41">
        <v>5.1999999999999998E-2</v>
      </c>
      <c r="BC19" s="41">
        <v>1.4E-2</v>
      </c>
      <c r="BD19" s="41">
        <v>6.2E-2</v>
      </c>
      <c r="BE19" s="41">
        <v>6.6000000000000003E-2</v>
      </c>
      <c r="BF19" s="55">
        <v>4.0000000000000001E-3</v>
      </c>
      <c r="BG19" s="41"/>
      <c r="BH19" s="67">
        <v>14</v>
      </c>
      <c r="BI19" s="41">
        <v>6.3E-2</v>
      </c>
      <c r="BJ19" s="41">
        <v>8.9999999999999993E-3</v>
      </c>
      <c r="BK19" s="41">
        <v>7.1999999999999995E-2</v>
      </c>
      <c r="BL19" s="41">
        <v>7.1999999999999995E-2</v>
      </c>
      <c r="BM19" s="55"/>
    </row>
    <row r="20" spans="1:65" x14ac:dyDescent="0.25">
      <c r="A20" s="44" t="s">
        <v>19</v>
      </c>
      <c r="B20" s="101">
        <v>2.4E-2</v>
      </c>
      <c r="C20" s="101">
        <v>7.9000000000000001E-2</v>
      </c>
      <c r="D20" s="101">
        <v>3.4000000000000002E-2</v>
      </c>
      <c r="E20" s="102"/>
      <c r="F20" s="101">
        <v>4.2000000000000003E-2</v>
      </c>
      <c r="G20" s="101">
        <v>4.5999999999999999E-2</v>
      </c>
      <c r="H20" s="101">
        <v>2.4E-2</v>
      </c>
      <c r="I20" s="101">
        <v>2.1999999999999999E-2</v>
      </c>
      <c r="K20" s="80">
        <f t="shared" si="3"/>
        <v>0.125</v>
      </c>
      <c r="L20" s="39">
        <f t="shared" si="4"/>
        <v>2.1999999999999999E-2</v>
      </c>
      <c r="M20" s="41">
        <f t="shared" si="5"/>
        <v>7.2600000000000012E-2</v>
      </c>
      <c r="N20" s="41">
        <f t="shared" si="5"/>
        <v>6.3800000000000009E-2</v>
      </c>
      <c r="O20" s="39">
        <f t="shared" si="6"/>
        <v>6.6000000000000003E-2</v>
      </c>
      <c r="P20" s="39">
        <f t="shared" si="7"/>
        <v>5.8000000000000003E-2</v>
      </c>
      <c r="Q20" s="54" t="str">
        <f t="shared" si="8"/>
        <v>2.1</v>
      </c>
      <c r="R20" s="39">
        <f t="shared" si="32"/>
        <v>9.8599999999999993E-2</v>
      </c>
      <c r="S20" s="39">
        <f t="shared" si="33"/>
        <v>2.6400000000000003E-2</v>
      </c>
      <c r="T20" s="54" t="str">
        <f t="shared" si="38"/>
        <v>2.3</v>
      </c>
      <c r="U20" s="39">
        <f t="shared" ref="U20:U25" si="43">L20-V20</f>
        <v>0</v>
      </c>
      <c r="V20" s="55">
        <f t="shared" si="42"/>
        <v>2.1999999999999999E-2</v>
      </c>
      <c r="W20" s="41"/>
      <c r="X20" s="56" t="str">
        <f t="shared" si="10"/>
        <v>2.1</v>
      </c>
      <c r="Y20" s="39">
        <f>ROUND((F20+H20)*1.1,3)</f>
        <v>7.2999999999999995E-2</v>
      </c>
      <c r="Z20" s="81">
        <f t="shared" ref="Z20:Z26" si="44">(K20+L20)-Y20</f>
        <v>7.3999999999999996E-2</v>
      </c>
      <c r="AA20" s="39">
        <f t="shared" si="11"/>
        <v>4.6454545454545457E-2</v>
      </c>
      <c r="AB20" s="39">
        <f t="shared" si="12"/>
        <v>2.6545454545454542E-2</v>
      </c>
      <c r="AC20" s="39">
        <f t="shared" si="13"/>
        <v>3.0620689655172412E-2</v>
      </c>
      <c r="AD20" s="39">
        <f t="shared" si="14"/>
        <v>4.3379310344827587E-2</v>
      </c>
      <c r="AE20" s="39">
        <f t="shared" si="15"/>
        <v>6.2074829931972789E-2</v>
      </c>
      <c r="AF20" s="39">
        <f t="shared" si="16"/>
        <v>1.092517006802721E-2</v>
      </c>
      <c r="AG20" s="39">
        <f t="shared" si="17"/>
        <v>0</v>
      </c>
      <c r="AH20" s="39">
        <f t="shared" si="18"/>
        <v>6.2925170068027211E-2</v>
      </c>
      <c r="AI20" s="39">
        <f t="shared" si="19"/>
        <v>1.1074829931972788E-2</v>
      </c>
      <c r="AJ20" s="39">
        <f t="shared" si="20"/>
        <v>2.5454545454545174E-4</v>
      </c>
      <c r="AK20" s="39">
        <f t="shared" si="21"/>
        <v>1.454545454545389E-4</v>
      </c>
      <c r="AL20" s="39">
        <f t="shared" si="22"/>
        <v>4.2206896551724091E-3</v>
      </c>
      <c r="AM20" s="57">
        <f t="shared" si="23"/>
        <v>5.9793103448275847E-3</v>
      </c>
      <c r="AN20" s="55">
        <f t="shared" si="24"/>
        <v>9.999999999999995E-3</v>
      </c>
      <c r="AP20" s="80">
        <f t="shared" si="35"/>
        <v>7.2999999999999995E-2</v>
      </c>
      <c r="AQ20" s="39">
        <f t="shared" si="36"/>
        <v>1.9029999999999998</v>
      </c>
      <c r="AR20" s="81">
        <f t="shared" si="25"/>
        <v>0</v>
      </c>
      <c r="AS20" s="90">
        <f t="shared" si="37"/>
        <v>1.7000000000000011</v>
      </c>
      <c r="AT20" s="39">
        <f t="shared" si="26"/>
        <v>7.3999999999999996E-2</v>
      </c>
      <c r="AU20" s="79">
        <f t="shared" si="27"/>
        <v>9.999999999999995E-3</v>
      </c>
      <c r="AV20" s="90">
        <f t="shared" si="28"/>
        <v>6.2E-2</v>
      </c>
      <c r="AW20" s="39">
        <f t="shared" si="29"/>
        <v>1.0999999999999999E-2</v>
      </c>
      <c r="AX20" s="39">
        <f t="shared" si="30"/>
        <v>6.3E-2</v>
      </c>
      <c r="AY20" s="55">
        <f t="shared" si="31"/>
        <v>1.0999999999999999E-2</v>
      </c>
      <c r="BA20" s="67">
        <v>15</v>
      </c>
      <c r="BB20" s="41">
        <v>0.06</v>
      </c>
      <c r="BC20" s="41">
        <v>1.4999999999999999E-2</v>
      </c>
      <c r="BD20" s="41">
        <v>6.3E-2</v>
      </c>
      <c r="BE20" s="41">
        <v>7.4999999999999997E-2</v>
      </c>
      <c r="BF20" s="55">
        <v>1.2E-2</v>
      </c>
      <c r="BG20" s="41"/>
      <c r="BH20" s="67">
        <v>15</v>
      </c>
      <c r="BI20" s="41">
        <v>6.5000000000000002E-2</v>
      </c>
      <c r="BJ20" s="41">
        <v>7.0000000000000001E-3</v>
      </c>
      <c r="BK20" s="41">
        <v>7.1999999999999995E-2</v>
      </c>
      <c r="BL20" s="41">
        <v>7.1999999999999995E-2</v>
      </c>
      <c r="BM20" s="55"/>
    </row>
    <row r="21" spans="1:65" x14ac:dyDescent="0.25">
      <c r="A21" s="44" t="s">
        <v>20</v>
      </c>
      <c r="B21" s="101">
        <v>2.3E-2</v>
      </c>
      <c r="C21" s="101">
        <v>8.4000000000000005E-2</v>
      </c>
      <c r="D21" s="101">
        <v>3.3000000000000002E-2</v>
      </c>
      <c r="E21" s="102"/>
      <c r="F21" s="101">
        <v>4.1000000000000002E-2</v>
      </c>
      <c r="G21" s="101">
        <v>4.4999999999999998E-2</v>
      </c>
      <c r="H21" s="101">
        <v>2.3E-2</v>
      </c>
      <c r="I21" s="101">
        <v>0.02</v>
      </c>
      <c r="K21" s="80">
        <f t="shared" si="3"/>
        <v>0.129</v>
      </c>
      <c r="L21" s="39">
        <f t="shared" si="4"/>
        <v>0.02</v>
      </c>
      <c r="M21" s="41">
        <f t="shared" si="5"/>
        <v>7.0400000000000004E-2</v>
      </c>
      <c r="N21" s="41">
        <f t="shared" si="5"/>
        <v>6.1600000000000009E-2</v>
      </c>
      <c r="O21" s="39">
        <f t="shared" si="6"/>
        <v>6.4000000000000001E-2</v>
      </c>
      <c r="P21" s="39">
        <f t="shared" si="7"/>
        <v>5.6000000000000001E-2</v>
      </c>
      <c r="Q21" s="54" t="str">
        <f t="shared" si="8"/>
        <v>2.1</v>
      </c>
      <c r="R21" s="39">
        <f t="shared" si="32"/>
        <v>0.1037</v>
      </c>
      <c r="S21" s="39">
        <f t="shared" si="33"/>
        <v>2.5300000000000003E-2</v>
      </c>
      <c r="T21" s="54" t="str">
        <f t="shared" si="38"/>
        <v>2.3</v>
      </c>
      <c r="U21" s="39">
        <f t="shared" si="43"/>
        <v>0</v>
      </c>
      <c r="V21" s="55">
        <f t="shared" si="42"/>
        <v>0.02</v>
      </c>
      <c r="W21" s="41"/>
      <c r="X21" s="56" t="str">
        <f t="shared" si="10"/>
        <v>2.1</v>
      </c>
      <c r="Y21" s="39">
        <f>ROUND((F21+H21)*1.1,3)</f>
        <v>7.0000000000000007E-2</v>
      </c>
      <c r="Z21" s="81">
        <f t="shared" si="44"/>
        <v>7.8999999999999987E-2</v>
      </c>
      <c r="AA21" s="39">
        <f t="shared" si="11"/>
        <v>4.4843750000000009E-2</v>
      </c>
      <c r="AB21" s="39">
        <f t="shared" si="12"/>
        <v>2.5156250000000002E-2</v>
      </c>
      <c r="AC21" s="39">
        <f t="shared" si="13"/>
        <v>3.2446428571428564E-2</v>
      </c>
      <c r="AD21" s="39">
        <f t="shared" si="14"/>
        <v>4.6553571428571416E-2</v>
      </c>
      <c r="AE21" s="39">
        <f t="shared" si="15"/>
        <v>6.06040268456376E-2</v>
      </c>
      <c r="AF21" s="39">
        <f t="shared" si="16"/>
        <v>9.3959731543624171E-3</v>
      </c>
      <c r="AG21" s="39">
        <f t="shared" si="17"/>
        <v>1.3877787807814457E-17</v>
      </c>
      <c r="AH21" s="39">
        <f t="shared" si="18"/>
        <v>6.8395973154362411E-2</v>
      </c>
      <c r="AI21" s="39">
        <f t="shared" si="19"/>
        <v>1.0604026845637583E-2</v>
      </c>
      <c r="AJ21" s="39">
        <f t="shared" si="20"/>
        <v>0</v>
      </c>
      <c r="AK21" s="39">
        <f t="shared" si="21"/>
        <v>0</v>
      </c>
      <c r="AL21" s="39">
        <f t="shared" si="22"/>
        <v>7.1464285714285605E-3</v>
      </c>
      <c r="AM21" s="57">
        <f t="shared" si="23"/>
        <v>1.0253571428571411E-2</v>
      </c>
      <c r="AN21" s="55">
        <f t="shared" si="24"/>
        <v>1.6999999999999987E-2</v>
      </c>
      <c r="AP21" s="80">
        <f t="shared" si="35"/>
        <v>7.0000000000000007E-2</v>
      </c>
      <c r="AQ21" s="39">
        <f t="shared" si="36"/>
        <v>1.9029999999999998</v>
      </c>
      <c r="AR21" s="81">
        <f t="shared" si="25"/>
        <v>0</v>
      </c>
      <c r="AS21" s="90">
        <f t="shared" si="37"/>
        <v>1.7000000000000011</v>
      </c>
      <c r="AT21" s="39">
        <f t="shared" si="26"/>
        <v>7.8999999999999987E-2</v>
      </c>
      <c r="AU21" s="79">
        <f t="shared" si="27"/>
        <v>1.6999999999999987E-2</v>
      </c>
      <c r="AV21" s="90">
        <f t="shared" si="28"/>
        <v>6.0999999999999999E-2</v>
      </c>
      <c r="AW21" s="39">
        <f t="shared" si="29"/>
        <v>8.9999999999999993E-3</v>
      </c>
      <c r="AX21" s="39">
        <f t="shared" si="30"/>
        <v>6.8000000000000005E-2</v>
      </c>
      <c r="AY21" s="55">
        <f t="shared" si="31"/>
        <v>1.0999999999999999E-2</v>
      </c>
      <c r="BA21" s="67">
        <v>16</v>
      </c>
      <c r="BB21" s="41">
        <v>6.3E-2</v>
      </c>
      <c r="BC21" s="41">
        <v>1.4E-2</v>
      </c>
      <c r="BD21" s="41">
        <v>6.2E-2</v>
      </c>
      <c r="BE21" s="41">
        <v>7.6999999999999999E-2</v>
      </c>
      <c r="BF21" s="55">
        <v>1.4999999999999999E-2</v>
      </c>
      <c r="BG21" s="41"/>
      <c r="BH21" s="67">
        <v>16</v>
      </c>
      <c r="BI21" s="41">
        <v>6.6000000000000003E-2</v>
      </c>
      <c r="BJ21" s="41">
        <v>6.0000000000000001E-3</v>
      </c>
      <c r="BK21" s="41">
        <v>7.1999999999999995E-2</v>
      </c>
      <c r="BL21" s="41">
        <v>7.1999999999999995E-2</v>
      </c>
      <c r="BM21" s="55"/>
    </row>
    <row r="22" spans="1:65" x14ac:dyDescent="0.25">
      <c r="A22" s="44" t="s">
        <v>21</v>
      </c>
      <c r="B22" s="101">
        <v>2.4E-2</v>
      </c>
      <c r="C22" s="101">
        <v>2.5999999999999999E-2</v>
      </c>
      <c r="D22" s="101">
        <v>3.4000000000000002E-2</v>
      </c>
      <c r="E22" s="101">
        <v>1.9E-2</v>
      </c>
      <c r="F22" s="101">
        <v>4.2000000000000003E-2</v>
      </c>
      <c r="G22" s="101">
        <v>7.4999999999999997E-2</v>
      </c>
      <c r="H22" s="101">
        <v>2.4E-2</v>
      </c>
      <c r="I22" s="102"/>
      <c r="K22" s="80">
        <f t="shared" si="3"/>
        <v>0.10099999999999999</v>
      </c>
      <c r="L22" s="39">
        <f t="shared" si="4"/>
        <v>1.9E-2</v>
      </c>
      <c r="M22" s="41">
        <f t="shared" si="5"/>
        <v>7.2600000000000012E-2</v>
      </c>
      <c r="N22" s="41">
        <f t="shared" si="5"/>
        <v>6.3800000000000009E-2</v>
      </c>
      <c r="O22" s="39">
        <f t="shared" si="6"/>
        <v>6.6000000000000003E-2</v>
      </c>
      <c r="P22" s="39">
        <f t="shared" si="7"/>
        <v>5.8000000000000003E-2</v>
      </c>
      <c r="Q22" s="54" t="str">
        <f t="shared" si="8"/>
        <v>2.1</v>
      </c>
      <c r="R22" s="39">
        <f t="shared" si="32"/>
        <v>7.4599999999999986E-2</v>
      </c>
      <c r="S22" s="39">
        <f t="shared" si="33"/>
        <v>2.6400000000000003E-2</v>
      </c>
      <c r="T22" s="54" t="str">
        <f t="shared" si="38"/>
        <v>2.3</v>
      </c>
      <c r="U22" s="39">
        <f t="shared" si="43"/>
        <v>0</v>
      </c>
      <c r="V22" s="55">
        <f t="shared" si="42"/>
        <v>1.9E-2</v>
      </c>
      <c r="W22" s="41"/>
      <c r="X22" s="56" t="str">
        <f t="shared" si="10"/>
        <v>2.2</v>
      </c>
      <c r="Y22" s="39">
        <f t="shared" si="39"/>
        <v>5.6199999999999986E-2</v>
      </c>
      <c r="Z22" s="81">
        <f>MIN((K22+L22),(B22+D22)*1.1)</f>
        <v>6.3800000000000009E-2</v>
      </c>
      <c r="AA22" s="39">
        <f t="shared" si="11"/>
        <v>3.5763636363636352E-2</v>
      </c>
      <c r="AB22" s="39">
        <f t="shared" si="12"/>
        <v>2.0436363636363631E-2</v>
      </c>
      <c r="AC22" s="39">
        <f t="shared" si="13"/>
        <v>2.6400000000000003E-2</v>
      </c>
      <c r="AD22" s="39">
        <f t="shared" si="14"/>
        <v>3.740000000000001E-2</v>
      </c>
      <c r="AE22" s="39">
        <f t="shared" si="15"/>
        <v>4.7301666666666659E-2</v>
      </c>
      <c r="AF22" s="39">
        <f t="shared" si="16"/>
        <v>8.898333333333331E-3</v>
      </c>
      <c r="AG22" s="39">
        <f t="shared" si="17"/>
        <v>0</v>
      </c>
      <c r="AH22" s="39">
        <f t="shared" si="18"/>
        <v>5.3698333333333341E-2</v>
      </c>
      <c r="AI22" s="39">
        <f t="shared" si="19"/>
        <v>1.0101666666666669E-2</v>
      </c>
      <c r="AJ22" s="39">
        <f t="shared" si="20"/>
        <v>0</v>
      </c>
      <c r="AK22" s="39">
        <f t="shared" si="21"/>
        <v>0</v>
      </c>
      <c r="AL22" s="39">
        <f t="shared" si="22"/>
        <v>0</v>
      </c>
      <c r="AM22" s="57">
        <f t="shared" si="23"/>
        <v>6.9388939039072284E-18</v>
      </c>
      <c r="AN22" s="55">
        <f t="shared" si="24"/>
        <v>0</v>
      </c>
      <c r="AP22" s="80">
        <f t="shared" si="35"/>
        <v>5.6199999999999986E-2</v>
      </c>
      <c r="AQ22" s="39">
        <f t="shared" si="36"/>
        <v>1.9029999999999998</v>
      </c>
      <c r="AR22" s="81">
        <f t="shared" si="25"/>
        <v>0</v>
      </c>
      <c r="AS22" s="90">
        <f t="shared" si="37"/>
        <v>1.7000000000000011</v>
      </c>
      <c r="AT22" s="39">
        <f t="shared" si="26"/>
        <v>6.3800000000000009E-2</v>
      </c>
      <c r="AU22" s="79">
        <f t="shared" si="27"/>
        <v>0</v>
      </c>
      <c r="AV22" s="90">
        <f t="shared" si="28"/>
        <v>4.7E-2</v>
      </c>
      <c r="AW22" s="39">
        <f t="shared" si="29"/>
        <v>8.9999999999999993E-3</v>
      </c>
      <c r="AX22" s="39">
        <f t="shared" si="30"/>
        <v>5.3999999999999999E-2</v>
      </c>
      <c r="AY22" s="55">
        <f t="shared" si="31"/>
        <v>0.01</v>
      </c>
      <c r="BA22" s="67">
        <v>17</v>
      </c>
      <c r="BB22" s="41">
        <v>0.05</v>
      </c>
      <c r="BC22" s="41">
        <v>1.2999999999999999E-2</v>
      </c>
      <c r="BD22" s="41">
        <v>6.3E-2</v>
      </c>
      <c r="BE22" s="41">
        <v>6.3E-2</v>
      </c>
      <c r="BF22" s="55"/>
      <c r="BG22" s="41"/>
      <c r="BH22" s="67">
        <v>17</v>
      </c>
      <c r="BI22" s="41">
        <v>5.0999999999999997E-2</v>
      </c>
      <c r="BJ22" s="41">
        <v>6.0000000000000001E-3</v>
      </c>
      <c r="BK22" s="41">
        <v>7.1999999999999995E-2</v>
      </c>
      <c r="BL22" s="41">
        <v>5.7000000000000002E-2</v>
      </c>
      <c r="BM22" s="55"/>
    </row>
    <row r="23" spans="1:65" x14ac:dyDescent="0.25">
      <c r="A23" s="44" t="s">
        <v>22</v>
      </c>
      <c r="B23" s="101">
        <v>2.3E-2</v>
      </c>
      <c r="C23" s="101">
        <v>0.09</v>
      </c>
      <c r="D23" s="101">
        <v>3.3000000000000002E-2</v>
      </c>
      <c r="E23" s="102"/>
      <c r="F23" s="101">
        <v>4.1000000000000002E-2</v>
      </c>
      <c r="G23" s="101">
        <v>4.4999999999999998E-2</v>
      </c>
      <c r="H23" s="101">
        <v>2.3E-2</v>
      </c>
      <c r="I23" s="101">
        <v>1.7000000000000001E-2</v>
      </c>
      <c r="K23" s="80">
        <f t="shared" si="3"/>
        <v>0.13500000000000001</v>
      </c>
      <c r="L23" s="39">
        <f t="shared" si="4"/>
        <v>1.7000000000000001E-2</v>
      </c>
      <c r="M23" s="41">
        <f t="shared" si="5"/>
        <v>7.0400000000000004E-2</v>
      </c>
      <c r="N23" s="41">
        <f t="shared" si="5"/>
        <v>6.1600000000000009E-2</v>
      </c>
      <c r="O23" s="39">
        <f t="shared" si="6"/>
        <v>6.4000000000000001E-2</v>
      </c>
      <c r="P23" s="39">
        <f t="shared" si="7"/>
        <v>5.6000000000000001E-2</v>
      </c>
      <c r="Q23" s="54" t="str">
        <f t="shared" si="8"/>
        <v>2.1</v>
      </c>
      <c r="R23" s="39">
        <f t="shared" si="32"/>
        <v>0.10970000000000001</v>
      </c>
      <c r="S23" s="39">
        <f t="shared" si="33"/>
        <v>2.5300000000000003E-2</v>
      </c>
      <c r="T23" s="54" t="str">
        <f t="shared" si="38"/>
        <v>2.3</v>
      </c>
      <c r="U23" s="39">
        <f t="shared" si="43"/>
        <v>0</v>
      </c>
      <c r="V23" s="55">
        <f t="shared" si="42"/>
        <v>1.7000000000000001E-2</v>
      </c>
      <c r="W23" s="41"/>
      <c r="X23" s="56" t="str">
        <f t="shared" si="10"/>
        <v>2.1</v>
      </c>
      <c r="Y23" s="39">
        <f>ROUND((F23+H23)*1.1,3)</f>
        <v>7.0000000000000007E-2</v>
      </c>
      <c r="Z23" s="81">
        <f t="shared" si="44"/>
        <v>8.2000000000000017E-2</v>
      </c>
      <c r="AA23" s="39">
        <f t="shared" si="11"/>
        <v>4.4843750000000009E-2</v>
      </c>
      <c r="AB23" s="39">
        <f t="shared" si="12"/>
        <v>2.5156250000000002E-2</v>
      </c>
      <c r="AC23" s="39">
        <f t="shared" si="13"/>
        <v>3.3678571428571433E-2</v>
      </c>
      <c r="AD23" s="39">
        <f t="shared" si="14"/>
        <v>4.8321428571428578E-2</v>
      </c>
      <c r="AE23" s="39">
        <f t="shared" si="15"/>
        <v>6.2171052631578946E-2</v>
      </c>
      <c r="AF23" s="39">
        <f t="shared" si="16"/>
        <v>7.8289473684210534E-3</v>
      </c>
      <c r="AG23" s="39">
        <f t="shared" si="17"/>
        <v>0</v>
      </c>
      <c r="AH23" s="39">
        <f t="shared" si="18"/>
        <v>7.2828947368421063E-2</v>
      </c>
      <c r="AI23" s="39">
        <f t="shared" si="19"/>
        <v>9.1710526315789496E-3</v>
      </c>
      <c r="AJ23" s="39">
        <f t="shared" si="20"/>
        <v>0</v>
      </c>
      <c r="AK23" s="39">
        <f t="shared" si="21"/>
        <v>0</v>
      </c>
      <c r="AL23" s="39">
        <f t="shared" si="22"/>
        <v>8.3785714285714297E-3</v>
      </c>
      <c r="AM23" s="57">
        <f t="shared" si="23"/>
        <v>1.2021428571428572E-2</v>
      </c>
      <c r="AN23" s="55">
        <f t="shared" si="24"/>
        <v>2.0000000000000018E-2</v>
      </c>
      <c r="AP23" s="80">
        <f t="shared" si="35"/>
        <v>7.0000000000000007E-2</v>
      </c>
      <c r="AQ23" s="39">
        <f t="shared" si="36"/>
        <v>1.9029999999999998</v>
      </c>
      <c r="AR23" s="81">
        <f t="shared" si="25"/>
        <v>0</v>
      </c>
      <c r="AS23" s="90">
        <f t="shared" si="37"/>
        <v>1.7000000000000011</v>
      </c>
      <c r="AT23" s="39">
        <f t="shared" si="26"/>
        <v>8.2000000000000017E-2</v>
      </c>
      <c r="AU23" s="79">
        <f t="shared" si="27"/>
        <v>2.0000000000000018E-2</v>
      </c>
      <c r="AV23" s="90">
        <f t="shared" si="28"/>
        <v>6.2E-2</v>
      </c>
      <c r="AW23" s="39">
        <f t="shared" si="29"/>
        <v>8.0000000000000002E-3</v>
      </c>
      <c r="AX23" s="39">
        <f t="shared" si="30"/>
        <v>7.2999999999999995E-2</v>
      </c>
      <c r="AY23" s="55">
        <f t="shared" si="31"/>
        <v>8.9999999999999993E-3</v>
      </c>
      <c r="BA23" s="67">
        <v>18</v>
      </c>
      <c r="BB23" s="41">
        <v>6.8000000000000005E-2</v>
      </c>
      <c r="BC23" s="41">
        <v>1.2E-2</v>
      </c>
      <c r="BD23" s="41">
        <v>6.2E-2</v>
      </c>
      <c r="BE23" s="41">
        <v>0.08</v>
      </c>
      <c r="BF23" s="55">
        <v>1.7999999999999999E-2</v>
      </c>
      <c r="BG23" s="41"/>
      <c r="BH23" s="67">
        <v>18</v>
      </c>
      <c r="BI23" s="41">
        <v>6.7000000000000004E-2</v>
      </c>
      <c r="BJ23" s="41">
        <v>5.0000000000000001E-3</v>
      </c>
      <c r="BK23" s="41">
        <v>7.1999999999999995E-2</v>
      </c>
      <c r="BL23" s="41">
        <v>7.1999999999999995E-2</v>
      </c>
      <c r="BM23" s="55"/>
    </row>
    <row r="24" spans="1:65" x14ac:dyDescent="0.25">
      <c r="A24" s="44" t="s">
        <v>23</v>
      </c>
      <c r="B24" s="101">
        <v>2.4E-2</v>
      </c>
      <c r="C24" s="101">
        <v>7.6999999999999999E-2</v>
      </c>
      <c r="D24" s="101">
        <v>3.4000000000000002E-2</v>
      </c>
      <c r="E24" s="102"/>
      <c r="F24" s="101">
        <v>4.2000000000000003E-2</v>
      </c>
      <c r="G24" s="101">
        <v>4.5999999999999999E-2</v>
      </c>
      <c r="H24" s="101">
        <v>2.4E-2</v>
      </c>
      <c r="I24" s="101">
        <v>1.9E-2</v>
      </c>
      <c r="K24" s="80">
        <f t="shared" si="3"/>
        <v>0.123</v>
      </c>
      <c r="L24" s="39">
        <f t="shared" si="4"/>
        <v>1.9E-2</v>
      </c>
      <c r="M24" s="41">
        <f t="shared" si="5"/>
        <v>7.2600000000000012E-2</v>
      </c>
      <c r="N24" s="41">
        <f t="shared" si="5"/>
        <v>6.3800000000000009E-2</v>
      </c>
      <c r="O24" s="39">
        <f t="shared" si="6"/>
        <v>6.6000000000000003E-2</v>
      </c>
      <c r="P24" s="39">
        <f t="shared" si="7"/>
        <v>5.8000000000000003E-2</v>
      </c>
      <c r="Q24" s="54" t="str">
        <f t="shared" si="8"/>
        <v>2.1</v>
      </c>
      <c r="R24" s="39">
        <f t="shared" si="32"/>
        <v>9.6599999999999991E-2</v>
      </c>
      <c r="S24" s="39">
        <f t="shared" si="33"/>
        <v>2.6400000000000003E-2</v>
      </c>
      <c r="T24" s="54" t="str">
        <f t="shared" si="38"/>
        <v>2.3</v>
      </c>
      <c r="U24" s="39">
        <f t="shared" si="43"/>
        <v>0</v>
      </c>
      <c r="V24" s="55">
        <f t="shared" si="42"/>
        <v>1.9E-2</v>
      </c>
      <c r="W24" s="41"/>
      <c r="X24" s="56" t="str">
        <f t="shared" si="10"/>
        <v>2.1</v>
      </c>
      <c r="Y24" s="39">
        <f>ROUND((F24+H24)*1.1,3)</f>
        <v>7.2999999999999995E-2</v>
      </c>
      <c r="Z24" s="81">
        <f t="shared" si="44"/>
        <v>6.8999999999999992E-2</v>
      </c>
      <c r="AA24" s="39">
        <f t="shared" si="11"/>
        <v>4.6454545454545457E-2</v>
      </c>
      <c r="AB24" s="39">
        <f t="shared" si="12"/>
        <v>2.6545454545454542E-2</v>
      </c>
      <c r="AC24" s="39">
        <f t="shared" si="13"/>
        <v>2.8551724137931032E-2</v>
      </c>
      <c r="AD24" s="39">
        <f t="shared" si="14"/>
        <v>4.0448275862068964E-2</v>
      </c>
      <c r="AE24" s="39">
        <f t="shared" si="15"/>
        <v>6.3232394366197181E-2</v>
      </c>
      <c r="AF24" s="39">
        <f t="shared" si="16"/>
        <v>9.7676056338028162E-3</v>
      </c>
      <c r="AG24" s="39">
        <f t="shared" si="17"/>
        <v>0</v>
      </c>
      <c r="AH24" s="39">
        <f t="shared" si="18"/>
        <v>5.976760563380281E-2</v>
      </c>
      <c r="AI24" s="39">
        <f t="shared" si="19"/>
        <v>9.2323943661971834E-3</v>
      </c>
      <c r="AJ24" s="39">
        <f t="shared" si="20"/>
        <v>2.5454545454545174E-4</v>
      </c>
      <c r="AK24" s="39">
        <f t="shared" si="21"/>
        <v>1.454545454545389E-4</v>
      </c>
      <c r="AL24" s="39">
        <f t="shared" si="22"/>
        <v>2.1517241379310284E-3</v>
      </c>
      <c r="AM24" s="57">
        <f t="shared" si="23"/>
        <v>3.048275862068961E-3</v>
      </c>
      <c r="AN24" s="55">
        <f t="shared" si="24"/>
        <v>4.9999999999999906E-3</v>
      </c>
      <c r="AP24" s="80">
        <f t="shared" si="35"/>
        <v>7.2999999999999995E-2</v>
      </c>
      <c r="AQ24" s="39">
        <f t="shared" si="36"/>
        <v>1.9029999999999998</v>
      </c>
      <c r="AR24" s="81">
        <f t="shared" si="25"/>
        <v>0</v>
      </c>
      <c r="AS24" s="90">
        <f t="shared" si="37"/>
        <v>1.7000000000000011</v>
      </c>
      <c r="AT24" s="39">
        <f t="shared" si="26"/>
        <v>6.8999999999999992E-2</v>
      </c>
      <c r="AU24" s="79">
        <f t="shared" si="27"/>
        <v>4.9999999999999906E-3</v>
      </c>
      <c r="AV24" s="90">
        <f t="shared" si="28"/>
        <v>6.3E-2</v>
      </c>
      <c r="AW24" s="39">
        <f t="shared" si="29"/>
        <v>0.01</v>
      </c>
      <c r="AX24" s="39">
        <f t="shared" si="30"/>
        <v>0.06</v>
      </c>
      <c r="AY24" s="55">
        <f t="shared" si="31"/>
        <v>8.9999999999999993E-3</v>
      </c>
      <c r="BA24" s="67">
        <v>19</v>
      </c>
      <c r="BB24" s="41">
        <v>5.8000000000000003E-2</v>
      </c>
      <c r="BC24" s="41">
        <v>1.2E-2</v>
      </c>
      <c r="BD24" s="41">
        <v>6.3E-2</v>
      </c>
      <c r="BE24" s="41">
        <v>7.0000000000000007E-2</v>
      </c>
      <c r="BF24" s="55">
        <v>7.0000000000000001E-3</v>
      </c>
      <c r="BG24" s="41"/>
      <c r="BH24" s="67">
        <v>19</v>
      </c>
      <c r="BI24" s="41">
        <v>6.5000000000000002E-2</v>
      </c>
      <c r="BJ24" s="41">
        <v>7.0000000000000001E-3</v>
      </c>
      <c r="BK24" s="41">
        <v>7.1999999999999995E-2</v>
      </c>
      <c r="BL24" s="41">
        <v>7.1999999999999995E-2</v>
      </c>
      <c r="BM24" s="55"/>
    </row>
    <row r="25" spans="1:65" x14ac:dyDescent="0.25">
      <c r="A25" s="44" t="s">
        <v>24</v>
      </c>
      <c r="B25" s="101">
        <v>2.3E-2</v>
      </c>
      <c r="C25" s="101">
        <v>6.9000000000000006E-2</v>
      </c>
      <c r="D25" s="101">
        <v>3.3000000000000002E-2</v>
      </c>
      <c r="E25" s="102"/>
      <c r="F25" s="101">
        <v>4.1000000000000002E-2</v>
      </c>
      <c r="G25" s="101">
        <v>4.4999999999999998E-2</v>
      </c>
      <c r="H25" s="101">
        <v>2.3E-2</v>
      </c>
      <c r="I25" s="101">
        <v>1.9E-2</v>
      </c>
      <c r="K25" s="80">
        <f t="shared" si="3"/>
        <v>0.114</v>
      </c>
      <c r="L25" s="39">
        <f t="shared" si="4"/>
        <v>1.9E-2</v>
      </c>
      <c r="M25" s="41">
        <f t="shared" si="5"/>
        <v>7.0400000000000004E-2</v>
      </c>
      <c r="N25" s="41">
        <f t="shared" si="5"/>
        <v>6.1600000000000009E-2</v>
      </c>
      <c r="O25" s="39">
        <f t="shared" si="6"/>
        <v>6.4000000000000001E-2</v>
      </c>
      <c r="P25" s="39">
        <f t="shared" si="7"/>
        <v>5.6000000000000001E-2</v>
      </c>
      <c r="Q25" s="54" t="str">
        <f t="shared" si="8"/>
        <v>2.1</v>
      </c>
      <c r="R25" s="39">
        <f t="shared" si="32"/>
        <v>8.8700000000000001E-2</v>
      </c>
      <c r="S25" s="39">
        <f t="shared" si="33"/>
        <v>2.5300000000000003E-2</v>
      </c>
      <c r="T25" s="54" t="str">
        <f t="shared" si="38"/>
        <v>2.3</v>
      </c>
      <c r="U25" s="39">
        <f t="shared" si="43"/>
        <v>0</v>
      </c>
      <c r="V25" s="55">
        <f t="shared" si="42"/>
        <v>1.9E-2</v>
      </c>
      <c r="W25" s="41"/>
      <c r="X25" s="56" t="str">
        <f t="shared" si="10"/>
        <v>2.1</v>
      </c>
      <c r="Y25" s="39">
        <f>ROUND((F25+H25)*1.1,3)</f>
        <v>7.0000000000000007E-2</v>
      </c>
      <c r="Z25" s="81">
        <f t="shared" si="44"/>
        <v>6.3E-2</v>
      </c>
      <c r="AA25" s="39">
        <f t="shared" si="11"/>
        <v>4.4843750000000009E-2</v>
      </c>
      <c r="AB25" s="39">
        <f t="shared" si="12"/>
        <v>2.5156250000000002E-2</v>
      </c>
      <c r="AC25" s="39">
        <f t="shared" si="13"/>
        <v>2.5874999999999999E-2</v>
      </c>
      <c r="AD25" s="39">
        <f t="shared" si="14"/>
        <v>3.7124999999999998E-2</v>
      </c>
      <c r="AE25" s="39">
        <f t="shared" si="15"/>
        <v>6.0000000000000005E-2</v>
      </c>
      <c r="AF25" s="39">
        <f t="shared" si="16"/>
        <v>0.01</v>
      </c>
      <c r="AG25" s="39">
        <f t="shared" si="17"/>
        <v>0</v>
      </c>
      <c r="AH25" s="39">
        <f t="shared" si="18"/>
        <v>5.3999999999999999E-2</v>
      </c>
      <c r="AI25" s="39">
        <f t="shared" si="19"/>
        <v>8.9999999999999993E-3</v>
      </c>
      <c r="AJ25" s="39">
        <f t="shared" si="20"/>
        <v>0</v>
      </c>
      <c r="AK25" s="39">
        <f t="shared" si="21"/>
        <v>0</v>
      </c>
      <c r="AL25" s="39">
        <f t="shared" si="22"/>
        <v>5.7499999999999565E-4</v>
      </c>
      <c r="AM25" s="57">
        <f t="shared" si="23"/>
        <v>8.2499999999999241E-4</v>
      </c>
      <c r="AN25" s="55">
        <f t="shared" si="24"/>
        <v>1.0000000000000009E-3</v>
      </c>
      <c r="AP25" s="80">
        <f t="shared" si="35"/>
        <v>7.0000000000000007E-2</v>
      </c>
      <c r="AQ25" s="39">
        <f t="shared" si="36"/>
        <v>1.9029999999999998</v>
      </c>
      <c r="AR25" s="81">
        <f t="shared" si="25"/>
        <v>0</v>
      </c>
      <c r="AS25" s="90">
        <f t="shared" si="37"/>
        <v>1.7000000000000011</v>
      </c>
      <c r="AT25" s="39">
        <f t="shared" si="26"/>
        <v>6.3E-2</v>
      </c>
      <c r="AU25" s="79">
        <f t="shared" si="27"/>
        <v>1.0000000000000009E-3</v>
      </c>
      <c r="AV25" s="90">
        <f t="shared" si="28"/>
        <v>0.06</v>
      </c>
      <c r="AW25" s="39">
        <f t="shared" si="29"/>
        <v>0.01</v>
      </c>
      <c r="AX25" s="39">
        <f t="shared" si="30"/>
        <v>5.3999999999999999E-2</v>
      </c>
      <c r="AY25" s="55">
        <f t="shared" si="31"/>
        <v>8.9999999999999993E-3</v>
      </c>
      <c r="BA25" s="67">
        <v>20</v>
      </c>
      <c r="BB25" s="41">
        <v>0.05</v>
      </c>
      <c r="BC25" s="41">
        <v>1.2E-2</v>
      </c>
      <c r="BD25" s="41">
        <v>6.2E-2</v>
      </c>
      <c r="BE25" s="41">
        <v>6.2E-2</v>
      </c>
      <c r="BF25" s="55"/>
      <c r="BG25" s="41"/>
      <c r="BH25" s="67">
        <v>20</v>
      </c>
      <c r="BI25" s="41">
        <v>6.4000000000000001E-2</v>
      </c>
      <c r="BJ25" s="41">
        <v>7.0000000000000001E-3</v>
      </c>
      <c r="BK25" s="41">
        <v>7.1999999999999995E-2</v>
      </c>
      <c r="BL25" s="41">
        <v>7.0999999999999994E-2</v>
      </c>
      <c r="BM25" s="55"/>
    </row>
    <row r="26" spans="1:65" x14ac:dyDescent="0.25">
      <c r="A26" s="44" t="s">
        <v>25</v>
      </c>
      <c r="B26" s="101">
        <v>2.3E-2</v>
      </c>
      <c r="C26" s="101">
        <v>7.0999999999999994E-2</v>
      </c>
      <c r="D26" s="101">
        <v>3.3000000000000002E-2</v>
      </c>
      <c r="E26" s="102"/>
      <c r="F26" s="101">
        <v>4.2000000000000003E-2</v>
      </c>
      <c r="G26" s="101">
        <v>4.5999999999999999E-2</v>
      </c>
      <c r="H26" s="101">
        <v>2.3E-2</v>
      </c>
      <c r="I26" s="101">
        <v>1.7999999999999999E-2</v>
      </c>
      <c r="K26" s="80">
        <f t="shared" si="3"/>
        <v>0.11699999999999999</v>
      </c>
      <c r="L26" s="39">
        <f t="shared" si="4"/>
        <v>1.7999999999999999E-2</v>
      </c>
      <c r="M26" s="41">
        <f t="shared" si="5"/>
        <v>7.1500000000000008E-2</v>
      </c>
      <c r="N26" s="41">
        <f t="shared" si="5"/>
        <v>6.1600000000000009E-2</v>
      </c>
      <c r="O26" s="39">
        <f t="shared" si="6"/>
        <v>6.5000000000000002E-2</v>
      </c>
      <c r="P26" s="39">
        <f t="shared" si="7"/>
        <v>5.6000000000000001E-2</v>
      </c>
      <c r="Q26" s="54" t="str">
        <f t="shared" si="8"/>
        <v>2.1</v>
      </c>
      <c r="R26" s="39">
        <f t="shared" si="32"/>
        <v>9.169999999999999E-2</v>
      </c>
      <c r="S26" s="39">
        <f t="shared" si="33"/>
        <v>2.5300000000000003E-2</v>
      </c>
      <c r="T26" s="54" t="str">
        <f t="shared" si="38"/>
        <v>2.3</v>
      </c>
      <c r="U26" s="41">
        <f t="shared" ref="U26:U30" si="45">ROUND(1.1*H26*L26/N26,3)</f>
        <v>7.0000000000000001E-3</v>
      </c>
      <c r="V26" s="57">
        <f t="shared" ref="V26:V30" si="46">L26-U26</f>
        <v>1.0999999999999999E-2</v>
      </c>
      <c r="W26" s="41"/>
      <c r="X26" s="56" t="str">
        <f t="shared" si="10"/>
        <v>2.1</v>
      </c>
      <c r="Y26" s="39">
        <f>ROUND((F26+H26)*1.1,3)</f>
        <v>7.1999999999999995E-2</v>
      </c>
      <c r="Z26" s="81">
        <f t="shared" si="44"/>
        <v>6.2999999999999987E-2</v>
      </c>
      <c r="AA26" s="39">
        <f t="shared" si="11"/>
        <v>4.6523076923076917E-2</v>
      </c>
      <c r="AB26" s="39">
        <f t="shared" si="12"/>
        <v>2.5476923076923074E-2</v>
      </c>
      <c r="AC26" s="39">
        <f t="shared" si="13"/>
        <v>2.5874999999999995E-2</v>
      </c>
      <c r="AD26" s="39">
        <f t="shared" si="14"/>
        <v>3.7124999999999991E-2</v>
      </c>
      <c r="AE26" s="39">
        <f t="shared" si="15"/>
        <v>6.2400000000000004E-2</v>
      </c>
      <c r="AF26" s="39">
        <f t="shared" si="16"/>
        <v>9.6000000000000009E-3</v>
      </c>
      <c r="AG26" s="39">
        <f t="shared" si="17"/>
        <v>1.3877787807814457E-17</v>
      </c>
      <c r="AH26" s="39">
        <f t="shared" si="18"/>
        <v>5.4599999999999996E-2</v>
      </c>
      <c r="AI26" s="39">
        <f t="shared" si="19"/>
        <v>8.3999999999999977E-3</v>
      </c>
      <c r="AJ26" s="39">
        <f t="shared" si="20"/>
        <v>3.2307692307691205E-4</v>
      </c>
      <c r="AK26" s="39">
        <f t="shared" si="21"/>
        <v>1.7692307692307105E-4</v>
      </c>
      <c r="AL26" s="39">
        <f t="shared" si="22"/>
        <v>5.7499999999999218E-4</v>
      </c>
      <c r="AM26" s="57">
        <f t="shared" si="23"/>
        <v>8.2499999999998547E-4</v>
      </c>
      <c r="AN26" s="55">
        <f t="shared" si="24"/>
        <v>1.0000000000000009E-3</v>
      </c>
      <c r="AP26" s="80">
        <f t="shared" si="35"/>
        <v>7.1999999999999995E-2</v>
      </c>
      <c r="AQ26" s="39">
        <f t="shared" si="36"/>
        <v>1.9029999999999998</v>
      </c>
      <c r="AR26" s="81">
        <f t="shared" si="25"/>
        <v>0</v>
      </c>
      <c r="AS26" s="90">
        <f t="shared" si="37"/>
        <v>1.7000000000000011</v>
      </c>
      <c r="AT26" s="39">
        <f t="shared" si="26"/>
        <v>6.2999999999999987E-2</v>
      </c>
      <c r="AU26" s="79">
        <f t="shared" si="27"/>
        <v>9.9999999999998701E-4</v>
      </c>
      <c r="AV26" s="90">
        <f t="shared" si="28"/>
        <v>6.2E-2</v>
      </c>
      <c r="AW26" s="39">
        <f t="shared" si="29"/>
        <v>0.01</v>
      </c>
      <c r="AX26" s="39">
        <f t="shared" si="30"/>
        <v>5.5E-2</v>
      </c>
      <c r="AY26" s="55">
        <f t="shared" si="31"/>
        <v>8.0000000000000002E-3</v>
      </c>
      <c r="BA26" s="67">
        <v>21</v>
      </c>
      <c r="BB26" s="41">
        <v>5.0999999999999997E-2</v>
      </c>
      <c r="BC26" s="41">
        <v>1.2E-2</v>
      </c>
      <c r="BD26" s="41">
        <v>6.3E-2</v>
      </c>
      <c r="BE26" s="41">
        <v>6.3E-2</v>
      </c>
      <c r="BF26" s="55"/>
      <c r="BG26" s="41"/>
      <c r="BH26" s="67">
        <v>21</v>
      </c>
      <c r="BI26" s="41">
        <v>6.6000000000000003E-2</v>
      </c>
      <c r="BJ26" s="41">
        <v>6.0000000000000001E-3</v>
      </c>
      <c r="BK26" s="41">
        <v>7.1999999999999995E-2</v>
      </c>
      <c r="BL26" s="41">
        <v>7.1999999999999995E-2</v>
      </c>
      <c r="BM26" s="55"/>
    </row>
    <row r="27" spans="1:65" x14ac:dyDescent="0.25">
      <c r="A27" s="44" t="s">
        <v>26</v>
      </c>
      <c r="B27" s="101">
        <v>2.3E-2</v>
      </c>
      <c r="C27" s="101">
        <v>2.5000000000000001E-2</v>
      </c>
      <c r="D27" s="101">
        <v>3.3000000000000002E-2</v>
      </c>
      <c r="E27" s="101">
        <v>0.02</v>
      </c>
      <c r="F27" s="101">
        <v>4.1000000000000002E-2</v>
      </c>
      <c r="G27" s="101">
        <v>6.3E-2</v>
      </c>
      <c r="H27" s="101">
        <v>2.3E-2</v>
      </c>
      <c r="I27" s="102"/>
      <c r="K27" s="80">
        <f t="shared" si="3"/>
        <v>8.7999999999999995E-2</v>
      </c>
      <c r="L27" s="39">
        <f t="shared" si="4"/>
        <v>0.02</v>
      </c>
      <c r="M27" s="41">
        <f t="shared" si="5"/>
        <v>7.0400000000000004E-2</v>
      </c>
      <c r="N27" s="41">
        <f t="shared" si="5"/>
        <v>6.1600000000000009E-2</v>
      </c>
      <c r="O27" s="39">
        <f t="shared" si="6"/>
        <v>6.4000000000000001E-2</v>
      </c>
      <c r="P27" s="39">
        <f t="shared" si="7"/>
        <v>5.6000000000000001E-2</v>
      </c>
      <c r="Q27" s="54" t="str">
        <f t="shared" si="8"/>
        <v>2.1</v>
      </c>
      <c r="R27" s="39">
        <f t="shared" si="32"/>
        <v>6.2699999999999992E-2</v>
      </c>
      <c r="S27" s="39">
        <f t="shared" si="33"/>
        <v>2.5300000000000003E-2</v>
      </c>
      <c r="T27" s="54" t="str">
        <f t="shared" si="38"/>
        <v>2.3</v>
      </c>
      <c r="U27" s="41">
        <f t="shared" si="45"/>
        <v>8.0000000000000002E-3</v>
      </c>
      <c r="V27" s="57">
        <f t="shared" si="46"/>
        <v>1.2E-2</v>
      </c>
      <c r="W27" s="41"/>
      <c r="X27" s="56" t="str">
        <f t="shared" si="10"/>
        <v>2.2</v>
      </c>
      <c r="Y27" s="39">
        <f t="shared" si="39"/>
        <v>4.639999999999999E-2</v>
      </c>
      <c r="Z27" s="81">
        <f>MIN((K27+L27),(B27+D27)*1.1)</f>
        <v>6.1600000000000009E-2</v>
      </c>
      <c r="AA27" s="39">
        <f t="shared" si="11"/>
        <v>2.9724999999999994E-2</v>
      </c>
      <c r="AB27" s="39">
        <f t="shared" si="12"/>
        <v>1.6674999999999995E-2</v>
      </c>
      <c r="AC27" s="39">
        <f t="shared" si="13"/>
        <v>2.5300000000000003E-2</v>
      </c>
      <c r="AD27" s="39">
        <f t="shared" si="14"/>
        <v>3.6300000000000006E-2</v>
      </c>
      <c r="AE27" s="39">
        <f t="shared" si="15"/>
        <v>3.7807407407407394E-2</v>
      </c>
      <c r="AF27" s="39">
        <f t="shared" si="16"/>
        <v>8.5925925925925909E-3</v>
      </c>
      <c r="AG27" s="39">
        <f t="shared" si="17"/>
        <v>0</v>
      </c>
      <c r="AH27" s="39">
        <f t="shared" si="18"/>
        <v>5.0192592592592601E-2</v>
      </c>
      <c r="AI27" s="39">
        <f t="shared" si="19"/>
        <v>1.140740740740741E-2</v>
      </c>
      <c r="AJ27" s="39">
        <f t="shared" si="20"/>
        <v>0</v>
      </c>
      <c r="AK27" s="39">
        <f t="shared" si="21"/>
        <v>0</v>
      </c>
      <c r="AL27" s="39">
        <f t="shared" si="22"/>
        <v>0</v>
      </c>
      <c r="AM27" s="57">
        <f t="shared" si="23"/>
        <v>0</v>
      </c>
      <c r="AN27" s="55">
        <f t="shared" si="24"/>
        <v>0</v>
      </c>
      <c r="AP27" s="80">
        <f t="shared" si="35"/>
        <v>4.639999999999999E-2</v>
      </c>
      <c r="AQ27" s="39">
        <f t="shared" si="36"/>
        <v>1.9029999999999998</v>
      </c>
      <c r="AR27" s="81">
        <f t="shared" si="25"/>
        <v>0</v>
      </c>
      <c r="AS27" s="90">
        <f t="shared" si="37"/>
        <v>1.7000000000000011</v>
      </c>
      <c r="AT27" s="39">
        <f t="shared" si="26"/>
        <v>6.1600000000000009E-2</v>
      </c>
      <c r="AU27" s="79">
        <f t="shared" si="27"/>
        <v>0</v>
      </c>
      <c r="AV27" s="90">
        <f t="shared" si="28"/>
        <v>3.7999999999999999E-2</v>
      </c>
      <c r="AW27" s="39">
        <f t="shared" si="29"/>
        <v>8.9999999999999993E-3</v>
      </c>
      <c r="AX27" s="39">
        <f t="shared" si="30"/>
        <v>0.05</v>
      </c>
      <c r="AY27" s="55">
        <f t="shared" si="31"/>
        <v>1.0999999999999999E-2</v>
      </c>
      <c r="BA27" s="67">
        <v>22</v>
      </c>
      <c r="BB27" s="41">
        <v>4.8000000000000001E-2</v>
      </c>
      <c r="BC27" s="41">
        <v>1.4E-2</v>
      </c>
      <c r="BD27" s="41">
        <v>6.2E-2</v>
      </c>
      <c r="BE27" s="41">
        <v>6.2E-2</v>
      </c>
      <c r="BF27" s="55"/>
      <c r="BG27" s="41"/>
      <c r="BH27" s="67">
        <v>22</v>
      </c>
      <c r="BI27" s="41">
        <v>0.04</v>
      </c>
      <c r="BJ27" s="41">
        <v>6.0000000000000001E-3</v>
      </c>
      <c r="BK27" s="41">
        <v>7.1999999999999995E-2</v>
      </c>
      <c r="BL27" s="41">
        <v>4.5999999999999999E-2</v>
      </c>
      <c r="BM27" s="55"/>
    </row>
    <row r="28" spans="1:65" x14ac:dyDescent="0.25">
      <c r="A28" s="44" t="s">
        <v>27</v>
      </c>
      <c r="B28" s="101">
        <v>2.3E-2</v>
      </c>
      <c r="C28" s="101">
        <v>2.5000000000000001E-2</v>
      </c>
      <c r="D28" s="101">
        <v>3.3000000000000002E-2</v>
      </c>
      <c r="E28" s="101">
        <v>1.9E-2</v>
      </c>
      <c r="F28" s="101">
        <v>4.2000000000000003E-2</v>
      </c>
      <c r="G28" s="101">
        <v>5.8999999999999997E-2</v>
      </c>
      <c r="H28" s="101">
        <v>2.3E-2</v>
      </c>
      <c r="I28" s="102"/>
      <c r="K28" s="80">
        <f t="shared" si="3"/>
        <v>8.3999999999999991E-2</v>
      </c>
      <c r="L28" s="39">
        <f t="shared" si="4"/>
        <v>1.9E-2</v>
      </c>
      <c r="M28" s="41">
        <f t="shared" si="5"/>
        <v>7.1500000000000008E-2</v>
      </c>
      <c r="N28" s="41">
        <f t="shared" si="5"/>
        <v>6.1600000000000009E-2</v>
      </c>
      <c r="O28" s="39">
        <f t="shared" si="6"/>
        <v>6.5000000000000002E-2</v>
      </c>
      <c r="P28" s="39">
        <f t="shared" si="7"/>
        <v>5.6000000000000001E-2</v>
      </c>
      <c r="Q28" s="54" t="str">
        <f t="shared" si="8"/>
        <v>2.1</v>
      </c>
      <c r="R28" s="39">
        <f t="shared" si="32"/>
        <v>5.8699999999999988E-2</v>
      </c>
      <c r="S28" s="39">
        <f t="shared" si="33"/>
        <v>2.5300000000000003E-2</v>
      </c>
      <c r="T28" s="54" t="str">
        <f t="shared" si="38"/>
        <v>2.3</v>
      </c>
      <c r="U28" s="41">
        <f t="shared" si="45"/>
        <v>8.0000000000000002E-3</v>
      </c>
      <c r="V28" s="57">
        <f t="shared" si="46"/>
        <v>1.0999999999999999E-2</v>
      </c>
      <c r="W28" s="41"/>
      <c r="X28" s="56" t="str">
        <f t="shared" si="10"/>
        <v>2.2</v>
      </c>
      <c r="Y28" s="39">
        <f t="shared" si="39"/>
        <v>4.1399999999999985E-2</v>
      </c>
      <c r="Z28" s="81">
        <f>MIN((K28+L28),(B28+D28)*1.1)</f>
        <v>6.1600000000000009E-2</v>
      </c>
      <c r="AA28" s="39">
        <f t="shared" si="11"/>
        <v>2.6750769230769224E-2</v>
      </c>
      <c r="AB28" s="39">
        <f t="shared" si="12"/>
        <v>1.4649230769230763E-2</v>
      </c>
      <c r="AC28" s="39">
        <f t="shared" si="13"/>
        <v>2.5300000000000003E-2</v>
      </c>
      <c r="AD28" s="39">
        <f t="shared" si="14"/>
        <v>3.6300000000000006E-2</v>
      </c>
      <c r="AE28" s="39">
        <f t="shared" si="15"/>
        <v>3.3763106796116486E-2</v>
      </c>
      <c r="AF28" s="39">
        <f t="shared" si="16"/>
        <v>7.6368932038834931E-3</v>
      </c>
      <c r="AG28" s="39">
        <f t="shared" si="17"/>
        <v>0</v>
      </c>
      <c r="AH28" s="39">
        <f t="shared" si="18"/>
        <v>5.0236893203883498E-2</v>
      </c>
      <c r="AI28" s="39">
        <f t="shared" si="19"/>
        <v>1.1363106796116506E-2</v>
      </c>
      <c r="AJ28" s="39">
        <f t="shared" si="20"/>
        <v>0</v>
      </c>
      <c r="AK28" s="39">
        <f t="shared" si="21"/>
        <v>0</v>
      </c>
      <c r="AL28" s="39">
        <f t="shared" si="22"/>
        <v>0</v>
      </c>
      <c r="AM28" s="57">
        <f t="shared" si="23"/>
        <v>0</v>
      </c>
      <c r="AN28" s="55">
        <f t="shared" si="24"/>
        <v>0</v>
      </c>
      <c r="AP28" s="80">
        <f t="shared" si="35"/>
        <v>4.1399999999999985E-2</v>
      </c>
      <c r="AQ28" s="39">
        <f t="shared" si="36"/>
        <v>1.9029999999999998</v>
      </c>
      <c r="AR28" s="81">
        <f t="shared" si="25"/>
        <v>0</v>
      </c>
      <c r="AS28" s="90">
        <f t="shared" si="37"/>
        <v>1.7000000000000011</v>
      </c>
      <c r="AT28" s="39">
        <f t="shared" si="26"/>
        <v>6.1600000000000009E-2</v>
      </c>
      <c r="AU28" s="79">
        <f t="shared" si="27"/>
        <v>0</v>
      </c>
      <c r="AV28" s="90">
        <f t="shared" si="28"/>
        <v>3.4000000000000002E-2</v>
      </c>
      <c r="AW28" s="39">
        <f t="shared" si="29"/>
        <v>8.0000000000000002E-3</v>
      </c>
      <c r="AX28" s="39">
        <f t="shared" si="30"/>
        <v>0.05</v>
      </c>
      <c r="AY28" s="55">
        <f t="shared" si="31"/>
        <v>1.0999999999999999E-2</v>
      </c>
      <c r="BA28" s="67">
        <v>23</v>
      </c>
      <c r="BB28" s="41">
        <v>4.9000000000000002E-2</v>
      </c>
      <c r="BC28" s="41">
        <v>1.4E-2</v>
      </c>
      <c r="BD28" s="41">
        <v>6.3E-2</v>
      </c>
      <c r="BE28" s="41">
        <v>6.3E-2</v>
      </c>
      <c r="BF28" s="55"/>
      <c r="BG28" s="41"/>
      <c r="BH28" s="67">
        <v>23</v>
      </c>
      <c r="BI28" s="41">
        <v>3.5000000000000003E-2</v>
      </c>
      <c r="BJ28" s="41">
        <v>5.0000000000000001E-3</v>
      </c>
      <c r="BK28" s="41">
        <v>7.1999999999999995E-2</v>
      </c>
      <c r="BL28" s="41">
        <v>0.04</v>
      </c>
      <c r="BM28" s="55"/>
    </row>
    <row r="29" spans="1:65" x14ac:dyDescent="0.25">
      <c r="A29" s="44" t="s">
        <v>28</v>
      </c>
      <c r="B29" s="101">
        <v>2.3E-2</v>
      </c>
      <c r="C29" s="101">
        <v>2.5000000000000001E-2</v>
      </c>
      <c r="D29" s="101">
        <v>3.3000000000000002E-2</v>
      </c>
      <c r="E29" s="101">
        <v>1.4999999999999999E-2</v>
      </c>
      <c r="F29" s="101">
        <v>4.1000000000000002E-2</v>
      </c>
      <c r="G29" s="101">
        <v>7.1999999999999995E-2</v>
      </c>
      <c r="H29" s="101">
        <v>2.3E-2</v>
      </c>
      <c r="I29" s="102"/>
      <c r="K29" s="80">
        <f t="shared" si="3"/>
        <v>9.7000000000000003E-2</v>
      </c>
      <c r="L29" s="39">
        <f t="shared" si="4"/>
        <v>1.4999999999999999E-2</v>
      </c>
      <c r="M29" s="41">
        <f t="shared" si="5"/>
        <v>7.0400000000000004E-2</v>
      </c>
      <c r="N29" s="41">
        <f t="shared" si="5"/>
        <v>6.1600000000000009E-2</v>
      </c>
      <c r="O29" s="39">
        <f t="shared" si="6"/>
        <v>6.4000000000000001E-2</v>
      </c>
      <c r="P29" s="39">
        <f t="shared" si="7"/>
        <v>5.6000000000000001E-2</v>
      </c>
      <c r="Q29" s="54" t="str">
        <f t="shared" si="8"/>
        <v>2.1</v>
      </c>
      <c r="R29" s="39">
        <f t="shared" si="32"/>
        <v>7.17E-2</v>
      </c>
      <c r="S29" s="39">
        <f t="shared" si="33"/>
        <v>2.5300000000000003E-2</v>
      </c>
      <c r="T29" s="54" t="str">
        <f t="shared" si="38"/>
        <v>2.3</v>
      </c>
      <c r="U29" s="41">
        <f t="shared" si="45"/>
        <v>6.0000000000000001E-3</v>
      </c>
      <c r="V29" s="57">
        <f t="shared" si="46"/>
        <v>8.9999999999999993E-3</v>
      </c>
      <c r="W29" s="41"/>
      <c r="X29" s="56" t="str">
        <f t="shared" si="10"/>
        <v>2.2</v>
      </c>
      <c r="Y29" s="39">
        <f t="shared" si="39"/>
        <v>5.0399999999999993E-2</v>
      </c>
      <c r="Z29" s="81">
        <f>MIN((K29+L29),(B29+D29)*1.1)</f>
        <v>6.1600000000000009E-2</v>
      </c>
      <c r="AA29" s="39">
        <f t="shared" si="11"/>
        <v>3.2287499999999997E-2</v>
      </c>
      <c r="AB29" s="39">
        <f t="shared" si="12"/>
        <v>1.8112499999999997E-2</v>
      </c>
      <c r="AC29" s="39">
        <f t="shared" si="13"/>
        <v>2.5300000000000003E-2</v>
      </c>
      <c r="AD29" s="39">
        <f t="shared" si="14"/>
        <v>3.6300000000000006E-2</v>
      </c>
      <c r="AE29" s="39">
        <f t="shared" si="15"/>
        <v>4.3649999999999994E-2</v>
      </c>
      <c r="AF29" s="39">
        <f t="shared" si="16"/>
        <v>6.7499999999999982E-3</v>
      </c>
      <c r="AG29" s="39">
        <f t="shared" si="17"/>
        <v>0</v>
      </c>
      <c r="AH29" s="39">
        <f t="shared" si="18"/>
        <v>5.3350000000000009E-2</v>
      </c>
      <c r="AI29" s="39">
        <f t="shared" si="19"/>
        <v>8.2500000000000004E-3</v>
      </c>
      <c r="AJ29" s="39">
        <f t="shared" si="20"/>
        <v>0</v>
      </c>
      <c r="AK29" s="39">
        <f t="shared" si="21"/>
        <v>0</v>
      </c>
      <c r="AL29" s="39">
        <f t="shared" si="22"/>
        <v>0</v>
      </c>
      <c r="AM29" s="57">
        <f t="shared" si="23"/>
        <v>0</v>
      </c>
      <c r="AN29" s="55">
        <f t="shared" si="24"/>
        <v>0</v>
      </c>
      <c r="AP29" s="80">
        <f t="shared" si="35"/>
        <v>5.0399999999999993E-2</v>
      </c>
      <c r="AQ29" s="39">
        <f t="shared" si="36"/>
        <v>1.9029999999999998</v>
      </c>
      <c r="AR29" s="81">
        <f t="shared" si="25"/>
        <v>0</v>
      </c>
      <c r="AS29" s="90">
        <f t="shared" si="37"/>
        <v>1.7000000000000011</v>
      </c>
      <c r="AT29" s="39">
        <f t="shared" si="26"/>
        <v>6.1600000000000009E-2</v>
      </c>
      <c r="AU29" s="79">
        <f t="shared" si="27"/>
        <v>0</v>
      </c>
      <c r="AV29" s="90">
        <f t="shared" si="28"/>
        <v>4.3999999999999997E-2</v>
      </c>
      <c r="AW29" s="39">
        <f t="shared" si="29"/>
        <v>7.0000000000000001E-3</v>
      </c>
      <c r="AX29" s="39">
        <f t="shared" si="30"/>
        <v>5.2999999999999999E-2</v>
      </c>
      <c r="AY29" s="55">
        <f t="shared" si="31"/>
        <v>8.0000000000000002E-3</v>
      </c>
      <c r="BA29" s="67">
        <v>24</v>
      </c>
      <c r="BB29" s="41">
        <v>5.0999999999999997E-2</v>
      </c>
      <c r="BC29" s="41">
        <v>1.0999999999999999E-2</v>
      </c>
      <c r="BD29" s="41">
        <v>6.2E-2</v>
      </c>
      <c r="BE29" s="41">
        <v>6.2E-2</v>
      </c>
      <c r="BF29" s="55"/>
      <c r="BG29" s="41"/>
      <c r="BH29" s="67">
        <v>24</v>
      </c>
      <c r="BI29" s="41">
        <v>4.5999999999999999E-2</v>
      </c>
      <c r="BJ29" s="41">
        <v>4.0000000000000001E-3</v>
      </c>
      <c r="BK29" s="41">
        <v>7.1999999999999995E-2</v>
      </c>
      <c r="BL29" s="41">
        <v>0.05</v>
      </c>
      <c r="BM29" s="55"/>
    </row>
    <row r="30" spans="1:65" x14ac:dyDescent="0.25">
      <c r="A30" s="44" t="s">
        <v>29</v>
      </c>
      <c r="B30" s="101">
        <v>2.3E-2</v>
      </c>
      <c r="C30" s="101">
        <v>7.3999999999999996E-2</v>
      </c>
      <c r="D30" s="101">
        <v>3.3000000000000002E-2</v>
      </c>
      <c r="E30" s="102"/>
      <c r="F30" s="101">
        <v>4.2000000000000003E-2</v>
      </c>
      <c r="G30" s="101">
        <v>4.5999999999999999E-2</v>
      </c>
      <c r="H30" s="101">
        <v>2.3E-2</v>
      </c>
      <c r="I30" s="101">
        <v>1.7999999999999999E-2</v>
      </c>
      <c r="K30" s="80">
        <f t="shared" si="3"/>
        <v>0.12</v>
      </c>
      <c r="L30" s="39">
        <f t="shared" si="4"/>
        <v>1.7999999999999999E-2</v>
      </c>
      <c r="M30" s="41">
        <f t="shared" si="5"/>
        <v>7.1500000000000008E-2</v>
      </c>
      <c r="N30" s="41">
        <f t="shared" si="5"/>
        <v>6.1600000000000009E-2</v>
      </c>
      <c r="O30" s="39">
        <f t="shared" si="6"/>
        <v>6.5000000000000002E-2</v>
      </c>
      <c r="P30" s="39">
        <f t="shared" si="7"/>
        <v>5.6000000000000001E-2</v>
      </c>
      <c r="Q30" s="54" t="str">
        <f t="shared" si="8"/>
        <v>2.1</v>
      </c>
      <c r="R30" s="39">
        <f t="shared" si="32"/>
        <v>9.4699999999999993E-2</v>
      </c>
      <c r="S30" s="39">
        <f t="shared" si="33"/>
        <v>2.5300000000000003E-2</v>
      </c>
      <c r="T30" s="54" t="str">
        <f t="shared" si="38"/>
        <v>2.3</v>
      </c>
      <c r="U30" s="41">
        <f t="shared" si="45"/>
        <v>7.0000000000000001E-3</v>
      </c>
      <c r="V30" s="57">
        <f t="shared" si="46"/>
        <v>1.0999999999999999E-2</v>
      </c>
      <c r="W30" s="41"/>
      <c r="X30" s="56" t="str">
        <f t="shared" si="10"/>
        <v>2.1</v>
      </c>
      <c r="Y30" s="39">
        <f>ROUND((F30+H30)*1.1,3)</f>
        <v>7.1999999999999995E-2</v>
      </c>
      <c r="Z30" s="81">
        <f t="shared" ref="Z30" si="47">(K30+L30)-Y30</f>
        <v>6.5999999999999989E-2</v>
      </c>
      <c r="AA30" s="39">
        <f t="shared" si="11"/>
        <v>4.6523076923076917E-2</v>
      </c>
      <c r="AB30" s="39">
        <f t="shared" si="12"/>
        <v>2.5476923076923074E-2</v>
      </c>
      <c r="AC30" s="39">
        <f t="shared" si="13"/>
        <v>2.7107142857142854E-2</v>
      </c>
      <c r="AD30" s="39">
        <f t="shared" si="14"/>
        <v>3.8892857142857139E-2</v>
      </c>
      <c r="AE30" s="39">
        <f t="shared" si="15"/>
        <v>6.2608695652173904E-2</v>
      </c>
      <c r="AF30" s="39">
        <f t="shared" si="16"/>
        <v>9.391304347826087E-3</v>
      </c>
      <c r="AG30" s="39">
        <f t="shared" si="17"/>
        <v>0</v>
      </c>
      <c r="AH30" s="39">
        <f t="shared" si="18"/>
        <v>5.7391304347826078E-2</v>
      </c>
      <c r="AI30" s="39">
        <f t="shared" si="19"/>
        <v>8.6086956521739134E-3</v>
      </c>
      <c r="AJ30" s="39">
        <f t="shared" si="20"/>
        <v>3.2307692307691205E-4</v>
      </c>
      <c r="AK30" s="39">
        <f t="shared" si="21"/>
        <v>1.7692307692307105E-4</v>
      </c>
      <c r="AL30" s="39">
        <f t="shared" si="22"/>
        <v>1.8071428571428509E-3</v>
      </c>
      <c r="AM30" s="57">
        <f t="shared" si="23"/>
        <v>2.5928571428571329E-3</v>
      </c>
      <c r="AN30" s="55">
        <f t="shared" si="24"/>
        <v>3.9999999999999897E-3</v>
      </c>
      <c r="AP30" s="80">
        <f t="shared" si="35"/>
        <v>7.1999999999999995E-2</v>
      </c>
      <c r="AQ30" s="39">
        <f t="shared" si="36"/>
        <v>1.9029999999999998</v>
      </c>
      <c r="AR30" s="81">
        <f t="shared" si="25"/>
        <v>0</v>
      </c>
      <c r="AS30" s="90">
        <f t="shared" si="37"/>
        <v>1.7000000000000011</v>
      </c>
      <c r="AT30" s="39">
        <f t="shared" si="26"/>
        <v>6.5999999999999989E-2</v>
      </c>
      <c r="AU30" s="79">
        <f t="shared" si="27"/>
        <v>3.9999999999999897E-3</v>
      </c>
      <c r="AV30" s="90">
        <f t="shared" si="28"/>
        <v>6.3E-2</v>
      </c>
      <c r="AW30" s="39">
        <f t="shared" si="29"/>
        <v>8.9999999999999993E-3</v>
      </c>
      <c r="AX30" s="39">
        <f t="shared" si="30"/>
        <v>5.7000000000000002E-2</v>
      </c>
      <c r="AY30" s="55">
        <f t="shared" si="31"/>
        <v>8.9999999999999993E-3</v>
      </c>
      <c r="BA30" s="67">
        <v>25</v>
      </c>
      <c r="BB30" s="41">
        <v>5.3999999999999999E-2</v>
      </c>
      <c r="BC30" s="41">
        <v>1.2E-2</v>
      </c>
      <c r="BD30" s="41">
        <v>6.3E-2</v>
      </c>
      <c r="BE30" s="41">
        <v>6.6000000000000003E-2</v>
      </c>
      <c r="BF30" s="55">
        <v>3.0000000000000001E-3</v>
      </c>
      <c r="BG30" s="41"/>
      <c r="BH30" s="67">
        <v>25</v>
      </c>
      <c r="BI30" s="41">
        <v>6.6000000000000003E-2</v>
      </c>
      <c r="BJ30" s="41">
        <v>6.0000000000000001E-3</v>
      </c>
      <c r="BK30" s="41">
        <v>7.1999999999999995E-2</v>
      </c>
      <c r="BL30" s="41">
        <v>7.1999999999999995E-2</v>
      </c>
      <c r="BM30" s="55"/>
    </row>
    <row r="31" spans="1:65" x14ac:dyDescent="0.25">
      <c r="A31" s="44" t="s">
        <v>30</v>
      </c>
      <c r="B31" s="101">
        <v>2.3E-2</v>
      </c>
      <c r="C31" s="101">
        <v>2.5000000000000001E-2</v>
      </c>
      <c r="D31" s="101">
        <v>3.3000000000000002E-2</v>
      </c>
      <c r="E31" s="101">
        <v>1.7000000000000001E-2</v>
      </c>
      <c r="F31" s="101">
        <v>4.1000000000000002E-2</v>
      </c>
      <c r="G31" s="101">
        <v>7.0000000000000007E-2</v>
      </c>
      <c r="H31" s="101">
        <v>2.3E-2</v>
      </c>
      <c r="I31" s="102"/>
      <c r="K31" s="80">
        <f t="shared" si="3"/>
        <v>9.5000000000000001E-2</v>
      </c>
      <c r="L31" s="39">
        <f t="shared" si="4"/>
        <v>1.7000000000000001E-2</v>
      </c>
      <c r="M31" s="41">
        <f t="shared" si="5"/>
        <v>7.0400000000000004E-2</v>
      </c>
      <c r="N31" s="41">
        <f t="shared" si="5"/>
        <v>6.1600000000000009E-2</v>
      </c>
      <c r="O31" s="39">
        <f t="shared" si="6"/>
        <v>6.4000000000000001E-2</v>
      </c>
      <c r="P31" s="39">
        <f t="shared" si="7"/>
        <v>5.6000000000000001E-2</v>
      </c>
      <c r="Q31" s="54" t="str">
        <f t="shared" si="8"/>
        <v>2.1</v>
      </c>
      <c r="R31" s="39">
        <f t="shared" si="32"/>
        <v>6.9699999999999998E-2</v>
      </c>
      <c r="S31" s="39">
        <f t="shared" si="33"/>
        <v>2.5300000000000003E-2</v>
      </c>
      <c r="T31" s="54" t="str">
        <f t="shared" si="38"/>
        <v>2.3</v>
      </c>
      <c r="U31" s="39">
        <f t="shared" ref="U31:U35" si="48">L31-V31</f>
        <v>0</v>
      </c>
      <c r="V31" s="55">
        <f>MIN(L31,D31*1.1)</f>
        <v>1.7000000000000001E-2</v>
      </c>
      <c r="W31" s="41"/>
      <c r="X31" s="56" t="str">
        <f t="shared" si="10"/>
        <v>2.2</v>
      </c>
      <c r="Y31" s="39">
        <f t="shared" si="39"/>
        <v>5.0399999999999993E-2</v>
      </c>
      <c r="Z31" s="81">
        <f>MIN((K31+L31),(B31+D31)*1.1)</f>
        <v>6.1600000000000009E-2</v>
      </c>
      <c r="AA31" s="39">
        <f t="shared" si="11"/>
        <v>3.2287499999999997E-2</v>
      </c>
      <c r="AB31" s="39">
        <f t="shared" si="12"/>
        <v>1.8112499999999997E-2</v>
      </c>
      <c r="AC31" s="39">
        <f t="shared" si="13"/>
        <v>2.5300000000000003E-2</v>
      </c>
      <c r="AD31" s="39">
        <f t="shared" si="14"/>
        <v>3.6300000000000006E-2</v>
      </c>
      <c r="AE31" s="39">
        <f t="shared" si="15"/>
        <v>4.2749999999999996E-2</v>
      </c>
      <c r="AF31" s="39">
        <f t="shared" si="16"/>
        <v>7.6499999999999988E-3</v>
      </c>
      <c r="AG31" s="39">
        <f t="shared" si="17"/>
        <v>0</v>
      </c>
      <c r="AH31" s="39">
        <f t="shared" si="18"/>
        <v>5.2250000000000012E-2</v>
      </c>
      <c r="AI31" s="39">
        <f t="shared" si="19"/>
        <v>9.3500000000000024E-3</v>
      </c>
      <c r="AJ31" s="39">
        <f t="shared" si="20"/>
        <v>0</v>
      </c>
      <c r="AK31" s="39">
        <f t="shared" si="21"/>
        <v>0</v>
      </c>
      <c r="AL31" s="39">
        <f t="shared" si="22"/>
        <v>0</v>
      </c>
      <c r="AM31" s="57">
        <f t="shared" si="23"/>
        <v>0</v>
      </c>
      <c r="AN31" s="55">
        <f t="shared" si="24"/>
        <v>0</v>
      </c>
      <c r="AP31" s="80">
        <f t="shared" si="35"/>
        <v>5.0399999999999993E-2</v>
      </c>
      <c r="AQ31" s="39">
        <f t="shared" si="36"/>
        <v>1.9029999999999998</v>
      </c>
      <c r="AR31" s="81">
        <f t="shared" si="25"/>
        <v>0</v>
      </c>
      <c r="AS31" s="90">
        <f t="shared" si="37"/>
        <v>1.7000000000000011</v>
      </c>
      <c r="AT31" s="39">
        <f t="shared" si="26"/>
        <v>6.1600000000000009E-2</v>
      </c>
      <c r="AU31" s="79">
        <f t="shared" si="27"/>
        <v>0</v>
      </c>
      <c r="AV31" s="90">
        <f t="shared" si="28"/>
        <v>4.2999999999999997E-2</v>
      </c>
      <c r="AW31" s="39">
        <f t="shared" si="29"/>
        <v>8.0000000000000002E-3</v>
      </c>
      <c r="AX31" s="39">
        <f t="shared" si="30"/>
        <v>5.1999999999999998E-2</v>
      </c>
      <c r="AY31" s="55">
        <f t="shared" si="31"/>
        <v>8.9999999999999993E-3</v>
      </c>
      <c r="BA31" s="67">
        <v>26</v>
      </c>
      <c r="BB31" s="41">
        <v>0.05</v>
      </c>
      <c r="BC31" s="41">
        <v>1.2E-2</v>
      </c>
      <c r="BD31" s="41">
        <v>6.2E-2</v>
      </c>
      <c r="BE31" s="41">
        <v>6.2E-2</v>
      </c>
      <c r="BF31" s="55"/>
      <c r="BG31" s="41"/>
      <c r="BH31" s="67">
        <v>26</v>
      </c>
      <c r="BI31" s="41">
        <v>4.4999999999999998E-2</v>
      </c>
      <c r="BJ31" s="41">
        <v>5.0000000000000001E-3</v>
      </c>
      <c r="BK31" s="41">
        <v>7.1999999999999995E-2</v>
      </c>
      <c r="BL31" s="41">
        <v>0.05</v>
      </c>
      <c r="BM31" s="55"/>
    </row>
    <row r="32" spans="1:65" x14ac:dyDescent="0.25">
      <c r="A32" s="44" t="s">
        <v>31</v>
      </c>
      <c r="B32" s="101">
        <v>2.3E-2</v>
      </c>
      <c r="C32" s="101">
        <v>2.5000000000000001E-2</v>
      </c>
      <c r="D32" s="101">
        <v>3.3000000000000002E-2</v>
      </c>
      <c r="E32" s="101">
        <v>0.02</v>
      </c>
      <c r="F32" s="101">
        <v>4.2000000000000003E-2</v>
      </c>
      <c r="G32" s="101">
        <v>7.0999999999999994E-2</v>
      </c>
      <c r="H32" s="101">
        <v>2.3E-2</v>
      </c>
      <c r="I32" s="102"/>
      <c r="K32" s="80">
        <f t="shared" si="3"/>
        <v>9.6000000000000002E-2</v>
      </c>
      <c r="L32" s="39">
        <f t="shared" si="4"/>
        <v>0.02</v>
      </c>
      <c r="M32" s="41">
        <f t="shared" si="5"/>
        <v>7.1500000000000008E-2</v>
      </c>
      <c r="N32" s="41">
        <f t="shared" si="5"/>
        <v>6.1600000000000009E-2</v>
      </c>
      <c r="O32" s="39">
        <f t="shared" si="6"/>
        <v>6.5000000000000002E-2</v>
      </c>
      <c r="P32" s="39">
        <f t="shared" si="7"/>
        <v>5.6000000000000001E-2</v>
      </c>
      <c r="Q32" s="54" t="str">
        <f t="shared" si="8"/>
        <v>2.1</v>
      </c>
      <c r="R32" s="39">
        <f t="shared" si="32"/>
        <v>7.0699999999999999E-2</v>
      </c>
      <c r="S32" s="39">
        <f t="shared" si="33"/>
        <v>2.5300000000000003E-2</v>
      </c>
      <c r="T32" s="54" t="str">
        <f t="shared" si="38"/>
        <v>2.3</v>
      </c>
      <c r="U32" s="39">
        <f t="shared" si="48"/>
        <v>0</v>
      </c>
      <c r="V32" s="55">
        <f t="shared" ref="V32:V35" si="49">MIN(L32,D32*1.1)</f>
        <v>0.02</v>
      </c>
      <c r="W32" s="41"/>
      <c r="X32" s="56" t="str">
        <f t="shared" si="10"/>
        <v>2.2</v>
      </c>
      <c r="Y32" s="39">
        <f t="shared" si="39"/>
        <v>5.4399999999999997E-2</v>
      </c>
      <c r="Z32" s="81">
        <f>MIN((K32+L32),(B32+D32)*1.1)</f>
        <v>6.1600000000000009E-2</v>
      </c>
      <c r="AA32" s="39">
        <f t="shared" si="11"/>
        <v>3.5150769230769228E-2</v>
      </c>
      <c r="AB32" s="39">
        <f t="shared" si="12"/>
        <v>1.9249230769230765E-2</v>
      </c>
      <c r="AC32" s="39">
        <f t="shared" si="13"/>
        <v>2.5300000000000003E-2</v>
      </c>
      <c r="AD32" s="39">
        <f t="shared" si="14"/>
        <v>3.6300000000000006E-2</v>
      </c>
      <c r="AE32" s="39">
        <f t="shared" si="15"/>
        <v>4.5020689655172405E-2</v>
      </c>
      <c r="AF32" s="39">
        <f t="shared" si="16"/>
        <v>9.379310344827585E-3</v>
      </c>
      <c r="AG32" s="39">
        <f t="shared" si="17"/>
        <v>0</v>
      </c>
      <c r="AH32" s="39">
        <f t="shared" si="18"/>
        <v>5.097931034482759E-2</v>
      </c>
      <c r="AI32" s="39">
        <f t="shared" si="19"/>
        <v>1.0620689655172415E-2</v>
      </c>
      <c r="AJ32" s="39">
        <f t="shared" si="20"/>
        <v>0</v>
      </c>
      <c r="AK32" s="39">
        <f t="shared" si="21"/>
        <v>0</v>
      </c>
      <c r="AL32" s="39">
        <f t="shared" si="22"/>
        <v>0</v>
      </c>
      <c r="AM32" s="57">
        <f t="shared" si="23"/>
        <v>0</v>
      </c>
      <c r="AN32" s="55">
        <f t="shared" si="24"/>
        <v>0</v>
      </c>
      <c r="AP32" s="80">
        <f t="shared" si="35"/>
        <v>5.4399999999999997E-2</v>
      </c>
      <c r="AQ32" s="39">
        <f t="shared" si="36"/>
        <v>1.9029999999999998</v>
      </c>
      <c r="AR32" s="81">
        <f t="shared" si="25"/>
        <v>0</v>
      </c>
      <c r="AS32" s="90">
        <f t="shared" si="37"/>
        <v>1.7000000000000011</v>
      </c>
      <c r="AT32" s="39">
        <f t="shared" si="26"/>
        <v>6.1600000000000009E-2</v>
      </c>
      <c r="AU32" s="79">
        <f t="shared" si="27"/>
        <v>0</v>
      </c>
      <c r="AV32" s="90">
        <f t="shared" si="28"/>
        <v>4.4999999999999998E-2</v>
      </c>
      <c r="AW32" s="39">
        <f t="shared" si="29"/>
        <v>8.9999999999999993E-3</v>
      </c>
      <c r="AX32" s="39">
        <f t="shared" si="30"/>
        <v>5.0999999999999997E-2</v>
      </c>
      <c r="AY32" s="55">
        <f t="shared" si="31"/>
        <v>1.0999999999999999E-2</v>
      </c>
      <c r="BA32" s="67">
        <v>27</v>
      </c>
      <c r="BB32" s="41">
        <v>4.9000000000000002E-2</v>
      </c>
      <c r="BC32" s="41">
        <v>1.4E-2</v>
      </c>
      <c r="BD32" s="41">
        <v>6.3E-2</v>
      </c>
      <c r="BE32" s="41">
        <v>6.3E-2</v>
      </c>
      <c r="BF32" s="55"/>
      <c r="BG32" s="41"/>
      <c r="BH32" s="67">
        <v>27</v>
      </c>
      <c r="BI32" s="41">
        <v>4.7E-2</v>
      </c>
      <c r="BJ32" s="41">
        <v>6.0000000000000001E-3</v>
      </c>
      <c r="BK32" s="41">
        <v>7.1999999999999995E-2</v>
      </c>
      <c r="BL32" s="41">
        <v>5.2999999999999999E-2</v>
      </c>
      <c r="BM32" s="55"/>
    </row>
    <row r="33" spans="1:65" x14ac:dyDescent="0.25">
      <c r="A33" s="44" t="s">
        <v>32</v>
      </c>
      <c r="B33" s="101">
        <v>2.3E-2</v>
      </c>
      <c r="C33" s="101">
        <v>5.8000000000000003E-2</v>
      </c>
      <c r="D33" s="101">
        <v>3.3000000000000002E-2</v>
      </c>
      <c r="E33" s="102"/>
      <c r="F33" s="101">
        <v>4.1000000000000002E-2</v>
      </c>
      <c r="G33" s="101">
        <v>4.4999999999999998E-2</v>
      </c>
      <c r="H33" s="101">
        <v>2.3E-2</v>
      </c>
      <c r="I33" s="101">
        <v>2.4E-2</v>
      </c>
      <c r="K33" s="80">
        <f t="shared" si="3"/>
        <v>0.10300000000000001</v>
      </c>
      <c r="L33" s="39">
        <f t="shared" si="4"/>
        <v>2.4E-2</v>
      </c>
      <c r="M33" s="41">
        <f t="shared" si="5"/>
        <v>7.0400000000000004E-2</v>
      </c>
      <c r="N33" s="41">
        <f t="shared" si="5"/>
        <v>6.1600000000000009E-2</v>
      </c>
      <c r="O33" s="39">
        <f t="shared" si="6"/>
        <v>6.4000000000000001E-2</v>
      </c>
      <c r="P33" s="39">
        <f t="shared" si="7"/>
        <v>5.6000000000000001E-2</v>
      </c>
      <c r="Q33" s="54" t="str">
        <f t="shared" si="8"/>
        <v>2.1</v>
      </c>
      <c r="R33" s="39">
        <f t="shared" si="32"/>
        <v>7.7700000000000005E-2</v>
      </c>
      <c r="S33" s="39">
        <f t="shared" si="33"/>
        <v>2.5300000000000003E-2</v>
      </c>
      <c r="T33" s="54" t="str">
        <f t="shared" si="38"/>
        <v>2.3</v>
      </c>
      <c r="U33" s="39">
        <f t="shared" si="48"/>
        <v>0</v>
      </c>
      <c r="V33" s="55">
        <f t="shared" si="49"/>
        <v>2.4E-2</v>
      </c>
      <c r="W33" s="41"/>
      <c r="X33" s="56" t="str">
        <f t="shared" si="10"/>
        <v>2.2</v>
      </c>
      <c r="Y33" s="39">
        <f t="shared" si="39"/>
        <v>6.5399999999999986E-2</v>
      </c>
      <c r="Z33" s="81">
        <f>MIN((K33+L33),(B33+D33)*1.1)</f>
        <v>6.1600000000000009E-2</v>
      </c>
      <c r="AA33" s="39">
        <f t="shared" si="11"/>
        <v>4.1896874999999993E-2</v>
      </c>
      <c r="AB33" s="39">
        <f t="shared" si="12"/>
        <v>2.3503124999999993E-2</v>
      </c>
      <c r="AC33" s="39">
        <f t="shared" si="13"/>
        <v>2.5300000000000003E-2</v>
      </c>
      <c r="AD33" s="39">
        <f t="shared" si="14"/>
        <v>3.6300000000000006E-2</v>
      </c>
      <c r="AE33" s="39">
        <f t="shared" si="15"/>
        <v>5.3040944881889762E-2</v>
      </c>
      <c r="AF33" s="39">
        <f t="shared" si="16"/>
        <v>1.2359055118110234E-2</v>
      </c>
      <c r="AG33" s="39">
        <f t="shared" si="17"/>
        <v>0</v>
      </c>
      <c r="AH33" s="39">
        <f t="shared" si="18"/>
        <v>4.9959055118110246E-2</v>
      </c>
      <c r="AI33" s="39">
        <f t="shared" si="19"/>
        <v>1.1640944881889765E-2</v>
      </c>
      <c r="AJ33" s="39">
        <f t="shared" si="20"/>
        <v>0</v>
      </c>
      <c r="AK33" s="39">
        <f t="shared" si="21"/>
        <v>0</v>
      </c>
      <c r="AL33" s="39">
        <f t="shared" si="22"/>
        <v>0</v>
      </c>
      <c r="AM33" s="57">
        <f t="shared" si="23"/>
        <v>0</v>
      </c>
      <c r="AN33" s="55">
        <f t="shared" si="24"/>
        <v>0</v>
      </c>
      <c r="AP33" s="80">
        <f t="shared" si="35"/>
        <v>6.5399999999999986E-2</v>
      </c>
      <c r="AQ33" s="39">
        <f t="shared" si="36"/>
        <v>1.9029999999999998</v>
      </c>
      <c r="AR33" s="81">
        <f t="shared" si="25"/>
        <v>0</v>
      </c>
      <c r="AS33" s="90">
        <f t="shared" si="37"/>
        <v>1.7000000000000011</v>
      </c>
      <c r="AT33" s="39">
        <f t="shared" si="26"/>
        <v>6.1600000000000009E-2</v>
      </c>
      <c r="AU33" s="79">
        <f t="shared" si="27"/>
        <v>0</v>
      </c>
      <c r="AV33" s="90">
        <f t="shared" si="28"/>
        <v>5.2999999999999999E-2</v>
      </c>
      <c r="AW33" s="39">
        <f t="shared" si="29"/>
        <v>1.2E-2</v>
      </c>
      <c r="AX33" s="39">
        <f t="shared" si="30"/>
        <v>0.05</v>
      </c>
      <c r="AY33" s="55">
        <f t="shared" si="31"/>
        <v>1.2E-2</v>
      </c>
      <c r="BA33" s="67">
        <v>28</v>
      </c>
      <c r="BB33" s="41">
        <v>4.7E-2</v>
      </c>
      <c r="BC33" s="41">
        <v>1.4999999999999999E-2</v>
      </c>
      <c r="BD33" s="41">
        <v>6.2E-2</v>
      </c>
      <c r="BE33" s="41">
        <v>6.2E-2</v>
      </c>
      <c r="BF33" s="55"/>
      <c r="BG33" s="41"/>
      <c r="BH33" s="67">
        <v>28</v>
      </c>
      <c r="BI33" s="41">
        <v>5.6000000000000001E-2</v>
      </c>
      <c r="BJ33" s="41">
        <v>8.9999999999999993E-3</v>
      </c>
      <c r="BK33" s="41">
        <v>7.1999999999999995E-2</v>
      </c>
      <c r="BL33" s="41">
        <v>6.5000000000000002E-2</v>
      </c>
      <c r="BM33" s="55"/>
    </row>
    <row r="34" spans="1:65" x14ac:dyDescent="0.25">
      <c r="A34" s="44" t="s">
        <v>33</v>
      </c>
      <c r="B34" s="101">
        <v>2.3E-2</v>
      </c>
      <c r="C34" s="101">
        <v>9.5000000000000001E-2</v>
      </c>
      <c r="D34" s="101">
        <v>3.3000000000000002E-2</v>
      </c>
      <c r="E34" s="102"/>
      <c r="F34" s="101">
        <v>4.2000000000000003E-2</v>
      </c>
      <c r="G34" s="101">
        <v>4.5999999999999999E-2</v>
      </c>
      <c r="H34" s="101">
        <v>2.3E-2</v>
      </c>
      <c r="I34" s="101">
        <v>0.02</v>
      </c>
      <c r="K34" s="80">
        <f t="shared" si="3"/>
        <v>0.14100000000000001</v>
      </c>
      <c r="L34" s="39">
        <f t="shared" si="4"/>
        <v>0.02</v>
      </c>
      <c r="M34" s="41">
        <f t="shared" si="5"/>
        <v>7.1500000000000008E-2</v>
      </c>
      <c r="N34" s="41">
        <f t="shared" si="5"/>
        <v>6.1600000000000009E-2</v>
      </c>
      <c r="O34" s="39">
        <f t="shared" si="6"/>
        <v>6.5000000000000002E-2</v>
      </c>
      <c r="P34" s="39">
        <f t="shared" si="7"/>
        <v>5.6000000000000001E-2</v>
      </c>
      <c r="Q34" s="54" t="str">
        <f t="shared" si="8"/>
        <v>2.1</v>
      </c>
      <c r="R34" s="39">
        <f t="shared" si="32"/>
        <v>0.11570000000000001</v>
      </c>
      <c r="S34" s="39">
        <f t="shared" si="33"/>
        <v>2.5300000000000003E-2</v>
      </c>
      <c r="T34" s="54" t="str">
        <f t="shared" si="38"/>
        <v>2.3</v>
      </c>
      <c r="U34" s="39">
        <f t="shared" si="48"/>
        <v>0</v>
      </c>
      <c r="V34" s="55">
        <f t="shared" si="49"/>
        <v>0.02</v>
      </c>
      <c r="W34" s="41"/>
      <c r="X34" s="56" t="str">
        <f t="shared" si="10"/>
        <v>2.1</v>
      </c>
      <c r="Y34" s="39">
        <f>ROUND((F34+H34)*1.1,3)</f>
        <v>7.1999999999999995E-2</v>
      </c>
      <c r="Z34" s="81">
        <f t="shared" ref="Z34:Z35" si="50">(K34+L34)-Y34</f>
        <v>8.900000000000001E-2</v>
      </c>
      <c r="AA34" s="39">
        <f t="shared" si="11"/>
        <v>4.6523076923076917E-2</v>
      </c>
      <c r="AB34" s="39">
        <f t="shared" si="12"/>
        <v>2.5476923076923074E-2</v>
      </c>
      <c r="AC34" s="39">
        <f t="shared" si="13"/>
        <v>3.6553571428571428E-2</v>
      </c>
      <c r="AD34" s="39">
        <f t="shared" si="14"/>
        <v>5.2446428571428574E-2</v>
      </c>
      <c r="AE34" s="39">
        <f t="shared" si="15"/>
        <v>6.3055900621118002E-2</v>
      </c>
      <c r="AF34" s="39">
        <f t="shared" si="16"/>
        <v>8.944099378881987E-3</v>
      </c>
      <c r="AG34" s="39">
        <f t="shared" si="17"/>
        <v>0</v>
      </c>
      <c r="AH34" s="39">
        <f t="shared" si="18"/>
        <v>7.7944099378881998E-2</v>
      </c>
      <c r="AI34" s="39">
        <f t="shared" si="19"/>
        <v>1.1055900621118013E-2</v>
      </c>
      <c r="AJ34" s="39">
        <f t="shared" si="20"/>
        <v>3.2307692307691205E-4</v>
      </c>
      <c r="AK34" s="39">
        <f t="shared" si="21"/>
        <v>1.7692307692307105E-4</v>
      </c>
      <c r="AL34" s="39">
        <f t="shared" si="22"/>
        <v>1.1253571428571425E-2</v>
      </c>
      <c r="AM34" s="57">
        <f t="shared" si="23"/>
        <v>1.6146428571428569E-2</v>
      </c>
      <c r="AN34" s="55">
        <f t="shared" si="24"/>
        <v>2.700000000000001E-2</v>
      </c>
      <c r="AP34" s="80">
        <f t="shared" si="35"/>
        <v>7.1999999999999995E-2</v>
      </c>
      <c r="AQ34" s="39">
        <f t="shared" si="36"/>
        <v>1.9029999999999998</v>
      </c>
      <c r="AR34" s="81">
        <f t="shared" si="25"/>
        <v>0</v>
      </c>
      <c r="AS34" s="90">
        <f t="shared" si="37"/>
        <v>1.7000000000000011</v>
      </c>
      <c r="AT34" s="39">
        <f t="shared" si="26"/>
        <v>8.900000000000001E-2</v>
      </c>
      <c r="AU34" s="79">
        <f t="shared" si="27"/>
        <v>2.700000000000001E-2</v>
      </c>
      <c r="AV34" s="90">
        <f t="shared" si="28"/>
        <v>6.3E-2</v>
      </c>
      <c r="AW34" s="39">
        <f t="shared" si="29"/>
        <v>8.9999999999999993E-3</v>
      </c>
      <c r="AX34" s="39">
        <f t="shared" si="30"/>
        <v>7.8E-2</v>
      </c>
      <c r="AY34" s="55">
        <f t="shared" si="31"/>
        <v>1.0999999999999999E-2</v>
      </c>
      <c r="BA34" s="67">
        <v>29</v>
      </c>
      <c r="BB34" s="41">
        <v>7.4999999999999997E-2</v>
      </c>
      <c r="BC34" s="41">
        <v>1.4E-2</v>
      </c>
      <c r="BD34" s="41">
        <v>6.3E-2</v>
      </c>
      <c r="BE34" s="41">
        <v>8.8999999999999996E-2</v>
      </c>
      <c r="BF34" s="55">
        <v>2.5999999999999999E-2</v>
      </c>
      <c r="BG34" s="41"/>
      <c r="BH34" s="67">
        <v>29</v>
      </c>
      <c r="BI34" s="41">
        <v>6.6000000000000003E-2</v>
      </c>
      <c r="BJ34" s="41">
        <v>6.0000000000000001E-3</v>
      </c>
      <c r="BK34" s="41">
        <v>7.1999999999999995E-2</v>
      </c>
      <c r="BL34" s="41">
        <v>7.1999999999999995E-2</v>
      </c>
      <c r="BM34" s="55"/>
    </row>
    <row r="35" spans="1:65" ht="15.75" thickBot="1" x14ac:dyDescent="0.3">
      <c r="A35" s="44" t="s">
        <v>34</v>
      </c>
      <c r="B35" s="101">
        <v>2.3E-2</v>
      </c>
      <c r="C35" s="101">
        <v>9.4E-2</v>
      </c>
      <c r="D35" s="101">
        <v>3.3000000000000002E-2</v>
      </c>
      <c r="E35" s="102"/>
      <c r="F35" s="101">
        <v>4.1000000000000002E-2</v>
      </c>
      <c r="G35" s="101">
        <v>4.4999999999999998E-2</v>
      </c>
      <c r="H35" s="101">
        <v>2.3E-2</v>
      </c>
      <c r="I35" s="101">
        <v>0.02</v>
      </c>
      <c r="K35" s="80">
        <f t="shared" si="3"/>
        <v>0.13900000000000001</v>
      </c>
      <c r="L35" s="39">
        <f t="shared" si="4"/>
        <v>0.02</v>
      </c>
      <c r="M35" s="41">
        <f t="shared" si="5"/>
        <v>7.0400000000000004E-2</v>
      </c>
      <c r="N35" s="41">
        <f t="shared" si="5"/>
        <v>6.1600000000000009E-2</v>
      </c>
      <c r="O35" s="39">
        <f t="shared" si="6"/>
        <v>6.4000000000000001E-2</v>
      </c>
      <c r="P35" s="39">
        <f t="shared" si="7"/>
        <v>5.6000000000000001E-2</v>
      </c>
      <c r="Q35" s="54" t="str">
        <f t="shared" si="8"/>
        <v>2.1</v>
      </c>
      <c r="R35" s="39">
        <f t="shared" si="32"/>
        <v>0.11370000000000001</v>
      </c>
      <c r="S35" s="39">
        <f t="shared" si="33"/>
        <v>2.5300000000000003E-2</v>
      </c>
      <c r="T35" s="54" t="str">
        <f t="shared" si="38"/>
        <v>2.3</v>
      </c>
      <c r="U35" s="39">
        <f t="shared" si="48"/>
        <v>0</v>
      </c>
      <c r="V35" s="55">
        <f t="shared" si="49"/>
        <v>0.02</v>
      </c>
      <c r="W35" s="41"/>
      <c r="X35" s="56" t="str">
        <f t="shared" si="10"/>
        <v>2.1</v>
      </c>
      <c r="Y35" s="39">
        <f>ROUND((F35+H35)*1.1,3)</f>
        <v>7.0000000000000007E-2</v>
      </c>
      <c r="Z35" s="81">
        <f t="shared" si="50"/>
        <v>8.8999999999999996E-2</v>
      </c>
      <c r="AA35" s="39">
        <f t="shared" si="11"/>
        <v>4.4843750000000009E-2</v>
      </c>
      <c r="AB35" s="39">
        <f t="shared" si="12"/>
        <v>2.5156250000000002E-2</v>
      </c>
      <c r="AC35" s="39">
        <f t="shared" si="13"/>
        <v>3.6553571428571421E-2</v>
      </c>
      <c r="AD35" s="39">
        <f t="shared" si="14"/>
        <v>5.2446428571428567E-2</v>
      </c>
      <c r="AE35" s="39">
        <f t="shared" si="15"/>
        <v>6.1194968553459135E-2</v>
      </c>
      <c r="AF35" s="39">
        <f t="shared" si="16"/>
        <v>8.805031446540882E-3</v>
      </c>
      <c r="AG35" s="39">
        <f t="shared" si="17"/>
        <v>1.3877787807814457E-17</v>
      </c>
      <c r="AH35" s="39">
        <f t="shared" si="18"/>
        <v>7.7805031446540884E-2</v>
      </c>
      <c r="AI35" s="39">
        <f t="shared" si="19"/>
        <v>1.1194968553459118E-2</v>
      </c>
      <c r="AJ35" s="39">
        <f t="shared" si="20"/>
        <v>0</v>
      </c>
      <c r="AK35" s="39">
        <f t="shared" si="21"/>
        <v>0</v>
      </c>
      <c r="AL35" s="39">
        <f t="shared" si="22"/>
        <v>1.1253571428571418E-2</v>
      </c>
      <c r="AM35" s="57">
        <f t="shared" si="23"/>
        <v>1.6146428571428562E-2</v>
      </c>
      <c r="AN35" s="55">
        <f t="shared" si="24"/>
        <v>2.6999999999999996E-2</v>
      </c>
      <c r="AP35" s="80">
        <f t="shared" si="35"/>
        <v>7.0000000000000007E-2</v>
      </c>
      <c r="AQ35" s="39">
        <f t="shared" si="36"/>
        <v>1.9029999999999998</v>
      </c>
      <c r="AR35" s="81">
        <f t="shared" si="25"/>
        <v>0</v>
      </c>
      <c r="AS35" s="90">
        <f t="shared" si="37"/>
        <v>1.7000000000000011</v>
      </c>
      <c r="AT35" s="39">
        <f t="shared" si="26"/>
        <v>8.8999999999999996E-2</v>
      </c>
      <c r="AU35" s="79">
        <f t="shared" si="27"/>
        <v>2.6999999999999996E-2</v>
      </c>
      <c r="AV35" s="90">
        <f t="shared" si="28"/>
        <v>6.0999999999999999E-2</v>
      </c>
      <c r="AW35" s="39">
        <f t="shared" si="29"/>
        <v>8.9999999999999993E-3</v>
      </c>
      <c r="AX35" s="39">
        <f t="shared" si="30"/>
        <v>7.8E-2</v>
      </c>
      <c r="AY35" s="55">
        <f t="shared" si="31"/>
        <v>1.0999999999999999E-2</v>
      </c>
      <c r="BA35" s="67">
        <v>30</v>
      </c>
      <c r="BB35" s="41">
        <v>7.2999999999999995E-2</v>
      </c>
      <c r="BC35" s="41">
        <v>1.4E-2</v>
      </c>
      <c r="BD35" s="41">
        <v>6.2E-2</v>
      </c>
      <c r="BE35" s="41">
        <v>8.6999999999999994E-2</v>
      </c>
      <c r="BF35" s="55">
        <v>2.5000000000000001E-2</v>
      </c>
      <c r="BG35" s="41"/>
      <c r="BH35" s="67">
        <v>30</v>
      </c>
      <c r="BI35" s="41">
        <v>6.6000000000000003E-2</v>
      </c>
      <c r="BJ35" s="41">
        <v>6.0000000000000001E-3</v>
      </c>
      <c r="BK35" s="41">
        <v>7.1999999999999995E-2</v>
      </c>
      <c r="BL35" s="41">
        <v>7.1999999999999995E-2</v>
      </c>
      <c r="BM35" s="55"/>
    </row>
    <row r="36" spans="1:65" ht="15.75" thickBot="1" x14ac:dyDescent="0.3">
      <c r="B36" s="82">
        <f>SUM(B6:B35)</f>
        <v>0.70000000000000029</v>
      </c>
      <c r="C36" s="82">
        <f>SUM(C6:C35)</f>
        <v>1.5059999999999996</v>
      </c>
      <c r="D36" s="82">
        <f t="shared" ref="D36:I36" si="51">SUM(D6:D35)</f>
        <v>1.0000000000000007</v>
      </c>
      <c r="E36" s="82">
        <f t="shared" si="51"/>
        <v>0.26200000000000001</v>
      </c>
      <c r="F36" s="82">
        <f t="shared" si="51"/>
        <v>1.2500000000000002</v>
      </c>
      <c r="G36" s="82">
        <f t="shared" si="51"/>
        <v>1.5430000000000001</v>
      </c>
      <c r="H36" s="82">
        <f t="shared" si="51"/>
        <v>0.70000000000000029</v>
      </c>
      <c r="I36" s="82">
        <f t="shared" si="51"/>
        <v>0.29199999999999998</v>
      </c>
      <c r="K36" s="83">
        <f>SUM(K6:K35)</f>
        <v>3.0490000000000013</v>
      </c>
      <c r="L36" s="58">
        <f>SUM(L6:L35)</f>
        <v>0.55400000000000027</v>
      </c>
      <c r="M36" s="58">
        <f>SUM(M6:M35)</f>
        <v>2.145</v>
      </c>
      <c r="N36" s="58">
        <f>SUM(N6:N35)</f>
        <v>1.8700000000000012</v>
      </c>
      <c r="O36" s="58">
        <f t="shared" ref="O36:P36" si="52">SUM(O6:O35)</f>
        <v>1.9500000000000006</v>
      </c>
      <c r="P36" s="58">
        <f t="shared" si="52"/>
        <v>1.7000000000000011</v>
      </c>
      <c r="Q36" s="59"/>
      <c r="R36" s="58">
        <f>SUM(R6:R35)</f>
        <v>2.2643999999999997</v>
      </c>
      <c r="S36" s="58">
        <f>SUM(S6:S35)</f>
        <v>0.78459999999999985</v>
      </c>
      <c r="T36" s="59"/>
      <c r="U36" s="58">
        <f>SUM(U6:U35)</f>
        <v>0.25000000000000006</v>
      </c>
      <c r="V36" s="43">
        <f>SUM(V6:V35)</f>
        <v>0.30400000000000005</v>
      </c>
      <c r="W36" s="59"/>
      <c r="X36" s="59"/>
      <c r="Y36" s="58">
        <f>SUM(Y6:Y35)</f>
        <v>1.6294000000000002</v>
      </c>
      <c r="Z36" s="58">
        <f>SUM(Z6:Z35)</f>
        <v>1.9736000000000007</v>
      </c>
      <c r="AA36" s="58">
        <f>SUM(AA6:AA35)</f>
        <v>1.0444872596153845</v>
      </c>
      <c r="AB36" s="58">
        <f t="shared" ref="AB36:AF36" si="53">SUM(AB6:AB35)</f>
        <v>0.58491274038461516</v>
      </c>
      <c r="AC36" s="58">
        <f t="shared" si="53"/>
        <v>0.81258879310344811</v>
      </c>
      <c r="AD36" s="58">
        <f t="shared" si="53"/>
        <v>1.1610112068965517</v>
      </c>
      <c r="AE36" s="58">
        <f t="shared" si="53"/>
        <v>1.3879541038287109</v>
      </c>
      <c r="AF36" s="58">
        <f t="shared" si="53"/>
        <v>0.24144589617128917</v>
      </c>
      <c r="AG36" s="58">
        <f>SUM(AG6:AG35)</f>
        <v>4.163336342344337E-17</v>
      </c>
      <c r="AH36" s="58">
        <f t="shared" ref="AH36:AI36" si="54">SUM(AH6:AH35)</f>
        <v>1.6610458961712888</v>
      </c>
      <c r="AI36" s="58">
        <f t="shared" si="54"/>
        <v>0.31255410382871096</v>
      </c>
      <c r="AJ36" s="58">
        <f>SUM(AJ6:AJ35)</f>
        <v>1.8013986013985517E-3</v>
      </c>
      <c r="AK36" s="58">
        <f t="shared" ref="AK36:AM36" si="55">SUM(AK6:AK35)</f>
        <v>9.9860139860136199E-4</v>
      </c>
      <c r="AL36" s="58">
        <f t="shared" si="55"/>
        <v>5.0154556650246249E-2</v>
      </c>
      <c r="AM36" s="43">
        <f t="shared" si="55"/>
        <v>7.1845443349753679E-2</v>
      </c>
      <c r="AN36" s="43">
        <f>SUM(AN6:AN35)</f>
        <v>0.11799999999999998</v>
      </c>
      <c r="AO36" s="39"/>
      <c r="AP36" s="103">
        <f>SUM(AP6:AP35)</f>
        <v>1.9029999999999996</v>
      </c>
      <c r="AQ36" s="59"/>
      <c r="AR36" s="104">
        <f>SUM(AR6:AR35)</f>
        <v>0</v>
      </c>
      <c r="AS36" s="94"/>
      <c r="AT36" s="99">
        <f t="shared" ref="AT36" si="56">Z36+(Y36-AP36)</f>
        <v>1.7000000000000013</v>
      </c>
      <c r="AU36" s="100">
        <f>SUM(AU6:AU35)</f>
        <v>0.11799999999999999</v>
      </c>
      <c r="AV36" s="96">
        <f>SUM(AV6:AV35)</f>
        <v>1.5979999999999999</v>
      </c>
      <c r="AW36" s="58">
        <f>SUM(AW6:AW35)</f>
        <v>0.30600000000000016</v>
      </c>
      <c r="AX36" s="58">
        <f>SUM(AX6:AX35)</f>
        <v>1.4510000000000003</v>
      </c>
      <c r="AY36" s="85">
        <f>SUM(AY6:AY35)</f>
        <v>0.24800000000000008</v>
      </c>
      <c r="BA36" s="84" t="s">
        <v>67</v>
      </c>
      <c r="BB36" s="59">
        <v>1.375</v>
      </c>
      <c r="BC36" s="59">
        <v>0.32500000000000001</v>
      </c>
      <c r="BD36" s="59"/>
      <c r="BE36" s="97">
        <v>1.7</v>
      </c>
      <c r="BF36" s="98">
        <v>0.11</v>
      </c>
      <c r="BG36" s="86"/>
      <c r="BH36" s="84" t="s">
        <v>67</v>
      </c>
      <c r="BI36" s="59">
        <v>1.6739999999999999</v>
      </c>
      <c r="BJ36" s="59">
        <v>0.22900000000000001</v>
      </c>
      <c r="BK36" s="59"/>
      <c r="BL36" s="105">
        <v>1.903</v>
      </c>
      <c r="BM36" s="106">
        <v>0</v>
      </c>
    </row>
    <row r="39" spans="1:65" x14ac:dyDescent="0.25">
      <c r="P39" s="138" t="s">
        <v>97</v>
      </c>
      <c r="Q39" s="138"/>
      <c r="R39" s="138"/>
      <c r="S39" s="138"/>
      <c r="T39" s="138"/>
      <c r="U39" s="138"/>
      <c r="V39" s="138"/>
      <c r="W39" s="138"/>
      <c r="X39" s="138"/>
      <c r="Y39" s="60" t="b">
        <f>Y36&lt;(F36+H36)</f>
        <v>1</v>
      </c>
    </row>
    <row r="40" spans="1:65" x14ac:dyDescent="0.25">
      <c r="P40" s="138" t="s">
        <v>98</v>
      </c>
      <c r="Q40" s="138"/>
      <c r="R40" s="138"/>
      <c r="S40" s="138"/>
      <c r="T40" s="138"/>
      <c r="U40" s="138"/>
      <c r="V40" s="138"/>
      <c r="W40" s="138"/>
      <c r="X40" s="138"/>
      <c r="Y40" s="60" t="b">
        <f>Z36&lt;(B36+D36)</f>
        <v>0</v>
      </c>
    </row>
    <row r="42" spans="1:65" x14ac:dyDescent="0.25">
      <c r="P42" s="60" t="s">
        <v>99</v>
      </c>
    </row>
  </sheetData>
  <mergeCells count="23">
    <mergeCell ref="P39:X39"/>
    <mergeCell ref="P40:X40"/>
    <mergeCell ref="AA3:AN3"/>
    <mergeCell ref="AP3:AR3"/>
    <mergeCell ref="AS3:AU3"/>
    <mergeCell ref="AV3:AY3"/>
    <mergeCell ref="B4:C4"/>
    <mergeCell ref="D4:E4"/>
    <mergeCell ref="F4:G4"/>
    <mergeCell ref="H4:I4"/>
    <mergeCell ref="B3:C3"/>
    <mergeCell ref="D3:E3"/>
    <mergeCell ref="F3:G3"/>
    <mergeCell ref="H3:I3"/>
    <mergeCell ref="Q3:V3"/>
    <mergeCell ref="X3:Z3"/>
    <mergeCell ref="A1:I1"/>
    <mergeCell ref="K1:AN1"/>
    <mergeCell ref="AP1:AY1"/>
    <mergeCell ref="BA1:BM1"/>
    <mergeCell ref="A2:I2"/>
    <mergeCell ref="BA2:BF2"/>
    <mergeCell ref="BH2:BM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ПЗ-7220</vt:lpstr>
      <vt:lpstr>Балт экспр-8197</vt:lpstr>
      <vt:lpstr>Пролетарский завод</vt:lpstr>
      <vt:lpstr>Балтийский экспресс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2018-10-28T22:25:57Z</dcterms:modified>
</cp:coreProperties>
</file>