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 PET\repos\GasDistribution\GasDist\"/>
    </mc:Choice>
  </mc:AlternateContent>
  <bookViews>
    <workbookView xWindow="0" yWindow="0" windowWidth="11400" windowHeight="5895" tabRatio="307" activeTab="2"/>
  </bookViews>
  <sheets>
    <sheet name="04.2019" sheetId="1" r:id="rId1"/>
    <sheet name="Автотор-энерго v.6" sheetId="2" r:id="rId2"/>
    <sheet name="Автотор-энерго v.7" sheetId="4" r:id="rId3"/>
  </sheets>
  <calcPr calcId="162913"/>
</workbook>
</file>

<file path=xl/calcChain.xml><?xml version="1.0" encoding="utf-8"?>
<calcChain xmlns="http://schemas.openxmlformats.org/spreadsheetml/2006/main">
  <c r="AA52" i="4" l="1"/>
  <c r="AA51" i="4"/>
  <c r="S4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P12" i="4"/>
  <c r="O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12" i="4"/>
  <c r="C13" i="4"/>
  <c r="S13" i="4" s="1"/>
  <c r="C14" i="4"/>
  <c r="S14" i="4" s="1"/>
  <c r="C15" i="4"/>
  <c r="S15" i="4" s="1"/>
  <c r="C16" i="4"/>
  <c r="S16" i="4" s="1"/>
  <c r="C17" i="4"/>
  <c r="S17" i="4" s="1"/>
  <c r="C18" i="4"/>
  <c r="S18" i="4" s="1"/>
  <c r="C19" i="4"/>
  <c r="S19" i="4" s="1"/>
  <c r="C20" i="4"/>
  <c r="S20" i="4" s="1"/>
  <c r="C21" i="4"/>
  <c r="S21" i="4" s="1"/>
  <c r="C22" i="4"/>
  <c r="S22" i="4" s="1"/>
  <c r="C23" i="4"/>
  <c r="S23" i="4" s="1"/>
  <c r="C24" i="4"/>
  <c r="S24" i="4" s="1"/>
  <c r="C25" i="4"/>
  <c r="S25" i="4" s="1"/>
  <c r="C26" i="4"/>
  <c r="S26" i="4" s="1"/>
  <c r="C27" i="4"/>
  <c r="S27" i="4" s="1"/>
  <c r="C28" i="4"/>
  <c r="S28" i="4" s="1"/>
  <c r="C29" i="4"/>
  <c r="S29" i="4" s="1"/>
  <c r="C30" i="4"/>
  <c r="S30" i="4" s="1"/>
  <c r="C31" i="4"/>
  <c r="S31" i="4" s="1"/>
  <c r="C32" i="4"/>
  <c r="S32" i="4" s="1"/>
  <c r="C33" i="4"/>
  <c r="S33" i="4" s="1"/>
  <c r="C34" i="4"/>
  <c r="S34" i="4" s="1"/>
  <c r="C35" i="4"/>
  <c r="S35" i="4" s="1"/>
  <c r="C36" i="4"/>
  <c r="S36" i="4" s="1"/>
  <c r="C37" i="4"/>
  <c r="S37" i="4" s="1"/>
  <c r="C38" i="4"/>
  <c r="S38" i="4" s="1"/>
  <c r="C39" i="4"/>
  <c r="S39" i="4" s="1"/>
  <c r="C40" i="4"/>
  <c r="S40" i="4" s="1"/>
  <c r="C41" i="4"/>
  <c r="S41" i="4" s="1"/>
  <c r="C12" i="4"/>
  <c r="S12" i="4" s="1"/>
  <c r="H43" i="4"/>
  <c r="I43" i="4"/>
  <c r="O12" i="2"/>
  <c r="S44" i="4" l="1"/>
  <c r="M43" i="4"/>
  <c r="L43" i="4"/>
  <c r="K43" i="4"/>
  <c r="J43" i="4"/>
  <c r="G43" i="4"/>
  <c r="F43" i="4"/>
  <c r="E43" i="4"/>
  <c r="D43" i="4"/>
  <c r="C43" i="4"/>
  <c r="S43" i="4" s="1"/>
  <c r="B43" i="4"/>
  <c r="T42" i="4"/>
  <c r="AA42" i="4" s="1"/>
  <c r="R42" i="4"/>
  <c r="W42" i="4"/>
  <c r="V42" i="4"/>
  <c r="U42" i="4"/>
  <c r="T41" i="4"/>
  <c r="R41" i="4"/>
  <c r="W41" i="4"/>
  <c r="AD41" i="4" s="1"/>
  <c r="AC41" i="4" s="1"/>
  <c r="V41" i="4"/>
  <c r="U41" i="4"/>
  <c r="T40" i="4"/>
  <c r="AA40" i="4" s="1"/>
  <c r="R40" i="4"/>
  <c r="W40" i="4"/>
  <c r="AD40" i="4" s="1"/>
  <c r="V40" i="4"/>
  <c r="U40" i="4"/>
  <c r="T39" i="4"/>
  <c r="R39" i="4"/>
  <c r="W39" i="4"/>
  <c r="AD39" i="4" s="1"/>
  <c r="V39" i="4"/>
  <c r="U39" i="4"/>
  <c r="T38" i="4"/>
  <c r="R38" i="4"/>
  <c r="W38" i="4"/>
  <c r="V38" i="4"/>
  <c r="U38" i="4"/>
  <c r="T37" i="4"/>
  <c r="R37" i="4"/>
  <c r="W37" i="4"/>
  <c r="AD37" i="4" s="1"/>
  <c r="AC37" i="4" s="1"/>
  <c r="V37" i="4"/>
  <c r="U37" i="4"/>
  <c r="T36" i="4"/>
  <c r="AA36" i="4" s="1"/>
  <c r="R36" i="4"/>
  <c r="W36" i="4"/>
  <c r="AD36" i="4" s="1"/>
  <c r="V36" i="4"/>
  <c r="U36" i="4"/>
  <c r="T35" i="4"/>
  <c r="R35" i="4"/>
  <c r="W35" i="4"/>
  <c r="V35" i="4"/>
  <c r="U35" i="4"/>
  <c r="T34" i="4"/>
  <c r="R34" i="4"/>
  <c r="W34" i="4"/>
  <c r="V34" i="4"/>
  <c r="U34" i="4"/>
  <c r="T33" i="4"/>
  <c r="R33" i="4"/>
  <c r="W33" i="4"/>
  <c r="AD33" i="4" s="1"/>
  <c r="AC33" i="4" s="1"/>
  <c r="V33" i="4"/>
  <c r="U33" i="4"/>
  <c r="T32" i="4"/>
  <c r="Z32" i="4" s="1"/>
  <c r="R32" i="4"/>
  <c r="W32" i="4"/>
  <c r="AD32" i="4" s="1"/>
  <c r="V32" i="4"/>
  <c r="U32" i="4"/>
  <c r="T31" i="4"/>
  <c r="R31" i="4"/>
  <c r="W31" i="4"/>
  <c r="V31" i="4"/>
  <c r="U31" i="4"/>
  <c r="T30" i="4"/>
  <c r="R30" i="4"/>
  <c r="W30" i="4"/>
  <c r="AD30" i="4" s="1"/>
  <c r="V30" i="4"/>
  <c r="U30" i="4"/>
  <c r="T29" i="4"/>
  <c r="R29" i="4"/>
  <c r="W29" i="4"/>
  <c r="AC29" i="4" s="1"/>
  <c r="V29" i="4"/>
  <c r="U29" i="4"/>
  <c r="T28" i="4"/>
  <c r="AA28" i="4" s="1"/>
  <c r="R28" i="4"/>
  <c r="W28" i="4"/>
  <c r="AD28" i="4" s="1"/>
  <c r="V28" i="4"/>
  <c r="U28" i="4"/>
  <c r="T27" i="4"/>
  <c r="AA27" i="4" s="1"/>
  <c r="R27" i="4"/>
  <c r="W27" i="4"/>
  <c r="V27" i="4"/>
  <c r="U27" i="4"/>
  <c r="T26" i="4"/>
  <c r="R26" i="4"/>
  <c r="W26" i="4"/>
  <c r="V26" i="4"/>
  <c r="U26" i="4"/>
  <c r="T25" i="4"/>
  <c r="R25" i="4"/>
  <c r="W25" i="4"/>
  <c r="AC25" i="4" s="1"/>
  <c r="V25" i="4"/>
  <c r="U25" i="4"/>
  <c r="T24" i="4"/>
  <c r="Z24" i="4" s="1"/>
  <c r="R24" i="4"/>
  <c r="W24" i="4"/>
  <c r="V24" i="4"/>
  <c r="U24" i="4"/>
  <c r="T23" i="4"/>
  <c r="R23" i="4"/>
  <c r="W23" i="4"/>
  <c r="V23" i="4"/>
  <c r="U23" i="4"/>
  <c r="T22" i="4"/>
  <c r="R22" i="4"/>
  <c r="W22" i="4"/>
  <c r="V22" i="4"/>
  <c r="U22" i="4"/>
  <c r="T21" i="4"/>
  <c r="R21" i="4"/>
  <c r="W21" i="4"/>
  <c r="AC21" i="4" s="1"/>
  <c r="V21" i="4"/>
  <c r="U21" i="4"/>
  <c r="T20" i="4"/>
  <c r="Z20" i="4" s="1"/>
  <c r="R20" i="4"/>
  <c r="W20" i="4"/>
  <c r="V20" i="4"/>
  <c r="U20" i="4"/>
  <c r="T19" i="4"/>
  <c r="R19" i="4"/>
  <c r="W19" i="4"/>
  <c r="V19" i="4"/>
  <c r="U19" i="4"/>
  <c r="T18" i="4"/>
  <c r="AA18" i="4" s="1"/>
  <c r="R18" i="4"/>
  <c r="W18" i="4"/>
  <c r="V18" i="4"/>
  <c r="U18" i="4"/>
  <c r="T17" i="4"/>
  <c r="R17" i="4"/>
  <c r="W17" i="4"/>
  <c r="V17" i="4"/>
  <c r="U17" i="4"/>
  <c r="T16" i="4"/>
  <c r="R16" i="4"/>
  <c r="W16" i="4"/>
  <c r="V16" i="4"/>
  <c r="U16" i="4"/>
  <c r="T15" i="4"/>
  <c r="R15" i="4"/>
  <c r="W15" i="4"/>
  <c r="V15" i="4"/>
  <c r="U15" i="4"/>
  <c r="T14" i="4"/>
  <c r="AA14" i="4" s="1"/>
  <c r="R14" i="4"/>
  <c r="W14" i="4"/>
  <c r="V14" i="4"/>
  <c r="U14" i="4"/>
  <c r="T13" i="4"/>
  <c r="R13" i="4"/>
  <c r="W13" i="4"/>
  <c r="AC13" i="4" s="1"/>
  <c r="V13" i="4"/>
  <c r="U13" i="4"/>
  <c r="T12" i="4"/>
  <c r="Z12" i="4" s="1"/>
  <c r="R12" i="4"/>
  <c r="W12" i="4"/>
  <c r="V12" i="4"/>
  <c r="U12" i="4"/>
  <c r="BH42" i="2"/>
  <c r="BG42" i="2"/>
  <c r="BH41" i="2"/>
  <c r="BG41" i="2"/>
  <c r="BH40" i="2"/>
  <c r="BG40" i="2"/>
  <c r="BH39" i="2"/>
  <c r="BG39" i="2"/>
  <c r="BH38" i="2"/>
  <c r="BG38" i="2"/>
  <c r="BH37" i="2"/>
  <c r="BG37" i="2"/>
  <c r="BH36" i="2"/>
  <c r="BG36" i="2"/>
  <c r="BH35" i="2"/>
  <c r="BG35" i="2"/>
  <c r="BH34" i="2"/>
  <c r="BG34" i="2"/>
  <c r="BH33" i="2"/>
  <c r="BG33" i="2"/>
  <c r="BH32" i="2"/>
  <c r="BG32" i="2"/>
  <c r="BH31" i="2"/>
  <c r="BG31" i="2"/>
  <c r="BH30" i="2"/>
  <c r="BG30" i="2"/>
  <c r="BH29" i="2"/>
  <c r="BG29" i="2"/>
  <c r="BH28" i="2"/>
  <c r="BG28" i="2"/>
  <c r="BH27" i="2"/>
  <c r="BG27" i="2"/>
  <c r="BH26" i="2"/>
  <c r="BG26" i="2"/>
  <c r="BH25" i="2"/>
  <c r="BG25" i="2"/>
  <c r="BH24" i="2"/>
  <c r="BG24" i="2"/>
  <c r="BH23" i="2"/>
  <c r="BG23" i="2"/>
  <c r="BH22" i="2"/>
  <c r="BG22" i="2"/>
  <c r="BH21" i="2"/>
  <c r="BG21" i="2"/>
  <c r="BH20" i="2"/>
  <c r="BG20" i="2"/>
  <c r="BH19" i="2"/>
  <c r="BG19" i="2"/>
  <c r="BH18" i="2"/>
  <c r="BG18" i="2"/>
  <c r="BH17" i="2"/>
  <c r="BG17" i="2"/>
  <c r="BH16" i="2"/>
  <c r="BG16" i="2"/>
  <c r="BH15" i="2"/>
  <c r="BG15" i="2"/>
  <c r="BH14" i="2"/>
  <c r="BG14" i="2"/>
  <c r="BH13" i="2"/>
  <c r="BG13" i="2"/>
  <c r="BH12" i="2"/>
  <c r="BH43" i="2" s="1"/>
  <c r="BG12" i="2"/>
  <c r="BG43" i="2" s="1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BD43" i="2"/>
  <c r="BC43" i="2"/>
  <c r="BA43" i="2"/>
  <c r="AZ43" i="2"/>
  <c r="AX43" i="2"/>
  <c r="AW43" i="2"/>
  <c r="AU43" i="2"/>
  <c r="AT43" i="2"/>
  <c r="AH42" i="2"/>
  <c r="AG42" i="2"/>
  <c r="AF42" i="2"/>
  <c r="AH41" i="2"/>
  <c r="AG41" i="2"/>
  <c r="AF41" i="2"/>
  <c r="AH40" i="2"/>
  <c r="AG40" i="2"/>
  <c r="AF40" i="2"/>
  <c r="AH39" i="2"/>
  <c r="AG39" i="2"/>
  <c r="AF39" i="2"/>
  <c r="AH38" i="2"/>
  <c r="AG38" i="2"/>
  <c r="AF38" i="2"/>
  <c r="AH37" i="2"/>
  <c r="AG37" i="2"/>
  <c r="AF37" i="2"/>
  <c r="AH36" i="2"/>
  <c r="AG36" i="2"/>
  <c r="AF36" i="2"/>
  <c r="AH35" i="2"/>
  <c r="AG35" i="2"/>
  <c r="AF35" i="2"/>
  <c r="AH34" i="2"/>
  <c r="AG34" i="2"/>
  <c r="AF34" i="2"/>
  <c r="AH33" i="2"/>
  <c r="AG33" i="2"/>
  <c r="AF33" i="2"/>
  <c r="AH32" i="2"/>
  <c r="AG32" i="2"/>
  <c r="AF32" i="2"/>
  <c r="AH31" i="2"/>
  <c r="AG31" i="2"/>
  <c r="AF31" i="2"/>
  <c r="AH30" i="2"/>
  <c r="AG30" i="2"/>
  <c r="AF30" i="2"/>
  <c r="AH29" i="2"/>
  <c r="AG29" i="2"/>
  <c r="AF29" i="2"/>
  <c r="AH28" i="2"/>
  <c r="AG28" i="2"/>
  <c r="AF28" i="2"/>
  <c r="AH27" i="2"/>
  <c r="AG27" i="2"/>
  <c r="AF27" i="2"/>
  <c r="AH26" i="2"/>
  <c r="AG26" i="2"/>
  <c r="AF26" i="2"/>
  <c r="AH25" i="2"/>
  <c r="AG25" i="2"/>
  <c r="AF25" i="2"/>
  <c r="AH24" i="2"/>
  <c r="AG24" i="2"/>
  <c r="AF24" i="2"/>
  <c r="AH23" i="2"/>
  <c r="AG23" i="2"/>
  <c r="AF23" i="2"/>
  <c r="AH22" i="2"/>
  <c r="AG22" i="2"/>
  <c r="AF22" i="2"/>
  <c r="AH21" i="2"/>
  <c r="AG21" i="2"/>
  <c r="AF21" i="2"/>
  <c r="AH20" i="2"/>
  <c r="AG20" i="2"/>
  <c r="AF20" i="2"/>
  <c r="AH19" i="2"/>
  <c r="AG19" i="2"/>
  <c r="AF19" i="2"/>
  <c r="AH18" i="2"/>
  <c r="AG18" i="2"/>
  <c r="AF18" i="2"/>
  <c r="AH17" i="2"/>
  <c r="AG17" i="2"/>
  <c r="AF17" i="2"/>
  <c r="AH16" i="2"/>
  <c r="AG16" i="2"/>
  <c r="AF16" i="2"/>
  <c r="AH15" i="2"/>
  <c r="AG15" i="2"/>
  <c r="AF15" i="2"/>
  <c r="AH14" i="2"/>
  <c r="AG14" i="2"/>
  <c r="AF14" i="2"/>
  <c r="AH13" i="2"/>
  <c r="AG13" i="2"/>
  <c r="AF13" i="2"/>
  <c r="AH12" i="2"/>
  <c r="AG12" i="2"/>
  <c r="AF12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L31" i="2" s="1"/>
  <c r="AC31" i="2"/>
  <c r="AD31" i="2"/>
  <c r="AB32" i="2"/>
  <c r="AC32" i="2"/>
  <c r="AD32" i="2"/>
  <c r="AB33" i="2"/>
  <c r="AC33" i="2"/>
  <c r="AD33" i="2"/>
  <c r="AB34" i="2"/>
  <c r="AC34" i="2"/>
  <c r="AD34" i="2"/>
  <c r="AB35" i="2"/>
  <c r="AL35" i="2" s="1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Z12" i="2"/>
  <c r="AK12" i="2" s="1"/>
  <c r="AN12" i="2" s="1"/>
  <c r="AY12" i="2" s="1"/>
  <c r="AA12" i="2"/>
  <c r="Z13" i="2"/>
  <c r="AK13" i="2" s="1"/>
  <c r="AN13" i="2" s="1"/>
  <c r="Z14" i="2"/>
  <c r="Z15" i="2"/>
  <c r="Z16" i="2"/>
  <c r="Z17" i="2"/>
  <c r="Z18" i="2"/>
  <c r="Z19" i="2"/>
  <c r="Z20" i="2"/>
  <c r="AK20" i="2" s="1"/>
  <c r="AN20" i="2" s="1"/>
  <c r="Z21" i="2"/>
  <c r="AK21" i="2" s="1"/>
  <c r="AN21" i="2" s="1"/>
  <c r="Z22" i="2"/>
  <c r="AK22" i="2" s="1"/>
  <c r="AN22" i="2" s="1"/>
  <c r="AV22" i="2" s="1"/>
  <c r="Z23" i="2"/>
  <c r="AK23" i="2" s="1"/>
  <c r="AN23" i="2" s="1"/>
  <c r="Z24" i="2"/>
  <c r="AK24" i="2" s="1"/>
  <c r="Z25" i="2"/>
  <c r="AK25" i="2" s="1"/>
  <c r="AN25" i="2" s="1"/>
  <c r="Z26" i="2"/>
  <c r="AK26" i="2" s="1"/>
  <c r="AN26" i="2" s="1"/>
  <c r="AV26" i="2" s="1"/>
  <c r="Z27" i="2"/>
  <c r="AK27" i="2" s="1"/>
  <c r="AN27" i="2" s="1"/>
  <c r="Z28" i="2"/>
  <c r="Z29" i="2"/>
  <c r="AK29" i="2" s="1"/>
  <c r="AN29" i="2" s="1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W42" i="2"/>
  <c r="V42" i="2"/>
  <c r="U42" i="2"/>
  <c r="T42" i="2"/>
  <c r="S42" i="2"/>
  <c r="R42" i="2"/>
  <c r="C43" i="2"/>
  <c r="D43" i="2"/>
  <c r="E43" i="2"/>
  <c r="F43" i="2"/>
  <c r="G43" i="2"/>
  <c r="H43" i="2"/>
  <c r="I43" i="2"/>
  <c r="J43" i="2"/>
  <c r="K43" i="2"/>
  <c r="L43" i="2"/>
  <c r="M43" i="2"/>
  <c r="B43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12" i="2"/>
  <c r="U12" i="2"/>
  <c r="V12" i="2"/>
  <c r="W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S12" i="2"/>
  <c r="R12" i="2"/>
  <c r="AG28" i="4" l="1"/>
  <c r="AG36" i="4"/>
  <c r="Z42" i="4"/>
  <c r="AG42" i="4"/>
  <c r="AC27" i="4"/>
  <c r="AD27" i="4" s="1"/>
  <c r="AG27" i="4" s="1"/>
  <c r="AC12" i="4"/>
  <c r="AD12" i="4" s="1"/>
  <c r="AC20" i="4"/>
  <c r="AD20" i="4" s="1"/>
  <c r="AC24" i="4"/>
  <c r="AD24" i="4" s="1"/>
  <c r="AC23" i="4"/>
  <c r="AD23" i="4" s="1"/>
  <c r="AD42" i="4"/>
  <c r="AC42" i="4" s="1"/>
  <c r="AF42" i="4" s="1"/>
  <c r="AC22" i="4"/>
  <c r="AD22" i="4" s="1"/>
  <c r="AF24" i="4"/>
  <c r="AD26" i="4"/>
  <c r="AC26" i="4"/>
  <c r="AG40" i="4"/>
  <c r="AD13" i="4"/>
  <c r="AD21" i="4"/>
  <c r="AD25" i="4"/>
  <c r="AC39" i="4"/>
  <c r="AD35" i="4"/>
  <c r="AC35" i="4" s="1"/>
  <c r="AD31" i="4"/>
  <c r="AC31" i="4" s="1"/>
  <c r="Y26" i="4"/>
  <c r="Z26" i="4"/>
  <c r="AA17" i="4"/>
  <c r="AA21" i="4"/>
  <c r="AG21" i="4" s="1"/>
  <c r="AA31" i="4"/>
  <c r="AA33" i="4"/>
  <c r="AG33" i="4" s="1"/>
  <c r="AA39" i="4"/>
  <c r="AG39" i="4" s="1"/>
  <c r="AA35" i="4"/>
  <c r="AG35" i="4" s="1"/>
  <c r="Z18" i="4"/>
  <c r="Z14" i="4"/>
  <c r="Z27" i="4"/>
  <c r="AF27" i="4" s="1"/>
  <c r="Z28" i="4"/>
  <c r="Z40" i="4"/>
  <c r="Z36" i="4"/>
  <c r="AD16" i="4"/>
  <c r="AC16" i="4" s="1"/>
  <c r="Y22" i="4"/>
  <c r="Z22" i="4"/>
  <c r="AB14" i="4"/>
  <c r="AB18" i="4"/>
  <c r="AB29" i="4"/>
  <c r="AB30" i="4"/>
  <c r="AB38" i="4"/>
  <c r="AA20" i="4"/>
  <c r="AA13" i="4"/>
  <c r="AG13" i="4" s="1"/>
  <c r="AA16" i="4"/>
  <c r="AA23" i="4"/>
  <c r="AA30" i="4"/>
  <c r="AG30" i="4" s="1"/>
  <c r="AA38" i="4"/>
  <c r="AA34" i="4"/>
  <c r="AD19" i="4"/>
  <c r="AC19" i="4" s="1"/>
  <c r="AD15" i="4"/>
  <c r="AC15" i="4" s="1"/>
  <c r="AD38" i="4"/>
  <c r="AD34" i="4"/>
  <c r="AC28" i="4"/>
  <c r="AC40" i="4"/>
  <c r="AC36" i="4"/>
  <c r="AC32" i="4"/>
  <c r="AF32" i="4" s="1"/>
  <c r="AA19" i="4"/>
  <c r="AG19" i="4" s="1"/>
  <c r="AA15" i="4"/>
  <c r="AG15" i="4" s="1"/>
  <c r="AA25" i="4"/>
  <c r="AG25" i="4" s="1"/>
  <c r="AA29" i="4"/>
  <c r="AA41" i="4"/>
  <c r="AG41" i="4" s="1"/>
  <c r="AA37" i="4"/>
  <c r="AG37" i="4" s="1"/>
  <c r="AD29" i="4"/>
  <c r="AD18" i="4"/>
  <c r="AG18" i="4" s="1"/>
  <c r="AC30" i="4"/>
  <c r="AA24" i="4"/>
  <c r="AD14" i="4"/>
  <c r="AG14" i="4" s="1"/>
  <c r="AD17" i="4"/>
  <c r="AC17" i="4" s="1"/>
  <c r="AA32" i="4"/>
  <c r="AG32" i="4" s="1"/>
  <c r="AA12" i="4"/>
  <c r="AB20" i="4"/>
  <c r="AB24" i="4"/>
  <c r="AB34" i="4"/>
  <c r="AB15" i="4"/>
  <c r="AB16" i="4"/>
  <c r="Y16" i="4"/>
  <c r="AB19" i="4"/>
  <c r="Y20" i="4"/>
  <c r="AB23" i="4"/>
  <c r="AB27" i="4"/>
  <c r="AB28" i="4"/>
  <c r="Y28" i="4"/>
  <c r="AB32" i="4"/>
  <c r="Y32" i="4"/>
  <c r="AB36" i="4"/>
  <c r="Y36" i="4"/>
  <c r="AB40" i="4"/>
  <c r="Y40" i="4"/>
  <c r="AB22" i="4"/>
  <c r="AB12" i="4"/>
  <c r="Y13" i="4"/>
  <c r="Y15" i="4"/>
  <c r="Y19" i="4"/>
  <c r="Y23" i="4"/>
  <c r="Y25" i="4"/>
  <c r="Y27" i="4"/>
  <c r="Y29" i="4"/>
  <c r="Y31" i="4"/>
  <c r="Y35" i="4"/>
  <c r="Y37" i="4"/>
  <c r="Y39" i="4"/>
  <c r="Y41" i="4"/>
  <c r="AB26" i="4"/>
  <c r="AB42" i="4"/>
  <c r="Y14" i="4"/>
  <c r="Y18" i="4"/>
  <c r="AB33" i="4"/>
  <c r="AB37" i="4"/>
  <c r="AB41" i="4"/>
  <c r="Y12" i="4"/>
  <c r="Y17" i="4"/>
  <c r="Y21" i="4"/>
  <c r="Y33" i="4"/>
  <c r="AB13" i="4"/>
  <c r="AB17" i="4"/>
  <c r="AB21" i="4"/>
  <c r="AB25" i="4"/>
  <c r="AB31" i="4"/>
  <c r="AB35" i="4"/>
  <c r="AB39" i="4"/>
  <c r="Y24" i="4"/>
  <c r="Y30" i="4"/>
  <c r="Y34" i="4"/>
  <c r="Y38" i="4"/>
  <c r="Y42" i="4"/>
  <c r="T43" i="4"/>
  <c r="U43" i="4"/>
  <c r="W43" i="4"/>
  <c r="U44" i="4"/>
  <c r="V43" i="4"/>
  <c r="P43" i="4"/>
  <c r="R44" i="4"/>
  <c r="V44" i="4"/>
  <c r="T44" i="4"/>
  <c r="O43" i="4"/>
  <c r="W44" i="4"/>
  <c r="R43" i="4"/>
  <c r="AJ28" i="2"/>
  <c r="AL39" i="2"/>
  <c r="AG43" i="2"/>
  <c r="Y43" i="2"/>
  <c r="AL14" i="2"/>
  <c r="AL18" i="2"/>
  <c r="AD43" i="2"/>
  <c r="AF43" i="2"/>
  <c r="AJ17" i="2"/>
  <c r="AJ29" i="2"/>
  <c r="AJ33" i="2"/>
  <c r="AJ37" i="2"/>
  <c r="AJ41" i="2"/>
  <c r="AK18" i="2"/>
  <c r="AH43" i="2"/>
  <c r="AJ24" i="2"/>
  <c r="AJ36" i="2"/>
  <c r="AJ40" i="2"/>
  <c r="Z43" i="2"/>
  <c r="AN24" i="2"/>
  <c r="AL24" i="2"/>
  <c r="AY20" i="2"/>
  <c r="AV20" i="2"/>
  <c r="AL20" i="2"/>
  <c r="AO20" i="2" s="1"/>
  <c r="AV23" i="2"/>
  <c r="AY23" i="2"/>
  <c r="AY25" i="2"/>
  <c r="AV25" i="2"/>
  <c r="AY21" i="2"/>
  <c r="AV21" i="2"/>
  <c r="AL13" i="2"/>
  <c r="AO13" i="2" s="1"/>
  <c r="AL16" i="2"/>
  <c r="AK16" i="2" s="1"/>
  <c r="AL32" i="2"/>
  <c r="AK32" i="2"/>
  <c r="AY29" i="2"/>
  <c r="AV29" i="2"/>
  <c r="AV27" i="2"/>
  <c r="AY27" i="2"/>
  <c r="AL15" i="2"/>
  <c r="AK15" i="2" s="1"/>
  <c r="AL19" i="2"/>
  <c r="AK19" i="2" s="1"/>
  <c r="AL23" i="2"/>
  <c r="AO23" i="2" s="1"/>
  <c r="AL27" i="2"/>
  <c r="AO27" i="2" s="1"/>
  <c r="AK31" i="2"/>
  <c r="AK35" i="2"/>
  <c r="AK39" i="2"/>
  <c r="AJ20" i="2"/>
  <c r="AY13" i="2"/>
  <c r="AV13" i="2"/>
  <c r="AL21" i="2"/>
  <c r="AO21" i="2" s="1"/>
  <c r="AL25" i="2"/>
  <c r="AO25" i="2" s="1"/>
  <c r="AV12" i="2"/>
  <c r="AH44" i="2"/>
  <c r="AJ12" i="2"/>
  <c r="AL12" i="2"/>
  <c r="AL36" i="2"/>
  <c r="AK36" i="2" s="1"/>
  <c r="AL40" i="2"/>
  <c r="AK40" i="2" s="1"/>
  <c r="AY26" i="2"/>
  <c r="AY22" i="2"/>
  <c r="AL22" i="2"/>
  <c r="AO22" i="2" s="1"/>
  <c r="AL26" i="2"/>
  <c r="AO26" i="2" s="1"/>
  <c r="AJ30" i="2"/>
  <c r="AJ34" i="2"/>
  <c r="AJ38" i="2"/>
  <c r="AJ32" i="2"/>
  <c r="AJ16" i="2"/>
  <c r="AL28" i="2"/>
  <c r="AK28" i="2" s="1"/>
  <c r="AJ39" i="2"/>
  <c r="AJ35" i="2"/>
  <c r="AJ31" i="2"/>
  <c r="AJ27" i="2"/>
  <c r="AJ23" i="2"/>
  <c r="AJ19" i="2"/>
  <c r="AJ15" i="2"/>
  <c r="AL29" i="2"/>
  <c r="AO29" i="2" s="1"/>
  <c r="AL17" i="2"/>
  <c r="AK17" i="2" s="1"/>
  <c r="AL30" i="2"/>
  <c r="AK30" i="2" s="1"/>
  <c r="AL38" i="2"/>
  <c r="AK38" i="2" s="1"/>
  <c r="AL34" i="2"/>
  <c r="AK34" i="2" s="1"/>
  <c r="AK14" i="2"/>
  <c r="AC43" i="2"/>
  <c r="AD44" i="2"/>
  <c r="AC44" i="2"/>
  <c r="AB44" i="2"/>
  <c r="AF44" i="2"/>
  <c r="AJ26" i="2"/>
  <c r="AJ22" i="2"/>
  <c r="AJ18" i="2"/>
  <c r="AJ14" i="2"/>
  <c r="AL41" i="2"/>
  <c r="AK41" i="2" s="1"/>
  <c r="AL37" i="2"/>
  <c r="AK37" i="2" s="1"/>
  <c r="AL33" i="2"/>
  <c r="AK33" i="2" s="1"/>
  <c r="AB43" i="2"/>
  <c r="AA43" i="2"/>
  <c r="AG44" i="2"/>
  <c r="AJ25" i="2"/>
  <c r="AJ21" i="2"/>
  <c r="AJ13" i="2"/>
  <c r="AA44" i="2"/>
  <c r="Y44" i="2"/>
  <c r="Z44" i="2"/>
  <c r="S43" i="2"/>
  <c r="U43" i="2"/>
  <c r="W43" i="2"/>
  <c r="T43" i="2"/>
  <c r="T44" i="2"/>
  <c r="V43" i="2"/>
  <c r="R44" i="2"/>
  <c r="W44" i="2"/>
  <c r="S44" i="2"/>
  <c r="R43" i="2"/>
  <c r="U44" i="2"/>
  <c r="V44" i="2"/>
  <c r="AF22" i="4" l="1"/>
  <c r="AF28" i="4"/>
  <c r="AF20" i="4"/>
  <c r="AG24" i="4"/>
  <c r="Z38" i="4"/>
  <c r="AG38" i="4"/>
  <c r="AG20" i="4"/>
  <c r="Z17" i="4"/>
  <c r="AF17" i="4" s="1"/>
  <c r="AG17" i="4"/>
  <c r="AG23" i="4"/>
  <c r="AF36" i="4"/>
  <c r="AF26" i="4"/>
  <c r="AF12" i="4"/>
  <c r="AG12" i="4"/>
  <c r="AG29" i="4"/>
  <c r="Z34" i="4"/>
  <c r="AG34" i="4"/>
  <c r="AG16" i="4"/>
  <c r="AF40" i="4"/>
  <c r="AG31" i="4"/>
  <c r="Z33" i="4"/>
  <c r="AF33" i="4" s="1"/>
  <c r="AC18" i="4"/>
  <c r="AF18" i="4" s="1"/>
  <c r="AA22" i="4"/>
  <c r="AG22" i="4" s="1"/>
  <c r="AA26" i="4"/>
  <c r="AG26" i="4" s="1"/>
  <c r="Z31" i="4"/>
  <c r="AF31" i="4" s="1"/>
  <c r="AC38" i="4"/>
  <c r="Z13" i="4"/>
  <c r="AF13" i="4" s="1"/>
  <c r="Z23" i="4"/>
  <c r="AF23" i="4" s="1"/>
  <c r="Z41" i="4"/>
  <c r="AF41" i="4" s="1"/>
  <c r="Z30" i="4"/>
  <c r="AF30" i="4" s="1"/>
  <c r="Z21" i="4"/>
  <c r="AF21" i="4" s="1"/>
  <c r="Z16" i="4"/>
  <c r="AF16" i="4" s="1"/>
  <c r="Z39" i="4"/>
  <c r="AF39" i="4" s="1"/>
  <c r="AC34" i="4"/>
  <c r="Z29" i="4"/>
  <c r="AF29" i="4" s="1"/>
  <c r="Z15" i="4"/>
  <c r="AF15" i="4" s="1"/>
  <c r="Z37" i="4"/>
  <c r="AF37" i="4" s="1"/>
  <c r="Z35" i="4"/>
  <c r="AF35" i="4" s="1"/>
  <c r="Z25" i="4"/>
  <c r="AF25" i="4" s="1"/>
  <c r="AC14" i="4"/>
  <c r="AF14" i="4" s="1"/>
  <c r="Z19" i="4"/>
  <c r="AF19" i="4" s="1"/>
  <c r="AD43" i="4"/>
  <c r="BB22" i="2"/>
  <c r="BE22" i="2"/>
  <c r="BE21" i="2"/>
  <c r="BB21" i="2"/>
  <c r="BB23" i="2"/>
  <c r="BE23" i="2"/>
  <c r="BB26" i="2"/>
  <c r="BE26" i="2"/>
  <c r="BE25" i="2"/>
  <c r="BB25" i="2"/>
  <c r="BE29" i="2"/>
  <c r="BB29" i="2"/>
  <c r="BB27" i="2"/>
  <c r="BE27" i="2"/>
  <c r="AK44" i="2"/>
  <c r="BE13" i="2"/>
  <c r="BB13" i="2"/>
  <c r="AO12" i="2"/>
  <c r="AL44" i="2"/>
  <c r="BE20" i="2"/>
  <c r="BB20" i="2"/>
  <c r="AO24" i="2"/>
  <c r="AY24" i="2"/>
  <c r="AV24" i="2"/>
  <c r="AF34" i="4" l="1"/>
  <c r="AF43" i="4" s="1"/>
  <c r="AF38" i="4"/>
  <c r="AG43" i="4"/>
  <c r="AC43" i="4"/>
  <c r="AK49" i="2"/>
  <c r="AK48" i="2"/>
  <c r="AQ12" i="2"/>
  <c r="AQ13" i="2" s="1"/>
  <c r="BE24" i="2"/>
  <c r="BB24" i="2"/>
  <c r="BB12" i="2"/>
  <c r="BE12" i="2"/>
  <c r="AP12" i="2"/>
  <c r="AP13" i="2" s="1"/>
  <c r="AK47" i="2"/>
  <c r="AN14" i="2" l="1"/>
  <c r="AY14" i="2" l="1"/>
  <c r="AV14" i="2"/>
  <c r="AO14" i="2"/>
  <c r="AP14" i="2"/>
  <c r="AN15" i="2" s="1"/>
  <c r="AQ14" i="2"/>
  <c r="BB14" i="2" l="1"/>
  <c r="BE14" i="2"/>
  <c r="AP15" i="2"/>
  <c r="AV15" i="2"/>
  <c r="AY15" i="2"/>
  <c r="AO15" i="2"/>
  <c r="AQ15" i="2"/>
  <c r="BB15" i="2" l="1"/>
  <c r="BE15" i="2"/>
  <c r="AN16" i="2"/>
  <c r="AQ16" i="2" s="1"/>
  <c r="AP16" i="2" l="1"/>
  <c r="AO16" i="2"/>
  <c r="AY16" i="2"/>
  <c r="AV16" i="2"/>
  <c r="BE16" i="2" l="1"/>
  <c r="BB16" i="2"/>
  <c r="AN17" i="2"/>
  <c r="AP17" i="2" s="1"/>
  <c r="AO17" i="2" l="1"/>
  <c r="AY17" i="2"/>
  <c r="AV17" i="2"/>
  <c r="AQ17" i="2"/>
  <c r="BE17" i="2" l="1"/>
  <c r="BB17" i="2"/>
  <c r="AN18" i="2"/>
  <c r="AQ18" i="2" s="1"/>
  <c r="AO18" i="2" l="1"/>
  <c r="AY18" i="2"/>
  <c r="AV18" i="2"/>
  <c r="AP18" i="2"/>
  <c r="BB18" i="2" l="1"/>
  <c r="BE18" i="2"/>
  <c r="AN19" i="2"/>
  <c r="AP19" i="2"/>
  <c r="AP20" i="2" s="1"/>
  <c r="AP21" i="2" s="1"/>
  <c r="AP22" i="2" s="1"/>
  <c r="AP23" i="2" s="1"/>
  <c r="AP24" i="2" s="1"/>
  <c r="AP25" i="2" s="1"/>
  <c r="AP26" i="2" s="1"/>
  <c r="AP27" i="2" s="1"/>
  <c r="AV19" i="2" l="1"/>
  <c r="AY19" i="2"/>
  <c r="AO19" i="2"/>
  <c r="AQ19" i="2"/>
  <c r="AQ20" i="2" s="1"/>
  <c r="AQ21" i="2" s="1"/>
  <c r="AQ22" i="2" s="1"/>
  <c r="AQ23" i="2" s="1"/>
  <c r="AQ24" i="2" s="1"/>
  <c r="AQ25" i="2" s="1"/>
  <c r="AQ26" i="2" s="1"/>
  <c r="AQ27" i="2" s="1"/>
  <c r="BB19" i="2" l="1"/>
  <c r="BE19" i="2"/>
  <c r="AN28" i="2"/>
  <c r="AO28" i="2" l="1"/>
  <c r="AY28" i="2"/>
  <c r="AV28" i="2"/>
  <c r="AP28" i="2"/>
  <c r="AP29" i="2" s="1"/>
  <c r="AQ28" i="2"/>
  <c r="AQ29" i="2" s="1"/>
  <c r="BE28" i="2" l="1"/>
  <c r="BB28" i="2"/>
  <c r="AN30" i="2"/>
  <c r="AQ30" i="2" s="1"/>
  <c r="AP30" i="2" l="1"/>
  <c r="AN31" i="2" s="1"/>
  <c r="AO30" i="2"/>
  <c r="AY30" i="2"/>
  <c r="AV30" i="2"/>
  <c r="AP31" i="2" l="1"/>
  <c r="AN32" i="2"/>
  <c r="AP32" i="2"/>
  <c r="AO31" i="2"/>
  <c r="AV31" i="2"/>
  <c r="AY31" i="2"/>
  <c r="BB30" i="2"/>
  <c r="BE30" i="2"/>
  <c r="AQ31" i="2"/>
  <c r="AO32" i="2" l="1"/>
  <c r="AY32" i="2"/>
  <c r="AV32" i="2"/>
  <c r="AQ32" i="2"/>
  <c r="BB31" i="2"/>
  <c r="BE31" i="2"/>
  <c r="BE32" i="2" l="1"/>
  <c r="BB32" i="2"/>
  <c r="AN33" i="2"/>
  <c r="AO33" i="2" l="1"/>
  <c r="AY33" i="2"/>
  <c r="AV33" i="2"/>
  <c r="AP33" i="2"/>
  <c r="AQ33" i="2"/>
  <c r="AN34" i="2" l="1"/>
  <c r="AP34" i="2" s="1"/>
  <c r="BE33" i="2"/>
  <c r="BB33" i="2"/>
  <c r="AQ34" i="2" l="1"/>
  <c r="AN35" i="2" s="1"/>
  <c r="AP35" i="2" s="1"/>
  <c r="AO34" i="2"/>
  <c r="AY34" i="2"/>
  <c r="AV34" i="2"/>
  <c r="AQ35" i="2" l="1"/>
  <c r="AN36" i="2"/>
  <c r="AP36" i="2" s="1"/>
  <c r="BB34" i="2"/>
  <c r="BE34" i="2"/>
  <c r="AO35" i="2"/>
  <c r="AV35" i="2"/>
  <c r="AY35" i="2"/>
  <c r="AQ36" i="2" l="1"/>
  <c r="AN37" i="2"/>
  <c r="AP37" i="2" s="1"/>
  <c r="BB35" i="2"/>
  <c r="BE35" i="2"/>
  <c r="AO36" i="2"/>
  <c r="AY36" i="2"/>
  <c r="AV36" i="2"/>
  <c r="AQ37" i="2" l="1"/>
  <c r="AN38" i="2"/>
  <c r="AP38" i="2" s="1"/>
  <c r="BE36" i="2"/>
  <c r="BB36" i="2"/>
  <c r="AO37" i="2"/>
  <c r="AY37" i="2"/>
  <c r="AV37" i="2"/>
  <c r="AQ38" i="2" l="1"/>
  <c r="AN39" i="2" s="1"/>
  <c r="AP39" i="2" s="1"/>
  <c r="BE37" i="2"/>
  <c r="BB37" i="2"/>
  <c r="AO38" i="2"/>
  <c r="AY38" i="2"/>
  <c r="AV38" i="2"/>
  <c r="AQ39" i="2" l="1"/>
  <c r="AN40" i="2" s="1"/>
  <c r="BB38" i="2"/>
  <c r="BE38" i="2"/>
  <c r="AO39" i="2"/>
  <c r="AV39" i="2"/>
  <c r="AY39" i="2"/>
  <c r="BB39" i="2" l="1"/>
  <c r="BE39" i="2"/>
  <c r="AO40" i="2"/>
  <c r="AY40" i="2"/>
  <c r="AV40" i="2"/>
  <c r="AQ40" i="2"/>
  <c r="AP40" i="2"/>
  <c r="AN41" i="2" l="1"/>
  <c r="AP41" i="2" s="1"/>
  <c r="BE40" i="2"/>
  <c r="BB40" i="2"/>
  <c r="AQ41" i="2"/>
  <c r="AO41" i="2" l="1"/>
  <c r="AY41" i="2"/>
  <c r="AY43" i="2" s="1"/>
  <c r="AV41" i="2"/>
  <c r="AV43" i="2" s="1"/>
  <c r="BE41" i="2" l="1"/>
  <c r="BE43" i="2" s="1"/>
  <c r="BB41" i="2"/>
  <c r="BB43" i="2" s="1"/>
  <c r="O43" i="2" l="1"/>
  <c r="P43" i="2"/>
  <c r="AA43" i="4"/>
  <c r="Z43" i="4"/>
  <c r="AA50" i="4" s="1"/>
</calcChain>
</file>

<file path=xl/sharedStrings.xml><?xml version="1.0" encoding="utf-8"?>
<sst xmlns="http://schemas.openxmlformats.org/spreadsheetml/2006/main" count="461" uniqueCount="66">
  <si>
    <t>Потребитель</t>
  </si>
  <si>
    <t>Договор</t>
  </si>
  <si>
    <t>ГруппаДоговоров</t>
  </si>
  <si>
    <t>Площадка</t>
  </si>
  <si>
    <t>ПлощадкаНомерПлощадки</t>
  </si>
  <si>
    <t>ПриоритетПоПеребору</t>
  </si>
  <si>
    <t>ПриоритетПоНедобору</t>
  </si>
  <si>
    <t>Группа</t>
  </si>
  <si>
    <t>Поставка</t>
  </si>
  <si>
    <t>Коридор</t>
  </si>
  <si>
    <t>ВерноеРаспределение</t>
  </si>
  <si>
    <t>ВидДанных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</si>
  <si>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</si>
  <si>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</si>
  <si>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</si>
  <si>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</si>
  <si>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</si>
  <si>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</si>
  <si>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</si>
  <si>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</si>
  <si>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</si>
  <si>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</si>
  <si>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</si>
  <si>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</si>
  <si>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</si>
  <si>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</si>
  <si>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</si>
  <si>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</si>
  <si>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</si>
  <si>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</si>
  <si>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</si>
  <si>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</si>
  <si>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</si>
  <si>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</si>
  <si>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</si>
  <si>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</si>
  <si>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</si>
  <si>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</si>
  <si>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</si>
  <si>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</si>
  <si>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День29</t>
  </si>
  <si>
    <t>День30</t>
  </si>
  <si>
    <t>День31</t>
  </si>
  <si>
    <t>Автотор-энерго</t>
  </si>
  <si>
    <t>39-АТ-0119</t>
  </si>
  <si>
    <t>г. Калининград, Большая Окружная 4-я ул., д.1 А, котельная</t>
  </si>
  <si>
    <t>39-4-9730</t>
  </si>
  <si>
    <t>Общая</t>
  </si>
  <si>
    <t>ООО "Межрегионгаз", К-5-Д5-62-0170/18, ПАО "Газпром", кроме населения, для КО, 121</t>
  </si>
  <si>
    <t>План</t>
  </si>
  <si>
    <t>План кор.</t>
  </si>
  <si>
    <t>Нет</t>
  </si>
  <si>
    <t>Факт</t>
  </si>
  <si>
    <t>г. Калининград, Магнитогорская ул., д.4</t>
  </si>
  <si>
    <t>39-4-9599</t>
  </si>
  <si>
    <t>39-А-0119</t>
  </si>
  <si>
    <t>ООО "Межрегионгаз", К-5-Б5-62-0020/18, ПАО "Газпром", кроме населения, для КО, 111</t>
  </si>
  <si>
    <t>3.1.</t>
  </si>
  <si>
    <t>3.2.</t>
  </si>
  <si>
    <t>3.3.</t>
  </si>
  <si>
    <t>Перебор</t>
  </si>
  <si>
    <t>Алгоритм1</t>
  </si>
  <si>
    <t>Вторичное распределение</t>
  </si>
  <si>
    <t>п 3.1.</t>
  </si>
  <si>
    <t>п 3.2.</t>
  </si>
  <si>
    <t>п 3.3.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</si>
</sst>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8"/>
      <name val="Arial"/>
    </font>
    <font>
      <sz val="8"/>
      <color rgb="FF413003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rgb="FF41300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FAEB"/>
      </patternFill>
    </fill>
    <fill>
      <patternFill patternType="solid">
        <fgColor rgb="FFFFFFFF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/>
      <right/>
      <top style="thin">
        <color rgb="FFB3AC86"/>
      </top>
      <bottom style="thin">
        <color rgb="FFB3AC86"/>
      </bottom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  <xf numFmtId="2" fontId="2" fillId="3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65" fontId="0" fillId="0" borderId="0" xfId="0" applyNumberForma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" fontId="0" fillId="0" borderId="0" xfId="0" applyNumberFormat="1"/>
    <xf numFmtId="165" fontId="2" fillId="3" borderId="1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0" fillId="0" borderId="0" xfId="0" applyBorder="1"/>
    <xf numFmtId="0" fontId="5" fillId="4" borderId="0" xfId="0" applyNumberFormat="1" applyFont="1" applyFill="1" applyBorder="1" applyAlignment="1">
      <alignment horizontal="left" vertical="top"/>
    </xf>
    <xf numFmtId="165" fontId="0" fillId="0" borderId="0" xfId="0" applyNumberFormat="1" applyBorder="1"/>
    <xf numFmtId="165" fontId="3" fillId="0" borderId="0" xfId="0" applyNumberFormat="1" applyFont="1" applyBorder="1"/>
    <xf numFmtId="0" fontId="4" fillId="0" borderId="6" xfId="0" applyFont="1" applyBorder="1" applyAlignment="1">
      <alignment vertical="center"/>
    </xf>
    <xf numFmtId="165" fontId="4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8" fillId="3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0" borderId="0" xfId="0" applyFont="1"/>
    <xf numFmtId="0" fontId="8" fillId="3" borderId="5" xfId="0" applyFont="1" applyFill="1" applyBorder="1" applyAlignment="1">
      <alignment horizontal="left" vertical="top"/>
    </xf>
    <xf numFmtId="0" fontId="10" fillId="0" borderId="0" xfId="0" applyFont="1" applyBorder="1"/>
    <xf numFmtId="0" fontId="8" fillId="3" borderId="1" xfId="0" applyFont="1" applyFill="1" applyBorder="1" applyAlignment="1">
      <alignment horizontal="left" vertical="top" wrapText="1"/>
    </xf>
    <xf numFmtId="1" fontId="8" fillId="3" borderId="1" xfId="0" applyNumberFormat="1" applyFont="1" applyFill="1" applyBorder="1" applyAlignment="1">
      <alignment horizontal="right" vertical="top"/>
    </xf>
    <xf numFmtId="164" fontId="8" fillId="3" borderId="1" xfId="0" applyNumberFormat="1" applyFont="1" applyFill="1" applyBorder="1" applyAlignment="1">
      <alignment horizontal="right" vertical="top"/>
    </xf>
    <xf numFmtId="0" fontId="6" fillId="4" borderId="0" xfId="0" applyNumberFormat="1" applyFont="1" applyFill="1" applyBorder="1" applyAlignment="1">
      <alignment horizontal="left" vertical="top"/>
    </xf>
    <xf numFmtId="14" fontId="9" fillId="2" borderId="1" xfId="0" applyNumberFormat="1" applyFont="1" applyFill="1" applyBorder="1" applyAlignment="1">
      <alignment horizontal="left" vertical="top" wrapText="1"/>
    </xf>
    <xf numFmtId="165" fontId="8" fillId="3" borderId="1" xfId="0" applyNumberFormat="1" applyFont="1" applyFill="1" applyBorder="1" applyAlignment="1">
      <alignment horizontal="right" vertical="top"/>
    </xf>
    <xf numFmtId="165" fontId="10" fillId="0" borderId="0" xfId="0" applyNumberFormat="1" applyFont="1" applyBorder="1"/>
    <xf numFmtId="165" fontId="10" fillId="0" borderId="0" xfId="0" applyNumberFormat="1" applyFont="1"/>
    <xf numFmtId="165" fontId="8" fillId="3" borderId="1" xfId="0" applyNumberFormat="1" applyFont="1" applyFill="1" applyBorder="1" applyAlignment="1">
      <alignment horizontal="left" vertical="top"/>
    </xf>
    <xf numFmtId="165" fontId="11" fillId="0" borderId="0" xfId="0" applyNumberFormat="1" applyFont="1"/>
    <xf numFmtId="165" fontId="11" fillId="0" borderId="0" xfId="0" applyNumberFormat="1" applyFont="1" applyBorder="1"/>
    <xf numFmtId="165" fontId="4" fillId="5" borderId="0" xfId="0" applyNumberFormat="1" applyFont="1" applyFill="1"/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164" fontId="8" fillId="3" borderId="1" xfId="0" applyNumberFormat="1" applyFont="1" applyFill="1" applyBorder="1" applyAlignment="1">
      <alignment horizontal="left" vertical="top"/>
    </xf>
    <xf numFmtId="165" fontId="4" fillId="6" borderId="0" xfId="0" applyNumberFormat="1" applyFont="1" applyFill="1"/>
    <xf numFmtId="164" fontId="10" fillId="0" borderId="0" xfId="0" applyNumberFormat="1" applyFont="1" applyBorder="1"/>
    <xf numFmtId="16" fontId="10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5</xdr:row>
      <xdr:rowOff>21167</xdr:rowOff>
    </xdr:from>
    <xdr:to>
      <xdr:col>37</xdr:col>
      <xdr:colOff>431800</xdr:colOff>
      <xdr:row>5</xdr:row>
      <xdr:rowOff>249767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158750</xdr:colOff>
      <xdr:row>5</xdr:row>
      <xdr:rowOff>42333</xdr:rowOff>
    </xdr:from>
    <xdr:to>
      <xdr:col>36</xdr:col>
      <xdr:colOff>492125</xdr:colOff>
      <xdr:row>5</xdr:row>
      <xdr:rowOff>270933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7583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190500</xdr:colOff>
      <xdr:row>6</xdr:row>
      <xdr:rowOff>52917</xdr:rowOff>
    </xdr:from>
    <xdr:to>
      <xdr:col>36</xdr:col>
      <xdr:colOff>495300</xdr:colOff>
      <xdr:row>6</xdr:row>
      <xdr:rowOff>262467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9333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127000</xdr:colOff>
      <xdr:row>6</xdr:row>
      <xdr:rowOff>42333</xdr:rowOff>
    </xdr:from>
    <xdr:to>
      <xdr:col>37</xdr:col>
      <xdr:colOff>460375</xdr:colOff>
      <xdr:row>6</xdr:row>
      <xdr:rowOff>242358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5</xdr:row>
      <xdr:rowOff>21167</xdr:rowOff>
    </xdr:from>
    <xdr:to>
      <xdr:col>40</xdr:col>
      <xdr:colOff>431800</xdr:colOff>
      <xdr:row>5</xdr:row>
      <xdr:rowOff>249767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158750</xdr:colOff>
      <xdr:row>5</xdr:row>
      <xdr:rowOff>42333</xdr:rowOff>
    </xdr:from>
    <xdr:to>
      <xdr:col>39</xdr:col>
      <xdr:colOff>492125</xdr:colOff>
      <xdr:row>5</xdr:row>
      <xdr:rowOff>270933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04250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190500</xdr:colOff>
      <xdr:row>6</xdr:row>
      <xdr:rowOff>52917</xdr:rowOff>
    </xdr:from>
    <xdr:to>
      <xdr:col>39</xdr:col>
      <xdr:colOff>495300</xdr:colOff>
      <xdr:row>6</xdr:row>
      <xdr:rowOff>262467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6</xdr:row>
      <xdr:rowOff>42333</xdr:rowOff>
    </xdr:from>
    <xdr:to>
      <xdr:col>40</xdr:col>
      <xdr:colOff>460375</xdr:colOff>
      <xdr:row>6</xdr:row>
      <xdr:rowOff>242358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5</xdr:row>
      <xdr:rowOff>63500</xdr:rowOff>
    </xdr:from>
    <xdr:to>
      <xdr:col>7</xdr:col>
      <xdr:colOff>463550</xdr:colOff>
      <xdr:row>5</xdr:row>
      <xdr:rowOff>254000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9417" y="1778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137583</xdr:colOff>
      <xdr:row>6</xdr:row>
      <xdr:rowOff>74084</xdr:rowOff>
    </xdr:from>
    <xdr:to>
      <xdr:col>7</xdr:col>
      <xdr:colOff>470958</xdr:colOff>
      <xdr:row>6</xdr:row>
      <xdr:rowOff>264584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743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179917</xdr:colOff>
      <xdr:row>5</xdr:row>
      <xdr:rowOff>74084</xdr:rowOff>
    </xdr:from>
    <xdr:to>
      <xdr:col>6</xdr:col>
      <xdr:colOff>513292</xdr:colOff>
      <xdr:row>5</xdr:row>
      <xdr:rowOff>264584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084" y="17885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6</xdr:row>
      <xdr:rowOff>63501</xdr:rowOff>
    </xdr:from>
    <xdr:to>
      <xdr:col>6</xdr:col>
      <xdr:colOff>495300</xdr:colOff>
      <xdr:row>6</xdr:row>
      <xdr:rowOff>263526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2667" y="20637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148166</xdr:colOff>
      <xdr:row>5</xdr:row>
      <xdr:rowOff>0</xdr:rowOff>
    </xdr:from>
    <xdr:to>
      <xdr:col>26</xdr:col>
      <xdr:colOff>452966</xdr:colOff>
      <xdr:row>5</xdr:row>
      <xdr:rowOff>190500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78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126999</xdr:colOff>
      <xdr:row>6</xdr:row>
      <xdr:rowOff>10584</xdr:rowOff>
    </xdr:from>
    <xdr:to>
      <xdr:col>26</xdr:col>
      <xdr:colOff>460374</xdr:colOff>
      <xdr:row>6</xdr:row>
      <xdr:rowOff>201084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10584</xdr:rowOff>
    </xdr:from>
    <xdr:to>
      <xdr:col>25</xdr:col>
      <xdr:colOff>333375</xdr:colOff>
      <xdr:row>5</xdr:row>
      <xdr:rowOff>201084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05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10583</xdr:colOff>
      <xdr:row>6</xdr:row>
      <xdr:rowOff>1</xdr:rowOff>
    </xdr:from>
    <xdr:to>
      <xdr:col>25</xdr:col>
      <xdr:colOff>315383</xdr:colOff>
      <xdr:row>6</xdr:row>
      <xdr:rowOff>200026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10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148166</xdr:colOff>
      <xdr:row>5</xdr:row>
      <xdr:rowOff>0</xdr:rowOff>
    </xdr:from>
    <xdr:to>
      <xdr:col>29</xdr:col>
      <xdr:colOff>452966</xdr:colOff>
      <xdr:row>5</xdr:row>
      <xdr:rowOff>190500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53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126999</xdr:colOff>
      <xdr:row>6</xdr:row>
      <xdr:rowOff>10584</xdr:rowOff>
    </xdr:from>
    <xdr:to>
      <xdr:col>29</xdr:col>
      <xdr:colOff>460374</xdr:colOff>
      <xdr:row>6</xdr:row>
      <xdr:rowOff>201084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41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10584</xdr:rowOff>
    </xdr:from>
    <xdr:to>
      <xdr:col>28</xdr:col>
      <xdr:colOff>333375</xdr:colOff>
      <xdr:row>5</xdr:row>
      <xdr:rowOff>201084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10583</xdr:colOff>
      <xdr:row>6</xdr:row>
      <xdr:rowOff>1</xdr:rowOff>
    </xdr:from>
    <xdr:to>
      <xdr:col>28</xdr:col>
      <xdr:colOff>315383</xdr:colOff>
      <xdr:row>6</xdr:row>
      <xdr:rowOff>200026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85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Q13"/>
  <sheetViews>
    <sheetView workbookViewId="0"/>
  </sheetViews>
  <sheetFormatPr defaultColWidth="10.5" defaultRowHeight="11.45" customHeight="1" x14ac:dyDescent="0.2"/>
  <cols>
    <col min="1" max="1" width="15.1640625" style="1" bestFit="1" customWidth="1"/>
    <col min="2" max="2" width="10.83203125" style="1" bestFit="1" customWidth="1"/>
    <col min="3" max="3" width="16.6640625" style="1" bestFit="1" customWidth="1"/>
    <col min="4" max="4" width="54.1640625" style="1" bestFit="1" customWidth="1"/>
    <col min="5" max="5" width="23.83203125" style="1" bestFit="1" customWidth="1"/>
    <col min="6" max="7" width="11.6640625" style="1" customWidth="1"/>
    <col min="8" max="8" width="7.1640625" style="1" bestFit="1" customWidth="1"/>
    <col min="9" max="9" width="78.6640625" style="1" bestFit="1" customWidth="1"/>
    <col min="10" max="10" width="8.33203125" style="1" bestFit="1" customWidth="1"/>
    <col min="11" max="11" width="11.1640625" style="1" customWidth="1"/>
    <col min="12" max="12" width="11" style="1" bestFit="1" customWidth="1"/>
    <col min="13" max="43" width="7.5" style="1" bestFit="1" customWidth="1"/>
  </cols>
  <sheetData>
    <row r="1" spans="1:43" s="8" customFormat="1" ht="22.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</row>
    <row r="2" spans="1:43" ht="11.1" customHeight="1" x14ac:dyDescent="0.2">
      <c r="A2" s="2" t="s">
        <v>43</v>
      </c>
      <c r="B2" s="2" t="s">
        <v>44</v>
      </c>
      <c r="C2" s="2"/>
      <c r="D2" s="2" t="s">
        <v>45</v>
      </c>
      <c r="E2" s="2" t="s">
        <v>46</v>
      </c>
      <c r="F2" s="3">
        <v>3</v>
      </c>
      <c r="G2" s="3">
        <v>4</v>
      </c>
      <c r="H2" s="2" t="s">
        <v>47</v>
      </c>
      <c r="I2" s="2" t="s">
        <v>48</v>
      </c>
      <c r="J2" s="3">
        <v>1</v>
      </c>
      <c r="K2" s="2"/>
      <c r="L2" s="2" t="s">
        <v>49</v>
      </c>
      <c r="M2" s="4">
        <v>0.9</v>
      </c>
      <c r="N2" s="4">
        <v>0.9</v>
      </c>
      <c r="O2" s="4">
        <v>0.9</v>
      </c>
      <c r="P2" s="4">
        <v>0.9</v>
      </c>
      <c r="Q2" s="4">
        <v>0.9</v>
      </c>
      <c r="R2" s="4">
        <v>0.9</v>
      </c>
      <c r="S2" s="4">
        <v>0.9</v>
      </c>
      <c r="T2" s="4">
        <v>0.9</v>
      </c>
      <c r="U2" s="4">
        <v>0.9</v>
      </c>
      <c r="V2" s="4">
        <v>0.9</v>
      </c>
      <c r="W2" s="4">
        <v>0.8</v>
      </c>
      <c r="X2" s="4">
        <v>0.8</v>
      </c>
      <c r="Y2" s="4">
        <v>0.8</v>
      </c>
      <c r="Z2" s="4">
        <v>0.8</v>
      </c>
      <c r="AA2" s="4">
        <v>0.8</v>
      </c>
      <c r="AB2" s="4">
        <v>0.7</v>
      </c>
      <c r="AC2" s="4">
        <v>0.7</v>
      </c>
      <c r="AD2" s="4">
        <v>0.7</v>
      </c>
      <c r="AE2" s="4">
        <v>0.7</v>
      </c>
      <c r="AF2" s="4">
        <v>0.7</v>
      </c>
      <c r="AG2" s="4">
        <v>0.5</v>
      </c>
      <c r="AH2" s="4">
        <v>0.5</v>
      </c>
      <c r="AI2" s="4">
        <v>0.5</v>
      </c>
      <c r="AJ2" s="4">
        <v>0.5</v>
      </c>
      <c r="AK2" s="4">
        <v>0.5</v>
      </c>
      <c r="AL2" s="4">
        <v>0.5</v>
      </c>
      <c r="AM2" s="4">
        <v>0.5</v>
      </c>
      <c r="AN2" s="3">
        <v>0</v>
      </c>
      <c r="AO2" s="3">
        <v>0</v>
      </c>
      <c r="AP2" s="3">
        <v>0</v>
      </c>
      <c r="AQ2" s="2"/>
    </row>
    <row r="3" spans="1:43" ht="11.1" customHeight="1" x14ac:dyDescent="0.2">
      <c r="A3" s="2" t="s">
        <v>43</v>
      </c>
      <c r="B3" s="2" t="s">
        <v>44</v>
      </c>
      <c r="C3" s="2"/>
      <c r="D3" s="2" t="s">
        <v>45</v>
      </c>
      <c r="E3" s="2" t="s">
        <v>46</v>
      </c>
      <c r="F3" s="3">
        <v>3</v>
      </c>
      <c r="G3" s="3">
        <v>4</v>
      </c>
      <c r="H3" s="2" t="s">
        <v>47</v>
      </c>
      <c r="I3" s="2" t="s">
        <v>48</v>
      </c>
      <c r="J3" s="2"/>
      <c r="K3" s="2"/>
      <c r="L3" s="2" t="s">
        <v>50</v>
      </c>
      <c r="M3" s="4">
        <v>0.9</v>
      </c>
      <c r="N3" s="4">
        <v>0.9</v>
      </c>
      <c r="O3" s="4">
        <v>0.9</v>
      </c>
      <c r="P3" s="4">
        <v>0.9</v>
      </c>
      <c r="Q3" s="4">
        <v>0.9</v>
      </c>
      <c r="R3" s="4">
        <v>0.9</v>
      </c>
      <c r="S3" s="4">
        <v>0.9</v>
      </c>
      <c r="T3" s="4">
        <v>0.9</v>
      </c>
      <c r="U3" s="4">
        <v>0.9</v>
      </c>
      <c r="V3" s="4">
        <v>0.9</v>
      </c>
      <c r="W3" s="4">
        <v>0.8</v>
      </c>
      <c r="X3" s="4">
        <v>0.8</v>
      </c>
      <c r="Y3" s="4">
        <v>0.8</v>
      </c>
      <c r="Z3" s="4">
        <v>0.8</v>
      </c>
      <c r="AA3" s="4">
        <v>0.8</v>
      </c>
      <c r="AB3" s="4">
        <v>0.7</v>
      </c>
      <c r="AC3" s="4">
        <v>0.7</v>
      </c>
      <c r="AD3" s="4">
        <v>0.7</v>
      </c>
      <c r="AE3" s="4">
        <v>0.7</v>
      </c>
      <c r="AF3" s="4">
        <v>0.7</v>
      </c>
      <c r="AG3" s="4">
        <v>0.5</v>
      </c>
      <c r="AH3" s="4">
        <v>0.5</v>
      </c>
      <c r="AI3" s="4">
        <v>0.5</v>
      </c>
      <c r="AJ3" s="4">
        <v>0.5</v>
      </c>
      <c r="AK3" s="4">
        <v>0.5</v>
      </c>
      <c r="AL3" s="4">
        <v>0.5</v>
      </c>
      <c r="AM3" s="4">
        <v>0.5</v>
      </c>
      <c r="AN3" s="3">
        <v>0</v>
      </c>
      <c r="AO3" s="3">
        <v>0</v>
      </c>
      <c r="AP3" s="3">
        <v>0</v>
      </c>
      <c r="AQ3" s="2"/>
    </row>
    <row r="4" spans="1:43" ht="11.1" customHeight="1" x14ac:dyDescent="0.2">
      <c r="A4" s="2" t="s">
        <v>43</v>
      </c>
      <c r="B4" s="2" t="s">
        <v>44</v>
      </c>
      <c r="C4" s="2"/>
      <c r="D4" s="2" t="s">
        <v>45</v>
      </c>
      <c r="E4" s="2" t="s">
        <v>46</v>
      </c>
      <c r="F4" s="3">
        <v>3</v>
      </c>
      <c r="G4" s="3">
        <v>4</v>
      </c>
      <c r="H4" s="2" t="s">
        <v>47</v>
      </c>
      <c r="I4" s="2" t="s">
        <v>48</v>
      </c>
      <c r="J4" s="2"/>
      <c r="K4" s="2" t="s">
        <v>51</v>
      </c>
      <c r="L4" s="2" t="s">
        <v>52</v>
      </c>
      <c r="M4" s="5">
        <v>0.90300000000000002</v>
      </c>
      <c r="N4" s="5">
        <v>0.83699999999999997</v>
      </c>
      <c r="O4" s="5">
        <v>0.72699999999999998</v>
      </c>
      <c r="P4" s="5">
        <v>0.61899999999999999</v>
      </c>
      <c r="Q4" s="5">
        <v>0.86399999999999999</v>
      </c>
      <c r="R4" s="5">
        <v>0.46800000000000003</v>
      </c>
      <c r="S4" s="5">
        <v>0.432</v>
      </c>
      <c r="T4" s="5">
        <v>0.745</v>
      </c>
      <c r="U4" s="5">
        <v>0.90900000000000003</v>
      </c>
      <c r="V4" s="5">
        <v>0.82399999999999995</v>
      </c>
      <c r="W4" s="5">
        <v>0.84199999999999997</v>
      </c>
      <c r="X4" s="6">
        <v>0.56000000000000005</v>
      </c>
      <c r="Y4" s="5">
        <v>0.875</v>
      </c>
      <c r="Z4" s="5">
        <v>0.73499999999999999</v>
      </c>
      <c r="AA4" s="5">
        <v>0.80500000000000005</v>
      </c>
      <c r="AB4" s="5">
        <v>0.45900000000000002</v>
      </c>
      <c r="AC4" s="5">
        <v>0.61399999999999999</v>
      </c>
      <c r="AD4" s="6">
        <v>0.45</v>
      </c>
      <c r="AE4" s="5">
        <v>0.497</v>
      </c>
      <c r="AF4" s="5">
        <v>0.38600000000000001</v>
      </c>
      <c r="AG4" s="5">
        <v>0.54700000000000004</v>
      </c>
      <c r="AH4" s="5">
        <v>0.48699999999999999</v>
      </c>
      <c r="AI4" s="5">
        <v>0.46500000000000002</v>
      </c>
      <c r="AJ4" s="5">
        <v>0.30299999999999999</v>
      </c>
      <c r="AK4" s="5">
        <v>0.14599999999999999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2"/>
    </row>
    <row r="5" spans="1:43" ht="11.1" customHeight="1" x14ac:dyDescent="0.2">
      <c r="A5" s="2" t="s">
        <v>43</v>
      </c>
      <c r="B5" s="2" t="s">
        <v>44</v>
      </c>
      <c r="C5" s="2"/>
      <c r="D5" s="2" t="s">
        <v>53</v>
      </c>
      <c r="E5" s="2" t="s">
        <v>54</v>
      </c>
      <c r="F5" s="3">
        <v>3</v>
      </c>
      <c r="G5" s="3">
        <v>4</v>
      </c>
      <c r="H5" s="2" t="s">
        <v>47</v>
      </c>
      <c r="I5" s="2" t="s">
        <v>48</v>
      </c>
      <c r="J5" s="3">
        <v>1</v>
      </c>
      <c r="K5" s="2"/>
      <c r="L5" s="2" t="s">
        <v>49</v>
      </c>
      <c r="M5" s="3">
        <v>14</v>
      </c>
      <c r="N5" s="3">
        <v>14</v>
      </c>
      <c r="O5" s="3">
        <v>14</v>
      </c>
      <c r="P5" s="3">
        <v>14</v>
      </c>
      <c r="Q5" s="3">
        <v>14</v>
      </c>
      <c r="R5" s="3">
        <v>14</v>
      </c>
      <c r="S5" s="3">
        <v>14</v>
      </c>
      <c r="T5" s="3">
        <v>14</v>
      </c>
      <c r="U5" s="3">
        <v>14</v>
      </c>
      <c r="V5" s="3">
        <v>14</v>
      </c>
      <c r="W5" s="3">
        <v>13</v>
      </c>
      <c r="X5" s="3">
        <v>13</v>
      </c>
      <c r="Y5" s="3">
        <v>13</v>
      </c>
      <c r="Z5" s="3">
        <v>13</v>
      </c>
      <c r="AA5" s="3">
        <v>13</v>
      </c>
      <c r="AB5" s="3">
        <v>13</v>
      </c>
      <c r="AC5" s="3">
        <v>13</v>
      </c>
      <c r="AD5" s="3">
        <v>13</v>
      </c>
      <c r="AE5" s="3">
        <v>13</v>
      </c>
      <c r="AF5" s="3">
        <v>13</v>
      </c>
      <c r="AG5" s="3">
        <v>11</v>
      </c>
      <c r="AH5" s="3">
        <v>11</v>
      </c>
      <c r="AI5" s="3">
        <v>11</v>
      </c>
      <c r="AJ5" s="3">
        <v>11</v>
      </c>
      <c r="AK5" s="3">
        <v>11</v>
      </c>
      <c r="AL5" s="3">
        <v>11</v>
      </c>
      <c r="AM5" s="3">
        <v>11</v>
      </c>
      <c r="AN5" s="3">
        <v>11</v>
      </c>
      <c r="AO5" s="3">
        <v>11</v>
      </c>
      <c r="AP5" s="3">
        <v>11</v>
      </c>
      <c r="AQ5" s="2"/>
    </row>
    <row r="6" spans="1:43" ht="11.1" customHeight="1" x14ac:dyDescent="0.2">
      <c r="A6" s="2" t="s">
        <v>43</v>
      </c>
      <c r="B6" s="2" t="s">
        <v>44</v>
      </c>
      <c r="C6" s="2"/>
      <c r="D6" s="2" t="s">
        <v>53</v>
      </c>
      <c r="E6" s="2" t="s">
        <v>54</v>
      </c>
      <c r="F6" s="3">
        <v>3</v>
      </c>
      <c r="G6" s="3">
        <v>4</v>
      </c>
      <c r="H6" s="2" t="s">
        <v>47</v>
      </c>
      <c r="I6" s="2" t="s">
        <v>48</v>
      </c>
      <c r="J6" s="2"/>
      <c r="K6" s="2"/>
      <c r="L6" s="2" t="s">
        <v>50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14</v>
      </c>
      <c r="W6" s="3">
        <v>13</v>
      </c>
      <c r="X6" s="3">
        <v>13</v>
      </c>
      <c r="Y6" s="3">
        <v>13</v>
      </c>
      <c r="Z6" s="3">
        <v>13</v>
      </c>
      <c r="AA6" s="3">
        <v>13</v>
      </c>
      <c r="AB6" s="3">
        <v>13</v>
      </c>
      <c r="AC6" s="3">
        <v>13</v>
      </c>
      <c r="AD6" s="3">
        <v>13</v>
      </c>
      <c r="AE6" s="3">
        <v>13</v>
      </c>
      <c r="AF6" s="3">
        <v>13</v>
      </c>
      <c r="AG6" s="3">
        <v>11</v>
      </c>
      <c r="AH6" s="3">
        <v>11</v>
      </c>
      <c r="AI6" s="3">
        <v>11</v>
      </c>
      <c r="AJ6" s="3">
        <v>11</v>
      </c>
      <c r="AK6" s="3">
        <v>11</v>
      </c>
      <c r="AL6" s="3">
        <v>11</v>
      </c>
      <c r="AM6" s="3">
        <v>11</v>
      </c>
      <c r="AN6" s="3">
        <v>11</v>
      </c>
      <c r="AO6" s="3">
        <v>11</v>
      </c>
      <c r="AP6" s="3">
        <v>11</v>
      </c>
      <c r="AQ6" s="2"/>
    </row>
    <row r="7" spans="1:43" ht="11.1" customHeight="1" x14ac:dyDescent="0.2">
      <c r="A7" s="2" t="s">
        <v>43</v>
      </c>
      <c r="B7" s="2" t="s">
        <v>44</v>
      </c>
      <c r="C7" s="2"/>
      <c r="D7" s="2" t="s">
        <v>53</v>
      </c>
      <c r="E7" s="2" t="s">
        <v>54</v>
      </c>
      <c r="F7" s="3">
        <v>3</v>
      </c>
      <c r="G7" s="3">
        <v>4</v>
      </c>
      <c r="H7" s="2" t="s">
        <v>47</v>
      </c>
      <c r="I7" s="2" t="s">
        <v>48</v>
      </c>
      <c r="J7" s="2"/>
      <c r="K7" s="2" t="s">
        <v>51</v>
      </c>
      <c r="L7" s="2" t="s">
        <v>52</v>
      </c>
      <c r="M7" s="3">
        <v>14</v>
      </c>
      <c r="N7" s="3">
        <v>14</v>
      </c>
      <c r="O7" s="6">
        <v>12.79</v>
      </c>
      <c r="P7" s="5">
        <v>12.023</v>
      </c>
      <c r="Q7" s="5">
        <v>11.224</v>
      </c>
      <c r="R7" s="6">
        <v>11.12</v>
      </c>
      <c r="S7" s="5">
        <v>10.675000000000001</v>
      </c>
      <c r="T7" s="5">
        <v>13.484</v>
      </c>
      <c r="U7" s="3">
        <v>14</v>
      </c>
      <c r="V7" s="3">
        <v>14</v>
      </c>
      <c r="W7" s="3">
        <v>13</v>
      </c>
      <c r="X7" s="3">
        <v>13</v>
      </c>
      <c r="Y7" s="3">
        <v>13</v>
      </c>
      <c r="Z7" s="3">
        <v>13</v>
      </c>
      <c r="AA7" s="3">
        <v>13</v>
      </c>
      <c r="AB7" s="3">
        <v>13</v>
      </c>
      <c r="AC7" s="4">
        <v>12.1</v>
      </c>
      <c r="AD7" s="3">
        <v>13</v>
      </c>
      <c r="AE7" s="6">
        <v>9.44</v>
      </c>
      <c r="AF7" s="5">
        <v>10.084</v>
      </c>
      <c r="AG7" s="5">
        <v>9.7780000000000005</v>
      </c>
      <c r="AH7" s="5">
        <v>8.3350000000000009</v>
      </c>
      <c r="AI7" s="4">
        <v>7.1</v>
      </c>
      <c r="AJ7" s="5">
        <v>8.6620000000000008</v>
      </c>
      <c r="AK7" s="5">
        <v>2.6379999999999999</v>
      </c>
      <c r="AL7" s="5">
        <v>4.1420000000000003</v>
      </c>
      <c r="AM7" s="6">
        <v>2.84</v>
      </c>
      <c r="AN7" s="5">
        <v>3.7719999999999998</v>
      </c>
      <c r="AO7" s="5">
        <v>3.9449999999999998</v>
      </c>
      <c r="AP7" s="5">
        <v>2.7120000000000002</v>
      </c>
      <c r="AQ7" s="2"/>
    </row>
    <row r="8" spans="1:43" ht="11.1" customHeight="1" x14ac:dyDescent="0.2">
      <c r="A8" s="2" t="s">
        <v>43</v>
      </c>
      <c r="B8" s="2" t="s">
        <v>55</v>
      </c>
      <c r="C8" s="2"/>
      <c r="D8" s="2" t="s">
        <v>45</v>
      </c>
      <c r="E8" s="2" t="s">
        <v>46</v>
      </c>
      <c r="F8" s="3">
        <v>4</v>
      </c>
      <c r="G8" s="3">
        <v>3</v>
      </c>
      <c r="H8" s="2" t="s">
        <v>47</v>
      </c>
      <c r="I8" s="2" t="s">
        <v>56</v>
      </c>
      <c r="J8" s="4">
        <v>1.1000000000000001</v>
      </c>
      <c r="K8" s="2"/>
      <c r="L8" s="2" t="s">
        <v>49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2"/>
    </row>
    <row r="9" spans="1:43" ht="11.1" customHeight="1" x14ac:dyDescent="0.2">
      <c r="A9" s="2" t="s">
        <v>43</v>
      </c>
      <c r="B9" s="2" t="s">
        <v>55</v>
      </c>
      <c r="C9" s="2"/>
      <c r="D9" s="2" t="s">
        <v>45</v>
      </c>
      <c r="E9" s="2" t="s">
        <v>46</v>
      </c>
      <c r="F9" s="3">
        <v>4</v>
      </c>
      <c r="G9" s="3">
        <v>3</v>
      </c>
      <c r="H9" s="2" t="s">
        <v>47</v>
      </c>
      <c r="I9" s="2" t="s">
        <v>56</v>
      </c>
      <c r="J9" s="2"/>
      <c r="K9" s="2"/>
      <c r="L9" s="2" t="s">
        <v>50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2"/>
    </row>
    <row r="10" spans="1:43" ht="11.1" customHeight="1" x14ac:dyDescent="0.2">
      <c r="A10" s="2" t="s">
        <v>43</v>
      </c>
      <c r="B10" s="2" t="s">
        <v>55</v>
      </c>
      <c r="C10" s="2"/>
      <c r="D10" s="2" t="s">
        <v>45</v>
      </c>
      <c r="E10" s="2" t="s">
        <v>46</v>
      </c>
      <c r="F10" s="3">
        <v>4</v>
      </c>
      <c r="G10" s="3">
        <v>3</v>
      </c>
      <c r="H10" s="2" t="s">
        <v>47</v>
      </c>
      <c r="I10" s="2" t="s">
        <v>56</v>
      </c>
      <c r="J10" s="2"/>
      <c r="K10" s="2" t="s">
        <v>51</v>
      </c>
      <c r="L10" s="2" t="s">
        <v>52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2"/>
    </row>
    <row r="11" spans="1:43" ht="11.1" customHeight="1" x14ac:dyDescent="0.2">
      <c r="A11" s="2" t="s">
        <v>43</v>
      </c>
      <c r="B11" s="2" t="s">
        <v>55</v>
      </c>
      <c r="C11" s="2"/>
      <c r="D11" s="2" t="s">
        <v>53</v>
      </c>
      <c r="E11" s="2" t="s">
        <v>54</v>
      </c>
      <c r="F11" s="3">
        <v>4</v>
      </c>
      <c r="G11" s="3">
        <v>3</v>
      </c>
      <c r="H11" s="2" t="s">
        <v>47</v>
      </c>
      <c r="I11" s="2" t="s">
        <v>56</v>
      </c>
      <c r="J11" s="4">
        <v>1.1000000000000001</v>
      </c>
      <c r="K11" s="2"/>
      <c r="L11" s="2" t="s">
        <v>49</v>
      </c>
      <c r="M11" s="5">
        <v>2.8340000000000001</v>
      </c>
      <c r="N11" s="5">
        <v>2.8330000000000002</v>
      </c>
      <c r="O11" s="5">
        <v>2.8340000000000001</v>
      </c>
      <c r="P11" s="5">
        <v>2.8330000000000002</v>
      </c>
      <c r="Q11" s="5">
        <v>2.8340000000000001</v>
      </c>
      <c r="R11" s="5">
        <v>2.8330000000000002</v>
      </c>
      <c r="S11" s="5">
        <v>2.8340000000000001</v>
      </c>
      <c r="T11" s="5">
        <v>2.8330000000000002</v>
      </c>
      <c r="U11" s="5">
        <v>2.8340000000000001</v>
      </c>
      <c r="V11" s="5">
        <v>2.8330000000000002</v>
      </c>
      <c r="W11" s="5">
        <v>2.8340000000000001</v>
      </c>
      <c r="X11" s="5">
        <v>2.8330000000000002</v>
      </c>
      <c r="Y11" s="5">
        <v>2.8340000000000001</v>
      </c>
      <c r="Z11" s="5">
        <v>2.8330000000000002</v>
      </c>
      <c r="AA11" s="5">
        <v>2.8340000000000001</v>
      </c>
      <c r="AB11" s="5">
        <v>2.8330000000000002</v>
      </c>
      <c r="AC11" s="5">
        <v>2.8340000000000001</v>
      </c>
      <c r="AD11" s="5">
        <v>2.8330000000000002</v>
      </c>
      <c r="AE11" s="5">
        <v>2.8340000000000001</v>
      </c>
      <c r="AF11" s="5">
        <v>2.8330000000000002</v>
      </c>
      <c r="AG11" s="5">
        <v>2.8330000000000002</v>
      </c>
      <c r="AH11" s="5">
        <v>2.8330000000000002</v>
      </c>
      <c r="AI11" s="5">
        <v>2.8330000000000002</v>
      </c>
      <c r="AJ11" s="5">
        <v>2.8330000000000002</v>
      </c>
      <c r="AK11" s="5">
        <v>2.8330000000000002</v>
      </c>
      <c r="AL11" s="5">
        <v>2.8330000000000002</v>
      </c>
      <c r="AM11" s="5">
        <v>2.8330000000000002</v>
      </c>
      <c r="AN11" s="5">
        <v>2.8330000000000002</v>
      </c>
      <c r="AO11" s="5">
        <v>2.8330000000000002</v>
      </c>
      <c r="AP11" s="5">
        <v>2.8330000000000002</v>
      </c>
      <c r="AQ11" s="2"/>
    </row>
    <row r="12" spans="1:43" ht="11.1" customHeight="1" x14ac:dyDescent="0.2">
      <c r="A12" s="2" t="s">
        <v>43</v>
      </c>
      <c r="B12" s="2" t="s">
        <v>55</v>
      </c>
      <c r="C12" s="2"/>
      <c r="D12" s="2" t="s">
        <v>53</v>
      </c>
      <c r="E12" s="2" t="s">
        <v>54</v>
      </c>
      <c r="F12" s="3">
        <v>4</v>
      </c>
      <c r="G12" s="3">
        <v>3</v>
      </c>
      <c r="H12" s="2" t="s">
        <v>47</v>
      </c>
      <c r="I12" s="2" t="s">
        <v>56</v>
      </c>
      <c r="J12" s="2"/>
      <c r="K12" s="2"/>
      <c r="L12" s="2" t="s">
        <v>50</v>
      </c>
      <c r="M12" s="5">
        <v>3.117</v>
      </c>
      <c r="N12" s="5">
        <v>3.1160000000000001</v>
      </c>
      <c r="O12" s="5">
        <v>3.117</v>
      </c>
      <c r="P12" s="5">
        <v>3.1160000000000001</v>
      </c>
      <c r="Q12" s="5">
        <v>3.117</v>
      </c>
      <c r="R12" s="5">
        <v>3.1160000000000001</v>
      </c>
      <c r="S12" s="5">
        <v>3.117</v>
      </c>
      <c r="T12" s="5">
        <v>3.1160000000000001</v>
      </c>
      <c r="U12" s="5">
        <v>3.117</v>
      </c>
      <c r="V12" s="5">
        <v>3.1160000000000001</v>
      </c>
      <c r="W12" s="5">
        <v>3.117</v>
      </c>
      <c r="X12" s="5">
        <v>3.1160000000000001</v>
      </c>
      <c r="Y12" s="5">
        <v>3.117</v>
      </c>
      <c r="Z12" s="5">
        <v>3.1160000000000001</v>
      </c>
      <c r="AA12" s="5">
        <v>3.117</v>
      </c>
      <c r="AB12" s="5">
        <v>3.1160000000000001</v>
      </c>
      <c r="AC12" s="5">
        <v>3.117</v>
      </c>
      <c r="AD12" s="5">
        <v>3.1160000000000001</v>
      </c>
      <c r="AE12" s="5">
        <v>3.117</v>
      </c>
      <c r="AF12" s="5">
        <v>3.1160000000000001</v>
      </c>
      <c r="AG12" s="5">
        <v>3.1160000000000001</v>
      </c>
      <c r="AH12" s="5">
        <v>3.1160000000000001</v>
      </c>
      <c r="AI12" s="5">
        <v>3.1160000000000001</v>
      </c>
      <c r="AJ12" s="5">
        <v>3.1160000000000001</v>
      </c>
      <c r="AK12" s="5">
        <v>3.1160000000000001</v>
      </c>
      <c r="AL12" s="5">
        <v>3.1160000000000001</v>
      </c>
      <c r="AM12" s="5">
        <v>3.1160000000000001</v>
      </c>
      <c r="AN12" s="5">
        <v>3.1160000000000001</v>
      </c>
      <c r="AO12" s="5">
        <v>3.1160000000000001</v>
      </c>
      <c r="AP12" s="5">
        <v>3.1160000000000001</v>
      </c>
      <c r="AQ12" s="2"/>
    </row>
    <row r="13" spans="1:43" ht="11.1" customHeight="1" x14ac:dyDescent="0.2">
      <c r="A13" s="2" t="s">
        <v>43</v>
      </c>
      <c r="B13" s="2" t="s">
        <v>55</v>
      </c>
      <c r="C13" s="2"/>
      <c r="D13" s="2" t="s">
        <v>53</v>
      </c>
      <c r="E13" s="2" t="s">
        <v>54</v>
      </c>
      <c r="F13" s="3">
        <v>4</v>
      </c>
      <c r="G13" s="3">
        <v>3</v>
      </c>
      <c r="H13" s="2" t="s">
        <v>47</v>
      </c>
      <c r="I13" s="2" t="s">
        <v>56</v>
      </c>
      <c r="J13" s="2"/>
      <c r="K13" s="2" t="s">
        <v>51</v>
      </c>
      <c r="L13" s="2" t="s">
        <v>52</v>
      </c>
      <c r="M13" s="5">
        <v>5.0339999999999998</v>
      </c>
      <c r="N13" s="5">
        <v>3.4740000000000002</v>
      </c>
      <c r="O13" s="5">
        <v>2.8340000000000001</v>
      </c>
      <c r="P13" s="5">
        <v>2.8330000000000002</v>
      </c>
      <c r="Q13" s="5">
        <v>2.8340000000000001</v>
      </c>
      <c r="R13" s="5">
        <v>2.8330000000000002</v>
      </c>
      <c r="S13" s="5">
        <v>2.8340000000000001</v>
      </c>
      <c r="T13" s="5">
        <v>2.8330000000000002</v>
      </c>
      <c r="U13" s="5">
        <v>4.5620000000000003</v>
      </c>
      <c r="V13" s="5">
        <v>5.5709999999999997</v>
      </c>
      <c r="W13" s="5">
        <v>7.4530000000000003</v>
      </c>
      <c r="X13" s="5">
        <v>8.0470000000000006</v>
      </c>
      <c r="Y13" s="5">
        <v>6.5650000000000004</v>
      </c>
      <c r="Z13" s="5">
        <v>4.9690000000000003</v>
      </c>
      <c r="AA13" s="5">
        <v>4.875</v>
      </c>
      <c r="AB13" s="5">
        <v>4.7750000000000004</v>
      </c>
      <c r="AC13" s="5">
        <v>2.8340000000000001</v>
      </c>
      <c r="AD13" s="6">
        <v>5.08</v>
      </c>
      <c r="AE13" s="5">
        <v>2.8340000000000001</v>
      </c>
      <c r="AF13" s="5">
        <v>2.8330000000000002</v>
      </c>
      <c r="AG13" s="5">
        <v>2.8330000000000002</v>
      </c>
      <c r="AH13" s="5">
        <v>2.8330000000000002</v>
      </c>
      <c r="AI13" s="5">
        <v>2.8330000000000002</v>
      </c>
      <c r="AJ13" s="5">
        <v>2.8330000000000002</v>
      </c>
      <c r="AK13" s="5">
        <v>2.8330000000000002</v>
      </c>
      <c r="AL13" s="5">
        <v>2.8330000000000002</v>
      </c>
      <c r="AM13" s="5">
        <v>2.8330000000000002</v>
      </c>
      <c r="AN13" s="5">
        <v>2.8330000000000002</v>
      </c>
      <c r="AO13" s="5">
        <v>2.8330000000000002</v>
      </c>
      <c r="AP13" s="5">
        <v>2.8330000000000002</v>
      </c>
      <c r="AQ13" s="2"/>
    </row>
  </sheetData>
  <pageMargins left="0.39370078740157483" right="0.39370078740157483" top="0.39370078740157483" bottom="0.39370078740157483" header="0.39370078740157483" footer="0.39370078740157483"/>
  <pageSetup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9"/>
  <sheetViews>
    <sheetView topLeftCell="AF1" zoomScale="90" zoomScaleNormal="90" workbookViewId="0">
      <selection activeCell="AN12" sqref="AN12"/>
    </sheetView>
  </sheetViews>
  <sheetFormatPr defaultRowHeight="11.25" x14ac:dyDescent="0.2"/>
  <cols>
    <col min="1" max="1" width="12.6640625" customWidth="1"/>
    <col min="2" max="16" width="12.1640625" customWidth="1"/>
    <col min="18" max="23" width="13.5" customWidth="1"/>
    <col min="37" max="38" width="11.6640625" customWidth="1"/>
    <col min="40" max="43" width="11.6640625" customWidth="1"/>
    <col min="45" max="45" width="13.83203125" customWidth="1"/>
    <col min="59" max="59" width="11.1640625" customWidth="1"/>
    <col min="60" max="60" width="12.5" customWidth="1"/>
  </cols>
  <sheetData>
    <row r="1" spans="1:60" x14ac:dyDescent="0.2">
      <c r="A1" s="7" t="s">
        <v>0</v>
      </c>
      <c r="B1" s="43" t="s">
        <v>43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AS1" s="7" t="s">
        <v>0</v>
      </c>
      <c r="AT1" s="43" t="s">
        <v>43</v>
      </c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5"/>
    </row>
    <row r="2" spans="1:60" x14ac:dyDescent="0.2">
      <c r="A2" s="7" t="s">
        <v>1</v>
      </c>
      <c r="B2" s="2" t="s">
        <v>44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44</v>
      </c>
      <c r="H2" s="2" t="s">
        <v>55</v>
      </c>
      <c r="I2" s="2" t="s">
        <v>55</v>
      </c>
      <c r="J2" s="2" t="s">
        <v>55</v>
      </c>
      <c r="K2" s="2" t="s">
        <v>55</v>
      </c>
      <c r="L2" s="2" t="s">
        <v>55</v>
      </c>
      <c r="M2" s="2" t="s">
        <v>55</v>
      </c>
      <c r="O2" s="17" t="s">
        <v>44</v>
      </c>
      <c r="P2" s="17" t="s">
        <v>55</v>
      </c>
      <c r="Y2" s="2" t="s">
        <v>44</v>
      </c>
      <c r="Z2" s="2" t="s">
        <v>44</v>
      </c>
      <c r="AA2" s="2" t="s">
        <v>44</v>
      </c>
      <c r="AB2" s="2" t="s">
        <v>55</v>
      </c>
      <c r="AC2" s="2" t="s">
        <v>55</v>
      </c>
      <c r="AD2" s="2" t="s">
        <v>55</v>
      </c>
      <c r="AK2" s="2" t="s">
        <v>44</v>
      </c>
      <c r="AL2" s="2" t="s">
        <v>55</v>
      </c>
      <c r="AN2" s="2" t="s">
        <v>44</v>
      </c>
      <c r="AO2" s="2" t="s">
        <v>55</v>
      </c>
      <c r="AS2" s="7" t="s">
        <v>1</v>
      </c>
      <c r="AT2" s="2" t="s">
        <v>44</v>
      </c>
      <c r="AU2" s="2" t="s">
        <v>44</v>
      </c>
      <c r="AV2" s="2" t="s">
        <v>44</v>
      </c>
      <c r="AW2" s="2" t="s">
        <v>44</v>
      </c>
      <c r="AX2" s="2" t="s">
        <v>44</v>
      </c>
      <c r="AY2" s="2" t="s">
        <v>44</v>
      </c>
      <c r="AZ2" s="2" t="s">
        <v>55</v>
      </c>
      <c r="BA2" s="2" t="s">
        <v>55</v>
      </c>
      <c r="BB2" s="2" t="s">
        <v>55</v>
      </c>
      <c r="BC2" s="2" t="s">
        <v>55</v>
      </c>
      <c r="BD2" s="2" t="s">
        <v>55</v>
      </c>
      <c r="BE2" s="2" t="s">
        <v>55</v>
      </c>
      <c r="BG2" s="17" t="s">
        <v>44</v>
      </c>
      <c r="BH2" s="17" t="s">
        <v>55</v>
      </c>
    </row>
    <row r="3" spans="1:60" ht="22.5" x14ac:dyDescent="0.2">
      <c r="A3" s="7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18"/>
      <c r="P3" s="18"/>
      <c r="AS3" s="7" t="s">
        <v>2</v>
      </c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G3" s="18"/>
      <c r="BH3" s="18"/>
    </row>
    <row r="4" spans="1:60" ht="69.75" customHeight="1" x14ac:dyDescent="0.2">
      <c r="A4" s="7" t="s">
        <v>3</v>
      </c>
      <c r="B4" s="9" t="s">
        <v>45</v>
      </c>
      <c r="C4" s="9" t="s">
        <v>45</v>
      </c>
      <c r="D4" s="9" t="s">
        <v>45</v>
      </c>
      <c r="E4" s="9" t="s">
        <v>53</v>
      </c>
      <c r="F4" s="9" t="s">
        <v>53</v>
      </c>
      <c r="G4" s="9" t="s">
        <v>53</v>
      </c>
      <c r="H4" s="9" t="s">
        <v>45</v>
      </c>
      <c r="I4" s="9" t="s">
        <v>45</v>
      </c>
      <c r="J4" s="9" t="s">
        <v>45</v>
      </c>
      <c r="K4" s="9" t="s">
        <v>53</v>
      </c>
      <c r="L4" s="9" t="s">
        <v>53</v>
      </c>
      <c r="M4" s="9" t="s">
        <v>53</v>
      </c>
      <c r="O4" s="18"/>
      <c r="P4" s="18"/>
      <c r="R4" s="9" t="s">
        <v>53</v>
      </c>
      <c r="S4" s="9" t="s">
        <v>53</v>
      </c>
      <c r="T4" s="9" t="s">
        <v>53</v>
      </c>
      <c r="U4" s="9" t="s">
        <v>45</v>
      </c>
      <c r="V4" s="9" t="s">
        <v>45</v>
      </c>
      <c r="W4" s="9" t="s">
        <v>45</v>
      </c>
      <c r="AS4" s="7" t="s">
        <v>3</v>
      </c>
      <c r="AT4" s="9" t="s">
        <v>45</v>
      </c>
      <c r="AU4" s="9" t="s">
        <v>45</v>
      </c>
      <c r="AV4" s="9" t="s">
        <v>45</v>
      </c>
      <c r="AW4" s="9" t="s">
        <v>53</v>
      </c>
      <c r="AX4" s="9" t="s">
        <v>53</v>
      </c>
      <c r="AY4" s="9" t="s">
        <v>53</v>
      </c>
      <c r="AZ4" s="9" t="s">
        <v>45</v>
      </c>
      <c r="BA4" s="9" t="s">
        <v>45</v>
      </c>
      <c r="BB4" s="9" t="s">
        <v>45</v>
      </c>
      <c r="BC4" s="9" t="s">
        <v>53</v>
      </c>
      <c r="BD4" s="9" t="s">
        <v>53</v>
      </c>
      <c r="BE4" s="9" t="s">
        <v>53</v>
      </c>
      <c r="BG4" s="18"/>
      <c r="BH4" s="18"/>
    </row>
    <row r="5" spans="1:60" ht="18.75" customHeight="1" x14ac:dyDescent="0.2">
      <c r="A5" s="7" t="s">
        <v>4</v>
      </c>
      <c r="B5" s="2" t="s">
        <v>46</v>
      </c>
      <c r="C5" s="2" t="s">
        <v>46</v>
      </c>
      <c r="D5" s="2" t="s">
        <v>46</v>
      </c>
      <c r="E5" s="2" t="s">
        <v>54</v>
      </c>
      <c r="F5" s="2" t="s">
        <v>54</v>
      </c>
      <c r="G5" s="2" t="s">
        <v>54</v>
      </c>
      <c r="H5" s="2" t="s">
        <v>46</v>
      </c>
      <c r="I5" s="2" t="s">
        <v>46</v>
      </c>
      <c r="J5" s="2" t="s">
        <v>46</v>
      </c>
      <c r="K5" s="2" t="s">
        <v>54</v>
      </c>
      <c r="L5" s="2" t="s">
        <v>54</v>
      </c>
      <c r="M5" s="2" t="s">
        <v>54</v>
      </c>
      <c r="O5" s="18"/>
      <c r="P5" s="18"/>
      <c r="R5" s="2" t="s">
        <v>54</v>
      </c>
      <c r="S5" s="2" t="s">
        <v>54</v>
      </c>
      <c r="T5" s="2" t="s">
        <v>54</v>
      </c>
      <c r="U5" s="2" t="s">
        <v>46</v>
      </c>
      <c r="V5" s="2" t="s">
        <v>46</v>
      </c>
      <c r="W5" s="2" t="s">
        <v>46</v>
      </c>
      <c r="AS5" s="7" t="s">
        <v>4</v>
      </c>
      <c r="AT5" s="2" t="s">
        <v>46</v>
      </c>
      <c r="AU5" s="2" t="s">
        <v>46</v>
      </c>
      <c r="AV5" s="2" t="s">
        <v>46</v>
      </c>
      <c r="AW5" s="2" t="s">
        <v>54</v>
      </c>
      <c r="AX5" s="2" t="s">
        <v>54</v>
      </c>
      <c r="AY5" s="2" t="s">
        <v>54</v>
      </c>
      <c r="AZ5" s="2" t="s">
        <v>46</v>
      </c>
      <c r="BA5" s="2" t="s">
        <v>46</v>
      </c>
      <c r="BB5" s="2" t="s">
        <v>46</v>
      </c>
      <c r="BC5" s="2" t="s">
        <v>54</v>
      </c>
      <c r="BD5" s="2" t="s">
        <v>54</v>
      </c>
      <c r="BE5" s="2" t="s">
        <v>54</v>
      </c>
      <c r="BG5" s="18"/>
      <c r="BH5" s="18"/>
    </row>
    <row r="6" spans="1:60" ht="22.5" x14ac:dyDescent="0.2">
      <c r="A6" s="7" t="s">
        <v>5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4</v>
      </c>
      <c r="O6" s="18"/>
      <c r="P6" s="18"/>
      <c r="AK6" s="3">
        <v>3</v>
      </c>
      <c r="AL6" s="3">
        <v>4</v>
      </c>
      <c r="AN6" s="3">
        <v>3</v>
      </c>
      <c r="AO6" s="3">
        <v>4</v>
      </c>
      <c r="AS6" s="7" t="s">
        <v>5</v>
      </c>
      <c r="AT6" s="3">
        <v>3</v>
      </c>
      <c r="AU6" s="3">
        <v>3</v>
      </c>
      <c r="AV6" s="3">
        <v>3</v>
      </c>
      <c r="AW6" s="3">
        <v>3</v>
      </c>
      <c r="AX6" s="3">
        <v>3</v>
      </c>
      <c r="AY6" s="3">
        <v>3</v>
      </c>
      <c r="AZ6" s="3">
        <v>4</v>
      </c>
      <c r="BA6" s="3">
        <v>4</v>
      </c>
      <c r="BB6" s="3">
        <v>4</v>
      </c>
      <c r="BC6" s="3">
        <v>4</v>
      </c>
      <c r="BD6" s="3">
        <v>4</v>
      </c>
      <c r="BE6" s="3">
        <v>4</v>
      </c>
      <c r="BG6" s="18"/>
      <c r="BH6" s="18"/>
    </row>
    <row r="7" spans="1:60" ht="22.5" x14ac:dyDescent="0.2">
      <c r="A7" s="7" t="s">
        <v>6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O7" s="18"/>
      <c r="P7" s="18"/>
      <c r="AK7" s="3">
        <v>4</v>
      </c>
      <c r="AL7" s="3">
        <v>3</v>
      </c>
      <c r="AN7" s="3">
        <v>4</v>
      </c>
      <c r="AO7" s="3">
        <v>3</v>
      </c>
      <c r="AS7" s="7" t="s">
        <v>6</v>
      </c>
      <c r="AT7" s="3">
        <v>4</v>
      </c>
      <c r="AU7" s="3">
        <v>4</v>
      </c>
      <c r="AV7" s="3">
        <v>4</v>
      </c>
      <c r="AW7" s="3">
        <v>4</v>
      </c>
      <c r="AX7" s="3">
        <v>4</v>
      </c>
      <c r="AY7" s="3">
        <v>4</v>
      </c>
      <c r="AZ7" s="3">
        <v>3</v>
      </c>
      <c r="BA7" s="3">
        <v>3</v>
      </c>
      <c r="BB7" s="3">
        <v>3</v>
      </c>
      <c r="BC7" s="3">
        <v>3</v>
      </c>
      <c r="BD7" s="3">
        <v>3</v>
      </c>
      <c r="BE7" s="3">
        <v>3</v>
      </c>
      <c r="BG7" s="18"/>
      <c r="BH7" s="18"/>
    </row>
    <row r="8" spans="1:60" x14ac:dyDescent="0.2">
      <c r="A8" s="7" t="s">
        <v>7</v>
      </c>
      <c r="B8" s="2" t="s">
        <v>47</v>
      </c>
      <c r="C8" s="2" t="s">
        <v>47</v>
      </c>
      <c r="D8" s="2" t="s">
        <v>47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O8" s="18"/>
      <c r="P8" s="18"/>
      <c r="AS8" s="7" t="s">
        <v>7</v>
      </c>
      <c r="AT8" s="2" t="s">
        <v>47</v>
      </c>
      <c r="AU8" s="2" t="s">
        <v>47</v>
      </c>
      <c r="AV8" s="2" t="s">
        <v>47</v>
      </c>
      <c r="AW8" s="2" t="s">
        <v>47</v>
      </c>
      <c r="AX8" s="2" t="s">
        <v>47</v>
      </c>
      <c r="AY8" s="2" t="s">
        <v>47</v>
      </c>
      <c r="AZ8" s="2" t="s">
        <v>47</v>
      </c>
      <c r="BA8" s="2" t="s">
        <v>47</v>
      </c>
      <c r="BB8" s="2" t="s">
        <v>47</v>
      </c>
      <c r="BC8" s="2" t="s">
        <v>47</v>
      </c>
      <c r="BD8" s="2" t="s">
        <v>47</v>
      </c>
      <c r="BE8" s="2" t="s">
        <v>47</v>
      </c>
      <c r="BG8" s="18"/>
      <c r="BH8" s="18"/>
    </row>
    <row r="9" spans="1:60" x14ac:dyDescent="0.2">
      <c r="A9" s="7" t="s">
        <v>8</v>
      </c>
      <c r="B9" s="46" t="s">
        <v>48</v>
      </c>
      <c r="C9" s="47"/>
      <c r="D9" s="47"/>
      <c r="E9" s="47"/>
      <c r="F9" s="47"/>
      <c r="G9" s="48"/>
      <c r="H9" s="46" t="s">
        <v>56</v>
      </c>
      <c r="I9" s="47"/>
      <c r="J9" s="47"/>
      <c r="K9" s="47"/>
      <c r="L9" s="47"/>
      <c r="M9" s="48"/>
      <c r="O9" s="18"/>
      <c r="P9" s="18"/>
      <c r="AS9" s="7" t="s">
        <v>8</v>
      </c>
      <c r="AT9" s="46" t="s">
        <v>48</v>
      </c>
      <c r="AU9" s="47"/>
      <c r="AV9" s="47"/>
      <c r="AW9" s="47"/>
      <c r="AX9" s="47"/>
      <c r="AY9" s="48"/>
      <c r="AZ9" s="46" t="s">
        <v>56</v>
      </c>
      <c r="BA9" s="47"/>
      <c r="BB9" s="47"/>
      <c r="BC9" s="47"/>
      <c r="BD9" s="47"/>
      <c r="BE9" s="48"/>
      <c r="BG9" s="18"/>
      <c r="BH9" s="18"/>
    </row>
    <row r="10" spans="1:60" x14ac:dyDescent="0.2">
      <c r="A10" s="7" t="s">
        <v>9</v>
      </c>
      <c r="B10" s="3">
        <v>1</v>
      </c>
      <c r="C10" s="2"/>
      <c r="D10" s="2"/>
      <c r="E10" s="3">
        <v>1</v>
      </c>
      <c r="F10" s="2"/>
      <c r="G10" s="2"/>
      <c r="H10" s="4">
        <v>1.1000000000000001</v>
      </c>
      <c r="I10" s="2"/>
      <c r="J10" s="2"/>
      <c r="K10" s="4">
        <v>1.1000000000000001</v>
      </c>
      <c r="L10" s="2"/>
      <c r="M10" s="2"/>
      <c r="O10" s="18"/>
      <c r="P10" s="18"/>
      <c r="AS10" s="7" t="s">
        <v>9</v>
      </c>
      <c r="AT10" s="3">
        <v>1</v>
      </c>
      <c r="AU10" s="2"/>
      <c r="AV10" s="2"/>
      <c r="AW10" s="3">
        <v>1</v>
      </c>
      <c r="AX10" s="2"/>
      <c r="AY10" s="2"/>
      <c r="AZ10" s="4">
        <v>1.1000000000000001</v>
      </c>
      <c r="BA10" s="2"/>
      <c r="BB10" s="2"/>
      <c r="BC10" s="4">
        <v>1.1000000000000001</v>
      </c>
      <c r="BD10" s="2"/>
      <c r="BE10" s="2"/>
      <c r="BG10" s="18"/>
      <c r="BH10" s="18"/>
    </row>
    <row r="11" spans="1:60" x14ac:dyDescent="0.2">
      <c r="A11" s="7" t="s">
        <v>11</v>
      </c>
      <c r="B11" s="2" t="s">
        <v>49</v>
      </c>
      <c r="C11" s="2" t="s">
        <v>50</v>
      </c>
      <c r="D11" s="2" t="s">
        <v>52</v>
      </c>
      <c r="E11" s="2" t="s">
        <v>49</v>
      </c>
      <c r="F11" s="2" t="s">
        <v>50</v>
      </c>
      <c r="G11" s="2" t="s">
        <v>52</v>
      </c>
      <c r="H11" s="2" t="s">
        <v>49</v>
      </c>
      <c r="I11" s="2" t="s">
        <v>50</v>
      </c>
      <c r="J11" s="2" t="s">
        <v>52</v>
      </c>
      <c r="K11" s="2" t="s">
        <v>49</v>
      </c>
      <c r="L11" s="2" t="s">
        <v>50</v>
      </c>
      <c r="M11" s="2" t="s">
        <v>52</v>
      </c>
      <c r="O11" s="19" t="s">
        <v>60</v>
      </c>
      <c r="P11" s="19" t="s">
        <v>60</v>
      </c>
      <c r="R11" s="2" t="s">
        <v>49</v>
      </c>
      <c r="S11" s="2" t="s">
        <v>50</v>
      </c>
      <c r="T11" s="2" t="s">
        <v>52</v>
      </c>
      <c r="U11" s="2" t="s">
        <v>49</v>
      </c>
      <c r="V11" s="2" t="s">
        <v>50</v>
      </c>
      <c r="W11" s="2" t="s">
        <v>52</v>
      </c>
      <c r="Y11" s="2" t="s">
        <v>49</v>
      </c>
      <c r="Z11" s="2" t="s">
        <v>50</v>
      </c>
      <c r="AA11" s="2" t="s">
        <v>52</v>
      </c>
      <c r="AB11" s="2" t="s">
        <v>49</v>
      </c>
      <c r="AC11" s="2" t="s">
        <v>50</v>
      </c>
      <c r="AD11" s="2" t="s">
        <v>52</v>
      </c>
      <c r="AF11" s="2" t="s">
        <v>49</v>
      </c>
      <c r="AG11" s="2" t="s">
        <v>50</v>
      </c>
      <c r="AH11" s="2" t="s">
        <v>52</v>
      </c>
      <c r="AK11" s="2" t="s">
        <v>52</v>
      </c>
      <c r="AL11" s="2" t="s">
        <v>52</v>
      </c>
      <c r="AN11" s="2" t="s">
        <v>52</v>
      </c>
      <c r="AO11" s="2" t="s">
        <v>52</v>
      </c>
      <c r="AS11" s="7" t="s">
        <v>11</v>
      </c>
      <c r="AT11" s="2" t="s">
        <v>49</v>
      </c>
      <c r="AU11" s="2" t="s">
        <v>50</v>
      </c>
      <c r="AV11" s="2" t="s">
        <v>52</v>
      </c>
      <c r="AW11" s="2" t="s">
        <v>49</v>
      </c>
      <c r="AX11" s="2" t="s">
        <v>50</v>
      </c>
      <c r="AY11" s="2" t="s">
        <v>52</v>
      </c>
      <c r="AZ11" s="2" t="s">
        <v>49</v>
      </c>
      <c r="BA11" s="2" t="s">
        <v>50</v>
      </c>
      <c r="BB11" s="2" t="s">
        <v>52</v>
      </c>
      <c r="BC11" s="2" t="s">
        <v>49</v>
      </c>
      <c r="BD11" s="2" t="s">
        <v>50</v>
      </c>
      <c r="BE11" s="2" t="s">
        <v>52</v>
      </c>
      <c r="BG11" s="19" t="s">
        <v>60</v>
      </c>
      <c r="BH11" s="19" t="s">
        <v>60</v>
      </c>
    </row>
    <row r="12" spans="1:60" x14ac:dyDescent="0.2">
      <c r="A12" s="10">
        <v>43556</v>
      </c>
      <c r="B12" s="5">
        <v>0.9</v>
      </c>
      <c r="C12" s="5">
        <v>0.9</v>
      </c>
      <c r="D12" s="5">
        <v>0.90300000000000002</v>
      </c>
      <c r="E12" s="5">
        <v>14</v>
      </c>
      <c r="F12" s="5">
        <v>14</v>
      </c>
      <c r="G12" s="5">
        <v>14</v>
      </c>
      <c r="H12" s="5">
        <v>0</v>
      </c>
      <c r="I12" s="5">
        <v>0</v>
      </c>
      <c r="J12" s="5">
        <v>0</v>
      </c>
      <c r="K12" s="5">
        <v>2.8340000000000001</v>
      </c>
      <c r="L12" s="5">
        <v>3.117</v>
      </c>
      <c r="M12" s="5">
        <v>5.0339999999999998</v>
      </c>
      <c r="O12" s="20">
        <f>MAX(SUMIFS($B12:$M12,$B$11:$M$11,"Факт",$B$2:$M$2,O$2) - SUMIFS($B12:$M12,$B$11:$M$11,"План кор.",$B$2:$M$2,O$2),0)</f>
        <v>3.0000000000001137E-3</v>
      </c>
      <c r="P12" s="20">
        <f>MAX(SUMIFS($B12:$M12,$B$11:$M$11,"Факт",$B$2:$M$2,P$2) - SUMIFS($B12:$M12,$B$11:$M$11,"План кор.",$B$2:$M$2,P$2),0)</f>
        <v>1.9169999999999998</v>
      </c>
      <c r="R12" s="11">
        <f t="shared" ref="R12:W21" si="0">SUMIFS($B12:$M12,$B$11:$M$11,R$11,$B$5:$M$5,R$5)</f>
        <v>16.834</v>
      </c>
      <c r="S12" s="11">
        <f t="shared" si="0"/>
        <v>17.117000000000001</v>
      </c>
      <c r="T12" s="11">
        <f t="shared" si="0"/>
        <v>19.033999999999999</v>
      </c>
      <c r="U12" s="11">
        <f t="shared" si="0"/>
        <v>0.9</v>
      </c>
      <c r="V12" s="11">
        <f t="shared" si="0"/>
        <v>0.9</v>
      </c>
      <c r="W12" s="11">
        <f t="shared" si="0"/>
        <v>0.90300000000000002</v>
      </c>
      <c r="Y12" s="11">
        <f>SUMIFS($B12:$M12,$B$11:$M$11,Y$11,$B$2:$M$2,Y$2)</f>
        <v>14.9</v>
      </c>
      <c r="Z12" s="11">
        <f t="shared" ref="Z12:AD27" si="1">SUMIFS($B12:$M12,$B$11:$M$11,Z$11,$B$2:$M$2,Z$2)</f>
        <v>14.9</v>
      </c>
      <c r="AA12" s="11">
        <f t="shared" si="1"/>
        <v>14.903</v>
      </c>
      <c r="AB12" s="11">
        <f t="shared" si="1"/>
        <v>2.8340000000000001</v>
      </c>
      <c r="AC12" s="11">
        <f t="shared" si="1"/>
        <v>3.117</v>
      </c>
      <c r="AD12" s="11">
        <f t="shared" si="1"/>
        <v>5.0339999999999998</v>
      </c>
      <c r="AF12" s="11">
        <f>SUMIFS($B12:$M12,$B$11:$M$11,AF$11)</f>
        <v>17.734000000000002</v>
      </c>
      <c r="AG12" s="11">
        <f t="shared" ref="AG12:AH27" si="2">SUMIFS($B12:$M12,$B$11:$M$11,AG$11)</f>
        <v>18.016999999999999</v>
      </c>
      <c r="AH12" s="11">
        <f t="shared" si="2"/>
        <v>19.937000000000001</v>
      </c>
      <c r="AJ12" s="13" t="str">
        <f>IF(AH12&gt;AG12,"2.1",IF(AH12&gt;AF12,"2.2","2.3"))</f>
        <v>2.1</v>
      </c>
      <c r="AK12" s="11">
        <f>Z12</f>
        <v>14.9</v>
      </c>
      <c r="AL12" s="11">
        <f>AH12-AK12</f>
        <v>5.0370000000000008</v>
      </c>
      <c r="AN12" s="11">
        <f>IF(AK12&lt;Y12,AK12+MIN(Z12-Y12,Y44-AK44,AL44-AB44,AL12),AK12)</f>
        <v>14.9</v>
      </c>
      <c r="AO12" s="11">
        <f>AL12-(AN12-AK12)</f>
        <v>5.0370000000000008</v>
      </c>
      <c r="AP12" s="11">
        <f>AK44+(AN12-AK12)</f>
        <v>320.16399999999993</v>
      </c>
      <c r="AQ12" s="11">
        <f>AL44-(AN12-AK12)</f>
        <v>113.43599999999999</v>
      </c>
      <c r="AS12" s="10">
        <v>43556</v>
      </c>
      <c r="AT12" s="5">
        <v>0.9</v>
      </c>
      <c r="AU12" s="5">
        <v>0.9</v>
      </c>
      <c r="AV12" s="5">
        <f>AN12*W12/AH12</f>
        <v>0.67486081155640265</v>
      </c>
      <c r="AW12" s="5">
        <v>14</v>
      </c>
      <c r="AX12" s="5">
        <v>14</v>
      </c>
      <c r="AY12" s="5">
        <f>AN12*T12/AH12</f>
        <v>14.225139188443597</v>
      </c>
      <c r="AZ12" s="5">
        <v>0</v>
      </c>
      <c r="BA12" s="5">
        <v>0</v>
      </c>
      <c r="BB12" s="5">
        <f>AO12*T12/AH12</f>
        <v>4.8088608115564027</v>
      </c>
      <c r="BC12" s="5">
        <v>2.8340000000000001</v>
      </c>
      <c r="BD12" s="5">
        <v>3.117</v>
      </c>
      <c r="BE12" s="5">
        <f>AO12*W12/AH12</f>
        <v>0.22813918844359735</v>
      </c>
      <c r="BG12" s="20">
        <f>MAX(SUMIFS($B12:$M12,$B$11:$M$11,"Факт",$B$2:$M$2,BG$2) - SUMIFS($B12:$M12,$B$11:$M$11,"План кор.",$B$2:$M$2,BG$2),0)</f>
        <v>3.0000000000001137E-3</v>
      </c>
      <c r="BH12" s="20">
        <f>MAX(SUMIFS($B12:$M12,$B$11:$M$11,"Факт",$B$2:$M$2,BH$2) - SUMIFS($B12:$M12,$B$11:$M$11,"План кор.",$B$2:$M$2,BH$2),0)</f>
        <v>1.9169999999999998</v>
      </c>
    </row>
    <row r="13" spans="1:60" x14ac:dyDescent="0.2">
      <c r="A13" s="10">
        <v>43557</v>
      </c>
      <c r="B13" s="5">
        <v>0.9</v>
      </c>
      <c r="C13" s="5">
        <v>0.9</v>
      </c>
      <c r="D13" s="5">
        <v>0.83699999999999997</v>
      </c>
      <c r="E13" s="5">
        <v>14</v>
      </c>
      <c r="F13" s="5">
        <v>14</v>
      </c>
      <c r="G13" s="5">
        <v>14</v>
      </c>
      <c r="H13" s="5">
        <v>0</v>
      </c>
      <c r="I13" s="5">
        <v>0</v>
      </c>
      <c r="J13" s="5">
        <v>0</v>
      </c>
      <c r="K13" s="5">
        <v>2.8330000000000002</v>
      </c>
      <c r="L13" s="5">
        <v>3.1160000000000001</v>
      </c>
      <c r="M13" s="5">
        <v>3.4740000000000002</v>
      </c>
      <c r="O13" s="20">
        <f t="shared" ref="O13:P42" si="3">MAX(SUMIFS($B13:$M13,$B$11:$M$11,"Факт",$B$2:$M$2,O$2) - SUMIFS($B13:$M13,$B$11:$M$11,"План кор.",$B$2:$M$2,O$2),0)</f>
        <v>0</v>
      </c>
      <c r="P13" s="20">
        <f t="shared" si="3"/>
        <v>0.3580000000000001</v>
      </c>
      <c r="R13" s="11">
        <f t="shared" si="0"/>
        <v>16.832999999999998</v>
      </c>
      <c r="S13" s="11">
        <f t="shared" si="0"/>
        <v>17.116</v>
      </c>
      <c r="T13" s="11">
        <f t="shared" si="0"/>
        <v>17.474</v>
      </c>
      <c r="U13" s="11">
        <f t="shared" si="0"/>
        <v>0.9</v>
      </c>
      <c r="V13" s="11">
        <f t="shared" si="0"/>
        <v>0.9</v>
      </c>
      <c r="W13" s="11">
        <f t="shared" si="0"/>
        <v>0.83699999999999997</v>
      </c>
      <c r="Y13" s="11">
        <f t="shared" ref="Y13:AD43" si="4">SUMIFS($B13:$M13,$B$11:$M$11,Y$11,$B$2:$M$2,Y$2)</f>
        <v>14.9</v>
      </c>
      <c r="Z13" s="11">
        <f t="shared" si="1"/>
        <v>14.9</v>
      </c>
      <c r="AA13" s="11">
        <f t="shared" si="1"/>
        <v>14.837</v>
      </c>
      <c r="AB13" s="11">
        <f t="shared" si="1"/>
        <v>2.8330000000000002</v>
      </c>
      <c r="AC13" s="11">
        <f t="shared" si="1"/>
        <v>3.1160000000000001</v>
      </c>
      <c r="AD13" s="11">
        <f t="shared" si="1"/>
        <v>3.4740000000000002</v>
      </c>
      <c r="AF13" s="11">
        <f t="shared" ref="AF13:AH43" si="5">SUMIFS($B13:$M13,$B$11:$M$11,AF$11)</f>
        <v>17.733000000000001</v>
      </c>
      <c r="AG13" s="11">
        <f t="shared" si="2"/>
        <v>18.016000000000002</v>
      </c>
      <c r="AH13" s="11">
        <f t="shared" si="2"/>
        <v>18.311</v>
      </c>
      <c r="AJ13" s="13" t="str">
        <f t="shared" ref="AJ13:AJ41" si="6">IF(AH13&gt;AG13,"2.1",IF(AH13&gt;AF13,"2.2","2.3"))</f>
        <v>2.1</v>
      </c>
      <c r="AK13" s="11">
        <f>Z13</f>
        <v>14.9</v>
      </c>
      <c r="AL13" s="11">
        <f>AH13-AK13</f>
        <v>3.4109999999999996</v>
      </c>
      <c r="AN13" s="11">
        <f t="shared" ref="AN13:AN41" si="7">IF(AK13&lt;Y13,AK13+MIN(Z13-Y13,$Y$44-AP12,AQ12-$AB$44,AL13),AK13)</f>
        <v>14.9</v>
      </c>
      <c r="AO13" s="11">
        <f>AL13-(AN13-AK13)</f>
        <v>3.4109999999999996</v>
      </c>
      <c r="AP13" s="11">
        <f>AP12+(AN13-AK13)</f>
        <v>320.16399999999993</v>
      </c>
      <c r="AQ13" s="11">
        <f>AQ12-(AN13-AK13)</f>
        <v>113.43599999999999</v>
      </c>
      <c r="AS13" s="10">
        <v>43557</v>
      </c>
      <c r="AT13" s="5">
        <v>0.9</v>
      </c>
      <c r="AU13" s="5">
        <v>0.9</v>
      </c>
      <c r="AV13" s="5">
        <f t="shared" ref="AV13:AV41" si="8">AN13*W13/AH13</f>
        <v>0.68108240948064003</v>
      </c>
      <c r="AW13" s="5">
        <v>14</v>
      </c>
      <c r="AX13" s="5">
        <v>14</v>
      </c>
      <c r="AY13" s="5">
        <f t="shared" ref="AY13:AY41" si="9">AN13*T13/AH13</f>
        <v>14.218917590519359</v>
      </c>
      <c r="AZ13" s="5">
        <v>0</v>
      </c>
      <c r="BA13" s="5">
        <v>0</v>
      </c>
      <c r="BB13" s="5">
        <f t="shared" ref="BB13:BB41" si="10">AO13*T13/AH13</f>
        <v>3.2550824094806399</v>
      </c>
      <c r="BC13" s="5">
        <v>2.8330000000000002</v>
      </c>
      <c r="BD13" s="5">
        <v>3.1160000000000001</v>
      </c>
      <c r="BE13" s="5">
        <f t="shared" ref="BE13:BE41" si="11">AO13*W13/AH13</f>
        <v>0.15591759051935994</v>
      </c>
      <c r="BG13" s="20">
        <f t="shared" ref="BG13:BH42" si="12">MAX(SUMIFS($B13:$M13,$B$11:$M$11,"Факт",$B$2:$M$2,BG$2) - SUMIFS($B13:$M13,$B$11:$M$11,"План кор.",$B$2:$M$2,BG$2),0)</f>
        <v>0</v>
      </c>
      <c r="BH13" s="20">
        <f t="shared" si="12"/>
        <v>0.3580000000000001</v>
      </c>
    </row>
    <row r="14" spans="1:60" x14ac:dyDescent="0.2">
      <c r="A14" s="10">
        <v>43558</v>
      </c>
      <c r="B14" s="5">
        <v>0.9</v>
      </c>
      <c r="C14" s="5">
        <v>0.9</v>
      </c>
      <c r="D14" s="5">
        <v>0.72699999999999998</v>
      </c>
      <c r="E14" s="5">
        <v>14</v>
      </c>
      <c r="F14" s="5">
        <v>14</v>
      </c>
      <c r="G14" s="5">
        <v>12.79</v>
      </c>
      <c r="H14" s="5">
        <v>0</v>
      </c>
      <c r="I14" s="5">
        <v>0</v>
      </c>
      <c r="J14" s="5">
        <v>0</v>
      </c>
      <c r="K14" s="5">
        <v>2.8340000000000001</v>
      </c>
      <c r="L14" s="5">
        <v>3.117</v>
      </c>
      <c r="M14" s="5">
        <v>2.8340000000000001</v>
      </c>
      <c r="O14" s="20">
        <f t="shared" si="3"/>
        <v>0</v>
      </c>
      <c r="P14" s="20">
        <f t="shared" si="3"/>
        <v>0</v>
      </c>
      <c r="R14" s="11">
        <f t="shared" si="0"/>
        <v>16.834</v>
      </c>
      <c r="S14" s="11">
        <f t="shared" si="0"/>
        <v>17.117000000000001</v>
      </c>
      <c r="T14" s="11">
        <f t="shared" si="0"/>
        <v>15.623999999999999</v>
      </c>
      <c r="U14" s="11">
        <f t="shared" si="0"/>
        <v>0.9</v>
      </c>
      <c r="V14" s="11">
        <f t="shared" si="0"/>
        <v>0.9</v>
      </c>
      <c r="W14" s="11">
        <f t="shared" si="0"/>
        <v>0.72699999999999998</v>
      </c>
      <c r="Y14" s="11">
        <f t="shared" si="4"/>
        <v>14.9</v>
      </c>
      <c r="Z14" s="11">
        <f t="shared" si="1"/>
        <v>14.9</v>
      </c>
      <c r="AA14" s="11">
        <f t="shared" si="1"/>
        <v>13.516999999999999</v>
      </c>
      <c r="AB14" s="11">
        <f t="shared" si="1"/>
        <v>2.8340000000000001</v>
      </c>
      <c r="AC14" s="11">
        <f t="shared" si="1"/>
        <v>3.117</v>
      </c>
      <c r="AD14" s="11">
        <f t="shared" si="1"/>
        <v>2.8340000000000001</v>
      </c>
      <c r="AF14" s="11">
        <f t="shared" si="5"/>
        <v>17.734000000000002</v>
      </c>
      <c r="AG14" s="11">
        <f t="shared" si="2"/>
        <v>18.016999999999999</v>
      </c>
      <c r="AH14" s="11">
        <f t="shared" si="2"/>
        <v>16.350999999999999</v>
      </c>
      <c r="AJ14" s="13" t="str">
        <f t="shared" si="6"/>
        <v>2.3</v>
      </c>
      <c r="AK14" s="11">
        <f>AH14-AL14</f>
        <v>13.516999999999999</v>
      </c>
      <c r="AL14" s="11">
        <f>MIN(AH14,AB14)</f>
        <v>2.8340000000000001</v>
      </c>
      <c r="AN14" s="11">
        <f t="shared" si="7"/>
        <v>13.516999999999999</v>
      </c>
      <c r="AO14" s="11">
        <f t="shared" ref="AO14:AO41" si="13">AL14-(AN14-AK14)</f>
        <v>2.8340000000000001</v>
      </c>
      <c r="AP14" s="11">
        <f t="shared" ref="AP14:AP41" si="14">AP13+(AN14-AK14)</f>
        <v>320.16399999999993</v>
      </c>
      <c r="AQ14" s="11">
        <f t="shared" ref="AQ14:AQ41" si="15">AQ13-(AN14-AK14)</f>
        <v>113.43599999999999</v>
      </c>
      <c r="AS14" s="10">
        <v>43558</v>
      </c>
      <c r="AT14" s="5">
        <v>0.9</v>
      </c>
      <c r="AU14" s="5">
        <v>0.9</v>
      </c>
      <c r="AV14" s="5">
        <f t="shared" si="8"/>
        <v>0.60099437343281759</v>
      </c>
      <c r="AW14" s="5">
        <v>14</v>
      </c>
      <c r="AX14" s="5">
        <v>14</v>
      </c>
      <c r="AY14" s="5">
        <f t="shared" si="9"/>
        <v>12.916005626567181</v>
      </c>
      <c r="AZ14" s="5">
        <v>0</v>
      </c>
      <c r="BA14" s="5">
        <v>0</v>
      </c>
      <c r="BB14" s="5">
        <f t="shared" si="10"/>
        <v>2.7079943734328178</v>
      </c>
      <c r="BC14" s="5">
        <v>2.8340000000000001</v>
      </c>
      <c r="BD14" s="5">
        <v>3.117</v>
      </c>
      <c r="BE14" s="5">
        <f t="shared" si="11"/>
        <v>0.12600562656718245</v>
      </c>
      <c r="BG14" s="20">
        <f t="shared" si="12"/>
        <v>0</v>
      </c>
      <c r="BH14" s="20">
        <f t="shared" si="12"/>
        <v>0</v>
      </c>
    </row>
    <row r="15" spans="1:60" x14ac:dyDescent="0.2">
      <c r="A15" s="10">
        <v>43559</v>
      </c>
      <c r="B15" s="5">
        <v>0.9</v>
      </c>
      <c r="C15" s="5">
        <v>0.9</v>
      </c>
      <c r="D15" s="5">
        <v>0.61899999999999999</v>
      </c>
      <c r="E15" s="5">
        <v>14</v>
      </c>
      <c r="F15" s="5">
        <v>14</v>
      </c>
      <c r="G15" s="5">
        <v>12.023</v>
      </c>
      <c r="H15" s="5">
        <v>0</v>
      </c>
      <c r="I15" s="5">
        <v>0</v>
      </c>
      <c r="J15" s="5">
        <v>0</v>
      </c>
      <c r="K15" s="5">
        <v>2.8330000000000002</v>
      </c>
      <c r="L15" s="5">
        <v>3.1160000000000001</v>
      </c>
      <c r="M15" s="5">
        <v>2.8330000000000002</v>
      </c>
      <c r="O15" s="20">
        <f t="shared" si="3"/>
        <v>0</v>
      </c>
      <c r="P15" s="20">
        <f t="shared" si="3"/>
        <v>0</v>
      </c>
      <c r="R15" s="11">
        <f t="shared" si="0"/>
        <v>16.832999999999998</v>
      </c>
      <c r="S15" s="11">
        <f t="shared" si="0"/>
        <v>17.116</v>
      </c>
      <c r="T15" s="11">
        <f t="shared" si="0"/>
        <v>14.856</v>
      </c>
      <c r="U15" s="11">
        <f t="shared" si="0"/>
        <v>0.9</v>
      </c>
      <c r="V15" s="11">
        <f t="shared" si="0"/>
        <v>0.9</v>
      </c>
      <c r="W15" s="11">
        <f t="shared" si="0"/>
        <v>0.61899999999999999</v>
      </c>
      <c r="Y15" s="11">
        <f t="shared" si="4"/>
        <v>14.9</v>
      </c>
      <c r="Z15" s="11">
        <f t="shared" si="1"/>
        <v>14.9</v>
      </c>
      <c r="AA15" s="11">
        <f t="shared" si="1"/>
        <v>12.641999999999999</v>
      </c>
      <c r="AB15" s="11">
        <f t="shared" si="1"/>
        <v>2.8330000000000002</v>
      </c>
      <c r="AC15" s="11">
        <f t="shared" si="1"/>
        <v>3.1160000000000001</v>
      </c>
      <c r="AD15" s="11">
        <f t="shared" si="1"/>
        <v>2.8330000000000002</v>
      </c>
      <c r="AF15" s="11">
        <f t="shared" si="5"/>
        <v>17.733000000000001</v>
      </c>
      <c r="AG15" s="11">
        <f t="shared" si="2"/>
        <v>18.016000000000002</v>
      </c>
      <c r="AH15" s="11">
        <f t="shared" si="2"/>
        <v>15.475</v>
      </c>
      <c r="AJ15" s="13" t="str">
        <f t="shared" si="6"/>
        <v>2.3</v>
      </c>
      <c r="AK15" s="11">
        <f t="shared" ref="AK15:AK19" si="16">AH15-AL15</f>
        <v>12.641999999999999</v>
      </c>
      <c r="AL15" s="11">
        <f t="shared" ref="AL15:AL19" si="17">MIN(AH15,AB15)</f>
        <v>2.8330000000000002</v>
      </c>
      <c r="AN15" s="11">
        <f t="shared" si="7"/>
        <v>12.641999999999999</v>
      </c>
      <c r="AO15" s="11">
        <f t="shared" si="13"/>
        <v>2.8330000000000002</v>
      </c>
      <c r="AP15" s="11">
        <f t="shared" si="14"/>
        <v>320.16399999999993</v>
      </c>
      <c r="AQ15" s="11">
        <f t="shared" si="15"/>
        <v>113.43599999999999</v>
      </c>
      <c r="AS15" s="10">
        <v>43559</v>
      </c>
      <c r="AT15" s="5">
        <v>0.9</v>
      </c>
      <c r="AU15" s="5">
        <v>0.9</v>
      </c>
      <c r="AV15" s="5">
        <f t="shared" si="8"/>
        <v>0.50568000000000002</v>
      </c>
      <c r="AW15" s="5">
        <v>14</v>
      </c>
      <c r="AX15" s="5">
        <v>14</v>
      </c>
      <c r="AY15" s="5">
        <f t="shared" si="9"/>
        <v>12.13632</v>
      </c>
      <c r="AZ15" s="5">
        <v>0</v>
      </c>
      <c r="BA15" s="5">
        <v>0</v>
      </c>
      <c r="BB15" s="5">
        <f t="shared" si="10"/>
        <v>2.7196800000000003</v>
      </c>
      <c r="BC15" s="5">
        <v>2.8330000000000002</v>
      </c>
      <c r="BD15" s="5">
        <v>3.1160000000000001</v>
      </c>
      <c r="BE15" s="5">
        <f t="shared" si="11"/>
        <v>0.11332</v>
      </c>
      <c r="BG15" s="20">
        <f t="shared" si="12"/>
        <v>0</v>
      </c>
      <c r="BH15" s="20">
        <f t="shared" si="12"/>
        <v>0</v>
      </c>
    </row>
    <row r="16" spans="1:60" x14ac:dyDescent="0.2">
      <c r="A16" s="10">
        <v>43560</v>
      </c>
      <c r="B16" s="5">
        <v>0.9</v>
      </c>
      <c r="C16" s="5">
        <v>0.9</v>
      </c>
      <c r="D16" s="5">
        <v>0.86399999999999999</v>
      </c>
      <c r="E16" s="5">
        <v>14</v>
      </c>
      <c r="F16" s="5">
        <v>14</v>
      </c>
      <c r="G16" s="5">
        <v>11.224</v>
      </c>
      <c r="H16" s="5">
        <v>0</v>
      </c>
      <c r="I16" s="5">
        <v>0</v>
      </c>
      <c r="J16" s="5">
        <v>0</v>
      </c>
      <c r="K16" s="5">
        <v>2.8340000000000001</v>
      </c>
      <c r="L16" s="5">
        <v>3.117</v>
      </c>
      <c r="M16" s="5">
        <v>2.8340000000000001</v>
      </c>
      <c r="O16" s="20">
        <f t="shared" si="3"/>
        <v>0</v>
      </c>
      <c r="P16" s="20">
        <f t="shared" si="3"/>
        <v>0</v>
      </c>
      <c r="R16" s="11">
        <f t="shared" si="0"/>
        <v>16.834</v>
      </c>
      <c r="S16" s="11">
        <f t="shared" si="0"/>
        <v>17.117000000000001</v>
      </c>
      <c r="T16" s="11">
        <f t="shared" si="0"/>
        <v>14.058</v>
      </c>
      <c r="U16" s="11">
        <f t="shared" si="0"/>
        <v>0.9</v>
      </c>
      <c r="V16" s="11">
        <f t="shared" si="0"/>
        <v>0.9</v>
      </c>
      <c r="W16" s="11">
        <f t="shared" si="0"/>
        <v>0.86399999999999999</v>
      </c>
      <c r="Y16" s="11">
        <f t="shared" si="4"/>
        <v>14.9</v>
      </c>
      <c r="Z16" s="11">
        <f t="shared" si="1"/>
        <v>14.9</v>
      </c>
      <c r="AA16" s="11">
        <f t="shared" si="1"/>
        <v>12.088000000000001</v>
      </c>
      <c r="AB16" s="11">
        <f t="shared" si="1"/>
        <v>2.8340000000000001</v>
      </c>
      <c r="AC16" s="11">
        <f t="shared" si="1"/>
        <v>3.117</v>
      </c>
      <c r="AD16" s="11">
        <f t="shared" si="1"/>
        <v>2.8340000000000001</v>
      </c>
      <c r="AF16" s="11">
        <f t="shared" si="5"/>
        <v>17.734000000000002</v>
      </c>
      <c r="AG16" s="11">
        <f t="shared" si="2"/>
        <v>18.016999999999999</v>
      </c>
      <c r="AH16" s="11">
        <f t="shared" si="2"/>
        <v>14.922000000000001</v>
      </c>
      <c r="AJ16" s="13" t="str">
        <f t="shared" si="6"/>
        <v>2.3</v>
      </c>
      <c r="AK16" s="11">
        <f t="shared" si="16"/>
        <v>12.088000000000001</v>
      </c>
      <c r="AL16" s="11">
        <f t="shared" si="17"/>
        <v>2.8340000000000001</v>
      </c>
      <c r="AN16" s="11">
        <f t="shared" si="7"/>
        <v>12.088000000000001</v>
      </c>
      <c r="AO16" s="11">
        <f t="shared" si="13"/>
        <v>2.8340000000000001</v>
      </c>
      <c r="AP16" s="11">
        <f t="shared" si="14"/>
        <v>320.16399999999993</v>
      </c>
      <c r="AQ16" s="11">
        <f t="shared" si="15"/>
        <v>113.43599999999999</v>
      </c>
      <c r="AS16" s="10">
        <v>43560</v>
      </c>
      <c r="AT16" s="5">
        <v>0.9</v>
      </c>
      <c r="AU16" s="5">
        <v>0.9</v>
      </c>
      <c r="AV16" s="5">
        <f t="shared" si="8"/>
        <v>0.69990832328106145</v>
      </c>
      <c r="AW16" s="5">
        <v>14</v>
      </c>
      <c r="AX16" s="5">
        <v>14</v>
      </c>
      <c r="AY16" s="5">
        <f t="shared" si="9"/>
        <v>11.38809167671894</v>
      </c>
      <c r="AZ16" s="5">
        <v>0</v>
      </c>
      <c r="BA16" s="5">
        <v>0</v>
      </c>
      <c r="BB16" s="5">
        <f t="shared" si="10"/>
        <v>2.6699083232810614</v>
      </c>
      <c r="BC16" s="5">
        <v>2.8340000000000001</v>
      </c>
      <c r="BD16" s="5">
        <v>3.117</v>
      </c>
      <c r="BE16" s="5">
        <f t="shared" si="11"/>
        <v>0.16409167671893848</v>
      </c>
      <c r="BG16" s="20">
        <f t="shared" si="12"/>
        <v>0</v>
      </c>
      <c r="BH16" s="20">
        <f t="shared" si="12"/>
        <v>0</v>
      </c>
    </row>
    <row r="17" spans="1:60" x14ac:dyDescent="0.2">
      <c r="A17" s="10">
        <v>43561</v>
      </c>
      <c r="B17" s="5">
        <v>0.9</v>
      </c>
      <c r="C17" s="5">
        <v>0.9</v>
      </c>
      <c r="D17" s="5">
        <v>0.46800000000000003</v>
      </c>
      <c r="E17" s="5">
        <v>14</v>
      </c>
      <c r="F17" s="5">
        <v>14</v>
      </c>
      <c r="G17" s="5">
        <v>11.12</v>
      </c>
      <c r="H17" s="5">
        <v>0</v>
      </c>
      <c r="I17" s="5">
        <v>0</v>
      </c>
      <c r="J17" s="5">
        <v>0</v>
      </c>
      <c r="K17" s="5">
        <v>2.8330000000000002</v>
      </c>
      <c r="L17" s="5">
        <v>3.1160000000000001</v>
      </c>
      <c r="M17" s="5">
        <v>2.8330000000000002</v>
      </c>
      <c r="O17" s="20">
        <f t="shared" si="3"/>
        <v>0</v>
      </c>
      <c r="P17" s="20">
        <f t="shared" si="3"/>
        <v>0</v>
      </c>
      <c r="R17" s="11">
        <f t="shared" si="0"/>
        <v>16.832999999999998</v>
      </c>
      <c r="S17" s="11">
        <f t="shared" si="0"/>
        <v>17.116</v>
      </c>
      <c r="T17" s="11">
        <f t="shared" si="0"/>
        <v>13.952999999999999</v>
      </c>
      <c r="U17" s="11">
        <f t="shared" si="0"/>
        <v>0.9</v>
      </c>
      <c r="V17" s="11">
        <f t="shared" si="0"/>
        <v>0.9</v>
      </c>
      <c r="W17" s="11">
        <f t="shared" si="0"/>
        <v>0.46800000000000003</v>
      </c>
      <c r="Y17" s="11">
        <f t="shared" si="4"/>
        <v>14.9</v>
      </c>
      <c r="Z17" s="11">
        <f t="shared" si="1"/>
        <v>14.9</v>
      </c>
      <c r="AA17" s="11">
        <f t="shared" si="1"/>
        <v>11.587999999999999</v>
      </c>
      <c r="AB17" s="11">
        <f t="shared" si="1"/>
        <v>2.8330000000000002</v>
      </c>
      <c r="AC17" s="11">
        <f t="shared" si="1"/>
        <v>3.1160000000000001</v>
      </c>
      <c r="AD17" s="11">
        <f t="shared" si="1"/>
        <v>2.8330000000000002</v>
      </c>
      <c r="AF17" s="11">
        <f t="shared" si="5"/>
        <v>17.733000000000001</v>
      </c>
      <c r="AG17" s="11">
        <f t="shared" si="2"/>
        <v>18.016000000000002</v>
      </c>
      <c r="AH17" s="11">
        <f t="shared" si="2"/>
        <v>14.420999999999999</v>
      </c>
      <c r="AJ17" s="13" t="str">
        <f t="shared" si="6"/>
        <v>2.3</v>
      </c>
      <c r="AK17" s="11">
        <f t="shared" si="16"/>
        <v>11.587999999999999</v>
      </c>
      <c r="AL17" s="11">
        <f t="shared" si="17"/>
        <v>2.8330000000000002</v>
      </c>
      <c r="AN17" s="11">
        <f t="shared" si="7"/>
        <v>11.587999999999999</v>
      </c>
      <c r="AO17" s="11">
        <f t="shared" si="13"/>
        <v>2.8330000000000002</v>
      </c>
      <c r="AP17" s="11">
        <f t="shared" si="14"/>
        <v>320.16399999999993</v>
      </c>
      <c r="AQ17" s="11">
        <f t="shared" si="15"/>
        <v>113.43599999999999</v>
      </c>
      <c r="AS17" s="10">
        <v>43561</v>
      </c>
      <c r="AT17" s="5">
        <v>0.9</v>
      </c>
      <c r="AU17" s="5">
        <v>0.9</v>
      </c>
      <c r="AV17" s="5">
        <f t="shared" si="8"/>
        <v>0.37606157686706887</v>
      </c>
      <c r="AW17" s="5">
        <v>14</v>
      </c>
      <c r="AX17" s="5">
        <v>14</v>
      </c>
      <c r="AY17" s="5">
        <f t="shared" si="9"/>
        <v>11.21193842313293</v>
      </c>
      <c r="AZ17" s="5">
        <v>0</v>
      </c>
      <c r="BA17" s="5">
        <v>0</v>
      </c>
      <c r="BB17" s="5">
        <f t="shared" si="10"/>
        <v>2.741061576867069</v>
      </c>
      <c r="BC17" s="5">
        <v>2.8330000000000002</v>
      </c>
      <c r="BD17" s="5">
        <v>3.1160000000000001</v>
      </c>
      <c r="BE17" s="5">
        <f t="shared" si="11"/>
        <v>9.1938423132931157E-2</v>
      </c>
      <c r="BG17" s="20">
        <f t="shared" si="12"/>
        <v>0</v>
      </c>
      <c r="BH17" s="20">
        <f t="shared" si="12"/>
        <v>0</v>
      </c>
    </row>
    <row r="18" spans="1:60" x14ac:dyDescent="0.2">
      <c r="A18" s="10">
        <v>43562</v>
      </c>
      <c r="B18" s="5">
        <v>0.9</v>
      </c>
      <c r="C18" s="5">
        <v>0.9</v>
      </c>
      <c r="D18" s="5">
        <v>0.432</v>
      </c>
      <c r="E18" s="5">
        <v>14</v>
      </c>
      <c r="F18" s="5">
        <v>14</v>
      </c>
      <c r="G18" s="5">
        <v>10.675000000000001</v>
      </c>
      <c r="H18" s="5">
        <v>0</v>
      </c>
      <c r="I18" s="5">
        <v>0</v>
      </c>
      <c r="J18" s="5">
        <v>0</v>
      </c>
      <c r="K18" s="5">
        <v>2.8340000000000001</v>
      </c>
      <c r="L18" s="5">
        <v>3.117</v>
      </c>
      <c r="M18" s="5">
        <v>2.8340000000000001</v>
      </c>
      <c r="O18" s="20">
        <f t="shared" si="3"/>
        <v>0</v>
      </c>
      <c r="P18" s="20">
        <f t="shared" si="3"/>
        <v>0</v>
      </c>
      <c r="R18" s="11">
        <f t="shared" si="0"/>
        <v>16.834</v>
      </c>
      <c r="S18" s="11">
        <f t="shared" si="0"/>
        <v>17.117000000000001</v>
      </c>
      <c r="T18" s="11">
        <f t="shared" si="0"/>
        <v>13.509</v>
      </c>
      <c r="U18" s="11">
        <f t="shared" si="0"/>
        <v>0.9</v>
      </c>
      <c r="V18" s="11">
        <f t="shared" si="0"/>
        <v>0.9</v>
      </c>
      <c r="W18" s="11">
        <f t="shared" si="0"/>
        <v>0.432</v>
      </c>
      <c r="Y18" s="11">
        <f t="shared" si="4"/>
        <v>14.9</v>
      </c>
      <c r="Z18" s="11">
        <f t="shared" si="1"/>
        <v>14.9</v>
      </c>
      <c r="AA18" s="11">
        <f t="shared" si="1"/>
        <v>11.107000000000001</v>
      </c>
      <c r="AB18" s="11">
        <f t="shared" si="1"/>
        <v>2.8340000000000001</v>
      </c>
      <c r="AC18" s="11">
        <f t="shared" si="1"/>
        <v>3.117</v>
      </c>
      <c r="AD18" s="11">
        <f t="shared" si="1"/>
        <v>2.8340000000000001</v>
      </c>
      <c r="AF18" s="11">
        <f t="shared" si="5"/>
        <v>17.734000000000002</v>
      </c>
      <c r="AG18" s="11">
        <f t="shared" si="2"/>
        <v>18.016999999999999</v>
      </c>
      <c r="AH18" s="11">
        <f t="shared" si="2"/>
        <v>13.941000000000001</v>
      </c>
      <c r="AJ18" s="13" t="str">
        <f t="shared" si="6"/>
        <v>2.3</v>
      </c>
      <c r="AK18" s="11">
        <f t="shared" si="16"/>
        <v>11.107000000000001</v>
      </c>
      <c r="AL18" s="11">
        <f t="shared" si="17"/>
        <v>2.8340000000000001</v>
      </c>
      <c r="AN18" s="11">
        <f t="shared" si="7"/>
        <v>11.107000000000001</v>
      </c>
      <c r="AO18" s="11">
        <f t="shared" si="13"/>
        <v>2.8340000000000001</v>
      </c>
      <c r="AP18" s="11">
        <f t="shared" si="14"/>
        <v>320.16399999999993</v>
      </c>
      <c r="AQ18" s="11">
        <f t="shared" si="15"/>
        <v>113.43599999999999</v>
      </c>
      <c r="AS18" s="10">
        <v>43562</v>
      </c>
      <c r="AT18" s="5">
        <v>0.9</v>
      </c>
      <c r="AU18" s="5">
        <v>0.9</v>
      </c>
      <c r="AV18" s="5">
        <f t="shared" si="8"/>
        <v>0.34418076178179469</v>
      </c>
      <c r="AW18" s="5">
        <v>14</v>
      </c>
      <c r="AX18" s="5">
        <v>14</v>
      </c>
      <c r="AY18" s="5">
        <f t="shared" si="9"/>
        <v>10.762819238218205</v>
      </c>
      <c r="AZ18" s="5">
        <v>0</v>
      </c>
      <c r="BA18" s="5">
        <v>0</v>
      </c>
      <c r="BB18" s="5">
        <f t="shared" si="10"/>
        <v>2.7461807617817944</v>
      </c>
      <c r="BC18" s="5">
        <v>2.8340000000000001</v>
      </c>
      <c r="BD18" s="5">
        <v>3.117</v>
      </c>
      <c r="BE18" s="5">
        <f t="shared" si="11"/>
        <v>8.7819238218205295E-2</v>
      </c>
      <c r="BG18" s="20">
        <f t="shared" si="12"/>
        <v>0</v>
      </c>
      <c r="BH18" s="20">
        <f t="shared" si="12"/>
        <v>0</v>
      </c>
    </row>
    <row r="19" spans="1:60" x14ac:dyDescent="0.2">
      <c r="A19" s="10">
        <v>43563</v>
      </c>
      <c r="B19" s="5">
        <v>0.9</v>
      </c>
      <c r="C19" s="5">
        <v>0.9</v>
      </c>
      <c r="D19" s="5">
        <v>0.745</v>
      </c>
      <c r="E19" s="5">
        <v>14</v>
      </c>
      <c r="F19" s="5">
        <v>14</v>
      </c>
      <c r="G19" s="5">
        <v>13.484</v>
      </c>
      <c r="H19" s="5">
        <v>0</v>
      </c>
      <c r="I19" s="5">
        <v>0</v>
      </c>
      <c r="J19" s="5">
        <v>0</v>
      </c>
      <c r="K19" s="5">
        <v>2.8330000000000002</v>
      </c>
      <c r="L19" s="5">
        <v>3.1160000000000001</v>
      </c>
      <c r="M19" s="5">
        <v>2.8330000000000002</v>
      </c>
      <c r="O19" s="20">
        <f t="shared" si="3"/>
        <v>0</v>
      </c>
      <c r="P19" s="20">
        <f t="shared" si="3"/>
        <v>0</v>
      </c>
      <c r="R19" s="11">
        <f t="shared" si="0"/>
        <v>16.832999999999998</v>
      </c>
      <c r="S19" s="11">
        <f t="shared" si="0"/>
        <v>17.116</v>
      </c>
      <c r="T19" s="11">
        <f t="shared" si="0"/>
        <v>16.317</v>
      </c>
      <c r="U19" s="11">
        <f t="shared" si="0"/>
        <v>0.9</v>
      </c>
      <c r="V19" s="11">
        <f t="shared" si="0"/>
        <v>0.9</v>
      </c>
      <c r="W19" s="11">
        <f t="shared" si="0"/>
        <v>0.745</v>
      </c>
      <c r="Y19" s="11">
        <f t="shared" si="4"/>
        <v>14.9</v>
      </c>
      <c r="Z19" s="11">
        <f t="shared" si="1"/>
        <v>14.9</v>
      </c>
      <c r="AA19" s="11">
        <f t="shared" si="1"/>
        <v>14.228999999999999</v>
      </c>
      <c r="AB19" s="11">
        <f t="shared" si="1"/>
        <v>2.8330000000000002</v>
      </c>
      <c r="AC19" s="11">
        <f t="shared" si="1"/>
        <v>3.1160000000000001</v>
      </c>
      <c r="AD19" s="11">
        <f t="shared" si="1"/>
        <v>2.8330000000000002</v>
      </c>
      <c r="AF19" s="11">
        <f t="shared" si="5"/>
        <v>17.733000000000001</v>
      </c>
      <c r="AG19" s="11">
        <f t="shared" si="2"/>
        <v>18.016000000000002</v>
      </c>
      <c r="AH19" s="11">
        <f t="shared" si="2"/>
        <v>17.061999999999998</v>
      </c>
      <c r="AJ19" s="13" t="str">
        <f t="shared" si="6"/>
        <v>2.3</v>
      </c>
      <c r="AK19" s="11">
        <f t="shared" si="16"/>
        <v>14.228999999999997</v>
      </c>
      <c r="AL19" s="11">
        <f t="shared" si="17"/>
        <v>2.8330000000000002</v>
      </c>
      <c r="AN19" s="11">
        <f t="shared" si="7"/>
        <v>14.228999999999997</v>
      </c>
      <c r="AO19" s="11">
        <f t="shared" si="13"/>
        <v>2.8330000000000002</v>
      </c>
      <c r="AP19" s="11">
        <f t="shared" si="14"/>
        <v>320.16399999999993</v>
      </c>
      <c r="AQ19" s="11">
        <f t="shared" si="15"/>
        <v>113.43599999999999</v>
      </c>
      <c r="AS19" s="10">
        <v>43563</v>
      </c>
      <c r="AT19" s="5">
        <v>0.9</v>
      </c>
      <c r="AU19" s="5">
        <v>0.9</v>
      </c>
      <c r="AV19" s="5">
        <f t="shared" si="8"/>
        <v>0.62129908568749259</v>
      </c>
      <c r="AW19" s="5">
        <v>14</v>
      </c>
      <c r="AX19" s="5">
        <v>14</v>
      </c>
      <c r="AY19" s="5">
        <f t="shared" si="9"/>
        <v>13.607700914312506</v>
      </c>
      <c r="AZ19" s="5">
        <v>0</v>
      </c>
      <c r="BA19" s="5">
        <v>0</v>
      </c>
      <c r="BB19" s="5">
        <f t="shared" si="10"/>
        <v>2.7092990856874932</v>
      </c>
      <c r="BC19" s="5">
        <v>2.8330000000000002</v>
      </c>
      <c r="BD19" s="5">
        <v>3.1160000000000001</v>
      </c>
      <c r="BE19" s="5">
        <f t="shared" si="11"/>
        <v>0.12370091431250733</v>
      </c>
      <c r="BG19" s="20">
        <f t="shared" si="12"/>
        <v>0</v>
      </c>
      <c r="BH19" s="20">
        <f t="shared" si="12"/>
        <v>0</v>
      </c>
    </row>
    <row r="20" spans="1:60" x14ac:dyDescent="0.2">
      <c r="A20" s="10">
        <v>43564</v>
      </c>
      <c r="B20" s="5">
        <v>0.9</v>
      </c>
      <c r="C20" s="5">
        <v>0.9</v>
      </c>
      <c r="D20" s="5">
        <v>0.90900000000000003</v>
      </c>
      <c r="E20" s="5">
        <v>14</v>
      </c>
      <c r="F20" s="5">
        <v>14</v>
      </c>
      <c r="G20" s="5">
        <v>14</v>
      </c>
      <c r="H20" s="5">
        <v>0</v>
      </c>
      <c r="I20" s="5">
        <v>0</v>
      </c>
      <c r="J20" s="5">
        <v>0</v>
      </c>
      <c r="K20" s="5">
        <v>2.8340000000000001</v>
      </c>
      <c r="L20" s="5">
        <v>3.117</v>
      </c>
      <c r="M20" s="5">
        <v>4.5620000000000003</v>
      </c>
      <c r="O20" s="20">
        <f t="shared" si="3"/>
        <v>9.0000000000003411E-3</v>
      </c>
      <c r="P20" s="20">
        <f t="shared" si="3"/>
        <v>1.4450000000000003</v>
      </c>
      <c r="R20" s="11">
        <f t="shared" si="0"/>
        <v>16.834</v>
      </c>
      <c r="S20" s="11">
        <f t="shared" si="0"/>
        <v>17.117000000000001</v>
      </c>
      <c r="T20" s="11">
        <f t="shared" si="0"/>
        <v>18.562000000000001</v>
      </c>
      <c r="U20" s="11">
        <f t="shared" si="0"/>
        <v>0.9</v>
      </c>
      <c r="V20" s="11">
        <f t="shared" si="0"/>
        <v>0.9</v>
      </c>
      <c r="W20" s="11">
        <f t="shared" si="0"/>
        <v>0.90900000000000003</v>
      </c>
      <c r="Y20" s="11">
        <f t="shared" si="4"/>
        <v>14.9</v>
      </c>
      <c r="Z20" s="11">
        <f t="shared" si="1"/>
        <v>14.9</v>
      </c>
      <c r="AA20" s="11">
        <f t="shared" si="1"/>
        <v>14.909000000000001</v>
      </c>
      <c r="AB20" s="11">
        <f t="shared" si="1"/>
        <v>2.8340000000000001</v>
      </c>
      <c r="AC20" s="11">
        <f t="shared" si="1"/>
        <v>3.117</v>
      </c>
      <c r="AD20" s="11">
        <f t="shared" si="1"/>
        <v>4.5620000000000003</v>
      </c>
      <c r="AF20" s="11">
        <f t="shared" si="5"/>
        <v>17.734000000000002</v>
      </c>
      <c r="AG20" s="11">
        <f t="shared" si="2"/>
        <v>18.016999999999999</v>
      </c>
      <c r="AH20" s="11">
        <f t="shared" si="2"/>
        <v>19.471</v>
      </c>
      <c r="AJ20" s="13" t="str">
        <f t="shared" si="6"/>
        <v>2.1</v>
      </c>
      <c r="AK20" s="11">
        <f>Z20</f>
        <v>14.9</v>
      </c>
      <c r="AL20" s="11">
        <f>AH20-AK20</f>
        <v>4.5709999999999997</v>
      </c>
      <c r="AN20" s="11">
        <f t="shared" si="7"/>
        <v>14.9</v>
      </c>
      <c r="AO20" s="11">
        <f t="shared" si="13"/>
        <v>4.5709999999999997</v>
      </c>
      <c r="AP20" s="11">
        <f t="shared" si="14"/>
        <v>320.16399999999993</v>
      </c>
      <c r="AQ20" s="11">
        <f t="shared" si="15"/>
        <v>113.43599999999999</v>
      </c>
      <c r="AS20" s="10">
        <v>43564</v>
      </c>
      <c r="AT20" s="5">
        <v>0.9</v>
      </c>
      <c r="AU20" s="5">
        <v>0.9</v>
      </c>
      <c r="AV20" s="5">
        <f t="shared" si="8"/>
        <v>0.69560371835036727</v>
      </c>
      <c r="AW20" s="5">
        <v>14</v>
      </c>
      <c r="AX20" s="5">
        <v>14</v>
      </c>
      <c r="AY20" s="5">
        <f t="shared" si="9"/>
        <v>14.204396281649633</v>
      </c>
      <c r="AZ20" s="5">
        <v>0</v>
      </c>
      <c r="BA20" s="5">
        <v>0</v>
      </c>
      <c r="BB20" s="5">
        <f t="shared" si="10"/>
        <v>4.3576037183503669</v>
      </c>
      <c r="BC20" s="5">
        <v>2.8340000000000001</v>
      </c>
      <c r="BD20" s="5">
        <v>3.117</v>
      </c>
      <c r="BE20" s="5">
        <f t="shared" si="11"/>
        <v>0.21339628164963276</v>
      </c>
      <c r="BG20" s="20">
        <f t="shared" si="12"/>
        <v>9.0000000000003411E-3</v>
      </c>
      <c r="BH20" s="20">
        <f t="shared" si="12"/>
        <v>1.4450000000000003</v>
      </c>
    </row>
    <row r="21" spans="1:60" x14ac:dyDescent="0.2">
      <c r="A21" s="10">
        <v>43565</v>
      </c>
      <c r="B21" s="5">
        <v>0.9</v>
      </c>
      <c r="C21" s="5">
        <v>0.9</v>
      </c>
      <c r="D21" s="5">
        <v>0.82399999999999995</v>
      </c>
      <c r="E21" s="5">
        <v>14</v>
      </c>
      <c r="F21" s="5">
        <v>14</v>
      </c>
      <c r="G21" s="5">
        <v>14</v>
      </c>
      <c r="H21" s="5">
        <v>0</v>
      </c>
      <c r="I21" s="5">
        <v>0</v>
      </c>
      <c r="J21" s="5">
        <v>0</v>
      </c>
      <c r="K21" s="5">
        <v>2.8330000000000002</v>
      </c>
      <c r="L21" s="5">
        <v>3.1160000000000001</v>
      </c>
      <c r="M21" s="5">
        <v>5.5709999999999997</v>
      </c>
      <c r="O21" s="20">
        <f t="shared" si="3"/>
        <v>0</v>
      </c>
      <c r="P21" s="20">
        <f t="shared" si="3"/>
        <v>2.4549999999999996</v>
      </c>
      <c r="R21" s="11">
        <f t="shared" si="0"/>
        <v>16.832999999999998</v>
      </c>
      <c r="S21" s="11">
        <f t="shared" si="0"/>
        <v>17.116</v>
      </c>
      <c r="T21" s="11">
        <f t="shared" si="0"/>
        <v>19.570999999999998</v>
      </c>
      <c r="U21" s="11">
        <f t="shared" si="0"/>
        <v>0.9</v>
      </c>
      <c r="V21" s="11">
        <f t="shared" si="0"/>
        <v>0.9</v>
      </c>
      <c r="W21" s="11">
        <f t="shared" si="0"/>
        <v>0.82399999999999995</v>
      </c>
      <c r="Y21" s="11">
        <f t="shared" si="4"/>
        <v>14.9</v>
      </c>
      <c r="Z21" s="11">
        <f t="shared" si="1"/>
        <v>14.9</v>
      </c>
      <c r="AA21" s="11">
        <f t="shared" si="1"/>
        <v>14.824</v>
      </c>
      <c r="AB21" s="11">
        <f t="shared" si="1"/>
        <v>2.8330000000000002</v>
      </c>
      <c r="AC21" s="11">
        <f t="shared" si="1"/>
        <v>3.1160000000000001</v>
      </c>
      <c r="AD21" s="11">
        <f t="shared" si="1"/>
        <v>5.5709999999999997</v>
      </c>
      <c r="AF21" s="11">
        <f t="shared" si="5"/>
        <v>17.733000000000001</v>
      </c>
      <c r="AG21" s="11">
        <f t="shared" si="2"/>
        <v>18.016000000000002</v>
      </c>
      <c r="AH21" s="11">
        <f t="shared" si="2"/>
        <v>20.395</v>
      </c>
      <c r="AJ21" s="13" t="str">
        <f t="shared" si="6"/>
        <v>2.1</v>
      </c>
      <c r="AK21" s="11">
        <f t="shared" ref="AK21:AK29" si="18">Z21</f>
        <v>14.9</v>
      </c>
      <c r="AL21" s="11">
        <f t="shared" ref="AL21:AL29" si="19">AH21-AK21</f>
        <v>5.4949999999999992</v>
      </c>
      <c r="AN21" s="11">
        <f t="shared" si="7"/>
        <v>14.9</v>
      </c>
      <c r="AO21" s="11">
        <f t="shared" si="13"/>
        <v>5.4949999999999992</v>
      </c>
      <c r="AP21" s="11">
        <f t="shared" si="14"/>
        <v>320.16399999999993</v>
      </c>
      <c r="AQ21" s="11">
        <f t="shared" si="15"/>
        <v>113.43599999999999</v>
      </c>
      <c r="AS21" s="10">
        <v>43565</v>
      </c>
      <c r="AT21" s="5">
        <v>0.9</v>
      </c>
      <c r="AU21" s="5">
        <v>0.9</v>
      </c>
      <c r="AV21" s="5">
        <f t="shared" si="8"/>
        <v>0.60199068399117428</v>
      </c>
      <c r="AW21" s="5">
        <v>14</v>
      </c>
      <c r="AX21" s="5">
        <v>14</v>
      </c>
      <c r="AY21" s="5">
        <f t="shared" si="9"/>
        <v>14.298009316008825</v>
      </c>
      <c r="AZ21" s="5">
        <v>0</v>
      </c>
      <c r="BA21" s="5">
        <v>0</v>
      </c>
      <c r="BB21" s="5">
        <f t="shared" si="10"/>
        <v>5.2729906839911731</v>
      </c>
      <c r="BC21" s="5">
        <v>2.8330000000000002</v>
      </c>
      <c r="BD21" s="5">
        <v>3.1160000000000001</v>
      </c>
      <c r="BE21" s="5">
        <f t="shared" si="11"/>
        <v>0.22200931600882565</v>
      </c>
      <c r="BG21" s="20">
        <f t="shared" si="12"/>
        <v>0</v>
      </c>
      <c r="BH21" s="20">
        <f t="shared" si="12"/>
        <v>2.4549999999999996</v>
      </c>
    </row>
    <row r="22" spans="1:60" x14ac:dyDescent="0.2">
      <c r="A22" s="10">
        <v>43566</v>
      </c>
      <c r="B22" s="5">
        <v>0.8</v>
      </c>
      <c r="C22" s="5">
        <v>0.8</v>
      </c>
      <c r="D22" s="5">
        <v>0.84199999999999997</v>
      </c>
      <c r="E22" s="5">
        <v>13</v>
      </c>
      <c r="F22" s="5">
        <v>13</v>
      </c>
      <c r="G22" s="5">
        <v>13</v>
      </c>
      <c r="H22" s="5">
        <v>0</v>
      </c>
      <c r="I22" s="5">
        <v>0</v>
      </c>
      <c r="J22" s="5">
        <v>0</v>
      </c>
      <c r="K22" s="5">
        <v>2.8340000000000001</v>
      </c>
      <c r="L22" s="5">
        <v>3.117</v>
      </c>
      <c r="M22" s="5">
        <v>7.4530000000000003</v>
      </c>
      <c r="O22" s="20">
        <f t="shared" si="3"/>
        <v>4.1999999999999815E-2</v>
      </c>
      <c r="P22" s="20">
        <f t="shared" si="3"/>
        <v>4.3360000000000003</v>
      </c>
      <c r="R22" s="11">
        <f t="shared" ref="R22:W31" si="20">SUMIFS($B22:$M22,$B$11:$M$11,R$11,$B$5:$M$5,R$5)</f>
        <v>15.834</v>
      </c>
      <c r="S22" s="11">
        <f t="shared" si="20"/>
        <v>16.117000000000001</v>
      </c>
      <c r="T22" s="11">
        <f t="shared" si="20"/>
        <v>20.452999999999999</v>
      </c>
      <c r="U22" s="11">
        <f t="shared" si="20"/>
        <v>0.8</v>
      </c>
      <c r="V22" s="11">
        <f t="shared" si="20"/>
        <v>0.8</v>
      </c>
      <c r="W22" s="11">
        <f t="shared" si="20"/>
        <v>0.84199999999999997</v>
      </c>
      <c r="Y22" s="11">
        <f t="shared" si="4"/>
        <v>13.8</v>
      </c>
      <c r="Z22" s="11">
        <f t="shared" si="1"/>
        <v>13.8</v>
      </c>
      <c r="AA22" s="11">
        <f t="shared" si="1"/>
        <v>13.842000000000001</v>
      </c>
      <c r="AB22" s="11">
        <f t="shared" si="1"/>
        <v>2.8340000000000001</v>
      </c>
      <c r="AC22" s="11">
        <f t="shared" si="1"/>
        <v>3.117</v>
      </c>
      <c r="AD22" s="11">
        <f t="shared" si="1"/>
        <v>7.4530000000000003</v>
      </c>
      <c r="AF22" s="11">
        <f t="shared" si="5"/>
        <v>16.634</v>
      </c>
      <c r="AG22" s="11">
        <f t="shared" si="2"/>
        <v>16.917000000000002</v>
      </c>
      <c r="AH22" s="11">
        <f t="shared" si="2"/>
        <v>21.295000000000002</v>
      </c>
      <c r="AJ22" s="13" t="str">
        <f t="shared" si="6"/>
        <v>2.1</v>
      </c>
      <c r="AK22" s="11">
        <f t="shared" si="18"/>
        <v>13.8</v>
      </c>
      <c r="AL22" s="11">
        <f t="shared" si="19"/>
        <v>7.495000000000001</v>
      </c>
      <c r="AN22" s="11">
        <f t="shared" si="7"/>
        <v>13.8</v>
      </c>
      <c r="AO22" s="11">
        <f t="shared" si="13"/>
        <v>7.495000000000001</v>
      </c>
      <c r="AP22" s="11">
        <f t="shared" si="14"/>
        <v>320.16399999999993</v>
      </c>
      <c r="AQ22" s="11">
        <f t="shared" si="15"/>
        <v>113.43599999999999</v>
      </c>
      <c r="AS22" s="10">
        <v>43566</v>
      </c>
      <c r="AT22" s="5">
        <v>0.8</v>
      </c>
      <c r="AU22" s="5">
        <v>0.8</v>
      </c>
      <c r="AV22" s="5">
        <f t="shared" si="8"/>
        <v>0.54564921343038264</v>
      </c>
      <c r="AW22" s="5">
        <v>13</v>
      </c>
      <c r="AX22" s="5">
        <v>13</v>
      </c>
      <c r="AY22" s="5">
        <f t="shared" si="9"/>
        <v>13.254350786569615</v>
      </c>
      <c r="AZ22" s="5">
        <v>0</v>
      </c>
      <c r="BA22" s="5">
        <v>0</v>
      </c>
      <c r="BB22" s="5">
        <f t="shared" si="10"/>
        <v>7.1986492134303832</v>
      </c>
      <c r="BC22" s="5">
        <v>2.8340000000000001</v>
      </c>
      <c r="BD22" s="5">
        <v>3.117</v>
      </c>
      <c r="BE22" s="5">
        <f t="shared" si="11"/>
        <v>0.29635078656961727</v>
      </c>
      <c r="BG22" s="20">
        <f t="shared" si="12"/>
        <v>4.1999999999999815E-2</v>
      </c>
      <c r="BH22" s="20">
        <f t="shared" si="12"/>
        <v>4.3360000000000003</v>
      </c>
    </row>
    <row r="23" spans="1:60" x14ac:dyDescent="0.2">
      <c r="A23" s="10">
        <v>43567</v>
      </c>
      <c r="B23" s="5">
        <v>0.8</v>
      </c>
      <c r="C23" s="5">
        <v>0.8</v>
      </c>
      <c r="D23" s="5">
        <v>0.56000000000000005</v>
      </c>
      <c r="E23" s="5">
        <v>13</v>
      </c>
      <c r="F23" s="5">
        <v>13</v>
      </c>
      <c r="G23" s="5">
        <v>13</v>
      </c>
      <c r="H23" s="5">
        <v>0</v>
      </c>
      <c r="I23" s="5">
        <v>0</v>
      </c>
      <c r="J23" s="5">
        <v>0</v>
      </c>
      <c r="K23" s="5">
        <v>2.8330000000000002</v>
      </c>
      <c r="L23" s="5">
        <v>3.1160000000000001</v>
      </c>
      <c r="M23" s="5">
        <v>8.0470000000000006</v>
      </c>
      <c r="O23" s="20">
        <f t="shared" si="3"/>
        <v>0</v>
      </c>
      <c r="P23" s="20">
        <f t="shared" si="3"/>
        <v>4.9310000000000009</v>
      </c>
      <c r="R23" s="11">
        <f t="shared" si="20"/>
        <v>15.833</v>
      </c>
      <c r="S23" s="11">
        <f t="shared" si="20"/>
        <v>16.116</v>
      </c>
      <c r="T23" s="11">
        <f t="shared" si="20"/>
        <v>21.047000000000001</v>
      </c>
      <c r="U23" s="11">
        <f t="shared" si="20"/>
        <v>0.8</v>
      </c>
      <c r="V23" s="11">
        <f t="shared" si="20"/>
        <v>0.8</v>
      </c>
      <c r="W23" s="11">
        <f t="shared" si="20"/>
        <v>0.56000000000000005</v>
      </c>
      <c r="Y23" s="11">
        <f t="shared" si="4"/>
        <v>13.8</v>
      </c>
      <c r="Z23" s="11">
        <f t="shared" si="1"/>
        <v>13.8</v>
      </c>
      <c r="AA23" s="11">
        <f t="shared" si="1"/>
        <v>13.56</v>
      </c>
      <c r="AB23" s="11">
        <f t="shared" si="1"/>
        <v>2.8330000000000002</v>
      </c>
      <c r="AC23" s="11">
        <f t="shared" si="1"/>
        <v>3.1160000000000001</v>
      </c>
      <c r="AD23" s="11">
        <f t="shared" si="1"/>
        <v>8.0470000000000006</v>
      </c>
      <c r="AF23" s="11">
        <f t="shared" si="5"/>
        <v>16.633000000000003</v>
      </c>
      <c r="AG23" s="11">
        <f t="shared" si="2"/>
        <v>16.916</v>
      </c>
      <c r="AH23" s="11">
        <f t="shared" si="2"/>
        <v>21.606999999999999</v>
      </c>
      <c r="AJ23" s="13" t="str">
        <f t="shared" si="6"/>
        <v>2.1</v>
      </c>
      <c r="AK23" s="11">
        <f t="shared" si="18"/>
        <v>13.8</v>
      </c>
      <c r="AL23" s="11">
        <f t="shared" si="19"/>
        <v>7.8069999999999986</v>
      </c>
      <c r="AN23" s="11">
        <f t="shared" si="7"/>
        <v>13.8</v>
      </c>
      <c r="AO23" s="11">
        <f t="shared" si="13"/>
        <v>7.8069999999999986</v>
      </c>
      <c r="AP23" s="11">
        <f t="shared" si="14"/>
        <v>320.16399999999993</v>
      </c>
      <c r="AQ23" s="11">
        <f t="shared" si="15"/>
        <v>113.43599999999999</v>
      </c>
      <c r="AS23" s="10">
        <v>43567</v>
      </c>
      <c r="AT23" s="5">
        <v>0.8</v>
      </c>
      <c r="AU23" s="5">
        <v>0.8</v>
      </c>
      <c r="AV23" s="5">
        <f t="shared" si="8"/>
        <v>0.3576618688388023</v>
      </c>
      <c r="AW23" s="5">
        <v>13</v>
      </c>
      <c r="AX23" s="5">
        <v>13</v>
      </c>
      <c r="AY23" s="5">
        <f t="shared" si="9"/>
        <v>13.442338131161199</v>
      </c>
      <c r="AZ23" s="5">
        <v>0</v>
      </c>
      <c r="BA23" s="5">
        <v>0</v>
      </c>
      <c r="BB23" s="5">
        <f t="shared" si="10"/>
        <v>7.604661868838801</v>
      </c>
      <c r="BC23" s="5">
        <v>2.8330000000000002</v>
      </c>
      <c r="BD23" s="5">
        <v>3.1160000000000001</v>
      </c>
      <c r="BE23" s="5">
        <f t="shared" si="11"/>
        <v>0.20233813116119773</v>
      </c>
      <c r="BG23" s="20">
        <f t="shared" si="12"/>
        <v>0</v>
      </c>
      <c r="BH23" s="20">
        <f t="shared" si="12"/>
        <v>4.9310000000000009</v>
      </c>
    </row>
    <row r="24" spans="1:60" x14ac:dyDescent="0.2">
      <c r="A24" s="10">
        <v>43568</v>
      </c>
      <c r="B24" s="5">
        <v>0.8</v>
      </c>
      <c r="C24" s="5">
        <v>0.8</v>
      </c>
      <c r="D24" s="5">
        <v>0.875</v>
      </c>
      <c r="E24" s="5">
        <v>13</v>
      </c>
      <c r="F24" s="5">
        <v>13</v>
      </c>
      <c r="G24" s="5">
        <v>13</v>
      </c>
      <c r="H24" s="5">
        <v>0</v>
      </c>
      <c r="I24" s="5">
        <v>0</v>
      </c>
      <c r="J24" s="5">
        <v>0</v>
      </c>
      <c r="K24" s="5">
        <v>2.8340000000000001</v>
      </c>
      <c r="L24" s="5">
        <v>3.117</v>
      </c>
      <c r="M24" s="5">
        <v>6.5650000000000004</v>
      </c>
      <c r="O24" s="20">
        <f t="shared" si="3"/>
        <v>7.4999999999999289E-2</v>
      </c>
      <c r="P24" s="20">
        <f t="shared" si="3"/>
        <v>3.4480000000000004</v>
      </c>
      <c r="R24" s="11">
        <f t="shared" si="20"/>
        <v>15.834</v>
      </c>
      <c r="S24" s="11">
        <f t="shared" si="20"/>
        <v>16.117000000000001</v>
      </c>
      <c r="T24" s="11">
        <f t="shared" si="20"/>
        <v>19.565000000000001</v>
      </c>
      <c r="U24" s="11">
        <f t="shared" si="20"/>
        <v>0.8</v>
      </c>
      <c r="V24" s="11">
        <f t="shared" si="20"/>
        <v>0.8</v>
      </c>
      <c r="W24" s="11">
        <f t="shared" si="20"/>
        <v>0.875</v>
      </c>
      <c r="Y24" s="11">
        <f t="shared" si="4"/>
        <v>13.8</v>
      </c>
      <c r="Z24" s="11">
        <f t="shared" si="1"/>
        <v>13.8</v>
      </c>
      <c r="AA24" s="11">
        <f t="shared" si="1"/>
        <v>13.875</v>
      </c>
      <c r="AB24" s="11">
        <f t="shared" si="1"/>
        <v>2.8340000000000001</v>
      </c>
      <c r="AC24" s="11">
        <f t="shared" si="1"/>
        <v>3.117</v>
      </c>
      <c r="AD24" s="11">
        <f t="shared" si="1"/>
        <v>6.5650000000000004</v>
      </c>
      <c r="AF24" s="11">
        <f t="shared" si="5"/>
        <v>16.634</v>
      </c>
      <c r="AG24" s="11">
        <f t="shared" si="2"/>
        <v>16.917000000000002</v>
      </c>
      <c r="AH24" s="11">
        <f t="shared" si="2"/>
        <v>20.440000000000001</v>
      </c>
      <c r="AJ24" s="13" t="str">
        <f t="shared" si="6"/>
        <v>2.1</v>
      </c>
      <c r="AK24" s="11">
        <f t="shared" si="18"/>
        <v>13.8</v>
      </c>
      <c r="AL24" s="11">
        <f t="shared" si="19"/>
        <v>6.6400000000000006</v>
      </c>
      <c r="AN24" s="11">
        <f t="shared" si="7"/>
        <v>13.8</v>
      </c>
      <c r="AO24" s="11">
        <f t="shared" si="13"/>
        <v>6.6400000000000006</v>
      </c>
      <c r="AP24" s="11">
        <f t="shared" si="14"/>
        <v>320.16399999999993</v>
      </c>
      <c r="AQ24" s="11">
        <f t="shared" si="15"/>
        <v>113.43599999999999</v>
      </c>
      <c r="AS24" s="10">
        <v>43568</v>
      </c>
      <c r="AT24" s="5">
        <v>0.8</v>
      </c>
      <c r="AU24" s="5">
        <v>0.8</v>
      </c>
      <c r="AV24" s="5">
        <f t="shared" si="8"/>
        <v>0.59075342465753422</v>
      </c>
      <c r="AW24" s="5">
        <v>13</v>
      </c>
      <c r="AX24" s="5">
        <v>13</v>
      </c>
      <c r="AY24" s="5">
        <f t="shared" si="9"/>
        <v>13.209246575342465</v>
      </c>
      <c r="AZ24" s="5">
        <v>0</v>
      </c>
      <c r="BA24" s="5">
        <v>0</v>
      </c>
      <c r="BB24" s="5">
        <f t="shared" si="10"/>
        <v>6.3557534246575349</v>
      </c>
      <c r="BC24" s="5">
        <v>2.8340000000000001</v>
      </c>
      <c r="BD24" s="5">
        <v>3.117</v>
      </c>
      <c r="BE24" s="5">
        <f t="shared" si="11"/>
        <v>0.28424657534246578</v>
      </c>
      <c r="BG24" s="20">
        <f t="shared" si="12"/>
        <v>7.4999999999999289E-2</v>
      </c>
      <c r="BH24" s="20">
        <f t="shared" si="12"/>
        <v>3.4480000000000004</v>
      </c>
    </row>
    <row r="25" spans="1:60" x14ac:dyDescent="0.2">
      <c r="A25" s="10">
        <v>43569</v>
      </c>
      <c r="B25" s="5">
        <v>0.8</v>
      </c>
      <c r="C25" s="5">
        <v>0.8</v>
      </c>
      <c r="D25" s="5">
        <v>0.73499999999999999</v>
      </c>
      <c r="E25" s="5">
        <v>13</v>
      </c>
      <c r="F25" s="5">
        <v>13</v>
      </c>
      <c r="G25" s="5">
        <v>13</v>
      </c>
      <c r="H25" s="5">
        <v>0</v>
      </c>
      <c r="I25" s="5">
        <v>0</v>
      </c>
      <c r="J25" s="5">
        <v>0</v>
      </c>
      <c r="K25" s="5">
        <v>2.8330000000000002</v>
      </c>
      <c r="L25" s="5">
        <v>3.1160000000000001</v>
      </c>
      <c r="M25" s="5">
        <v>4.9690000000000003</v>
      </c>
      <c r="O25" s="20">
        <f t="shared" si="3"/>
        <v>0</v>
      </c>
      <c r="P25" s="20">
        <f t="shared" si="3"/>
        <v>1.8530000000000002</v>
      </c>
      <c r="R25" s="11">
        <f t="shared" si="20"/>
        <v>15.833</v>
      </c>
      <c r="S25" s="11">
        <f t="shared" si="20"/>
        <v>16.116</v>
      </c>
      <c r="T25" s="11">
        <f t="shared" si="20"/>
        <v>17.969000000000001</v>
      </c>
      <c r="U25" s="11">
        <f t="shared" si="20"/>
        <v>0.8</v>
      </c>
      <c r="V25" s="11">
        <f t="shared" si="20"/>
        <v>0.8</v>
      </c>
      <c r="W25" s="11">
        <f t="shared" si="20"/>
        <v>0.73499999999999999</v>
      </c>
      <c r="Y25" s="11">
        <f t="shared" si="4"/>
        <v>13.8</v>
      </c>
      <c r="Z25" s="11">
        <f t="shared" si="1"/>
        <v>13.8</v>
      </c>
      <c r="AA25" s="11">
        <f t="shared" si="1"/>
        <v>13.734999999999999</v>
      </c>
      <c r="AB25" s="11">
        <f t="shared" si="1"/>
        <v>2.8330000000000002</v>
      </c>
      <c r="AC25" s="11">
        <f t="shared" si="1"/>
        <v>3.1160000000000001</v>
      </c>
      <c r="AD25" s="11">
        <f t="shared" si="1"/>
        <v>4.9690000000000003</v>
      </c>
      <c r="AF25" s="11">
        <f t="shared" si="5"/>
        <v>16.633000000000003</v>
      </c>
      <c r="AG25" s="11">
        <f t="shared" si="2"/>
        <v>16.916</v>
      </c>
      <c r="AH25" s="11">
        <f t="shared" si="2"/>
        <v>18.704000000000001</v>
      </c>
      <c r="AJ25" s="13" t="str">
        <f t="shared" si="6"/>
        <v>2.1</v>
      </c>
      <c r="AK25" s="11">
        <f t="shared" si="18"/>
        <v>13.8</v>
      </c>
      <c r="AL25" s="11">
        <f t="shared" si="19"/>
        <v>4.9039999999999999</v>
      </c>
      <c r="AN25" s="11">
        <f t="shared" si="7"/>
        <v>13.8</v>
      </c>
      <c r="AO25" s="11">
        <f t="shared" si="13"/>
        <v>4.9039999999999999</v>
      </c>
      <c r="AP25" s="11">
        <f t="shared" si="14"/>
        <v>320.16399999999993</v>
      </c>
      <c r="AQ25" s="11">
        <f t="shared" si="15"/>
        <v>113.43599999999999</v>
      </c>
      <c r="AS25" s="10">
        <v>43569</v>
      </c>
      <c r="AT25" s="5">
        <v>0.8</v>
      </c>
      <c r="AU25" s="5">
        <v>0.8</v>
      </c>
      <c r="AV25" s="5">
        <f t="shared" si="8"/>
        <v>0.54229041916167664</v>
      </c>
      <c r="AW25" s="5">
        <v>13</v>
      </c>
      <c r="AX25" s="5">
        <v>13</v>
      </c>
      <c r="AY25" s="5">
        <f t="shared" si="9"/>
        <v>13.257709580838323</v>
      </c>
      <c r="AZ25" s="5">
        <v>0</v>
      </c>
      <c r="BA25" s="5">
        <v>0</v>
      </c>
      <c r="BB25" s="5">
        <f t="shared" si="10"/>
        <v>4.7112904191616769</v>
      </c>
      <c r="BC25" s="5">
        <v>2.8330000000000002</v>
      </c>
      <c r="BD25" s="5">
        <v>3.1160000000000001</v>
      </c>
      <c r="BE25" s="5">
        <f t="shared" si="11"/>
        <v>0.19270958083832335</v>
      </c>
      <c r="BG25" s="20">
        <f t="shared" si="12"/>
        <v>0</v>
      </c>
      <c r="BH25" s="20">
        <f t="shared" si="12"/>
        <v>1.8530000000000002</v>
      </c>
    </row>
    <row r="26" spans="1:60" x14ac:dyDescent="0.2">
      <c r="A26" s="10">
        <v>43570</v>
      </c>
      <c r="B26" s="5">
        <v>0.8</v>
      </c>
      <c r="C26" s="5">
        <v>0.8</v>
      </c>
      <c r="D26" s="5">
        <v>0.80500000000000005</v>
      </c>
      <c r="E26" s="5">
        <v>13</v>
      </c>
      <c r="F26" s="5">
        <v>13</v>
      </c>
      <c r="G26" s="5">
        <v>13</v>
      </c>
      <c r="H26" s="5">
        <v>0</v>
      </c>
      <c r="I26" s="5">
        <v>0</v>
      </c>
      <c r="J26" s="5">
        <v>0</v>
      </c>
      <c r="K26" s="5">
        <v>2.8340000000000001</v>
      </c>
      <c r="L26" s="5">
        <v>3.117</v>
      </c>
      <c r="M26" s="5">
        <v>4.875</v>
      </c>
      <c r="O26" s="20">
        <f t="shared" si="3"/>
        <v>4.9999999999990052E-3</v>
      </c>
      <c r="P26" s="20">
        <f t="shared" si="3"/>
        <v>1.758</v>
      </c>
      <c r="R26" s="11">
        <f t="shared" si="20"/>
        <v>15.834</v>
      </c>
      <c r="S26" s="11">
        <f t="shared" si="20"/>
        <v>16.117000000000001</v>
      </c>
      <c r="T26" s="11">
        <f t="shared" si="20"/>
        <v>17.875</v>
      </c>
      <c r="U26" s="11">
        <f t="shared" si="20"/>
        <v>0.8</v>
      </c>
      <c r="V26" s="11">
        <f t="shared" si="20"/>
        <v>0.8</v>
      </c>
      <c r="W26" s="11">
        <f t="shared" si="20"/>
        <v>0.80500000000000005</v>
      </c>
      <c r="Y26" s="11">
        <f t="shared" si="4"/>
        <v>13.8</v>
      </c>
      <c r="Z26" s="11">
        <f t="shared" si="1"/>
        <v>13.8</v>
      </c>
      <c r="AA26" s="11">
        <f t="shared" si="1"/>
        <v>13.805</v>
      </c>
      <c r="AB26" s="11">
        <f t="shared" si="1"/>
        <v>2.8340000000000001</v>
      </c>
      <c r="AC26" s="11">
        <f t="shared" si="1"/>
        <v>3.117</v>
      </c>
      <c r="AD26" s="11">
        <f t="shared" si="1"/>
        <v>4.875</v>
      </c>
      <c r="AF26" s="11">
        <f t="shared" si="5"/>
        <v>16.634</v>
      </c>
      <c r="AG26" s="11">
        <f t="shared" si="2"/>
        <v>16.917000000000002</v>
      </c>
      <c r="AH26" s="11">
        <f t="shared" si="2"/>
        <v>18.68</v>
      </c>
      <c r="AJ26" s="13" t="str">
        <f t="shared" si="6"/>
        <v>2.1</v>
      </c>
      <c r="AK26" s="11">
        <f t="shared" si="18"/>
        <v>13.8</v>
      </c>
      <c r="AL26" s="11">
        <f t="shared" si="19"/>
        <v>4.879999999999999</v>
      </c>
      <c r="AN26" s="11">
        <f t="shared" si="7"/>
        <v>13.8</v>
      </c>
      <c r="AO26" s="11">
        <f t="shared" si="13"/>
        <v>4.879999999999999</v>
      </c>
      <c r="AP26" s="11">
        <f t="shared" si="14"/>
        <v>320.16399999999993</v>
      </c>
      <c r="AQ26" s="11">
        <f t="shared" si="15"/>
        <v>113.43599999999999</v>
      </c>
      <c r="AS26" s="10">
        <v>43570</v>
      </c>
      <c r="AT26" s="5">
        <v>0.8</v>
      </c>
      <c r="AU26" s="5">
        <v>0.8</v>
      </c>
      <c r="AV26" s="5">
        <f t="shared" si="8"/>
        <v>0.59470021413276242</v>
      </c>
      <c r="AW26" s="5">
        <v>13</v>
      </c>
      <c r="AX26" s="5">
        <v>13</v>
      </c>
      <c r="AY26" s="5">
        <f t="shared" si="9"/>
        <v>13.205299785867238</v>
      </c>
      <c r="AZ26" s="5">
        <v>0</v>
      </c>
      <c r="BA26" s="5">
        <v>0</v>
      </c>
      <c r="BB26" s="5">
        <f t="shared" si="10"/>
        <v>4.669700214132761</v>
      </c>
      <c r="BC26" s="5">
        <v>2.8340000000000001</v>
      </c>
      <c r="BD26" s="5">
        <v>3.117</v>
      </c>
      <c r="BE26" s="5">
        <f t="shared" si="11"/>
        <v>0.21029978586723766</v>
      </c>
      <c r="BG26" s="20">
        <f t="shared" si="12"/>
        <v>4.9999999999990052E-3</v>
      </c>
      <c r="BH26" s="20">
        <f t="shared" si="12"/>
        <v>1.758</v>
      </c>
    </row>
    <row r="27" spans="1:60" x14ac:dyDescent="0.2">
      <c r="A27" s="10">
        <v>43571</v>
      </c>
      <c r="B27" s="5">
        <v>0.7</v>
      </c>
      <c r="C27" s="5">
        <v>0.7</v>
      </c>
      <c r="D27" s="5">
        <v>0.45900000000000002</v>
      </c>
      <c r="E27" s="5">
        <v>13</v>
      </c>
      <c r="F27" s="5">
        <v>13</v>
      </c>
      <c r="G27" s="5">
        <v>13</v>
      </c>
      <c r="H27" s="5">
        <v>0</v>
      </c>
      <c r="I27" s="5">
        <v>0</v>
      </c>
      <c r="J27" s="5">
        <v>0</v>
      </c>
      <c r="K27" s="5">
        <v>2.8330000000000002</v>
      </c>
      <c r="L27" s="5">
        <v>3.1160000000000001</v>
      </c>
      <c r="M27" s="5">
        <v>4.7750000000000004</v>
      </c>
      <c r="O27" s="20">
        <f t="shared" si="3"/>
        <v>0</v>
      </c>
      <c r="P27" s="20">
        <f t="shared" si="3"/>
        <v>1.6590000000000003</v>
      </c>
      <c r="R27" s="11">
        <f t="shared" si="20"/>
        <v>15.833</v>
      </c>
      <c r="S27" s="11">
        <f t="shared" si="20"/>
        <v>16.116</v>
      </c>
      <c r="T27" s="11">
        <f t="shared" si="20"/>
        <v>17.774999999999999</v>
      </c>
      <c r="U27" s="11">
        <f t="shared" si="20"/>
        <v>0.7</v>
      </c>
      <c r="V27" s="11">
        <f t="shared" si="20"/>
        <v>0.7</v>
      </c>
      <c r="W27" s="11">
        <f t="shared" si="20"/>
        <v>0.45900000000000002</v>
      </c>
      <c r="Y27" s="11">
        <f t="shared" si="4"/>
        <v>13.7</v>
      </c>
      <c r="Z27" s="11">
        <f t="shared" si="1"/>
        <v>13.7</v>
      </c>
      <c r="AA27" s="11">
        <f t="shared" si="1"/>
        <v>13.459</v>
      </c>
      <c r="AB27" s="11">
        <f t="shared" si="1"/>
        <v>2.8330000000000002</v>
      </c>
      <c r="AC27" s="11">
        <f t="shared" si="1"/>
        <v>3.1160000000000001</v>
      </c>
      <c r="AD27" s="11">
        <f t="shared" si="1"/>
        <v>4.7750000000000004</v>
      </c>
      <c r="AF27" s="11">
        <f t="shared" si="5"/>
        <v>16.533000000000001</v>
      </c>
      <c r="AG27" s="11">
        <f t="shared" si="2"/>
        <v>16.815999999999999</v>
      </c>
      <c r="AH27" s="11">
        <f t="shared" si="2"/>
        <v>18.234000000000002</v>
      </c>
      <c r="AJ27" s="13" t="str">
        <f t="shared" si="6"/>
        <v>2.1</v>
      </c>
      <c r="AK27" s="11">
        <f t="shared" si="18"/>
        <v>13.7</v>
      </c>
      <c r="AL27" s="11">
        <f t="shared" si="19"/>
        <v>4.5340000000000025</v>
      </c>
      <c r="AN27" s="11">
        <f t="shared" si="7"/>
        <v>13.7</v>
      </c>
      <c r="AO27" s="11">
        <f t="shared" si="13"/>
        <v>4.5340000000000025</v>
      </c>
      <c r="AP27" s="11">
        <f t="shared" si="14"/>
        <v>320.16399999999993</v>
      </c>
      <c r="AQ27" s="11">
        <f t="shared" si="15"/>
        <v>113.43599999999999</v>
      </c>
      <c r="AS27" s="10">
        <v>43571</v>
      </c>
      <c r="AT27" s="5">
        <v>0.7</v>
      </c>
      <c r="AU27" s="5">
        <v>0.7</v>
      </c>
      <c r="AV27" s="5">
        <f t="shared" si="8"/>
        <v>0.34486673247778871</v>
      </c>
      <c r="AW27" s="5">
        <v>13</v>
      </c>
      <c r="AX27" s="5">
        <v>13</v>
      </c>
      <c r="AY27" s="5">
        <f t="shared" si="9"/>
        <v>13.355133267522207</v>
      </c>
      <c r="AZ27" s="5">
        <v>0</v>
      </c>
      <c r="BA27" s="5">
        <v>0</v>
      </c>
      <c r="BB27" s="5">
        <f t="shared" si="10"/>
        <v>4.4198667324777903</v>
      </c>
      <c r="BC27" s="5">
        <v>2.8330000000000002</v>
      </c>
      <c r="BD27" s="5">
        <v>3.1160000000000001</v>
      </c>
      <c r="BE27" s="5">
        <f t="shared" si="11"/>
        <v>0.1141332675222113</v>
      </c>
      <c r="BG27" s="20">
        <f t="shared" si="12"/>
        <v>0</v>
      </c>
      <c r="BH27" s="20">
        <f t="shared" si="12"/>
        <v>1.6590000000000003</v>
      </c>
    </row>
    <row r="28" spans="1:60" x14ac:dyDescent="0.2">
      <c r="A28" s="10">
        <v>43572</v>
      </c>
      <c r="B28" s="5">
        <v>0.7</v>
      </c>
      <c r="C28" s="5">
        <v>0.7</v>
      </c>
      <c r="D28" s="5">
        <v>0.61399999999999999</v>
      </c>
      <c r="E28" s="5">
        <v>13</v>
      </c>
      <c r="F28" s="5">
        <v>13</v>
      </c>
      <c r="G28" s="5">
        <v>12.1</v>
      </c>
      <c r="H28" s="5">
        <v>0</v>
      </c>
      <c r="I28" s="5">
        <v>0</v>
      </c>
      <c r="J28" s="5">
        <v>0</v>
      </c>
      <c r="K28" s="5">
        <v>2.8340000000000001</v>
      </c>
      <c r="L28" s="5">
        <v>3.117</v>
      </c>
      <c r="M28" s="5">
        <v>2.8340000000000001</v>
      </c>
      <c r="O28" s="20">
        <f t="shared" si="3"/>
        <v>0</v>
      </c>
      <c r="P28" s="20">
        <f t="shared" si="3"/>
        <v>0</v>
      </c>
      <c r="R28" s="11">
        <f t="shared" si="20"/>
        <v>15.834</v>
      </c>
      <c r="S28" s="11">
        <f t="shared" si="20"/>
        <v>16.117000000000001</v>
      </c>
      <c r="T28" s="11">
        <f t="shared" si="20"/>
        <v>14.933999999999999</v>
      </c>
      <c r="U28" s="11">
        <f t="shared" si="20"/>
        <v>0.7</v>
      </c>
      <c r="V28" s="11">
        <f t="shared" si="20"/>
        <v>0.7</v>
      </c>
      <c r="W28" s="11">
        <f t="shared" si="20"/>
        <v>0.61399999999999999</v>
      </c>
      <c r="Y28" s="11">
        <f t="shared" si="4"/>
        <v>13.7</v>
      </c>
      <c r="Z28" s="11">
        <f t="shared" si="4"/>
        <v>13.7</v>
      </c>
      <c r="AA28" s="11">
        <f t="shared" si="4"/>
        <v>12.714</v>
      </c>
      <c r="AB28" s="11">
        <f t="shared" si="4"/>
        <v>2.8340000000000001</v>
      </c>
      <c r="AC28" s="11">
        <f t="shared" si="4"/>
        <v>3.117</v>
      </c>
      <c r="AD28" s="11">
        <f t="shared" si="4"/>
        <v>2.8340000000000001</v>
      </c>
      <c r="AF28" s="11">
        <f t="shared" si="5"/>
        <v>16.533999999999999</v>
      </c>
      <c r="AG28" s="11">
        <f t="shared" si="5"/>
        <v>16.817</v>
      </c>
      <c r="AH28" s="11">
        <f t="shared" si="5"/>
        <v>15.548</v>
      </c>
      <c r="AJ28" s="13" t="str">
        <f t="shared" si="6"/>
        <v>2.3</v>
      </c>
      <c r="AK28" s="11">
        <f t="shared" ref="AK28" si="21">AH28-AL28</f>
        <v>12.714</v>
      </c>
      <c r="AL28" s="11">
        <f t="shared" ref="AL28" si="22">MIN(AH28,AB28)</f>
        <v>2.8340000000000001</v>
      </c>
      <c r="AN28" s="11">
        <f t="shared" si="7"/>
        <v>12.714</v>
      </c>
      <c r="AO28" s="11">
        <f t="shared" si="13"/>
        <v>2.8340000000000001</v>
      </c>
      <c r="AP28" s="11">
        <f t="shared" si="14"/>
        <v>320.16399999999993</v>
      </c>
      <c r="AQ28" s="11">
        <f t="shared" si="15"/>
        <v>113.43599999999999</v>
      </c>
      <c r="AS28" s="10">
        <v>43572</v>
      </c>
      <c r="AT28" s="5">
        <v>0.7</v>
      </c>
      <c r="AU28" s="5">
        <v>0.7</v>
      </c>
      <c r="AV28" s="5">
        <f t="shared" si="8"/>
        <v>0.50208361204013385</v>
      </c>
      <c r="AW28" s="5">
        <v>13</v>
      </c>
      <c r="AX28" s="5">
        <v>13</v>
      </c>
      <c r="AY28" s="5">
        <f t="shared" si="9"/>
        <v>12.211916387959867</v>
      </c>
      <c r="AZ28" s="5">
        <v>0</v>
      </c>
      <c r="BA28" s="5">
        <v>0</v>
      </c>
      <c r="BB28" s="5">
        <f t="shared" si="10"/>
        <v>2.7220836120401337</v>
      </c>
      <c r="BC28" s="5">
        <v>2.8340000000000001</v>
      </c>
      <c r="BD28" s="5">
        <v>3.117</v>
      </c>
      <c r="BE28" s="5">
        <f t="shared" si="11"/>
        <v>0.11191638795986622</v>
      </c>
      <c r="BG28" s="20">
        <f t="shared" si="12"/>
        <v>0</v>
      </c>
      <c r="BH28" s="20">
        <f t="shared" si="12"/>
        <v>0</v>
      </c>
    </row>
    <row r="29" spans="1:60" x14ac:dyDescent="0.2">
      <c r="A29" s="10">
        <v>43573</v>
      </c>
      <c r="B29" s="5">
        <v>0.7</v>
      </c>
      <c r="C29" s="5">
        <v>0.7</v>
      </c>
      <c r="D29" s="5">
        <v>0.45</v>
      </c>
      <c r="E29" s="5">
        <v>13</v>
      </c>
      <c r="F29" s="5">
        <v>13</v>
      </c>
      <c r="G29" s="5">
        <v>13</v>
      </c>
      <c r="H29" s="5">
        <v>0</v>
      </c>
      <c r="I29" s="5">
        <v>0</v>
      </c>
      <c r="J29" s="5">
        <v>0</v>
      </c>
      <c r="K29" s="5">
        <v>2.8330000000000002</v>
      </c>
      <c r="L29" s="5">
        <v>3.1160000000000001</v>
      </c>
      <c r="M29" s="5">
        <v>5.08</v>
      </c>
      <c r="O29" s="20">
        <f t="shared" si="3"/>
        <v>0</v>
      </c>
      <c r="P29" s="20">
        <f t="shared" si="3"/>
        <v>1.964</v>
      </c>
      <c r="R29" s="11">
        <f t="shared" si="20"/>
        <v>15.833</v>
      </c>
      <c r="S29" s="11">
        <f t="shared" si="20"/>
        <v>16.116</v>
      </c>
      <c r="T29" s="11">
        <f t="shared" si="20"/>
        <v>18.079999999999998</v>
      </c>
      <c r="U29" s="11">
        <f t="shared" si="20"/>
        <v>0.7</v>
      </c>
      <c r="V29" s="11">
        <f t="shared" si="20"/>
        <v>0.7</v>
      </c>
      <c r="W29" s="11">
        <f t="shared" si="20"/>
        <v>0.45</v>
      </c>
      <c r="Y29" s="11">
        <f t="shared" si="4"/>
        <v>13.7</v>
      </c>
      <c r="Z29" s="11">
        <f t="shared" si="4"/>
        <v>13.7</v>
      </c>
      <c r="AA29" s="11">
        <f t="shared" si="4"/>
        <v>13.45</v>
      </c>
      <c r="AB29" s="11">
        <f t="shared" si="4"/>
        <v>2.8330000000000002</v>
      </c>
      <c r="AC29" s="11">
        <f t="shared" si="4"/>
        <v>3.1160000000000001</v>
      </c>
      <c r="AD29" s="11">
        <f t="shared" si="4"/>
        <v>5.08</v>
      </c>
      <c r="AF29" s="11">
        <f t="shared" si="5"/>
        <v>16.533000000000001</v>
      </c>
      <c r="AG29" s="11">
        <f t="shared" si="5"/>
        <v>16.815999999999999</v>
      </c>
      <c r="AH29" s="11">
        <f t="shared" si="5"/>
        <v>18.53</v>
      </c>
      <c r="AJ29" s="13" t="str">
        <f t="shared" si="6"/>
        <v>2.1</v>
      </c>
      <c r="AK29" s="11">
        <f t="shared" si="18"/>
        <v>13.7</v>
      </c>
      <c r="AL29" s="11">
        <f t="shared" si="19"/>
        <v>4.8300000000000018</v>
      </c>
      <c r="AN29" s="11">
        <f t="shared" si="7"/>
        <v>13.7</v>
      </c>
      <c r="AO29" s="11">
        <f t="shared" si="13"/>
        <v>4.8300000000000018</v>
      </c>
      <c r="AP29" s="11">
        <f t="shared" si="14"/>
        <v>320.16399999999993</v>
      </c>
      <c r="AQ29" s="11">
        <f t="shared" si="15"/>
        <v>113.43599999999999</v>
      </c>
      <c r="AS29" s="10">
        <v>43573</v>
      </c>
      <c r="AT29" s="5">
        <v>0.7</v>
      </c>
      <c r="AU29" s="5">
        <v>0.7</v>
      </c>
      <c r="AV29" s="5">
        <f t="shared" si="8"/>
        <v>0.33270372369131135</v>
      </c>
      <c r="AW29" s="5">
        <v>13</v>
      </c>
      <c r="AX29" s="5">
        <v>13</v>
      </c>
      <c r="AY29" s="5">
        <f t="shared" si="9"/>
        <v>13.367296276308686</v>
      </c>
      <c r="AZ29" s="5">
        <v>0</v>
      </c>
      <c r="BA29" s="5">
        <v>0</v>
      </c>
      <c r="BB29" s="5">
        <f t="shared" si="10"/>
        <v>4.7127037236913125</v>
      </c>
      <c r="BC29" s="5">
        <v>2.8330000000000002</v>
      </c>
      <c r="BD29" s="5">
        <v>3.1160000000000001</v>
      </c>
      <c r="BE29" s="5">
        <f t="shared" si="11"/>
        <v>0.11729627630868866</v>
      </c>
      <c r="BG29" s="20">
        <f t="shared" si="12"/>
        <v>0</v>
      </c>
      <c r="BH29" s="20">
        <f t="shared" si="12"/>
        <v>1.964</v>
      </c>
    </row>
    <row r="30" spans="1:60" x14ac:dyDescent="0.2">
      <c r="A30" s="10">
        <v>43574</v>
      </c>
      <c r="B30" s="5">
        <v>0.7</v>
      </c>
      <c r="C30" s="5">
        <v>0.7</v>
      </c>
      <c r="D30" s="5">
        <v>0.497</v>
      </c>
      <c r="E30" s="5">
        <v>13</v>
      </c>
      <c r="F30" s="5">
        <v>13</v>
      </c>
      <c r="G30" s="5">
        <v>9.44</v>
      </c>
      <c r="H30" s="5">
        <v>0</v>
      </c>
      <c r="I30" s="5">
        <v>0</v>
      </c>
      <c r="J30" s="5">
        <v>0</v>
      </c>
      <c r="K30" s="5">
        <v>2.8340000000000001</v>
      </c>
      <c r="L30" s="5">
        <v>3.117</v>
      </c>
      <c r="M30" s="5">
        <v>2.8340000000000001</v>
      </c>
      <c r="O30" s="20">
        <f t="shared" si="3"/>
        <v>0</v>
      </c>
      <c r="P30" s="20">
        <f t="shared" si="3"/>
        <v>0</v>
      </c>
      <c r="R30" s="11">
        <f t="shared" si="20"/>
        <v>15.834</v>
      </c>
      <c r="S30" s="11">
        <f t="shared" si="20"/>
        <v>16.117000000000001</v>
      </c>
      <c r="T30" s="11">
        <f t="shared" si="20"/>
        <v>12.273999999999999</v>
      </c>
      <c r="U30" s="11">
        <f t="shared" si="20"/>
        <v>0.7</v>
      </c>
      <c r="V30" s="11">
        <f t="shared" si="20"/>
        <v>0.7</v>
      </c>
      <c r="W30" s="11">
        <f t="shared" si="20"/>
        <v>0.497</v>
      </c>
      <c r="Y30" s="11">
        <f t="shared" si="4"/>
        <v>13.7</v>
      </c>
      <c r="Z30" s="11">
        <f t="shared" si="4"/>
        <v>13.7</v>
      </c>
      <c r="AA30" s="11">
        <f t="shared" si="4"/>
        <v>9.9369999999999994</v>
      </c>
      <c r="AB30" s="11">
        <f t="shared" si="4"/>
        <v>2.8340000000000001</v>
      </c>
      <c r="AC30" s="11">
        <f t="shared" si="4"/>
        <v>3.117</v>
      </c>
      <c r="AD30" s="11">
        <f t="shared" si="4"/>
        <v>2.8340000000000001</v>
      </c>
      <c r="AF30" s="11">
        <f t="shared" si="5"/>
        <v>16.533999999999999</v>
      </c>
      <c r="AG30" s="11">
        <f t="shared" si="5"/>
        <v>16.817</v>
      </c>
      <c r="AH30" s="11">
        <f t="shared" si="5"/>
        <v>12.770999999999999</v>
      </c>
      <c r="AJ30" s="13" t="str">
        <f t="shared" si="6"/>
        <v>2.3</v>
      </c>
      <c r="AK30" s="11">
        <f t="shared" ref="AK30:AK41" si="23">AH30-AL30</f>
        <v>9.9369999999999994</v>
      </c>
      <c r="AL30" s="11">
        <f t="shared" ref="AL30:AL41" si="24">MIN(AH30,AB30)</f>
        <v>2.8340000000000001</v>
      </c>
      <c r="AN30" s="11">
        <f t="shared" si="7"/>
        <v>9.9369999999999994</v>
      </c>
      <c r="AO30" s="11">
        <f t="shared" si="13"/>
        <v>2.8340000000000001</v>
      </c>
      <c r="AP30" s="11">
        <f t="shared" si="14"/>
        <v>320.16399999999993</v>
      </c>
      <c r="AQ30" s="11">
        <f t="shared" si="15"/>
        <v>113.43599999999999</v>
      </c>
      <c r="AS30" s="10">
        <v>43574</v>
      </c>
      <c r="AT30" s="5">
        <v>0.7</v>
      </c>
      <c r="AU30" s="5">
        <v>0.7</v>
      </c>
      <c r="AV30" s="5">
        <f t="shared" si="8"/>
        <v>0.38671122073447661</v>
      </c>
      <c r="AW30" s="5">
        <v>13</v>
      </c>
      <c r="AX30" s="5">
        <v>13</v>
      </c>
      <c r="AY30" s="5">
        <f t="shared" si="9"/>
        <v>9.5502887792655233</v>
      </c>
      <c r="AZ30" s="5">
        <v>0</v>
      </c>
      <c r="BA30" s="5">
        <v>0</v>
      </c>
      <c r="BB30" s="5">
        <f t="shared" si="10"/>
        <v>2.7237112207344767</v>
      </c>
      <c r="BC30" s="5">
        <v>2.8340000000000001</v>
      </c>
      <c r="BD30" s="5">
        <v>3.117</v>
      </c>
      <c r="BE30" s="5">
        <f t="shared" si="11"/>
        <v>0.11028877926552347</v>
      </c>
      <c r="BG30" s="20">
        <f t="shared" si="12"/>
        <v>0</v>
      </c>
      <c r="BH30" s="20">
        <f t="shared" si="12"/>
        <v>0</v>
      </c>
    </row>
    <row r="31" spans="1:60" x14ac:dyDescent="0.2">
      <c r="A31" s="10">
        <v>43575</v>
      </c>
      <c r="B31" s="5">
        <v>0.7</v>
      </c>
      <c r="C31" s="5">
        <v>0.7</v>
      </c>
      <c r="D31" s="5">
        <v>0.38600000000000001</v>
      </c>
      <c r="E31" s="5">
        <v>13</v>
      </c>
      <c r="F31" s="5">
        <v>13</v>
      </c>
      <c r="G31" s="5">
        <v>10.084</v>
      </c>
      <c r="H31" s="5">
        <v>0</v>
      </c>
      <c r="I31" s="5">
        <v>0</v>
      </c>
      <c r="J31" s="5">
        <v>0</v>
      </c>
      <c r="K31" s="5">
        <v>2.8330000000000002</v>
      </c>
      <c r="L31" s="5">
        <v>3.1160000000000001</v>
      </c>
      <c r="M31" s="5">
        <v>2.8330000000000002</v>
      </c>
      <c r="O31" s="20">
        <f t="shared" si="3"/>
        <v>0</v>
      </c>
      <c r="P31" s="20">
        <f t="shared" si="3"/>
        <v>0</v>
      </c>
      <c r="R31" s="11">
        <f t="shared" si="20"/>
        <v>15.833</v>
      </c>
      <c r="S31" s="11">
        <f t="shared" si="20"/>
        <v>16.116</v>
      </c>
      <c r="T31" s="11">
        <f t="shared" si="20"/>
        <v>12.917</v>
      </c>
      <c r="U31" s="11">
        <f t="shared" si="20"/>
        <v>0.7</v>
      </c>
      <c r="V31" s="11">
        <f t="shared" si="20"/>
        <v>0.7</v>
      </c>
      <c r="W31" s="11">
        <f t="shared" si="20"/>
        <v>0.38600000000000001</v>
      </c>
      <c r="Y31" s="11">
        <f t="shared" si="4"/>
        <v>13.7</v>
      </c>
      <c r="Z31" s="11">
        <f t="shared" si="4"/>
        <v>13.7</v>
      </c>
      <c r="AA31" s="11">
        <f t="shared" si="4"/>
        <v>10.469999999999999</v>
      </c>
      <c r="AB31" s="11">
        <f t="shared" si="4"/>
        <v>2.8330000000000002</v>
      </c>
      <c r="AC31" s="11">
        <f t="shared" si="4"/>
        <v>3.1160000000000001</v>
      </c>
      <c r="AD31" s="11">
        <f t="shared" si="4"/>
        <v>2.8330000000000002</v>
      </c>
      <c r="AF31" s="11">
        <f t="shared" si="5"/>
        <v>16.533000000000001</v>
      </c>
      <c r="AG31" s="11">
        <f t="shared" si="5"/>
        <v>16.815999999999999</v>
      </c>
      <c r="AH31" s="11">
        <f t="shared" si="5"/>
        <v>13.302999999999999</v>
      </c>
      <c r="AJ31" s="13" t="str">
        <f t="shared" si="6"/>
        <v>2.3</v>
      </c>
      <c r="AK31" s="11">
        <f t="shared" si="23"/>
        <v>10.469999999999999</v>
      </c>
      <c r="AL31" s="11">
        <f t="shared" si="24"/>
        <v>2.8330000000000002</v>
      </c>
      <c r="AN31" s="11">
        <f t="shared" si="7"/>
        <v>10.469999999999999</v>
      </c>
      <c r="AO31" s="11">
        <f t="shared" si="13"/>
        <v>2.8330000000000002</v>
      </c>
      <c r="AP31" s="11">
        <f t="shared" si="14"/>
        <v>320.16399999999993</v>
      </c>
      <c r="AQ31" s="11">
        <f t="shared" si="15"/>
        <v>113.43599999999999</v>
      </c>
      <c r="AS31" s="10">
        <v>43575</v>
      </c>
      <c r="AT31" s="5">
        <v>0.7</v>
      </c>
      <c r="AU31" s="5">
        <v>0.7</v>
      </c>
      <c r="AV31" s="5">
        <f t="shared" si="8"/>
        <v>0.3037976396301586</v>
      </c>
      <c r="AW31" s="5">
        <v>13</v>
      </c>
      <c r="AX31" s="5">
        <v>13</v>
      </c>
      <c r="AY31" s="5">
        <f t="shared" si="9"/>
        <v>10.166202360369841</v>
      </c>
      <c r="AZ31" s="5">
        <v>0</v>
      </c>
      <c r="BA31" s="5">
        <v>0</v>
      </c>
      <c r="BB31" s="5">
        <f t="shared" si="10"/>
        <v>2.750797639630159</v>
      </c>
      <c r="BC31" s="5">
        <v>2.8330000000000002</v>
      </c>
      <c r="BD31" s="5">
        <v>3.1160000000000001</v>
      </c>
      <c r="BE31" s="5">
        <f t="shared" si="11"/>
        <v>8.220236036984141E-2</v>
      </c>
      <c r="BG31" s="20">
        <f t="shared" si="12"/>
        <v>0</v>
      </c>
      <c r="BH31" s="20">
        <f t="shared" si="12"/>
        <v>0</v>
      </c>
    </row>
    <row r="32" spans="1:60" x14ac:dyDescent="0.2">
      <c r="A32" s="10">
        <v>43576</v>
      </c>
      <c r="B32" s="5">
        <v>0.5</v>
      </c>
      <c r="C32" s="5">
        <v>0.5</v>
      </c>
      <c r="D32" s="5">
        <v>0.54700000000000004</v>
      </c>
      <c r="E32" s="5">
        <v>11</v>
      </c>
      <c r="F32" s="5">
        <v>11</v>
      </c>
      <c r="G32" s="5">
        <v>9.7780000000000005</v>
      </c>
      <c r="H32" s="5">
        <v>0</v>
      </c>
      <c r="I32" s="5">
        <v>0</v>
      </c>
      <c r="J32" s="5">
        <v>0</v>
      </c>
      <c r="K32" s="5">
        <v>2.8330000000000002</v>
      </c>
      <c r="L32" s="5">
        <v>3.1160000000000001</v>
      </c>
      <c r="M32" s="5">
        <v>2.8330000000000002</v>
      </c>
      <c r="O32" s="20">
        <f t="shared" si="3"/>
        <v>0</v>
      </c>
      <c r="P32" s="20">
        <f t="shared" si="3"/>
        <v>0</v>
      </c>
      <c r="R32" s="11">
        <f t="shared" ref="R32:W43" si="25">SUMIFS($B32:$M32,$B$11:$M$11,R$11,$B$5:$M$5,R$5)</f>
        <v>13.833</v>
      </c>
      <c r="S32" s="11">
        <f t="shared" si="25"/>
        <v>14.116</v>
      </c>
      <c r="T32" s="11">
        <f t="shared" si="25"/>
        <v>12.611000000000001</v>
      </c>
      <c r="U32" s="11">
        <f t="shared" si="25"/>
        <v>0.5</v>
      </c>
      <c r="V32" s="11">
        <f t="shared" si="25"/>
        <v>0.5</v>
      </c>
      <c r="W32" s="11">
        <f t="shared" si="25"/>
        <v>0.54700000000000004</v>
      </c>
      <c r="Y32" s="11">
        <f t="shared" si="4"/>
        <v>11.5</v>
      </c>
      <c r="Z32" s="11">
        <f t="shared" si="4"/>
        <v>11.5</v>
      </c>
      <c r="AA32" s="11">
        <f t="shared" si="4"/>
        <v>10.325000000000001</v>
      </c>
      <c r="AB32" s="11">
        <f t="shared" si="4"/>
        <v>2.8330000000000002</v>
      </c>
      <c r="AC32" s="11">
        <f t="shared" si="4"/>
        <v>3.1160000000000001</v>
      </c>
      <c r="AD32" s="11">
        <f t="shared" si="4"/>
        <v>2.8330000000000002</v>
      </c>
      <c r="AF32" s="11">
        <f t="shared" si="5"/>
        <v>14.333</v>
      </c>
      <c r="AG32" s="11">
        <f t="shared" si="5"/>
        <v>14.616</v>
      </c>
      <c r="AH32" s="11">
        <f t="shared" si="5"/>
        <v>13.158000000000001</v>
      </c>
      <c r="AJ32" s="13" t="str">
        <f t="shared" si="6"/>
        <v>2.3</v>
      </c>
      <c r="AK32" s="11">
        <f t="shared" si="23"/>
        <v>10.325000000000001</v>
      </c>
      <c r="AL32" s="11">
        <f t="shared" si="24"/>
        <v>2.8330000000000002</v>
      </c>
      <c r="AN32" s="11">
        <f t="shared" si="7"/>
        <v>10.325000000000001</v>
      </c>
      <c r="AO32" s="11">
        <f t="shared" si="13"/>
        <v>2.8330000000000002</v>
      </c>
      <c r="AP32" s="11">
        <f t="shared" si="14"/>
        <v>320.16399999999993</v>
      </c>
      <c r="AQ32" s="11">
        <f t="shared" si="15"/>
        <v>113.43599999999999</v>
      </c>
      <c r="AS32" s="10">
        <v>43576</v>
      </c>
      <c r="AT32" s="5">
        <v>0.5</v>
      </c>
      <c r="AU32" s="5">
        <v>0.5</v>
      </c>
      <c r="AV32" s="5">
        <f t="shared" si="8"/>
        <v>0.42922746618027058</v>
      </c>
      <c r="AW32" s="5">
        <v>11</v>
      </c>
      <c r="AX32" s="5">
        <v>11</v>
      </c>
      <c r="AY32" s="5">
        <f t="shared" si="9"/>
        <v>9.8957725338197307</v>
      </c>
      <c r="AZ32" s="5">
        <v>0</v>
      </c>
      <c r="BA32" s="5">
        <v>0</v>
      </c>
      <c r="BB32" s="5">
        <f t="shared" si="10"/>
        <v>2.7152274661802709</v>
      </c>
      <c r="BC32" s="5">
        <v>2.8330000000000002</v>
      </c>
      <c r="BD32" s="5">
        <v>3.1160000000000001</v>
      </c>
      <c r="BE32" s="5">
        <f t="shared" si="11"/>
        <v>0.11777253381972944</v>
      </c>
      <c r="BG32" s="20">
        <f t="shared" si="12"/>
        <v>0</v>
      </c>
      <c r="BH32" s="20">
        <f t="shared" si="12"/>
        <v>0</v>
      </c>
    </row>
    <row r="33" spans="1:60" x14ac:dyDescent="0.2">
      <c r="A33" s="10">
        <v>43577</v>
      </c>
      <c r="B33" s="5">
        <v>0.5</v>
      </c>
      <c r="C33" s="5">
        <v>0.5</v>
      </c>
      <c r="D33" s="5">
        <v>0.48699999999999999</v>
      </c>
      <c r="E33" s="5">
        <v>11</v>
      </c>
      <c r="F33" s="5">
        <v>11</v>
      </c>
      <c r="G33" s="5">
        <v>8.3350000000000009</v>
      </c>
      <c r="H33" s="5">
        <v>0</v>
      </c>
      <c r="I33" s="5">
        <v>0</v>
      </c>
      <c r="J33" s="5">
        <v>0</v>
      </c>
      <c r="K33" s="5">
        <v>2.8330000000000002</v>
      </c>
      <c r="L33" s="5">
        <v>3.1160000000000001</v>
      </c>
      <c r="M33" s="5">
        <v>2.8330000000000002</v>
      </c>
      <c r="O33" s="20">
        <f t="shared" si="3"/>
        <v>0</v>
      </c>
      <c r="P33" s="20">
        <f t="shared" si="3"/>
        <v>0</v>
      </c>
      <c r="R33" s="11">
        <f t="shared" si="25"/>
        <v>13.833</v>
      </c>
      <c r="S33" s="11">
        <f t="shared" si="25"/>
        <v>14.116</v>
      </c>
      <c r="T33" s="11">
        <f t="shared" si="25"/>
        <v>11.168000000000001</v>
      </c>
      <c r="U33" s="11">
        <f t="shared" si="25"/>
        <v>0.5</v>
      </c>
      <c r="V33" s="11">
        <f t="shared" si="25"/>
        <v>0.5</v>
      </c>
      <c r="W33" s="11">
        <f t="shared" si="25"/>
        <v>0.48699999999999999</v>
      </c>
      <c r="Y33" s="11">
        <f t="shared" si="4"/>
        <v>11.5</v>
      </c>
      <c r="Z33" s="11">
        <f t="shared" si="4"/>
        <v>11.5</v>
      </c>
      <c r="AA33" s="11">
        <f t="shared" si="4"/>
        <v>8.822000000000001</v>
      </c>
      <c r="AB33" s="11">
        <f t="shared" si="4"/>
        <v>2.8330000000000002</v>
      </c>
      <c r="AC33" s="11">
        <f t="shared" si="4"/>
        <v>3.1160000000000001</v>
      </c>
      <c r="AD33" s="11">
        <f t="shared" si="4"/>
        <v>2.8330000000000002</v>
      </c>
      <c r="AF33" s="11">
        <f t="shared" si="5"/>
        <v>14.333</v>
      </c>
      <c r="AG33" s="11">
        <f t="shared" si="5"/>
        <v>14.616</v>
      </c>
      <c r="AH33" s="11">
        <f t="shared" si="5"/>
        <v>11.655000000000001</v>
      </c>
      <c r="AJ33" s="13" t="str">
        <f t="shared" si="6"/>
        <v>2.3</v>
      </c>
      <c r="AK33" s="11">
        <f t="shared" si="23"/>
        <v>8.822000000000001</v>
      </c>
      <c r="AL33" s="11">
        <f t="shared" si="24"/>
        <v>2.8330000000000002</v>
      </c>
      <c r="AN33" s="11">
        <f t="shared" si="7"/>
        <v>8.822000000000001</v>
      </c>
      <c r="AO33" s="11">
        <f t="shared" si="13"/>
        <v>2.8330000000000002</v>
      </c>
      <c r="AP33" s="11">
        <f t="shared" si="14"/>
        <v>320.16399999999993</v>
      </c>
      <c r="AQ33" s="11">
        <f t="shared" si="15"/>
        <v>113.43599999999999</v>
      </c>
      <c r="AS33" s="10">
        <v>43577</v>
      </c>
      <c r="AT33" s="5">
        <v>0.5</v>
      </c>
      <c r="AU33" s="5">
        <v>0.5</v>
      </c>
      <c r="AV33" s="5">
        <f t="shared" si="8"/>
        <v>0.36862410982410987</v>
      </c>
      <c r="AW33" s="5">
        <v>11</v>
      </c>
      <c r="AX33" s="5">
        <v>11</v>
      </c>
      <c r="AY33" s="5">
        <f t="shared" si="9"/>
        <v>8.4533758901758898</v>
      </c>
      <c r="AZ33" s="5">
        <v>0</v>
      </c>
      <c r="BA33" s="5">
        <v>0</v>
      </c>
      <c r="BB33" s="5">
        <f t="shared" si="10"/>
        <v>2.71462410982411</v>
      </c>
      <c r="BC33" s="5">
        <v>2.8330000000000002</v>
      </c>
      <c r="BD33" s="5">
        <v>3.1160000000000001</v>
      </c>
      <c r="BE33" s="5">
        <f t="shared" si="11"/>
        <v>0.11837589017589017</v>
      </c>
      <c r="BG33" s="20">
        <f t="shared" si="12"/>
        <v>0</v>
      </c>
      <c r="BH33" s="20">
        <f t="shared" si="12"/>
        <v>0</v>
      </c>
    </row>
    <row r="34" spans="1:60" x14ac:dyDescent="0.2">
      <c r="A34" s="10">
        <v>43578</v>
      </c>
      <c r="B34" s="5">
        <v>0.5</v>
      </c>
      <c r="C34" s="5">
        <v>0.5</v>
      </c>
      <c r="D34" s="5">
        <v>0.46500000000000002</v>
      </c>
      <c r="E34" s="5">
        <v>11</v>
      </c>
      <c r="F34" s="5">
        <v>11</v>
      </c>
      <c r="G34" s="5">
        <v>7.1</v>
      </c>
      <c r="H34" s="5">
        <v>0</v>
      </c>
      <c r="I34" s="5">
        <v>0</v>
      </c>
      <c r="J34" s="5">
        <v>0</v>
      </c>
      <c r="K34" s="5">
        <v>2.8330000000000002</v>
      </c>
      <c r="L34" s="5">
        <v>3.1160000000000001</v>
      </c>
      <c r="M34" s="5">
        <v>2.8330000000000002</v>
      </c>
      <c r="O34" s="20">
        <f t="shared" si="3"/>
        <v>0</v>
      </c>
      <c r="P34" s="20">
        <f t="shared" si="3"/>
        <v>0</v>
      </c>
      <c r="R34" s="11">
        <f t="shared" si="25"/>
        <v>13.833</v>
      </c>
      <c r="S34" s="11">
        <f t="shared" si="25"/>
        <v>14.116</v>
      </c>
      <c r="T34" s="11">
        <f t="shared" si="25"/>
        <v>9.9329999999999998</v>
      </c>
      <c r="U34" s="11">
        <f t="shared" si="25"/>
        <v>0.5</v>
      </c>
      <c r="V34" s="11">
        <f t="shared" si="25"/>
        <v>0.5</v>
      </c>
      <c r="W34" s="11">
        <f t="shared" si="25"/>
        <v>0.46500000000000002</v>
      </c>
      <c r="Y34" s="11">
        <f t="shared" si="4"/>
        <v>11.5</v>
      </c>
      <c r="Z34" s="11">
        <f t="shared" si="4"/>
        <v>11.5</v>
      </c>
      <c r="AA34" s="11">
        <f t="shared" si="4"/>
        <v>7.5649999999999995</v>
      </c>
      <c r="AB34" s="11">
        <f t="shared" si="4"/>
        <v>2.8330000000000002</v>
      </c>
      <c r="AC34" s="11">
        <f t="shared" si="4"/>
        <v>3.1160000000000001</v>
      </c>
      <c r="AD34" s="11">
        <f t="shared" si="4"/>
        <v>2.8330000000000002</v>
      </c>
      <c r="AF34" s="11">
        <f t="shared" si="5"/>
        <v>14.333</v>
      </c>
      <c r="AG34" s="11">
        <f t="shared" si="5"/>
        <v>14.616</v>
      </c>
      <c r="AH34" s="11">
        <f t="shared" si="5"/>
        <v>10.398</v>
      </c>
      <c r="AJ34" s="13" t="str">
        <f t="shared" si="6"/>
        <v>2.3</v>
      </c>
      <c r="AK34" s="11">
        <f t="shared" si="23"/>
        <v>7.5649999999999995</v>
      </c>
      <c r="AL34" s="11">
        <f t="shared" si="24"/>
        <v>2.8330000000000002</v>
      </c>
      <c r="AN34" s="11">
        <f t="shared" si="7"/>
        <v>7.5649999999999995</v>
      </c>
      <c r="AO34" s="11">
        <f t="shared" si="13"/>
        <v>2.8330000000000002</v>
      </c>
      <c r="AP34" s="11">
        <f t="shared" si="14"/>
        <v>320.16399999999993</v>
      </c>
      <c r="AQ34" s="11">
        <f t="shared" si="15"/>
        <v>113.43599999999999</v>
      </c>
      <c r="AS34" s="10">
        <v>43578</v>
      </c>
      <c r="AT34" s="5">
        <v>0.5</v>
      </c>
      <c r="AU34" s="5">
        <v>0.5</v>
      </c>
      <c r="AV34" s="5">
        <f t="shared" si="8"/>
        <v>0.33830784766301214</v>
      </c>
      <c r="AW34" s="5">
        <v>11</v>
      </c>
      <c r="AX34" s="5">
        <v>11</v>
      </c>
      <c r="AY34" s="5">
        <f t="shared" si="9"/>
        <v>7.2266921523369874</v>
      </c>
      <c r="AZ34" s="5">
        <v>0</v>
      </c>
      <c r="BA34" s="5">
        <v>0</v>
      </c>
      <c r="BB34" s="5">
        <f t="shared" si="10"/>
        <v>2.7063078476630125</v>
      </c>
      <c r="BC34" s="5">
        <v>2.8330000000000002</v>
      </c>
      <c r="BD34" s="5">
        <v>3.1160000000000001</v>
      </c>
      <c r="BE34" s="5">
        <f t="shared" si="11"/>
        <v>0.12669215233698791</v>
      </c>
      <c r="BG34" s="20">
        <f t="shared" si="12"/>
        <v>0</v>
      </c>
      <c r="BH34" s="20">
        <f t="shared" si="12"/>
        <v>0</v>
      </c>
    </row>
    <row r="35" spans="1:60" x14ac:dyDescent="0.2">
      <c r="A35" s="10">
        <v>43579</v>
      </c>
      <c r="B35" s="5">
        <v>0.5</v>
      </c>
      <c r="C35" s="5">
        <v>0.5</v>
      </c>
      <c r="D35" s="5">
        <v>0.30299999999999999</v>
      </c>
      <c r="E35" s="5">
        <v>11</v>
      </c>
      <c r="F35" s="5">
        <v>11</v>
      </c>
      <c r="G35" s="5">
        <v>8.6620000000000008</v>
      </c>
      <c r="H35" s="5">
        <v>0</v>
      </c>
      <c r="I35" s="5">
        <v>0</v>
      </c>
      <c r="J35" s="5">
        <v>0</v>
      </c>
      <c r="K35" s="5">
        <v>2.8330000000000002</v>
      </c>
      <c r="L35" s="5">
        <v>3.1160000000000001</v>
      </c>
      <c r="M35" s="5">
        <v>2.8330000000000002</v>
      </c>
      <c r="O35" s="20">
        <f t="shared" si="3"/>
        <v>0</v>
      </c>
      <c r="P35" s="20">
        <f t="shared" si="3"/>
        <v>0</v>
      </c>
      <c r="R35" s="11">
        <f t="shared" si="25"/>
        <v>13.833</v>
      </c>
      <c r="S35" s="11">
        <f t="shared" si="25"/>
        <v>14.116</v>
      </c>
      <c r="T35" s="11">
        <f t="shared" si="25"/>
        <v>11.495000000000001</v>
      </c>
      <c r="U35" s="11">
        <f t="shared" si="25"/>
        <v>0.5</v>
      </c>
      <c r="V35" s="11">
        <f t="shared" si="25"/>
        <v>0.5</v>
      </c>
      <c r="W35" s="11">
        <f t="shared" si="25"/>
        <v>0.30299999999999999</v>
      </c>
      <c r="Y35" s="11">
        <f t="shared" si="4"/>
        <v>11.5</v>
      </c>
      <c r="Z35" s="11">
        <f t="shared" si="4"/>
        <v>11.5</v>
      </c>
      <c r="AA35" s="11">
        <f t="shared" si="4"/>
        <v>8.9650000000000016</v>
      </c>
      <c r="AB35" s="11">
        <f t="shared" si="4"/>
        <v>2.8330000000000002</v>
      </c>
      <c r="AC35" s="11">
        <f t="shared" si="4"/>
        <v>3.1160000000000001</v>
      </c>
      <c r="AD35" s="11">
        <f t="shared" si="4"/>
        <v>2.8330000000000002</v>
      </c>
      <c r="AF35" s="11">
        <f t="shared" si="5"/>
        <v>14.333</v>
      </c>
      <c r="AG35" s="11">
        <f t="shared" si="5"/>
        <v>14.616</v>
      </c>
      <c r="AH35" s="11">
        <f t="shared" si="5"/>
        <v>11.798000000000002</v>
      </c>
      <c r="AJ35" s="13" t="str">
        <f t="shared" si="6"/>
        <v>2.3</v>
      </c>
      <c r="AK35" s="11">
        <f t="shared" si="23"/>
        <v>8.9650000000000016</v>
      </c>
      <c r="AL35" s="11">
        <f t="shared" si="24"/>
        <v>2.8330000000000002</v>
      </c>
      <c r="AN35" s="11">
        <f t="shared" si="7"/>
        <v>8.9650000000000016</v>
      </c>
      <c r="AO35" s="11">
        <f t="shared" si="13"/>
        <v>2.8330000000000002</v>
      </c>
      <c r="AP35" s="11">
        <f t="shared" si="14"/>
        <v>320.16399999999993</v>
      </c>
      <c r="AQ35" s="11">
        <f t="shared" si="15"/>
        <v>113.43599999999999</v>
      </c>
      <c r="AS35" s="10">
        <v>43579</v>
      </c>
      <c r="AT35" s="5">
        <v>0.5</v>
      </c>
      <c r="AU35" s="5">
        <v>0.5</v>
      </c>
      <c r="AV35" s="5">
        <f t="shared" si="8"/>
        <v>0.23024199016782504</v>
      </c>
      <c r="AW35" s="5">
        <v>11</v>
      </c>
      <c r="AX35" s="5">
        <v>11</v>
      </c>
      <c r="AY35" s="5">
        <f t="shared" si="9"/>
        <v>8.7347580098321753</v>
      </c>
      <c r="AZ35" s="5">
        <v>0</v>
      </c>
      <c r="BA35" s="5">
        <v>0</v>
      </c>
      <c r="BB35" s="5">
        <f t="shared" si="10"/>
        <v>2.7602419901678252</v>
      </c>
      <c r="BC35" s="5">
        <v>2.8330000000000002</v>
      </c>
      <c r="BD35" s="5">
        <v>3.1160000000000001</v>
      </c>
      <c r="BE35" s="5">
        <f t="shared" si="11"/>
        <v>7.2758009832174939E-2</v>
      </c>
      <c r="BG35" s="20">
        <f t="shared" si="12"/>
        <v>0</v>
      </c>
      <c r="BH35" s="20">
        <f t="shared" si="12"/>
        <v>0</v>
      </c>
    </row>
    <row r="36" spans="1:60" x14ac:dyDescent="0.2">
      <c r="A36" s="10">
        <v>43580</v>
      </c>
      <c r="B36" s="5">
        <v>0.5</v>
      </c>
      <c r="C36" s="5">
        <v>0.5</v>
      </c>
      <c r="D36" s="5">
        <v>0.14599999999999999</v>
      </c>
      <c r="E36" s="5">
        <v>11</v>
      </c>
      <c r="F36" s="5">
        <v>11</v>
      </c>
      <c r="G36" s="5">
        <v>2.6379999999999999</v>
      </c>
      <c r="H36" s="5">
        <v>0</v>
      </c>
      <c r="I36" s="5">
        <v>0</v>
      </c>
      <c r="J36" s="5">
        <v>0</v>
      </c>
      <c r="K36" s="5">
        <v>2.8330000000000002</v>
      </c>
      <c r="L36" s="5">
        <v>3.1160000000000001</v>
      </c>
      <c r="M36" s="5">
        <v>2.8330000000000002</v>
      </c>
      <c r="O36" s="20">
        <f t="shared" si="3"/>
        <v>0</v>
      </c>
      <c r="P36" s="20">
        <f t="shared" si="3"/>
        <v>0</v>
      </c>
      <c r="R36" s="11">
        <f t="shared" si="25"/>
        <v>13.833</v>
      </c>
      <c r="S36" s="11">
        <f t="shared" si="25"/>
        <v>14.116</v>
      </c>
      <c r="T36" s="11">
        <f t="shared" si="25"/>
        <v>5.4710000000000001</v>
      </c>
      <c r="U36" s="11">
        <f t="shared" si="25"/>
        <v>0.5</v>
      </c>
      <c r="V36" s="11">
        <f t="shared" si="25"/>
        <v>0.5</v>
      </c>
      <c r="W36" s="11">
        <f t="shared" si="25"/>
        <v>0.14599999999999999</v>
      </c>
      <c r="Y36" s="11">
        <f t="shared" si="4"/>
        <v>11.5</v>
      </c>
      <c r="Z36" s="11">
        <f t="shared" si="4"/>
        <v>11.5</v>
      </c>
      <c r="AA36" s="11">
        <f t="shared" si="4"/>
        <v>2.7839999999999998</v>
      </c>
      <c r="AB36" s="11">
        <f t="shared" si="4"/>
        <v>2.8330000000000002</v>
      </c>
      <c r="AC36" s="11">
        <f t="shared" si="4"/>
        <v>3.1160000000000001</v>
      </c>
      <c r="AD36" s="11">
        <f t="shared" si="4"/>
        <v>2.8330000000000002</v>
      </c>
      <c r="AF36" s="11">
        <f t="shared" si="5"/>
        <v>14.333</v>
      </c>
      <c r="AG36" s="11">
        <f t="shared" si="5"/>
        <v>14.616</v>
      </c>
      <c r="AH36" s="11">
        <f t="shared" si="5"/>
        <v>5.617</v>
      </c>
      <c r="AJ36" s="13" t="str">
        <f t="shared" si="6"/>
        <v>2.3</v>
      </c>
      <c r="AK36" s="11">
        <f t="shared" si="23"/>
        <v>2.7839999999999998</v>
      </c>
      <c r="AL36" s="11">
        <f t="shared" si="24"/>
        <v>2.8330000000000002</v>
      </c>
      <c r="AN36" s="11">
        <f t="shared" si="7"/>
        <v>2.7839999999999998</v>
      </c>
      <c r="AO36" s="11">
        <f t="shared" si="13"/>
        <v>2.8330000000000002</v>
      </c>
      <c r="AP36" s="11">
        <f t="shared" si="14"/>
        <v>320.16399999999993</v>
      </c>
      <c r="AQ36" s="11">
        <f t="shared" si="15"/>
        <v>113.43599999999999</v>
      </c>
      <c r="AS36" s="10">
        <v>43580</v>
      </c>
      <c r="AT36" s="5">
        <v>0.5</v>
      </c>
      <c r="AU36" s="5">
        <v>0.5</v>
      </c>
      <c r="AV36" s="5">
        <f t="shared" si="8"/>
        <v>7.2363183193875719E-2</v>
      </c>
      <c r="AW36" s="5">
        <v>11</v>
      </c>
      <c r="AX36" s="5">
        <v>11</v>
      </c>
      <c r="AY36" s="5">
        <f t="shared" si="9"/>
        <v>2.711636816806124</v>
      </c>
      <c r="AZ36" s="5">
        <v>0</v>
      </c>
      <c r="BA36" s="5">
        <v>0</v>
      </c>
      <c r="BB36" s="5">
        <f t="shared" si="10"/>
        <v>2.7593631831938761</v>
      </c>
      <c r="BC36" s="5">
        <v>2.8330000000000002</v>
      </c>
      <c r="BD36" s="5">
        <v>3.1160000000000001</v>
      </c>
      <c r="BE36" s="5">
        <f t="shared" si="11"/>
        <v>7.3636816806124258E-2</v>
      </c>
      <c r="BG36" s="20">
        <f t="shared" si="12"/>
        <v>0</v>
      </c>
      <c r="BH36" s="20">
        <f t="shared" si="12"/>
        <v>0</v>
      </c>
    </row>
    <row r="37" spans="1:60" x14ac:dyDescent="0.2">
      <c r="A37" s="10">
        <v>43581</v>
      </c>
      <c r="B37" s="5">
        <v>0.5</v>
      </c>
      <c r="C37" s="5">
        <v>0.5</v>
      </c>
      <c r="D37" s="5">
        <v>0</v>
      </c>
      <c r="E37" s="5">
        <v>11</v>
      </c>
      <c r="F37" s="5">
        <v>11</v>
      </c>
      <c r="G37" s="5">
        <v>4.1420000000000003</v>
      </c>
      <c r="H37" s="5">
        <v>0</v>
      </c>
      <c r="I37" s="5">
        <v>0</v>
      </c>
      <c r="J37" s="5">
        <v>0</v>
      </c>
      <c r="K37" s="5">
        <v>2.8330000000000002</v>
      </c>
      <c r="L37" s="5">
        <v>3.1160000000000001</v>
      </c>
      <c r="M37" s="5">
        <v>2.8330000000000002</v>
      </c>
      <c r="O37" s="20">
        <f t="shared" si="3"/>
        <v>0</v>
      </c>
      <c r="P37" s="20">
        <f t="shared" si="3"/>
        <v>0</v>
      </c>
      <c r="R37" s="11">
        <f t="shared" si="25"/>
        <v>13.833</v>
      </c>
      <c r="S37" s="11">
        <f t="shared" si="25"/>
        <v>14.116</v>
      </c>
      <c r="T37" s="11">
        <f t="shared" si="25"/>
        <v>6.9750000000000005</v>
      </c>
      <c r="U37" s="11">
        <f t="shared" si="25"/>
        <v>0.5</v>
      </c>
      <c r="V37" s="11">
        <f t="shared" si="25"/>
        <v>0.5</v>
      </c>
      <c r="W37" s="11">
        <f t="shared" si="25"/>
        <v>0</v>
      </c>
      <c r="Y37" s="11">
        <f t="shared" si="4"/>
        <v>11.5</v>
      </c>
      <c r="Z37" s="11">
        <f t="shared" si="4"/>
        <v>11.5</v>
      </c>
      <c r="AA37" s="11">
        <f t="shared" si="4"/>
        <v>4.1420000000000003</v>
      </c>
      <c r="AB37" s="11">
        <f t="shared" si="4"/>
        <v>2.8330000000000002</v>
      </c>
      <c r="AC37" s="11">
        <f t="shared" si="4"/>
        <v>3.1160000000000001</v>
      </c>
      <c r="AD37" s="11">
        <f t="shared" si="4"/>
        <v>2.8330000000000002</v>
      </c>
      <c r="AF37" s="11">
        <f t="shared" si="5"/>
        <v>14.333</v>
      </c>
      <c r="AG37" s="11">
        <f t="shared" si="5"/>
        <v>14.616</v>
      </c>
      <c r="AH37" s="11">
        <f t="shared" si="5"/>
        <v>6.9750000000000005</v>
      </c>
      <c r="AJ37" s="13" t="str">
        <f t="shared" si="6"/>
        <v>2.3</v>
      </c>
      <c r="AK37" s="11">
        <f t="shared" si="23"/>
        <v>4.1420000000000003</v>
      </c>
      <c r="AL37" s="11">
        <f t="shared" si="24"/>
        <v>2.8330000000000002</v>
      </c>
      <c r="AN37" s="11">
        <f t="shared" si="7"/>
        <v>4.1420000000000003</v>
      </c>
      <c r="AO37" s="11">
        <f t="shared" si="13"/>
        <v>2.8330000000000002</v>
      </c>
      <c r="AP37" s="11">
        <f t="shared" si="14"/>
        <v>320.16399999999993</v>
      </c>
      <c r="AQ37" s="11">
        <f t="shared" si="15"/>
        <v>113.43599999999999</v>
      </c>
      <c r="AS37" s="10">
        <v>43581</v>
      </c>
      <c r="AT37" s="5">
        <v>0.5</v>
      </c>
      <c r="AU37" s="5">
        <v>0.5</v>
      </c>
      <c r="AV37" s="5">
        <f t="shared" si="8"/>
        <v>0</v>
      </c>
      <c r="AW37" s="5">
        <v>11</v>
      </c>
      <c r="AX37" s="5">
        <v>11</v>
      </c>
      <c r="AY37" s="5">
        <f t="shared" si="9"/>
        <v>4.1420000000000003</v>
      </c>
      <c r="AZ37" s="5">
        <v>0</v>
      </c>
      <c r="BA37" s="5">
        <v>0</v>
      </c>
      <c r="BB37" s="5">
        <f t="shared" si="10"/>
        <v>2.8330000000000002</v>
      </c>
      <c r="BC37" s="5">
        <v>2.8330000000000002</v>
      </c>
      <c r="BD37" s="5">
        <v>3.1160000000000001</v>
      </c>
      <c r="BE37" s="5">
        <f t="shared" si="11"/>
        <v>0</v>
      </c>
      <c r="BG37" s="20">
        <f t="shared" si="12"/>
        <v>0</v>
      </c>
      <c r="BH37" s="20">
        <f t="shared" si="12"/>
        <v>0</v>
      </c>
    </row>
    <row r="38" spans="1:60" x14ac:dyDescent="0.2">
      <c r="A38" s="10">
        <v>43582</v>
      </c>
      <c r="B38" s="5">
        <v>0.5</v>
      </c>
      <c r="C38" s="5">
        <v>0.5</v>
      </c>
      <c r="D38" s="5">
        <v>0</v>
      </c>
      <c r="E38" s="5">
        <v>11</v>
      </c>
      <c r="F38" s="5">
        <v>11</v>
      </c>
      <c r="G38" s="5">
        <v>2.84</v>
      </c>
      <c r="H38" s="5">
        <v>0</v>
      </c>
      <c r="I38" s="5">
        <v>0</v>
      </c>
      <c r="J38" s="5">
        <v>0</v>
      </c>
      <c r="K38" s="5">
        <v>2.8330000000000002</v>
      </c>
      <c r="L38" s="5">
        <v>3.1160000000000001</v>
      </c>
      <c r="M38" s="5">
        <v>2.8330000000000002</v>
      </c>
      <c r="O38" s="20">
        <f t="shared" si="3"/>
        <v>0</v>
      </c>
      <c r="P38" s="20">
        <f t="shared" si="3"/>
        <v>0</v>
      </c>
      <c r="R38" s="11">
        <f t="shared" si="25"/>
        <v>13.833</v>
      </c>
      <c r="S38" s="11">
        <f t="shared" si="25"/>
        <v>14.116</v>
      </c>
      <c r="T38" s="11">
        <f t="shared" si="25"/>
        <v>5.673</v>
      </c>
      <c r="U38" s="11">
        <f t="shared" si="25"/>
        <v>0.5</v>
      </c>
      <c r="V38" s="11">
        <f t="shared" si="25"/>
        <v>0.5</v>
      </c>
      <c r="W38" s="11">
        <f t="shared" si="25"/>
        <v>0</v>
      </c>
      <c r="Y38" s="11">
        <f t="shared" si="4"/>
        <v>11.5</v>
      </c>
      <c r="Z38" s="11">
        <f t="shared" si="4"/>
        <v>11.5</v>
      </c>
      <c r="AA38" s="11">
        <f t="shared" si="4"/>
        <v>2.84</v>
      </c>
      <c r="AB38" s="11">
        <f t="shared" si="4"/>
        <v>2.8330000000000002</v>
      </c>
      <c r="AC38" s="11">
        <f t="shared" si="4"/>
        <v>3.1160000000000001</v>
      </c>
      <c r="AD38" s="11">
        <f t="shared" si="4"/>
        <v>2.8330000000000002</v>
      </c>
      <c r="AF38" s="11">
        <f t="shared" si="5"/>
        <v>14.333</v>
      </c>
      <c r="AG38" s="11">
        <f t="shared" si="5"/>
        <v>14.616</v>
      </c>
      <c r="AH38" s="11">
        <f t="shared" si="5"/>
        <v>5.673</v>
      </c>
      <c r="AJ38" s="13" t="str">
        <f t="shared" si="6"/>
        <v>2.3</v>
      </c>
      <c r="AK38" s="11">
        <f t="shared" si="23"/>
        <v>2.84</v>
      </c>
      <c r="AL38" s="11">
        <f t="shared" si="24"/>
        <v>2.8330000000000002</v>
      </c>
      <c r="AN38" s="11">
        <f t="shared" si="7"/>
        <v>2.84</v>
      </c>
      <c r="AO38" s="11">
        <f t="shared" si="13"/>
        <v>2.8330000000000002</v>
      </c>
      <c r="AP38" s="11">
        <f t="shared" si="14"/>
        <v>320.16399999999993</v>
      </c>
      <c r="AQ38" s="11">
        <f t="shared" si="15"/>
        <v>113.43599999999999</v>
      </c>
      <c r="AS38" s="10">
        <v>43582</v>
      </c>
      <c r="AT38" s="5">
        <v>0.5</v>
      </c>
      <c r="AU38" s="5">
        <v>0.5</v>
      </c>
      <c r="AV38" s="5">
        <f t="shared" si="8"/>
        <v>0</v>
      </c>
      <c r="AW38" s="5">
        <v>11</v>
      </c>
      <c r="AX38" s="5">
        <v>11</v>
      </c>
      <c r="AY38" s="5">
        <f t="shared" si="9"/>
        <v>2.84</v>
      </c>
      <c r="AZ38" s="5">
        <v>0</v>
      </c>
      <c r="BA38" s="5">
        <v>0</v>
      </c>
      <c r="BB38" s="5">
        <f t="shared" si="10"/>
        <v>2.8330000000000002</v>
      </c>
      <c r="BC38" s="5">
        <v>2.8330000000000002</v>
      </c>
      <c r="BD38" s="5">
        <v>3.1160000000000001</v>
      </c>
      <c r="BE38" s="5">
        <f t="shared" si="11"/>
        <v>0</v>
      </c>
      <c r="BG38" s="20">
        <f t="shared" si="12"/>
        <v>0</v>
      </c>
      <c r="BH38" s="20">
        <f t="shared" si="12"/>
        <v>0</v>
      </c>
    </row>
    <row r="39" spans="1:60" x14ac:dyDescent="0.2">
      <c r="A39" s="10">
        <v>43583</v>
      </c>
      <c r="B39" s="5">
        <v>0</v>
      </c>
      <c r="C39" s="5">
        <v>0</v>
      </c>
      <c r="D39" s="5">
        <v>0</v>
      </c>
      <c r="E39" s="5">
        <v>11</v>
      </c>
      <c r="F39" s="5">
        <v>11</v>
      </c>
      <c r="G39" s="5">
        <v>3.7719999999999998</v>
      </c>
      <c r="H39" s="5">
        <v>0</v>
      </c>
      <c r="I39" s="5">
        <v>0</v>
      </c>
      <c r="J39" s="5">
        <v>0</v>
      </c>
      <c r="K39" s="5">
        <v>2.8330000000000002</v>
      </c>
      <c r="L39" s="5">
        <v>3.1160000000000001</v>
      </c>
      <c r="M39" s="5">
        <v>2.8330000000000002</v>
      </c>
      <c r="O39" s="20">
        <f t="shared" si="3"/>
        <v>0</v>
      </c>
      <c r="P39" s="20">
        <f t="shared" si="3"/>
        <v>0</v>
      </c>
      <c r="R39" s="11">
        <f t="shared" si="25"/>
        <v>13.833</v>
      </c>
      <c r="S39" s="11">
        <f t="shared" si="25"/>
        <v>14.116</v>
      </c>
      <c r="T39" s="11">
        <f t="shared" si="25"/>
        <v>6.6050000000000004</v>
      </c>
      <c r="U39" s="11">
        <f t="shared" si="25"/>
        <v>0</v>
      </c>
      <c r="V39" s="11">
        <f t="shared" si="25"/>
        <v>0</v>
      </c>
      <c r="W39" s="11">
        <f t="shared" si="25"/>
        <v>0</v>
      </c>
      <c r="Y39" s="11">
        <f t="shared" si="4"/>
        <v>11</v>
      </c>
      <c r="Z39" s="11">
        <f t="shared" si="4"/>
        <v>11</v>
      </c>
      <c r="AA39" s="11">
        <f t="shared" si="4"/>
        <v>3.7719999999999998</v>
      </c>
      <c r="AB39" s="11">
        <f t="shared" si="4"/>
        <v>2.8330000000000002</v>
      </c>
      <c r="AC39" s="11">
        <f t="shared" si="4"/>
        <v>3.1160000000000001</v>
      </c>
      <c r="AD39" s="11">
        <f t="shared" si="4"/>
        <v>2.8330000000000002</v>
      </c>
      <c r="AF39" s="11">
        <f t="shared" si="5"/>
        <v>13.833</v>
      </c>
      <c r="AG39" s="11">
        <f t="shared" si="5"/>
        <v>14.116</v>
      </c>
      <c r="AH39" s="11">
        <f t="shared" si="5"/>
        <v>6.6050000000000004</v>
      </c>
      <c r="AJ39" s="13" t="str">
        <f t="shared" si="6"/>
        <v>2.3</v>
      </c>
      <c r="AK39" s="11">
        <f t="shared" si="23"/>
        <v>3.7720000000000002</v>
      </c>
      <c r="AL39" s="11">
        <f t="shared" si="24"/>
        <v>2.8330000000000002</v>
      </c>
      <c r="AN39" s="11">
        <f t="shared" si="7"/>
        <v>3.7720000000000002</v>
      </c>
      <c r="AO39" s="11">
        <f t="shared" si="13"/>
        <v>2.8330000000000002</v>
      </c>
      <c r="AP39" s="11">
        <f t="shared" si="14"/>
        <v>320.16399999999993</v>
      </c>
      <c r="AQ39" s="11">
        <f t="shared" si="15"/>
        <v>113.43599999999999</v>
      </c>
      <c r="AS39" s="10">
        <v>43583</v>
      </c>
      <c r="AT39" s="5">
        <v>0</v>
      </c>
      <c r="AU39" s="5">
        <v>0</v>
      </c>
      <c r="AV39" s="5">
        <f t="shared" si="8"/>
        <v>0</v>
      </c>
      <c r="AW39" s="5">
        <v>11</v>
      </c>
      <c r="AX39" s="5">
        <v>11</v>
      </c>
      <c r="AY39" s="5">
        <f t="shared" si="9"/>
        <v>3.7720000000000002</v>
      </c>
      <c r="AZ39" s="5">
        <v>0</v>
      </c>
      <c r="BA39" s="5">
        <v>0</v>
      </c>
      <c r="BB39" s="5">
        <f t="shared" si="10"/>
        <v>2.8330000000000002</v>
      </c>
      <c r="BC39" s="5">
        <v>2.8330000000000002</v>
      </c>
      <c r="BD39" s="5">
        <v>3.1160000000000001</v>
      </c>
      <c r="BE39" s="5">
        <f t="shared" si="11"/>
        <v>0</v>
      </c>
      <c r="BG39" s="20">
        <f t="shared" si="12"/>
        <v>0</v>
      </c>
      <c r="BH39" s="20">
        <f t="shared" si="12"/>
        <v>0</v>
      </c>
    </row>
    <row r="40" spans="1:60" x14ac:dyDescent="0.2">
      <c r="A40" s="10">
        <v>43584</v>
      </c>
      <c r="B40" s="5">
        <v>0</v>
      </c>
      <c r="C40" s="5">
        <v>0</v>
      </c>
      <c r="D40" s="5">
        <v>0</v>
      </c>
      <c r="E40" s="5">
        <v>11</v>
      </c>
      <c r="F40" s="5">
        <v>11</v>
      </c>
      <c r="G40" s="5">
        <v>3.9449999999999998</v>
      </c>
      <c r="H40" s="5">
        <v>0</v>
      </c>
      <c r="I40" s="5">
        <v>0</v>
      </c>
      <c r="J40" s="5">
        <v>0</v>
      </c>
      <c r="K40" s="5">
        <v>2.8330000000000002</v>
      </c>
      <c r="L40" s="5">
        <v>3.1160000000000001</v>
      </c>
      <c r="M40" s="5">
        <v>2.8330000000000002</v>
      </c>
      <c r="O40" s="20">
        <f t="shared" si="3"/>
        <v>0</v>
      </c>
      <c r="P40" s="20">
        <f t="shared" si="3"/>
        <v>0</v>
      </c>
      <c r="R40" s="11">
        <f t="shared" si="25"/>
        <v>13.833</v>
      </c>
      <c r="S40" s="11">
        <f t="shared" si="25"/>
        <v>14.116</v>
      </c>
      <c r="T40" s="11">
        <f t="shared" si="25"/>
        <v>6.7780000000000005</v>
      </c>
      <c r="U40" s="11">
        <f t="shared" si="25"/>
        <v>0</v>
      </c>
      <c r="V40" s="11">
        <f t="shared" si="25"/>
        <v>0</v>
      </c>
      <c r="W40" s="11">
        <f t="shared" si="25"/>
        <v>0</v>
      </c>
      <c r="Y40" s="11">
        <f t="shared" si="4"/>
        <v>11</v>
      </c>
      <c r="Z40" s="11">
        <f t="shared" si="4"/>
        <v>11</v>
      </c>
      <c r="AA40" s="11">
        <f t="shared" si="4"/>
        <v>3.9449999999999998</v>
      </c>
      <c r="AB40" s="11">
        <f t="shared" si="4"/>
        <v>2.8330000000000002</v>
      </c>
      <c r="AC40" s="11">
        <f t="shared" si="4"/>
        <v>3.1160000000000001</v>
      </c>
      <c r="AD40" s="11">
        <f t="shared" si="4"/>
        <v>2.8330000000000002</v>
      </c>
      <c r="AF40" s="11">
        <f t="shared" si="5"/>
        <v>13.833</v>
      </c>
      <c r="AG40" s="11">
        <f t="shared" si="5"/>
        <v>14.116</v>
      </c>
      <c r="AH40" s="11">
        <f t="shared" si="5"/>
        <v>6.7780000000000005</v>
      </c>
      <c r="AJ40" s="13" t="str">
        <f t="shared" si="6"/>
        <v>2.3</v>
      </c>
      <c r="AK40" s="11">
        <f t="shared" si="23"/>
        <v>3.9450000000000003</v>
      </c>
      <c r="AL40" s="11">
        <f t="shared" si="24"/>
        <v>2.8330000000000002</v>
      </c>
      <c r="AN40" s="11">
        <f t="shared" si="7"/>
        <v>3.9450000000000003</v>
      </c>
      <c r="AO40" s="11">
        <f t="shared" si="13"/>
        <v>2.8330000000000002</v>
      </c>
      <c r="AP40" s="11">
        <f t="shared" si="14"/>
        <v>320.16399999999993</v>
      </c>
      <c r="AQ40" s="11">
        <f t="shared" si="15"/>
        <v>113.43599999999999</v>
      </c>
      <c r="AS40" s="10">
        <v>43584</v>
      </c>
      <c r="AT40" s="5">
        <v>0</v>
      </c>
      <c r="AU40" s="5">
        <v>0</v>
      </c>
      <c r="AV40" s="5">
        <f t="shared" si="8"/>
        <v>0</v>
      </c>
      <c r="AW40" s="5">
        <v>11</v>
      </c>
      <c r="AX40" s="5">
        <v>11</v>
      </c>
      <c r="AY40" s="5">
        <f t="shared" si="9"/>
        <v>3.9450000000000003</v>
      </c>
      <c r="AZ40" s="5">
        <v>0</v>
      </c>
      <c r="BA40" s="5">
        <v>0</v>
      </c>
      <c r="BB40" s="5">
        <f t="shared" si="10"/>
        <v>2.8330000000000002</v>
      </c>
      <c r="BC40" s="5">
        <v>2.8330000000000002</v>
      </c>
      <c r="BD40" s="5">
        <v>3.1160000000000001</v>
      </c>
      <c r="BE40" s="5">
        <f t="shared" si="11"/>
        <v>0</v>
      </c>
      <c r="BG40" s="20">
        <f t="shared" si="12"/>
        <v>0</v>
      </c>
      <c r="BH40" s="20">
        <f t="shared" si="12"/>
        <v>0</v>
      </c>
    </row>
    <row r="41" spans="1:60" x14ac:dyDescent="0.2">
      <c r="A41" s="10">
        <v>43585</v>
      </c>
      <c r="B41" s="5">
        <v>0</v>
      </c>
      <c r="C41" s="5">
        <v>0</v>
      </c>
      <c r="D41" s="5">
        <v>0</v>
      </c>
      <c r="E41" s="5">
        <v>11</v>
      </c>
      <c r="F41" s="5">
        <v>11</v>
      </c>
      <c r="G41" s="5">
        <v>2.7120000000000002</v>
      </c>
      <c r="H41" s="5">
        <v>0</v>
      </c>
      <c r="I41" s="5">
        <v>0</v>
      </c>
      <c r="J41" s="5">
        <v>0</v>
      </c>
      <c r="K41" s="5">
        <v>2.8330000000000002</v>
      </c>
      <c r="L41" s="5">
        <v>3.1160000000000001</v>
      </c>
      <c r="M41" s="5">
        <v>2.8330000000000002</v>
      </c>
      <c r="O41" s="20">
        <f t="shared" si="3"/>
        <v>0</v>
      </c>
      <c r="P41" s="20">
        <f t="shared" si="3"/>
        <v>0</v>
      </c>
      <c r="R41" s="11">
        <f t="shared" si="25"/>
        <v>13.833</v>
      </c>
      <c r="S41" s="11">
        <f t="shared" si="25"/>
        <v>14.116</v>
      </c>
      <c r="T41" s="11">
        <f t="shared" si="25"/>
        <v>5.5449999999999999</v>
      </c>
      <c r="U41" s="11">
        <f t="shared" si="25"/>
        <v>0</v>
      </c>
      <c r="V41" s="11">
        <f t="shared" si="25"/>
        <v>0</v>
      </c>
      <c r="W41" s="11">
        <f t="shared" si="25"/>
        <v>0</v>
      </c>
      <c r="Y41" s="11">
        <f t="shared" si="4"/>
        <v>11</v>
      </c>
      <c r="Z41" s="11">
        <f t="shared" si="4"/>
        <v>11</v>
      </c>
      <c r="AA41" s="11">
        <f t="shared" si="4"/>
        <v>2.7120000000000002</v>
      </c>
      <c r="AB41" s="11">
        <f t="shared" si="4"/>
        <v>2.8330000000000002</v>
      </c>
      <c r="AC41" s="11">
        <f t="shared" si="4"/>
        <v>3.1160000000000001</v>
      </c>
      <c r="AD41" s="11">
        <f t="shared" si="4"/>
        <v>2.8330000000000002</v>
      </c>
      <c r="AF41" s="11">
        <f t="shared" si="5"/>
        <v>13.833</v>
      </c>
      <c r="AG41" s="11">
        <f t="shared" si="5"/>
        <v>14.116</v>
      </c>
      <c r="AH41" s="11">
        <f t="shared" si="5"/>
        <v>5.5449999999999999</v>
      </c>
      <c r="AJ41" s="13" t="str">
        <f t="shared" si="6"/>
        <v>2.3</v>
      </c>
      <c r="AK41" s="11">
        <f t="shared" si="23"/>
        <v>2.7119999999999997</v>
      </c>
      <c r="AL41" s="11">
        <f t="shared" si="24"/>
        <v>2.8330000000000002</v>
      </c>
      <c r="AN41" s="11">
        <f t="shared" si="7"/>
        <v>2.7119999999999997</v>
      </c>
      <c r="AO41" s="11">
        <f t="shared" si="13"/>
        <v>2.8330000000000002</v>
      </c>
      <c r="AP41" s="11">
        <f t="shared" si="14"/>
        <v>320.16399999999993</v>
      </c>
      <c r="AQ41" s="11">
        <f t="shared" si="15"/>
        <v>113.43599999999999</v>
      </c>
      <c r="AS41" s="10">
        <v>43585</v>
      </c>
      <c r="AT41" s="5">
        <v>0</v>
      </c>
      <c r="AU41" s="5">
        <v>0</v>
      </c>
      <c r="AV41" s="5">
        <f t="shared" si="8"/>
        <v>0</v>
      </c>
      <c r="AW41" s="5">
        <v>11</v>
      </c>
      <c r="AX41" s="5">
        <v>11</v>
      </c>
      <c r="AY41" s="5">
        <f t="shared" si="9"/>
        <v>2.7119999999999997</v>
      </c>
      <c r="AZ41" s="5">
        <v>0</v>
      </c>
      <c r="BA41" s="5">
        <v>0</v>
      </c>
      <c r="BB41" s="5">
        <f t="shared" si="10"/>
        <v>2.8330000000000002</v>
      </c>
      <c r="BC41" s="5">
        <v>2.8330000000000002</v>
      </c>
      <c r="BD41" s="5">
        <v>3.1160000000000001</v>
      </c>
      <c r="BE41" s="5">
        <f t="shared" si="11"/>
        <v>0</v>
      </c>
      <c r="BG41" s="20">
        <f t="shared" si="12"/>
        <v>0</v>
      </c>
      <c r="BH41" s="20">
        <f t="shared" si="12"/>
        <v>0</v>
      </c>
    </row>
    <row r="42" spans="1:60" x14ac:dyDescent="0.2">
      <c r="A42" s="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O42" s="20">
        <f t="shared" si="3"/>
        <v>0</v>
      </c>
      <c r="P42" s="20">
        <f t="shared" si="3"/>
        <v>0</v>
      </c>
      <c r="R42" s="11">
        <f t="shared" si="25"/>
        <v>0</v>
      </c>
      <c r="S42" s="11">
        <f t="shared" si="25"/>
        <v>0</v>
      </c>
      <c r="T42" s="11">
        <f t="shared" si="25"/>
        <v>0</v>
      </c>
      <c r="U42" s="11">
        <f t="shared" si="25"/>
        <v>0</v>
      </c>
      <c r="V42" s="11">
        <f t="shared" si="25"/>
        <v>0</v>
      </c>
      <c r="W42" s="11">
        <f t="shared" si="25"/>
        <v>0</v>
      </c>
      <c r="Y42" s="11">
        <f t="shared" si="4"/>
        <v>0</v>
      </c>
      <c r="Z42" s="11">
        <f t="shared" si="4"/>
        <v>0</v>
      </c>
      <c r="AA42" s="11">
        <f t="shared" si="4"/>
        <v>0</v>
      </c>
      <c r="AB42" s="11">
        <f t="shared" si="4"/>
        <v>0</v>
      </c>
      <c r="AC42" s="11">
        <f t="shared" si="4"/>
        <v>0</v>
      </c>
      <c r="AD42" s="11">
        <f t="shared" si="4"/>
        <v>0</v>
      </c>
      <c r="AF42" s="11">
        <f t="shared" si="5"/>
        <v>0</v>
      </c>
      <c r="AG42" s="11">
        <f t="shared" si="5"/>
        <v>0</v>
      </c>
      <c r="AH42" s="11">
        <f t="shared" si="5"/>
        <v>0</v>
      </c>
      <c r="AJ42" s="13"/>
      <c r="AS42" s="7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G42" s="20">
        <f t="shared" si="12"/>
        <v>0</v>
      </c>
      <c r="BH42" s="20">
        <f t="shared" si="12"/>
        <v>0</v>
      </c>
    </row>
    <row r="43" spans="1:60" x14ac:dyDescent="0.2">
      <c r="B43" s="12">
        <f>SUM(B12:B42)</f>
        <v>20.000000000000004</v>
      </c>
      <c r="C43" s="12">
        <f t="shared" ref="C43:M43" si="26">SUM(C12:C42)</f>
        <v>20.000000000000004</v>
      </c>
      <c r="D43" s="12">
        <f t="shared" si="26"/>
        <v>15.499000000000001</v>
      </c>
      <c r="E43" s="12">
        <f t="shared" si="26"/>
        <v>380</v>
      </c>
      <c r="F43" s="12">
        <f t="shared" si="26"/>
        <v>380</v>
      </c>
      <c r="G43" s="12">
        <f t="shared" si="26"/>
        <v>303.86399999999992</v>
      </c>
      <c r="H43" s="12">
        <f t="shared" si="26"/>
        <v>0</v>
      </c>
      <c r="I43" s="12">
        <f t="shared" si="26"/>
        <v>0</v>
      </c>
      <c r="J43" s="12">
        <f t="shared" si="26"/>
        <v>0</v>
      </c>
      <c r="K43" s="12">
        <f t="shared" si="26"/>
        <v>85</v>
      </c>
      <c r="L43" s="12">
        <f t="shared" si="26"/>
        <v>93.49</v>
      </c>
      <c r="M43" s="12">
        <f t="shared" si="26"/>
        <v>114.23700000000001</v>
      </c>
      <c r="O43" s="21">
        <f t="shared" ref="O43:P43" si="27">SUM(O12:O42)</f>
        <v>0.13399999999999856</v>
      </c>
      <c r="P43" s="21">
        <f t="shared" si="27"/>
        <v>26.123999999999999</v>
      </c>
      <c r="R43" s="12">
        <f t="shared" si="25"/>
        <v>465</v>
      </c>
      <c r="S43" s="12">
        <f t="shared" si="25"/>
        <v>473.49</v>
      </c>
      <c r="T43" s="12">
        <f t="shared" si="25"/>
        <v>418.10099999999994</v>
      </c>
      <c r="U43" s="12">
        <f t="shared" si="25"/>
        <v>20.000000000000004</v>
      </c>
      <c r="V43" s="12">
        <f t="shared" si="25"/>
        <v>20.000000000000004</v>
      </c>
      <c r="W43" s="12">
        <f t="shared" si="25"/>
        <v>15.499000000000001</v>
      </c>
      <c r="Y43" s="12">
        <f t="shared" si="4"/>
        <v>400</v>
      </c>
      <c r="Z43" s="12">
        <f t="shared" si="4"/>
        <v>400</v>
      </c>
      <c r="AA43" s="12">
        <f t="shared" si="4"/>
        <v>319.36299999999994</v>
      </c>
      <c r="AB43" s="12">
        <f t="shared" si="4"/>
        <v>85</v>
      </c>
      <c r="AC43" s="12">
        <f t="shared" si="4"/>
        <v>93.49</v>
      </c>
      <c r="AD43" s="12">
        <f t="shared" si="4"/>
        <v>114.23700000000001</v>
      </c>
      <c r="AF43" s="11">
        <f t="shared" si="5"/>
        <v>485</v>
      </c>
      <c r="AG43" s="11">
        <f t="shared" si="5"/>
        <v>493.49</v>
      </c>
      <c r="AH43" s="11">
        <f t="shared" si="5"/>
        <v>433.59999999999997</v>
      </c>
      <c r="AT43" s="12">
        <f>SUM(AT12:AT42)</f>
        <v>20.000000000000004</v>
      </c>
      <c r="AU43" s="12">
        <f t="shared" ref="AU43" si="28">SUM(AU12:AU42)</f>
        <v>20.000000000000004</v>
      </c>
      <c r="AV43" s="12">
        <f t="shared" ref="AV43" si="29">SUM(AV12:AV42)</f>
        <v>11.741644410252936</v>
      </c>
      <c r="AW43" s="12">
        <f t="shared" ref="AW43" si="30">SUM(AW12:AW42)</f>
        <v>380</v>
      </c>
      <c r="AX43" s="12">
        <f t="shared" ref="AX43" si="31">SUM(AX12:AX42)</f>
        <v>380</v>
      </c>
      <c r="AY43" s="12">
        <f t="shared" ref="AY43" si="32">SUM(AY12:AY42)</f>
        <v>308.42235558974687</v>
      </c>
      <c r="AZ43" s="12">
        <f t="shared" ref="AZ43" si="33">SUM(AZ12:AZ42)</f>
        <v>0</v>
      </c>
      <c r="BA43" s="12">
        <f t="shared" ref="BA43" si="34">SUM(BA12:BA42)</f>
        <v>0</v>
      </c>
      <c r="BB43" s="12">
        <f t="shared" ref="BB43" si="35">SUM(BB12:BB42)</f>
        <v>109.67864441025294</v>
      </c>
      <c r="BC43" s="12">
        <f t="shared" ref="BC43" si="36">SUM(BC12:BC42)</f>
        <v>85</v>
      </c>
      <c r="BD43" s="12">
        <f t="shared" ref="BD43" si="37">SUM(BD12:BD42)</f>
        <v>93.49</v>
      </c>
      <c r="BE43" s="12">
        <f t="shared" ref="BE43" si="38">SUM(BE12:BE42)</f>
        <v>3.7573555897470601</v>
      </c>
      <c r="BG43" s="21">
        <f t="shared" ref="BG43:BH43" si="39">SUM(BG12:BG42)</f>
        <v>0.13399999999999856</v>
      </c>
      <c r="BH43" s="21">
        <f t="shared" si="39"/>
        <v>26.123999999999999</v>
      </c>
    </row>
    <row r="44" spans="1:60" x14ac:dyDescent="0.2">
      <c r="R44" s="12">
        <f>SUM(R12:R42)</f>
        <v>465.00000000000034</v>
      </c>
      <c r="S44" s="12">
        <f t="shared" ref="S44:W44" si="40">SUM(S12:S42)</f>
        <v>473.4899999999999</v>
      </c>
      <c r="T44" s="12">
        <f t="shared" si="40"/>
        <v>418.101</v>
      </c>
      <c r="U44" s="12">
        <f t="shared" si="40"/>
        <v>20.000000000000004</v>
      </c>
      <c r="V44" s="12">
        <f t="shared" si="40"/>
        <v>20.000000000000004</v>
      </c>
      <c r="W44" s="12">
        <f t="shared" si="40"/>
        <v>15.499000000000001</v>
      </c>
      <c r="Y44" s="12">
        <f>SUM(Y12:Y42)</f>
        <v>400.00000000000006</v>
      </c>
      <c r="Z44" s="12">
        <f t="shared" ref="Z44:AD44" si="41">SUM(Z12:Z42)</f>
        <v>400.00000000000006</v>
      </c>
      <c r="AA44" s="12">
        <f t="shared" si="41"/>
        <v>319.36299999999989</v>
      </c>
      <c r="AB44" s="12">
        <f t="shared" si="41"/>
        <v>85</v>
      </c>
      <c r="AC44" s="12">
        <f t="shared" si="41"/>
        <v>93.49</v>
      </c>
      <c r="AD44" s="12">
        <f t="shared" si="41"/>
        <v>114.23700000000001</v>
      </c>
      <c r="AF44" s="12">
        <f>SUM(AF12:AF42)</f>
        <v>485.00000000000034</v>
      </c>
      <c r="AG44" s="12">
        <f t="shared" ref="AG44:AH44" si="42">SUM(AG12:AG42)</f>
        <v>493.48999999999978</v>
      </c>
      <c r="AH44" s="12">
        <f t="shared" si="42"/>
        <v>433.60000000000014</v>
      </c>
      <c r="AK44" s="12">
        <f>SUM(AK12:AK42)</f>
        <v>320.16399999999993</v>
      </c>
      <c r="AL44" s="12">
        <f>SUM(AL12:AL42)</f>
        <v>113.43599999999999</v>
      </c>
    </row>
    <row r="47" spans="1:60" x14ac:dyDescent="0.2">
      <c r="AJ47" s="15" t="s">
        <v>57</v>
      </c>
      <c r="AK47" t="b">
        <f>AK44&gt;Y44</f>
        <v>0</v>
      </c>
    </row>
    <row r="48" spans="1:60" x14ac:dyDescent="0.2">
      <c r="AJ48" t="s">
        <v>58</v>
      </c>
      <c r="AK48" t="b">
        <f>AND(AL44&gt;AB44,AK44&lt;Y44)</f>
        <v>1</v>
      </c>
    </row>
    <row r="49" spans="36:37" x14ac:dyDescent="0.2">
      <c r="AJ49" t="s">
        <v>59</v>
      </c>
      <c r="AK49" t="b">
        <f>AND(AL44&lt;AB44,AK44&gt;0)</f>
        <v>0</v>
      </c>
    </row>
  </sheetData>
  <mergeCells count="6">
    <mergeCell ref="B1:M1"/>
    <mergeCell ref="B9:G9"/>
    <mergeCell ref="H9:M9"/>
    <mergeCell ref="AT1:BE1"/>
    <mergeCell ref="AT9:AY9"/>
    <mergeCell ref="AZ9:BE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abSelected="1" topLeftCell="N5" zoomScale="90" zoomScaleNormal="90" workbookViewId="0">
      <selection activeCell="AA51" sqref="AA51"/>
    </sheetView>
  </sheetViews>
  <sheetFormatPr defaultRowHeight="11.25" x14ac:dyDescent="0.2"/>
  <cols>
    <col min="1" max="1" width="12.6640625" style="28" customWidth="1"/>
    <col min="2" max="17" width="12.1640625" style="28" customWidth="1"/>
    <col min="18" max="23" width="10.83203125" style="28" customWidth="1"/>
    <col min="25" max="25" width="9.33203125" style="28"/>
    <col min="26" max="26" width="10.1640625" style="28" bestFit="1" customWidth="1"/>
    <col min="27" max="33" width="9.33203125" style="28"/>
    <col min="36" max="16384" width="9.33203125" style="28"/>
  </cols>
  <sheetData>
    <row r="1" spans="1:35" x14ac:dyDescent="0.2">
      <c r="A1" s="27" t="s">
        <v>0</v>
      </c>
      <c r="B1" s="49" t="s">
        <v>43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/>
      <c r="Q1"/>
      <c r="X1" s="28"/>
      <c r="Y1" s="14"/>
      <c r="Z1" s="14"/>
      <c r="AA1" s="14"/>
      <c r="AB1" s="14"/>
      <c r="AC1" s="14"/>
      <c r="AD1" s="14"/>
      <c r="AH1" s="28"/>
      <c r="AI1" s="28"/>
    </row>
    <row r="2" spans="1:35" x14ac:dyDescent="0.2">
      <c r="A2" s="27" t="s">
        <v>1</v>
      </c>
      <c r="B2" s="26" t="s">
        <v>44</v>
      </c>
      <c r="C2" s="26" t="s">
        <v>44</v>
      </c>
      <c r="D2" s="26" t="s">
        <v>44</v>
      </c>
      <c r="E2" s="26" t="s">
        <v>44</v>
      </c>
      <c r="F2" s="26" t="s">
        <v>44</v>
      </c>
      <c r="G2" s="26" t="s">
        <v>44</v>
      </c>
      <c r="H2" s="26" t="s">
        <v>55</v>
      </c>
      <c r="I2" s="26" t="s">
        <v>55</v>
      </c>
      <c r="J2" s="26" t="s">
        <v>55</v>
      </c>
      <c r="K2" s="26" t="s">
        <v>55</v>
      </c>
      <c r="L2" s="26" t="s">
        <v>55</v>
      </c>
      <c r="M2" s="26" t="s">
        <v>55</v>
      </c>
      <c r="N2"/>
      <c r="O2" s="29" t="s">
        <v>44</v>
      </c>
      <c r="P2" s="29" t="s">
        <v>55</v>
      </c>
      <c r="Q2"/>
      <c r="X2" s="28"/>
      <c r="Y2" s="14"/>
      <c r="Z2" s="26" t="s">
        <v>44</v>
      </c>
      <c r="AA2" s="26" t="s">
        <v>55</v>
      </c>
      <c r="AB2" s="26"/>
      <c r="AC2" s="26" t="s">
        <v>44</v>
      </c>
      <c r="AD2" s="26" t="s">
        <v>55</v>
      </c>
      <c r="AF2" s="29" t="s">
        <v>44</v>
      </c>
      <c r="AG2" s="29" t="s">
        <v>55</v>
      </c>
      <c r="AH2" s="28"/>
      <c r="AI2" s="28"/>
    </row>
    <row r="3" spans="1:35" ht="22.5" x14ac:dyDescent="0.2">
      <c r="A3" s="27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/>
      <c r="O3" s="30"/>
      <c r="P3" s="30"/>
      <c r="Q3"/>
      <c r="X3" s="28"/>
      <c r="Y3" s="14"/>
      <c r="Z3" s="14"/>
      <c r="AA3" s="14"/>
      <c r="AB3" s="14"/>
      <c r="AC3" s="14"/>
      <c r="AD3" s="14"/>
      <c r="AF3" s="30"/>
      <c r="AG3" s="30"/>
      <c r="AH3" s="28"/>
      <c r="AI3" s="28"/>
    </row>
    <row r="4" spans="1:35" ht="69.75" customHeight="1" x14ac:dyDescent="0.2">
      <c r="A4" s="27" t="s">
        <v>3</v>
      </c>
      <c r="B4" s="31" t="s">
        <v>45</v>
      </c>
      <c r="C4" s="31" t="s">
        <v>45</v>
      </c>
      <c r="D4" s="31" t="s">
        <v>45</v>
      </c>
      <c r="E4" s="31" t="s">
        <v>53</v>
      </c>
      <c r="F4" s="31" t="s">
        <v>53</v>
      </c>
      <c r="G4" s="31" t="s">
        <v>53</v>
      </c>
      <c r="H4" s="31" t="s">
        <v>45</v>
      </c>
      <c r="I4" s="31" t="s">
        <v>45</v>
      </c>
      <c r="J4" s="31" t="s">
        <v>45</v>
      </c>
      <c r="K4" s="31" t="s">
        <v>53</v>
      </c>
      <c r="L4" s="31" t="s">
        <v>53</v>
      </c>
      <c r="M4" s="31" t="s">
        <v>53</v>
      </c>
      <c r="N4"/>
      <c r="O4" s="30"/>
      <c r="P4" s="30"/>
      <c r="Q4"/>
      <c r="R4" s="31" t="s">
        <v>45</v>
      </c>
      <c r="S4" s="31" t="s">
        <v>45</v>
      </c>
      <c r="T4" s="31" t="s">
        <v>45</v>
      </c>
      <c r="U4" s="31" t="s">
        <v>53</v>
      </c>
      <c r="V4" s="31" t="s">
        <v>53</v>
      </c>
      <c r="W4" s="31" t="s">
        <v>53</v>
      </c>
      <c r="X4" s="28"/>
      <c r="Y4" s="31" t="s">
        <v>45</v>
      </c>
      <c r="Z4" s="31" t="s">
        <v>45</v>
      </c>
      <c r="AA4" s="31" t="s">
        <v>45</v>
      </c>
      <c r="AB4" s="31" t="s">
        <v>53</v>
      </c>
      <c r="AC4" s="31" t="s">
        <v>53</v>
      </c>
      <c r="AD4" s="31" t="s">
        <v>53</v>
      </c>
      <c r="AF4" s="30"/>
      <c r="AG4" s="30"/>
      <c r="AH4" s="28"/>
      <c r="AI4" s="28"/>
    </row>
    <row r="5" spans="1:35" ht="18.75" customHeight="1" x14ac:dyDescent="0.2">
      <c r="A5" s="27" t="s">
        <v>4</v>
      </c>
      <c r="B5" s="26" t="s">
        <v>46</v>
      </c>
      <c r="C5" s="26" t="s">
        <v>46</v>
      </c>
      <c r="D5" s="26" t="s">
        <v>46</v>
      </c>
      <c r="E5" s="26" t="s">
        <v>54</v>
      </c>
      <c r="F5" s="26" t="s">
        <v>54</v>
      </c>
      <c r="G5" s="26" t="s">
        <v>54</v>
      </c>
      <c r="H5" s="26" t="s">
        <v>46</v>
      </c>
      <c r="I5" s="26" t="s">
        <v>46</v>
      </c>
      <c r="J5" s="26" t="s">
        <v>46</v>
      </c>
      <c r="K5" s="26" t="s">
        <v>54</v>
      </c>
      <c r="L5" s="26" t="s">
        <v>54</v>
      </c>
      <c r="M5" s="26" t="s">
        <v>54</v>
      </c>
      <c r="N5"/>
      <c r="O5" s="30"/>
      <c r="P5" s="30"/>
      <c r="Q5"/>
      <c r="R5" s="26" t="s">
        <v>46</v>
      </c>
      <c r="S5" s="26" t="s">
        <v>46</v>
      </c>
      <c r="T5" s="26" t="s">
        <v>46</v>
      </c>
      <c r="U5" s="26" t="s">
        <v>54</v>
      </c>
      <c r="V5" s="26" t="s">
        <v>54</v>
      </c>
      <c r="W5" s="26" t="s">
        <v>54</v>
      </c>
      <c r="X5" s="28"/>
      <c r="Y5" s="26" t="s">
        <v>46</v>
      </c>
      <c r="Z5" s="26" t="s">
        <v>46</v>
      </c>
      <c r="AA5" s="26" t="s">
        <v>46</v>
      </c>
      <c r="AB5" s="26" t="s">
        <v>54</v>
      </c>
      <c r="AC5" s="26" t="s">
        <v>54</v>
      </c>
      <c r="AD5" s="26" t="s">
        <v>54</v>
      </c>
      <c r="AF5" s="30"/>
      <c r="AG5" s="30"/>
      <c r="AH5" s="28"/>
      <c r="AI5" s="28"/>
    </row>
    <row r="6" spans="1:35" ht="22.5" x14ac:dyDescent="0.2">
      <c r="A6" s="27" t="s">
        <v>5</v>
      </c>
      <c r="B6" s="32">
        <v>3</v>
      </c>
      <c r="C6" s="32">
        <v>3</v>
      </c>
      <c r="D6" s="32">
        <v>3</v>
      </c>
      <c r="E6" s="32">
        <v>3</v>
      </c>
      <c r="F6" s="32">
        <v>3</v>
      </c>
      <c r="G6" s="32">
        <v>3</v>
      </c>
      <c r="H6" s="32">
        <v>4</v>
      </c>
      <c r="I6" s="32">
        <v>4</v>
      </c>
      <c r="J6" s="32">
        <v>4</v>
      </c>
      <c r="K6" s="32">
        <v>4</v>
      </c>
      <c r="L6" s="32">
        <v>4</v>
      </c>
      <c r="M6" s="32">
        <v>4</v>
      </c>
      <c r="N6"/>
      <c r="O6" s="30"/>
      <c r="P6" s="30"/>
      <c r="Q6"/>
      <c r="X6" s="28"/>
      <c r="Y6" s="14"/>
      <c r="Z6" s="14"/>
      <c r="AA6" s="14"/>
      <c r="AB6" s="14"/>
      <c r="AC6" s="14"/>
      <c r="AD6" s="14"/>
      <c r="AF6" s="30"/>
      <c r="AG6" s="30"/>
      <c r="AH6" s="28"/>
      <c r="AI6" s="28"/>
    </row>
    <row r="7" spans="1:35" ht="22.5" x14ac:dyDescent="0.2">
      <c r="A7" s="27" t="s">
        <v>6</v>
      </c>
      <c r="B7" s="32">
        <v>4</v>
      </c>
      <c r="C7" s="32">
        <v>4</v>
      </c>
      <c r="D7" s="32">
        <v>4</v>
      </c>
      <c r="E7" s="32">
        <v>4</v>
      </c>
      <c r="F7" s="32">
        <v>4</v>
      </c>
      <c r="G7" s="32">
        <v>4</v>
      </c>
      <c r="H7" s="32">
        <v>3</v>
      </c>
      <c r="I7" s="32">
        <v>3</v>
      </c>
      <c r="J7" s="32">
        <v>3</v>
      </c>
      <c r="K7" s="32">
        <v>3</v>
      </c>
      <c r="L7" s="32">
        <v>3</v>
      </c>
      <c r="M7" s="32">
        <v>3</v>
      </c>
      <c r="N7"/>
      <c r="O7" s="30"/>
      <c r="P7" s="30"/>
      <c r="Q7"/>
      <c r="X7" s="28"/>
      <c r="Y7" s="14"/>
      <c r="Z7" s="14"/>
      <c r="AA7" s="14"/>
      <c r="AB7" s="14"/>
      <c r="AC7" s="14"/>
      <c r="AD7" s="14"/>
      <c r="AF7" s="30"/>
      <c r="AG7" s="30"/>
      <c r="AH7" s="28"/>
      <c r="AI7" s="28"/>
    </row>
    <row r="8" spans="1:35" x14ac:dyDescent="0.2">
      <c r="A8" s="27" t="s">
        <v>7</v>
      </c>
      <c r="B8" s="26" t="s">
        <v>47</v>
      </c>
      <c r="C8" s="26" t="s">
        <v>47</v>
      </c>
      <c r="D8" s="26" t="s">
        <v>47</v>
      </c>
      <c r="E8" s="26" t="s">
        <v>47</v>
      </c>
      <c r="F8" s="26" t="s">
        <v>47</v>
      </c>
      <c r="G8" s="26" t="s">
        <v>47</v>
      </c>
      <c r="H8" s="26" t="s">
        <v>47</v>
      </c>
      <c r="I8" s="26" t="s">
        <v>47</v>
      </c>
      <c r="J8" s="26" t="s">
        <v>47</v>
      </c>
      <c r="K8" s="26" t="s">
        <v>47</v>
      </c>
      <c r="L8" s="26" t="s">
        <v>47</v>
      </c>
      <c r="M8" s="26" t="s">
        <v>47</v>
      </c>
      <c r="N8"/>
      <c r="O8" s="30"/>
      <c r="P8" s="30"/>
      <c r="Q8"/>
      <c r="X8" s="28"/>
      <c r="Y8" s="22" t="s">
        <v>61</v>
      </c>
      <c r="Z8" s="26" t="s">
        <v>44</v>
      </c>
      <c r="AA8" s="26" t="s">
        <v>55</v>
      </c>
      <c r="AB8" s="22" t="s">
        <v>61</v>
      </c>
      <c r="AC8" s="26" t="s">
        <v>44</v>
      </c>
      <c r="AD8" s="26" t="s">
        <v>55</v>
      </c>
      <c r="AF8" s="30"/>
      <c r="AG8" s="30"/>
      <c r="AH8" s="28"/>
      <c r="AI8" s="28"/>
    </row>
    <row r="9" spans="1:35" ht="11.25" customHeight="1" x14ac:dyDescent="0.2">
      <c r="A9" s="27" t="s">
        <v>8</v>
      </c>
      <c r="B9" s="52" t="s">
        <v>48</v>
      </c>
      <c r="C9" s="53"/>
      <c r="D9" s="53"/>
      <c r="E9" s="53"/>
      <c r="F9" s="53"/>
      <c r="G9" s="54"/>
      <c r="H9" s="52" t="s">
        <v>56</v>
      </c>
      <c r="I9" s="53"/>
      <c r="J9" s="53"/>
      <c r="K9" s="53"/>
      <c r="L9" s="53"/>
      <c r="M9" s="54"/>
      <c r="N9"/>
      <c r="O9" s="30"/>
      <c r="P9" s="30"/>
      <c r="Q9"/>
      <c r="X9" s="28"/>
      <c r="Y9" s="14"/>
      <c r="Z9" s="14"/>
      <c r="AA9" s="14"/>
      <c r="AB9" s="14"/>
      <c r="AC9" s="14"/>
      <c r="AD9" s="14"/>
      <c r="AF9" s="30"/>
      <c r="AG9" s="30"/>
      <c r="AH9" s="28"/>
      <c r="AI9" s="28"/>
    </row>
    <row r="10" spans="1:35" x14ac:dyDescent="0.2">
      <c r="A10" s="27" t="s">
        <v>9</v>
      </c>
      <c r="B10" s="33">
        <v>1</v>
      </c>
      <c r="C10" s="55"/>
      <c r="D10" s="55"/>
      <c r="E10" s="33">
        <v>1</v>
      </c>
      <c r="F10" s="55"/>
      <c r="G10" s="55"/>
      <c r="H10" s="33">
        <v>1.1000000000000001</v>
      </c>
      <c r="I10" s="55"/>
      <c r="J10" s="55"/>
      <c r="K10" s="33">
        <v>1.1000000000000001</v>
      </c>
      <c r="L10" s="55"/>
      <c r="M10" s="55"/>
      <c r="N10"/>
      <c r="O10" s="57">
        <v>1</v>
      </c>
      <c r="P10" s="57">
        <v>1.1000000000000001</v>
      </c>
      <c r="Q10"/>
      <c r="X10" s="28"/>
      <c r="Y10" s="14"/>
      <c r="Z10" s="14"/>
      <c r="AA10" s="14"/>
      <c r="AB10" s="14"/>
      <c r="AC10" s="14"/>
      <c r="AD10" s="14"/>
      <c r="AF10" s="57">
        <v>1</v>
      </c>
      <c r="AG10" s="57">
        <v>1.1000000000000001</v>
      </c>
      <c r="AH10" s="28"/>
      <c r="AI10" s="28"/>
    </row>
    <row r="11" spans="1:35" x14ac:dyDescent="0.2">
      <c r="A11" s="27" t="s">
        <v>11</v>
      </c>
      <c r="B11" s="26" t="s">
        <v>49</v>
      </c>
      <c r="C11" s="26" t="s">
        <v>50</v>
      </c>
      <c r="D11" s="26" t="s">
        <v>52</v>
      </c>
      <c r="E11" s="26" t="s">
        <v>49</v>
      </c>
      <c r="F11" s="26" t="s">
        <v>50</v>
      </c>
      <c r="G11" s="26" t="s">
        <v>52</v>
      </c>
      <c r="H11" s="26" t="s">
        <v>49</v>
      </c>
      <c r="I11" s="26" t="s">
        <v>50</v>
      </c>
      <c r="J11" s="26" t="s">
        <v>52</v>
      </c>
      <c r="K11" s="26" t="s">
        <v>49</v>
      </c>
      <c r="L11" s="26" t="s">
        <v>50</v>
      </c>
      <c r="M11" s="26" t="s">
        <v>52</v>
      </c>
      <c r="N11"/>
      <c r="O11" s="34" t="s">
        <v>60</v>
      </c>
      <c r="P11" s="34" t="s">
        <v>60</v>
      </c>
      <c r="Q11"/>
      <c r="R11" s="26" t="s">
        <v>49</v>
      </c>
      <c r="S11" s="26" t="s">
        <v>50</v>
      </c>
      <c r="T11" s="26" t="s">
        <v>52</v>
      </c>
      <c r="U11" s="26" t="s">
        <v>49</v>
      </c>
      <c r="V11" s="26" t="s">
        <v>50</v>
      </c>
      <c r="W11" s="26" t="s">
        <v>52</v>
      </c>
      <c r="X11" s="28"/>
      <c r="Y11" s="14"/>
      <c r="Z11" s="26" t="s">
        <v>52</v>
      </c>
      <c r="AA11" s="26" t="s">
        <v>52</v>
      </c>
      <c r="AB11" s="14"/>
      <c r="AC11" s="26" t="s">
        <v>52</v>
      </c>
      <c r="AD11" s="26" t="s">
        <v>52</v>
      </c>
      <c r="AF11" s="34" t="s">
        <v>60</v>
      </c>
      <c r="AG11" s="34" t="s">
        <v>60</v>
      </c>
      <c r="AH11" s="28"/>
      <c r="AI11" s="28"/>
    </row>
    <row r="12" spans="1:35" x14ac:dyDescent="0.2">
      <c r="A12" s="35">
        <v>43556</v>
      </c>
      <c r="B12" s="36">
        <v>0.9</v>
      </c>
      <c r="C12" s="36">
        <f>ROUND(B12*$B$10,3)</f>
        <v>0.9</v>
      </c>
      <c r="D12" s="36">
        <v>0.90300000000000002</v>
      </c>
      <c r="E12" s="36">
        <v>14</v>
      </c>
      <c r="F12" s="36">
        <f>ROUND(E12*$E$10,3)</f>
        <v>14</v>
      </c>
      <c r="G12" s="36">
        <v>14</v>
      </c>
      <c r="H12" s="36">
        <v>0</v>
      </c>
      <c r="I12" s="36">
        <v>0</v>
      </c>
      <c r="J12" s="36">
        <v>0</v>
      </c>
      <c r="K12" s="36">
        <v>2.8340000000000001</v>
      </c>
      <c r="L12" s="36">
        <v>3.117</v>
      </c>
      <c r="M12" s="36">
        <v>5.0339999999999998</v>
      </c>
      <c r="N12"/>
      <c r="O12" s="37">
        <f>MAX(SUMIFS($B12:$M12,$B$11:$M$11,"Факт",$B$2:$M$2,O$2) - SUMIFS($B12:$M12,$B$11:$M$11,"План",$B$2:$M$2,O$2)*O$10,0)</f>
        <v>3.0000000000001137E-3</v>
      </c>
      <c r="P12" s="37">
        <f>MAX(SUMIFS($B12:$M12,$B$11:$M$11,"Факт",$B$2:$M$2,P$2) - SUMIFS($B12:$M12,$B$11:$M$11,"План",$B$2:$M$2,P$2)*P$10,0)</f>
        <v>1.9165999999999994</v>
      </c>
      <c r="Q12"/>
      <c r="R12" s="38">
        <f t="shared" ref="R12:W21" si="0">SUMIFS($B12:$M12,$B$11:$M$11,R$11,$B$5:$M$5,R$5)</f>
        <v>0.9</v>
      </c>
      <c r="S12" s="38">
        <f t="shared" si="0"/>
        <v>0.9</v>
      </c>
      <c r="T12" s="38">
        <f t="shared" si="0"/>
        <v>0.90300000000000002</v>
      </c>
      <c r="U12" s="38">
        <f t="shared" si="0"/>
        <v>16.834</v>
      </c>
      <c r="V12" s="38">
        <f t="shared" si="0"/>
        <v>17.117000000000001</v>
      </c>
      <c r="W12" s="38">
        <f t="shared" si="0"/>
        <v>19.033999999999999</v>
      </c>
      <c r="X12" s="28"/>
      <c r="Y12" s="13" t="str">
        <f>IF(T12&gt;S12,"2.1",IF(T12&gt;R12,"2.2","2.3"))</f>
        <v>2.1</v>
      </c>
      <c r="Z12" s="42">
        <f>T12-(T12-C12)*IF($H$43&gt;0,1,0)</f>
        <v>0.90300000000000002</v>
      </c>
      <c r="AA12" s="23">
        <f>T12-Z12</f>
        <v>0</v>
      </c>
      <c r="AB12" s="13" t="str">
        <f t="shared" ref="AB12:AB42" si="1">IF(W12&gt;V12,"2.1",IF(W12&gt;U12,"2.2","2.3"))</f>
        <v>2.1</v>
      </c>
      <c r="AC12" s="56">
        <f>W12-(W12-F12)*IF($K$43&gt;0,1,0)</f>
        <v>14</v>
      </c>
      <c r="AD12" s="23">
        <f>W12-AC12</f>
        <v>5.0339999999999989</v>
      </c>
      <c r="AF12" s="37">
        <f>MAX(SUMIFS($Y12:$AD12,$Y$11:$AD$11,"Факт",$Y$2:$AD$2,AF$2) - SUMIFS($B12:$M12,$B$11:$M$11,"План",$B$2:$M$2,AF$2)*AF$10,0)</f>
        <v>3.0000000000001137E-3</v>
      </c>
      <c r="AG12" s="37">
        <f>MAX(SUMIFS($Y12:$AD12,$Y$11:$AD$11,"Факт",$Y$2:$AD$2,AG$2) - SUMIFS($B12:$M12,$B$11:$M$11,"План",$B$2:$M$2,AG$2)*AG$10,0)</f>
        <v>1.9165999999999985</v>
      </c>
      <c r="AH12" s="28"/>
      <c r="AI12" s="28"/>
    </row>
    <row r="13" spans="1:35" x14ac:dyDescent="0.2">
      <c r="A13" s="35">
        <v>43557</v>
      </c>
      <c r="B13" s="36">
        <v>0.9</v>
      </c>
      <c r="C13" s="36">
        <f t="shared" ref="C13:C41" si="2">ROUND(B13*$B$10,3)</f>
        <v>0.9</v>
      </c>
      <c r="D13" s="36">
        <v>0.83699999999999997</v>
      </c>
      <c r="E13" s="36">
        <v>14</v>
      </c>
      <c r="F13" s="36">
        <f t="shared" ref="F13:F41" si="3">ROUND(E13*$E$10,3)</f>
        <v>14</v>
      </c>
      <c r="G13" s="36">
        <v>14</v>
      </c>
      <c r="H13" s="36">
        <v>0</v>
      </c>
      <c r="I13" s="36">
        <v>0</v>
      </c>
      <c r="J13" s="36">
        <v>0</v>
      </c>
      <c r="K13" s="36">
        <v>2.8330000000000002</v>
      </c>
      <c r="L13" s="36">
        <v>3.1160000000000001</v>
      </c>
      <c r="M13" s="36">
        <v>3.4740000000000002</v>
      </c>
      <c r="N13"/>
      <c r="O13" s="37">
        <f t="shared" ref="O13:P42" si="4">MAX(SUMIFS($B13:$M13,$B$11:$M$11,"Факт",$B$2:$M$2,O$2) - SUMIFS($B13:$M13,$B$11:$M$11,"План",$B$2:$M$2,O$2)*O$10,0)</f>
        <v>0</v>
      </c>
      <c r="P13" s="37">
        <f t="shared" si="4"/>
        <v>0.35769999999999991</v>
      </c>
      <c r="Q13"/>
      <c r="R13" s="38">
        <f t="shared" si="0"/>
        <v>0.9</v>
      </c>
      <c r="S13" s="38">
        <f t="shared" si="0"/>
        <v>0.9</v>
      </c>
      <c r="T13" s="38">
        <f t="shared" si="0"/>
        <v>0.83699999999999997</v>
      </c>
      <c r="U13" s="38">
        <f t="shared" si="0"/>
        <v>16.832999999999998</v>
      </c>
      <c r="V13" s="38">
        <f t="shared" si="0"/>
        <v>17.116</v>
      </c>
      <c r="W13" s="38">
        <f t="shared" si="0"/>
        <v>17.474</v>
      </c>
      <c r="X13" s="28"/>
      <c r="Y13" s="13" t="str">
        <f>IF(T13&gt;S13,"2.1",IF(T13&gt;R13,"2.2","2.3"))</f>
        <v>2.3</v>
      </c>
      <c r="Z13" s="23">
        <f>T13-AA13</f>
        <v>0.83699999999999997</v>
      </c>
      <c r="AA13" s="23">
        <f>MIN(H13,T13)</f>
        <v>0</v>
      </c>
      <c r="AB13" s="13" t="str">
        <f t="shared" si="1"/>
        <v>2.1</v>
      </c>
      <c r="AC13" s="56">
        <f>W13-(W13-F13)*IF($K$43&gt;0,1,0)</f>
        <v>14</v>
      </c>
      <c r="AD13" s="23">
        <f>W13-AC13</f>
        <v>3.4740000000000002</v>
      </c>
      <c r="AF13" s="37">
        <f>MAX(SUMIFS($Y13:$AD13,$Y$11:$AD$11,"Факт",$Y$2:$AD$2,AF$2) - SUMIFS($B13:$M13,$B$11:$M$11,"План",$B$2:$M$2,AF$2)*AF$10,0)</f>
        <v>0</v>
      </c>
      <c r="AG13" s="37">
        <f>MAX(SUMIFS($Y13:$AD13,$Y$11:$AD$11,"Факт",$Y$2:$AD$2,AG$2) - SUMIFS($B13:$M13,$B$11:$M$11,"План",$B$2:$M$2,AG$2)*AG$10,0)</f>
        <v>0.35769999999999991</v>
      </c>
      <c r="AH13" s="28"/>
      <c r="AI13" s="28"/>
    </row>
    <row r="14" spans="1:35" x14ac:dyDescent="0.2">
      <c r="A14" s="35">
        <v>43558</v>
      </c>
      <c r="B14" s="36">
        <v>0.9</v>
      </c>
      <c r="C14" s="36">
        <f t="shared" si="2"/>
        <v>0.9</v>
      </c>
      <c r="D14" s="36">
        <v>0.72699999999999998</v>
      </c>
      <c r="E14" s="36">
        <v>14</v>
      </c>
      <c r="F14" s="36">
        <f t="shared" si="3"/>
        <v>14</v>
      </c>
      <c r="G14" s="36">
        <v>12.79</v>
      </c>
      <c r="H14" s="36">
        <v>0</v>
      </c>
      <c r="I14" s="36">
        <v>0</v>
      </c>
      <c r="J14" s="36">
        <v>0</v>
      </c>
      <c r="K14" s="36">
        <v>2.8340000000000001</v>
      </c>
      <c r="L14" s="36">
        <v>3.117</v>
      </c>
      <c r="M14" s="36">
        <v>2.8340000000000001</v>
      </c>
      <c r="N14"/>
      <c r="O14" s="37">
        <f t="shared" si="4"/>
        <v>0</v>
      </c>
      <c r="P14" s="37">
        <f t="shared" si="4"/>
        <v>0</v>
      </c>
      <c r="Q14"/>
      <c r="R14" s="38">
        <f t="shared" si="0"/>
        <v>0.9</v>
      </c>
      <c r="S14" s="38">
        <f t="shared" si="0"/>
        <v>0.9</v>
      </c>
      <c r="T14" s="38">
        <f t="shared" si="0"/>
        <v>0.72699999999999998</v>
      </c>
      <c r="U14" s="38">
        <f t="shared" si="0"/>
        <v>16.834</v>
      </c>
      <c r="V14" s="38">
        <f t="shared" si="0"/>
        <v>17.117000000000001</v>
      </c>
      <c r="W14" s="38">
        <f t="shared" si="0"/>
        <v>15.623999999999999</v>
      </c>
      <c r="X14" s="28"/>
      <c r="Y14" s="13" t="str">
        <f>IF(T14&gt;S14,"2.1",IF(T14&gt;R14,"2.2","2.3"))</f>
        <v>2.3</v>
      </c>
      <c r="Z14" s="23">
        <f t="shared" ref="Z14:Z42" si="5">T14-AA14</f>
        <v>0.72699999999999998</v>
      </c>
      <c r="AA14" s="23">
        <f>MIN(H14,T14)</f>
        <v>0</v>
      </c>
      <c r="AB14" s="13" t="str">
        <f t="shared" si="1"/>
        <v>2.3</v>
      </c>
      <c r="AC14" s="23">
        <f>W14-AD14</f>
        <v>12.79</v>
      </c>
      <c r="AD14" s="23">
        <f>MIN(K14,W14)</f>
        <v>2.8340000000000001</v>
      </c>
      <c r="AF14" s="37">
        <f>MAX(SUMIFS($Y14:$AD14,$Y$11:$AD$11,"Факт",$Y$2:$AD$2,AF$2) - SUMIFS($B14:$M14,$B$11:$M$11,"План",$B$2:$M$2,AF$2)*AF$10,0)</f>
        <v>0</v>
      </c>
      <c r="AG14" s="37">
        <f>MAX(SUMIFS($Y14:$AD14,$Y$11:$AD$11,"Факт",$Y$2:$AD$2,AG$2) - SUMIFS($B14:$M14,$B$11:$M$11,"План",$B$2:$M$2,AG$2)*AG$10,0)</f>
        <v>0</v>
      </c>
      <c r="AH14" s="28"/>
      <c r="AI14" s="28"/>
    </row>
    <row r="15" spans="1:35" x14ac:dyDescent="0.2">
      <c r="A15" s="35">
        <v>43559</v>
      </c>
      <c r="B15" s="36">
        <v>0.9</v>
      </c>
      <c r="C15" s="36">
        <f t="shared" si="2"/>
        <v>0.9</v>
      </c>
      <c r="D15" s="36">
        <v>0.61899999999999999</v>
      </c>
      <c r="E15" s="36">
        <v>14</v>
      </c>
      <c r="F15" s="36">
        <f t="shared" si="3"/>
        <v>14</v>
      </c>
      <c r="G15" s="36">
        <v>12.023</v>
      </c>
      <c r="H15" s="36">
        <v>0</v>
      </c>
      <c r="I15" s="36">
        <v>0</v>
      </c>
      <c r="J15" s="36">
        <v>0</v>
      </c>
      <c r="K15" s="36">
        <v>2.8330000000000002</v>
      </c>
      <c r="L15" s="36">
        <v>3.1160000000000001</v>
      </c>
      <c r="M15" s="36">
        <v>2.8330000000000002</v>
      </c>
      <c r="N15"/>
      <c r="O15" s="37">
        <f t="shared" si="4"/>
        <v>0</v>
      </c>
      <c r="P15" s="37">
        <f t="shared" si="4"/>
        <v>0</v>
      </c>
      <c r="Q15"/>
      <c r="R15" s="38">
        <f t="shared" si="0"/>
        <v>0.9</v>
      </c>
      <c r="S15" s="38">
        <f t="shared" si="0"/>
        <v>0.9</v>
      </c>
      <c r="T15" s="38">
        <f t="shared" si="0"/>
        <v>0.61899999999999999</v>
      </c>
      <c r="U15" s="38">
        <f t="shared" si="0"/>
        <v>16.832999999999998</v>
      </c>
      <c r="V15" s="38">
        <f t="shared" si="0"/>
        <v>17.116</v>
      </c>
      <c r="W15" s="38">
        <f t="shared" si="0"/>
        <v>14.856</v>
      </c>
      <c r="X15" s="28"/>
      <c r="Y15" s="13" t="str">
        <f>IF(T15&gt;S15,"2.1",IF(T15&gt;R15,"2.2","2.3"))</f>
        <v>2.3</v>
      </c>
      <c r="Z15" s="23">
        <f t="shared" si="5"/>
        <v>0.61899999999999999</v>
      </c>
      <c r="AA15" s="23">
        <f>MIN(H15,T15)</f>
        <v>0</v>
      </c>
      <c r="AB15" s="13" t="str">
        <f t="shared" si="1"/>
        <v>2.3</v>
      </c>
      <c r="AC15" s="23">
        <f t="shared" ref="AC15:AC19" si="6">W15-AD15</f>
        <v>12.023</v>
      </c>
      <c r="AD15" s="23">
        <f>MIN(K15,W15)</f>
        <v>2.8330000000000002</v>
      </c>
      <c r="AF15" s="37">
        <f>MAX(SUMIFS($Y15:$AD15,$Y$11:$AD$11,"Факт",$Y$2:$AD$2,AF$2) - SUMIFS($B15:$M15,$B$11:$M$11,"План",$B$2:$M$2,AF$2)*AF$10,0)</f>
        <v>0</v>
      </c>
      <c r="AG15" s="37">
        <f>MAX(SUMIFS($Y15:$AD15,$Y$11:$AD$11,"Факт",$Y$2:$AD$2,AG$2) - SUMIFS($B15:$M15,$B$11:$M$11,"План",$B$2:$M$2,AG$2)*AG$10,0)</f>
        <v>0</v>
      </c>
      <c r="AH15" s="28"/>
      <c r="AI15" s="28"/>
    </row>
    <row r="16" spans="1:35" x14ac:dyDescent="0.2">
      <c r="A16" s="35">
        <v>43560</v>
      </c>
      <c r="B16" s="36">
        <v>0.9</v>
      </c>
      <c r="C16" s="36">
        <f t="shared" si="2"/>
        <v>0.9</v>
      </c>
      <c r="D16" s="36">
        <v>0.86399999999999999</v>
      </c>
      <c r="E16" s="36">
        <v>14</v>
      </c>
      <c r="F16" s="36">
        <f t="shared" si="3"/>
        <v>14</v>
      </c>
      <c r="G16" s="36">
        <v>11.224</v>
      </c>
      <c r="H16" s="36">
        <v>0</v>
      </c>
      <c r="I16" s="36">
        <v>0</v>
      </c>
      <c r="J16" s="36">
        <v>0</v>
      </c>
      <c r="K16" s="36">
        <v>2.8340000000000001</v>
      </c>
      <c r="L16" s="36">
        <v>3.117</v>
      </c>
      <c r="M16" s="36">
        <v>2.8340000000000001</v>
      </c>
      <c r="N16"/>
      <c r="O16" s="37">
        <f t="shared" si="4"/>
        <v>0</v>
      </c>
      <c r="P16" s="37">
        <f t="shared" si="4"/>
        <v>0</v>
      </c>
      <c r="Q16"/>
      <c r="R16" s="38">
        <f t="shared" si="0"/>
        <v>0.9</v>
      </c>
      <c r="S16" s="38">
        <f t="shared" si="0"/>
        <v>0.9</v>
      </c>
      <c r="T16" s="38">
        <f t="shared" si="0"/>
        <v>0.86399999999999999</v>
      </c>
      <c r="U16" s="38">
        <f t="shared" si="0"/>
        <v>16.834</v>
      </c>
      <c r="V16" s="38">
        <f t="shared" si="0"/>
        <v>17.117000000000001</v>
      </c>
      <c r="W16" s="38">
        <f t="shared" si="0"/>
        <v>14.058</v>
      </c>
      <c r="X16" s="28"/>
      <c r="Y16" s="13" t="str">
        <f>IF(T16&gt;S16,"2.1",IF(T16&gt;R16,"2.2","2.3"))</f>
        <v>2.3</v>
      </c>
      <c r="Z16" s="23">
        <f t="shared" si="5"/>
        <v>0.86399999999999999</v>
      </c>
      <c r="AA16" s="23">
        <f>MIN(H16,T16)</f>
        <v>0</v>
      </c>
      <c r="AB16" s="13" t="str">
        <f t="shared" si="1"/>
        <v>2.3</v>
      </c>
      <c r="AC16" s="23">
        <f t="shared" si="6"/>
        <v>11.224</v>
      </c>
      <c r="AD16" s="23">
        <f>MIN(K16,W16)</f>
        <v>2.8340000000000001</v>
      </c>
      <c r="AF16" s="37">
        <f>MAX(SUMIFS($Y16:$AD16,$Y$11:$AD$11,"Факт",$Y$2:$AD$2,AF$2) - SUMIFS($B16:$M16,$B$11:$M$11,"План",$B$2:$M$2,AF$2)*AF$10,0)</f>
        <v>0</v>
      </c>
      <c r="AG16" s="37">
        <f>MAX(SUMIFS($Y16:$AD16,$Y$11:$AD$11,"Факт",$Y$2:$AD$2,AG$2) - SUMIFS($B16:$M16,$B$11:$M$11,"План",$B$2:$M$2,AG$2)*AG$10,0)</f>
        <v>0</v>
      </c>
      <c r="AH16" s="28"/>
      <c r="AI16" s="28"/>
    </row>
    <row r="17" spans="1:35" x14ac:dyDescent="0.2">
      <c r="A17" s="35">
        <v>43561</v>
      </c>
      <c r="B17" s="36">
        <v>0.9</v>
      </c>
      <c r="C17" s="36">
        <f t="shared" si="2"/>
        <v>0.9</v>
      </c>
      <c r="D17" s="36">
        <v>0.46800000000000003</v>
      </c>
      <c r="E17" s="36">
        <v>14</v>
      </c>
      <c r="F17" s="36">
        <f t="shared" si="3"/>
        <v>14</v>
      </c>
      <c r="G17" s="36">
        <v>11.12</v>
      </c>
      <c r="H17" s="36">
        <v>0</v>
      </c>
      <c r="I17" s="36">
        <v>0</v>
      </c>
      <c r="J17" s="36">
        <v>0</v>
      </c>
      <c r="K17" s="36">
        <v>2.8330000000000002</v>
      </c>
      <c r="L17" s="36">
        <v>3.1160000000000001</v>
      </c>
      <c r="M17" s="36">
        <v>2.8330000000000002</v>
      </c>
      <c r="N17"/>
      <c r="O17" s="37">
        <f t="shared" si="4"/>
        <v>0</v>
      </c>
      <c r="P17" s="37">
        <f t="shared" si="4"/>
        <v>0</v>
      </c>
      <c r="Q17"/>
      <c r="R17" s="38">
        <f t="shared" si="0"/>
        <v>0.9</v>
      </c>
      <c r="S17" s="38">
        <f t="shared" si="0"/>
        <v>0.9</v>
      </c>
      <c r="T17" s="38">
        <f t="shared" si="0"/>
        <v>0.46800000000000003</v>
      </c>
      <c r="U17" s="38">
        <f t="shared" si="0"/>
        <v>16.832999999999998</v>
      </c>
      <c r="V17" s="38">
        <f t="shared" si="0"/>
        <v>17.116</v>
      </c>
      <c r="W17" s="38">
        <f t="shared" si="0"/>
        <v>13.952999999999999</v>
      </c>
      <c r="X17" s="28"/>
      <c r="Y17" s="13" t="str">
        <f>IF(T17&gt;S17,"2.1",IF(T17&gt;R17,"2.2","2.3"))</f>
        <v>2.3</v>
      </c>
      <c r="Z17" s="23">
        <f t="shared" si="5"/>
        <v>0.46800000000000003</v>
      </c>
      <c r="AA17" s="23">
        <f>MIN(H17,T17)</f>
        <v>0</v>
      </c>
      <c r="AB17" s="13" t="str">
        <f t="shared" si="1"/>
        <v>2.3</v>
      </c>
      <c r="AC17" s="23">
        <f t="shared" si="6"/>
        <v>11.12</v>
      </c>
      <c r="AD17" s="23">
        <f>MIN(K17,W17)</f>
        <v>2.8330000000000002</v>
      </c>
      <c r="AF17" s="37">
        <f>MAX(SUMIFS($Y17:$AD17,$Y$11:$AD$11,"Факт",$Y$2:$AD$2,AF$2) - SUMIFS($B17:$M17,$B$11:$M$11,"План",$B$2:$M$2,AF$2)*AF$10,0)</f>
        <v>0</v>
      </c>
      <c r="AG17" s="37">
        <f>MAX(SUMIFS($Y17:$AD17,$Y$11:$AD$11,"Факт",$Y$2:$AD$2,AG$2) - SUMIFS($B17:$M17,$B$11:$M$11,"План",$B$2:$M$2,AG$2)*AG$10,0)</f>
        <v>0</v>
      </c>
      <c r="AH17" s="28"/>
      <c r="AI17" s="28"/>
    </row>
    <row r="18" spans="1:35" x14ac:dyDescent="0.2">
      <c r="A18" s="35">
        <v>43562</v>
      </c>
      <c r="B18" s="36">
        <v>0.9</v>
      </c>
      <c r="C18" s="36">
        <f t="shared" si="2"/>
        <v>0.9</v>
      </c>
      <c r="D18" s="36">
        <v>0.432</v>
      </c>
      <c r="E18" s="36">
        <v>14</v>
      </c>
      <c r="F18" s="36">
        <f t="shared" si="3"/>
        <v>14</v>
      </c>
      <c r="G18" s="36">
        <v>10.675000000000001</v>
      </c>
      <c r="H18" s="36">
        <v>0</v>
      </c>
      <c r="I18" s="36">
        <v>0</v>
      </c>
      <c r="J18" s="36">
        <v>0</v>
      </c>
      <c r="K18" s="36">
        <v>2.8340000000000001</v>
      </c>
      <c r="L18" s="36">
        <v>3.117</v>
      </c>
      <c r="M18" s="36">
        <v>2.8340000000000001</v>
      </c>
      <c r="N18"/>
      <c r="O18" s="37">
        <f t="shared" si="4"/>
        <v>0</v>
      </c>
      <c r="P18" s="37">
        <f t="shared" si="4"/>
        <v>0</v>
      </c>
      <c r="Q18"/>
      <c r="R18" s="38">
        <f t="shared" si="0"/>
        <v>0.9</v>
      </c>
      <c r="S18" s="38">
        <f t="shared" si="0"/>
        <v>0.9</v>
      </c>
      <c r="T18" s="38">
        <f t="shared" si="0"/>
        <v>0.432</v>
      </c>
      <c r="U18" s="38">
        <f t="shared" si="0"/>
        <v>16.834</v>
      </c>
      <c r="V18" s="38">
        <f t="shared" si="0"/>
        <v>17.117000000000001</v>
      </c>
      <c r="W18" s="38">
        <f t="shared" si="0"/>
        <v>13.509</v>
      </c>
      <c r="X18" s="28"/>
      <c r="Y18" s="13" t="str">
        <f>IF(T18&gt;S18,"2.1",IF(T18&gt;R18,"2.2","2.3"))</f>
        <v>2.3</v>
      </c>
      <c r="Z18" s="23">
        <f t="shared" si="5"/>
        <v>0.432</v>
      </c>
      <c r="AA18" s="23">
        <f>MIN(H18,T18)</f>
        <v>0</v>
      </c>
      <c r="AB18" s="13" t="str">
        <f t="shared" si="1"/>
        <v>2.3</v>
      </c>
      <c r="AC18" s="23">
        <f t="shared" si="6"/>
        <v>10.675000000000001</v>
      </c>
      <c r="AD18" s="23">
        <f>MIN(K18,W18)</f>
        <v>2.8340000000000001</v>
      </c>
      <c r="AF18" s="37">
        <f>MAX(SUMIFS($Y18:$AD18,$Y$11:$AD$11,"Факт",$Y$2:$AD$2,AF$2) - SUMIFS($B18:$M18,$B$11:$M$11,"План",$B$2:$M$2,AF$2)*AF$10,0)</f>
        <v>0</v>
      </c>
      <c r="AG18" s="37">
        <f>MAX(SUMIFS($Y18:$AD18,$Y$11:$AD$11,"Факт",$Y$2:$AD$2,AG$2) - SUMIFS($B18:$M18,$B$11:$M$11,"План",$B$2:$M$2,AG$2)*AG$10,0)</f>
        <v>0</v>
      </c>
      <c r="AH18" s="28"/>
      <c r="AI18" s="28"/>
    </row>
    <row r="19" spans="1:35" x14ac:dyDescent="0.2">
      <c r="A19" s="35">
        <v>43563</v>
      </c>
      <c r="B19" s="36">
        <v>0.9</v>
      </c>
      <c r="C19" s="36">
        <f t="shared" si="2"/>
        <v>0.9</v>
      </c>
      <c r="D19" s="36">
        <v>0.745</v>
      </c>
      <c r="E19" s="36">
        <v>14</v>
      </c>
      <c r="F19" s="36">
        <f t="shared" si="3"/>
        <v>14</v>
      </c>
      <c r="G19" s="36">
        <v>13.484</v>
      </c>
      <c r="H19" s="36">
        <v>0</v>
      </c>
      <c r="I19" s="36">
        <v>0</v>
      </c>
      <c r="J19" s="36">
        <v>0</v>
      </c>
      <c r="K19" s="36">
        <v>2.8330000000000002</v>
      </c>
      <c r="L19" s="36">
        <v>3.1160000000000001</v>
      </c>
      <c r="M19" s="36">
        <v>2.8330000000000002</v>
      </c>
      <c r="N19"/>
      <c r="O19" s="37">
        <f t="shared" si="4"/>
        <v>0</v>
      </c>
      <c r="P19" s="37">
        <f t="shared" si="4"/>
        <v>0</v>
      </c>
      <c r="Q19"/>
      <c r="R19" s="38">
        <f t="shared" si="0"/>
        <v>0.9</v>
      </c>
      <c r="S19" s="38">
        <f t="shared" si="0"/>
        <v>0.9</v>
      </c>
      <c r="T19" s="38">
        <f t="shared" si="0"/>
        <v>0.745</v>
      </c>
      <c r="U19" s="38">
        <f t="shared" si="0"/>
        <v>16.832999999999998</v>
      </c>
      <c r="V19" s="38">
        <f t="shared" si="0"/>
        <v>17.116</v>
      </c>
      <c r="W19" s="38">
        <f t="shared" si="0"/>
        <v>16.317</v>
      </c>
      <c r="X19" s="28"/>
      <c r="Y19" s="13" t="str">
        <f>IF(T19&gt;S19,"2.1",IF(T19&gt;R19,"2.2","2.3"))</f>
        <v>2.3</v>
      </c>
      <c r="Z19" s="23">
        <f t="shared" si="5"/>
        <v>0.745</v>
      </c>
      <c r="AA19" s="23">
        <f>MIN(H19,T19)</f>
        <v>0</v>
      </c>
      <c r="AB19" s="13" t="str">
        <f t="shared" si="1"/>
        <v>2.3</v>
      </c>
      <c r="AC19" s="23">
        <f t="shared" si="6"/>
        <v>13.484</v>
      </c>
      <c r="AD19" s="23">
        <f>MIN(K19,W19)</f>
        <v>2.8330000000000002</v>
      </c>
      <c r="AF19" s="37">
        <f>MAX(SUMIFS($Y19:$AD19,$Y$11:$AD$11,"Факт",$Y$2:$AD$2,AF$2) - SUMIFS($B19:$M19,$B$11:$M$11,"План",$B$2:$M$2,AF$2)*AF$10,0)</f>
        <v>0</v>
      </c>
      <c r="AG19" s="37">
        <f>MAX(SUMIFS($Y19:$AD19,$Y$11:$AD$11,"Факт",$Y$2:$AD$2,AG$2) - SUMIFS($B19:$M19,$B$11:$M$11,"План",$B$2:$M$2,AG$2)*AG$10,0)</f>
        <v>0</v>
      </c>
      <c r="AH19" s="28"/>
      <c r="AI19" s="28"/>
    </row>
    <row r="20" spans="1:35" x14ac:dyDescent="0.2">
      <c r="A20" s="35">
        <v>43564</v>
      </c>
      <c r="B20" s="36">
        <v>0.9</v>
      </c>
      <c r="C20" s="36">
        <f t="shared" si="2"/>
        <v>0.9</v>
      </c>
      <c r="D20" s="36">
        <v>0.90900000000000003</v>
      </c>
      <c r="E20" s="36">
        <v>14</v>
      </c>
      <c r="F20" s="36">
        <f t="shared" si="3"/>
        <v>14</v>
      </c>
      <c r="G20" s="36">
        <v>14</v>
      </c>
      <c r="H20" s="36">
        <v>0</v>
      </c>
      <c r="I20" s="36">
        <v>0</v>
      </c>
      <c r="J20" s="36">
        <v>0</v>
      </c>
      <c r="K20" s="36">
        <v>2.8340000000000001</v>
      </c>
      <c r="L20" s="36">
        <v>3.117</v>
      </c>
      <c r="M20" s="36">
        <v>4.5620000000000003</v>
      </c>
      <c r="N20"/>
      <c r="O20" s="37">
        <f t="shared" si="4"/>
        <v>9.0000000000003411E-3</v>
      </c>
      <c r="P20" s="37">
        <f t="shared" si="4"/>
        <v>1.4445999999999999</v>
      </c>
      <c r="Q20"/>
      <c r="R20" s="38">
        <f t="shared" si="0"/>
        <v>0.9</v>
      </c>
      <c r="S20" s="38">
        <f t="shared" si="0"/>
        <v>0.9</v>
      </c>
      <c r="T20" s="38">
        <f t="shared" si="0"/>
        <v>0.90900000000000003</v>
      </c>
      <c r="U20" s="38">
        <f t="shared" si="0"/>
        <v>16.834</v>
      </c>
      <c r="V20" s="38">
        <f t="shared" si="0"/>
        <v>17.117000000000001</v>
      </c>
      <c r="W20" s="38">
        <f t="shared" si="0"/>
        <v>18.562000000000001</v>
      </c>
      <c r="X20" s="28"/>
      <c r="Y20" s="13" t="str">
        <f>IF(T20&gt;S20,"2.1",IF(T20&gt;R20,"2.2","2.3"))</f>
        <v>2.1</v>
      </c>
      <c r="Z20" s="42">
        <f>T20-(T20-C20)*IF($H$43&gt;0,1,0)</f>
        <v>0.90900000000000003</v>
      </c>
      <c r="AA20" s="23">
        <f>T20-Z20</f>
        <v>0</v>
      </c>
      <c r="AB20" s="13" t="str">
        <f t="shared" si="1"/>
        <v>2.1</v>
      </c>
      <c r="AC20" s="56">
        <f>W20-(W20-F20)*IF($K$43&gt;0,1,0)</f>
        <v>14</v>
      </c>
      <c r="AD20" s="23">
        <f>W20-AC20</f>
        <v>4.5620000000000012</v>
      </c>
      <c r="AF20" s="37">
        <f>MAX(SUMIFS($Y20:$AD20,$Y$11:$AD$11,"Факт",$Y$2:$AD$2,AF$2) - SUMIFS($B20:$M20,$B$11:$M$11,"План",$B$2:$M$2,AF$2)*AF$10,0)</f>
        <v>9.0000000000003411E-3</v>
      </c>
      <c r="AG20" s="37">
        <f>MAX(SUMIFS($Y20:$AD20,$Y$11:$AD$11,"Факт",$Y$2:$AD$2,AG$2) - SUMIFS($B20:$M20,$B$11:$M$11,"План",$B$2:$M$2,AG$2)*AG$10,0)</f>
        <v>1.4446000000000008</v>
      </c>
      <c r="AH20" s="28"/>
      <c r="AI20" s="28"/>
    </row>
    <row r="21" spans="1:35" x14ac:dyDescent="0.2">
      <c r="A21" s="35">
        <v>43565</v>
      </c>
      <c r="B21" s="36">
        <v>0.9</v>
      </c>
      <c r="C21" s="36">
        <f t="shared" si="2"/>
        <v>0.9</v>
      </c>
      <c r="D21" s="36">
        <v>0.82399999999999995</v>
      </c>
      <c r="E21" s="36">
        <v>14</v>
      </c>
      <c r="F21" s="36">
        <f t="shared" si="3"/>
        <v>14</v>
      </c>
      <c r="G21" s="36">
        <v>14</v>
      </c>
      <c r="H21" s="36">
        <v>0</v>
      </c>
      <c r="I21" s="36">
        <v>0</v>
      </c>
      <c r="J21" s="36">
        <v>0</v>
      </c>
      <c r="K21" s="36">
        <v>2.8330000000000002</v>
      </c>
      <c r="L21" s="36">
        <v>3.1160000000000001</v>
      </c>
      <c r="M21" s="36">
        <v>5.5709999999999997</v>
      </c>
      <c r="N21"/>
      <c r="O21" s="37">
        <f t="shared" si="4"/>
        <v>0</v>
      </c>
      <c r="P21" s="37">
        <f t="shared" si="4"/>
        <v>2.4546999999999994</v>
      </c>
      <c r="Q21"/>
      <c r="R21" s="38">
        <f t="shared" si="0"/>
        <v>0.9</v>
      </c>
      <c r="S21" s="38">
        <f t="shared" si="0"/>
        <v>0.9</v>
      </c>
      <c r="T21" s="38">
        <f t="shared" si="0"/>
        <v>0.82399999999999995</v>
      </c>
      <c r="U21" s="38">
        <f t="shared" si="0"/>
        <v>16.832999999999998</v>
      </c>
      <c r="V21" s="38">
        <f t="shared" si="0"/>
        <v>17.116</v>
      </c>
      <c r="W21" s="38">
        <f t="shared" si="0"/>
        <v>19.570999999999998</v>
      </c>
      <c r="X21" s="28"/>
      <c r="Y21" s="13" t="str">
        <f>IF(T21&gt;S21,"2.1",IF(T21&gt;R21,"2.2","2.3"))</f>
        <v>2.3</v>
      </c>
      <c r="Z21" s="23">
        <f t="shared" si="5"/>
        <v>0.82399999999999995</v>
      </c>
      <c r="AA21" s="23">
        <f>MIN(H21,T21)</f>
        <v>0</v>
      </c>
      <c r="AB21" s="13" t="str">
        <f t="shared" si="1"/>
        <v>2.1</v>
      </c>
      <c r="AC21" s="56">
        <f>W21-(W21-F21)*IF($K$43&gt;0,1,0)</f>
        <v>14</v>
      </c>
      <c r="AD21" s="23">
        <f t="shared" ref="AD21:AD29" si="7">W21-AC21</f>
        <v>5.570999999999998</v>
      </c>
      <c r="AF21" s="37">
        <f>MAX(SUMIFS($Y21:$AD21,$Y$11:$AD$11,"Факт",$Y$2:$AD$2,AF$2) - SUMIFS($B21:$M21,$B$11:$M$11,"План",$B$2:$M$2,AF$2)*AF$10,0)</f>
        <v>0</v>
      </c>
      <c r="AG21" s="37">
        <f>MAX(SUMIFS($Y21:$AD21,$Y$11:$AD$11,"Факт",$Y$2:$AD$2,AG$2) - SUMIFS($B21:$M21,$B$11:$M$11,"План",$B$2:$M$2,AG$2)*AG$10,0)</f>
        <v>2.4546999999999977</v>
      </c>
      <c r="AH21" s="28"/>
      <c r="AI21" s="28"/>
    </row>
    <row r="22" spans="1:35" x14ac:dyDescent="0.2">
      <c r="A22" s="35">
        <v>43566</v>
      </c>
      <c r="B22" s="36">
        <v>0.8</v>
      </c>
      <c r="C22" s="36">
        <f t="shared" si="2"/>
        <v>0.8</v>
      </c>
      <c r="D22" s="36">
        <v>0.84199999999999997</v>
      </c>
      <c r="E22" s="36">
        <v>13</v>
      </c>
      <c r="F22" s="36">
        <f t="shared" si="3"/>
        <v>13</v>
      </c>
      <c r="G22" s="36">
        <v>13</v>
      </c>
      <c r="H22" s="36">
        <v>0</v>
      </c>
      <c r="I22" s="36">
        <v>0</v>
      </c>
      <c r="J22" s="36">
        <v>0</v>
      </c>
      <c r="K22" s="36">
        <v>2.8340000000000001</v>
      </c>
      <c r="L22" s="36">
        <v>3.117</v>
      </c>
      <c r="M22" s="36">
        <v>7.4530000000000003</v>
      </c>
      <c r="N22"/>
      <c r="O22" s="37">
        <f t="shared" si="4"/>
        <v>4.1999999999999815E-2</v>
      </c>
      <c r="P22" s="37">
        <f t="shared" si="4"/>
        <v>4.3355999999999995</v>
      </c>
      <c r="Q22"/>
      <c r="R22" s="38">
        <f t="shared" ref="R22:W31" si="8">SUMIFS($B22:$M22,$B$11:$M$11,R$11,$B$5:$M$5,R$5)</f>
        <v>0.8</v>
      </c>
      <c r="S22" s="38">
        <f t="shared" si="8"/>
        <v>0.8</v>
      </c>
      <c r="T22" s="38">
        <f t="shared" si="8"/>
        <v>0.84199999999999997</v>
      </c>
      <c r="U22" s="38">
        <f t="shared" si="8"/>
        <v>15.834</v>
      </c>
      <c r="V22" s="38">
        <f t="shared" si="8"/>
        <v>16.117000000000001</v>
      </c>
      <c r="W22" s="38">
        <f t="shared" si="8"/>
        <v>20.452999999999999</v>
      </c>
      <c r="X22" s="28"/>
      <c r="Y22" s="13" t="str">
        <f>IF(T22&gt;S22,"2.1",IF(T22&gt;R22,"2.2","2.3"))</f>
        <v>2.1</v>
      </c>
      <c r="Z22" s="42">
        <f>T22-(T22-C22)*IF($H$43&gt;0,1,0)</f>
        <v>0.84199999999999997</v>
      </c>
      <c r="AA22" s="23">
        <f>T22-Z22</f>
        <v>0</v>
      </c>
      <c r="AB22" s="13" t="str">
        <f t="shared" si="1"/>
        <v>2.1</v>
      </c>
      <c r="AC22" s="56">
        <f>W22-(W22-F22)*IF($K$43&gt;0,1,0)</f>
        <v>13</v>
      </c>
      <c r="AD22" s="23">
        <f t="shared" si="7"/>
        <v>7.4529999999999994</v>
      </c>
      <c r="AF22" s="37">
        <f>MAX(SUMIFS($Y22:$AD22,$Y$11:$AD$11,"Факт",$Y$2:$AD$2,AF$2) - SUMIFS($B22:$M22,$B$11:$M$11,"План",$B$2:$M$2,AF$2)*AF$10,0)</f>
        <v>4.1999999999999815E-2</v>
      </c>
      <c r="AG22" s="37">
        <f>MAX(SUMIFS($Y22:$AD22,$Y$11:$AD$11,"Факт",$Y$2:$AD$2,AG$2) - SUMIFS($B22:$M22,$B$11:$M$11,"План",$B$2:$M$2,AG$2)*AG$10,0)</f>
        <v>4.3355999999999995</v>
      </c>
      <c r="AH22" s="28"/>
      <c r="AI22" s="28"/>
    </row>
    <row r="23" spans="1:35" x14ac:dyDescent="0.2">
      <c r="A23" s="35">
        <v>43567</v>
      </c>
      <c r="B23" s="36">
        <v>0.8</v>
      </c>
      <c r="C23" s="36">
        <f t="shared" si="2"/>
        <v>0.8</v>
      </c>
      <c r="D23" s="36">
        <v>0.56000000000000005</v>
      </c>
      <c r="E23" s="36">
        <v>13</v>
      </c>
      <c r="F23" s="36">
        <f t="shared" si="3"/>
        <v>13</v>
      </c>
      <c r="G23" s="36">
        <v>13</v>
      </c>
      <c r="H23" s="36">
        <v>0</v>
      </c>
      <c r="I23" s="36">
        <v>0</v>
      </c>
      <c r="J23" s="36">
        <v>0</v>
      </c>
      <c r="K23" s="36">
        <v>2.8330000000000002</v>
      </c>
      <c r="L23" s="36">
        <v>3.1160000000000001</v>
      </c>
      <c r="M23" s="36">
        <v>8.0470000000000006</v>
      </c>
      <c r="N23"/>
      <c r="O23" s="37">
        <f t="shared" si="4"/>
        <v>0</v>
      </c>
      <c r="P23" s="37">
        <f t="shared" si="4"/>
        <v>4.9306999999999999</v>
      </c>
      <c r="Q23"/>
      <c r="R23" s="38">
        <f t="shared" si="8"/>
        <v>0.8</v>
      </c>
      <c r="S23" s="38">
        <f t="shared" si="8"/>
        <v>0.8</v>
      </c>
      <c r="T23" s="38">
        <f t="shared" si="8"/>
        <v>0.56000000000000005</v>
      </c>
      <c r="U23" s="38">
        <f t="shared" si="8"/>
        <v>15.833</v>
      </c>
      <c r="V23" s="38">
        <f t="shared" si="8"/>
        <v>16.116</v>
      </c>
      <c r="W23" s="38">
        <f t="shared" si="8"/>
        <v>21.047000000000001</v>
      </c>
      <c r="X23" s="28"/>
      <c r="Y23" s="13" t="str">
        <f>IF(T23&gt;S23,"2.1",IF(T23&gt;R23,"2.2","2.3"))</f>
        <v>2.3</v>
      </c>
      <c r="Z23" s="23">
        <f t="shared" si="5"/>
        <v>0.56000000000000005</v>
      </c>
      <c r="AA23" s="23">
        <f>MIN(H23,T23)</f>
        <v>0</v>
      </c>
      <c r="AB23" s="13" t="str">
        <f t="shared" si="1"/>
        <v>2.1</v>
      </c>
      <c r="AC23" s="56">
        <f>W23-(W23-F23)*IF($K$43&gt;0,1,0)</f>
        <v>13</v>
      </c>
      <c r="AD23" s="23">
        <f t="shared" si="7"/>
        <v>8.0470000000000006</v>
      </c>
      <c r="AF23" s="37">
        <f>MAX(SUMIFS($Y23:$AD23,$Y$11:$AD$11,"Факт",$Y$2:$AD$2,AF$2) - SUMIFS($B23:$M23,$B$11:$M$11,"План",$B$2:$M$2,AF$2)*AF$10,0)</f>
        <v>0</v>
      </c>
      <c r="AG23" s="37">
        <f>MAX(SUMIFS($Y23:$AD23,$Y$11:$AD$11,"Факт",$Y$2:$AD$2,AG$2) - SUMIFS($B23:$M23,$B$11:$M$11,"План",$B$2:$M$2,AG$2)*AG$10,0)</f>
        <v>4.9306999999999999</v>
      </c>
      <c r="AH23" s="28"/>
      <c r="AI23" s="28"/>
    </row>
    <row r="24" spans="1:35" x14ac:dyDescent="0.2">
      <c r="A24" s="35">
        <v>43568</v>
      </c>
      <c r="B24" s="36">
        <v>0.8</v>
      </c>
      <c r="C24" s="36">
        <f t="shared" si="2"/>
        <v>0.8</v>
      </c>
      <c r="D24" s="36">
        <v>0.875</v>
      </c>
      <c r="E24" s="36">
        <v>13</v>
      </c>
      <c r="F24" s="36">
        <f t="shared" si="3"/>
        <v>13</v>
      </c>
      <c r="G24" s="36">
        <v>13</v>
      </c>
      <c r="H24" s="36">
        <v>0</v>
      </c>
      <c r="I24" s="36">
        <v>0</v>
      </c>
      <c r="J24" s="36">
        <v>0</v>
      </c>
      <c r="K24" s="36">
        <v>2.8340000000000001</v>
      </c>
      <c r="L24" s="36">
        <v>3.117</v>
      </c>
      <c r="M24" s="36">
        <v>6.5650000000000004</v>
      </c>
      <c r="N24"/>
      <c r="O24" s="37">
        <f t="shared" si="4"/>
        <v>7.4999999999999289E-2</v>
      </c>
      <c r="P24" s="37">
        <f t="shared" si="4"/>
        <v>3.4476</v>
      </c>
      <c r="Q24"/>
      <c r="R24" s="38">
        <f t="shared" si="8"/>
        <v>0.8</v>
      </c>
      <c r="S24" s="38">
        <f t="shared" si="8"/>
        <v>0.8</v>
      </c>
      <c r="T24" s="38">
        <f t="shared" si="8"/>
        <v>0.875</v>
      </c>
      <c r="U24" s="38">
        <f t="shared" si="8"/>
        <v>15.834</v>
      </c>
      <c r="V24" s="38">
        <f t="shared" si="8"/>
        <v>16.117000000000001</v>
      </c>
      <c r="W24" s="38">
        <f t="shared" si="8"/>
        <v>19.565000000000001</v>
      </c>
      <c r="X24" s="28"/>
      <c r="Y24" s="13" t="str">
        <f>IF(T24&gt;S24,"2.1",IF(T24&gt;R24,"2.2","2.3"))</f>
        <v>2.1</v>
      </c>
      <c r="Z24" s="42">
        <f>T24-(T24-C24)*IF($H$43&gt;0,1,0)</f>
        <v>0.875</v>
      </c>
      <c r="AA24" s="23">
        <f>T24-Z24</f>
        <v>0</v>
      </c>
      <c r="AB24" s="13" t="str">
        <f t="shared" si="1"/>
        <v>2.1</v>
      </c>
      <c r="AC24" s="56">
        <f>W24-(W24-F24)*IF($K$43&gt;0,1,0)</f>
        <v>13</v>
      </c>
      <c r="AD24" s="23">
        <f t="shared" si="7"/>
        <v>6.5650000000000013</v>
      </c>
      <c r="AF24" s="37">
        <f>MAX(SUMIFS($Y24:$AD24,$Y$11:$AD$11,"Факт",$Y$2:$AD$2,AF$2) - SUMIFS($B24:$M24,$B$11:$M$11,"План",$B$2:$M$2,AF$2)*AF$10,0)</f>
        <v>7.4999999999999289E-2</v>
      </c>
      <c r="AG24" s="37">
        <f>MAX(SUMIFS($Y24:$AD24,$Y$11:$AD$11,"Факт",$Y$2:$AD$2,AG$2) - SUMIFS($B24:$M24,$B$11:$M$11,"План",$B$2:$M$2,AG$2)*AG$10,0)</f>
        <v>3.4476000000000009</v>
      </c>
      <c r="AH24" s="28"/>
      <c r="AI24" s="28"/>
    </row>
    <row r="25" spans="1:35" x14ac:dyDescent="0.2">
      <c r="A25" s="35">
        <v>43569</v>
      </c>
      <c r="B25" s="36">
        <v>0.8</v>
      </c>
      <c r="C25" s="36">
        <f t="shared" si="2"/>
        <v>0.8</v>
      </c>
      <c r="D25" s="36">
        <v>0.73499999999999999</v>
      </c>
      <c r="E25" s="36">
        <v>13</v>
      </c>
      <c r="F25" s="36">
        <f t="shared" si="3"/>
        <v>13</v>
      </c>
      <c r="G25" s="36">
        <v>13</v>
      </c>
      <c r="H25" s="36">
        <v>0</v>
      </c>
      <c r="I25" s="36">
        <v>0</v>
      </c>
      <c r="J25" s="36">
        <v>0</v>
      </c>
      <c r="K25" s="36">
        <v>2.8330000000000002</v>
      </c>
      <c r="L25" s="36">
        <v>3.1160000000000001</v>
      </c>
      <c r="M25" s="36">
        <v>4.9690000000000003</v>
      </c>
      <c r="N25"/>
      <c r="O25" s="37">
        <f t="shared" si="4"/>
        <v>0</v>
      </c>
      <c r="P25" s="37">
        <f t="shared" si="4"/>
        <v>1.8527</v>
      </c>
      <c r="Q25"/>
      <c r="R25" s="38">
        <f t="shared" si="8"/>
        <v>0.8</v>
      </c>
      <c r="S25" s="38">
        <f t="shared" si="8"/>
        <v>0.8</v>
      </c>
      <c r="T25" s="38">
        <f t="shared" si="8"/>
        <v>0.73499999999999999</v>
      </c>
      <c r="U25" s="38">
        <f t="shared" si="8"/>
        <v>15.833</v>
      </c>
      <c r="V25" s="38">
        <f t="shared" si="8"/>
        <v>16.116</v>
      </c>
      <c r="W25" s="38">
        <f t="shared" si="8"/>
        <v>17.969000000000001</v>
      </c>
      <c r="X25" s="28"/>
      <c r="Y25" s="13" t="str">
        <f>IF(T25&gt;S25,"2.1",IF(T25&gt;R25,"2.2","2.3"))</f>
        <v>2.3</v>
      </c>
      <c r="Z25" s="23">
        <f t="shared" si="5"/>
        <v>0.73499999999999999</v>
      </c>
      <c r="AA25" s="23">
        <f>MIN(H25,T25)</f>
        <v>0</v>
      </c>
      <c r="AB25" s="13" t="str">
        <f t="shared" si="1"/>
        <v>2.1</v>
      </c>
      <c r="AC25" s="56">
        <f>W25-(W25-F25)*IF($K$43&gt;0,1,0)</f>
        <v>13</v>
      </c>
      <c r="AD25" s="23">
        <f t="shared" si="7"/>
        <v>4.9690000000000012</v>
      </c>
      <c r="AF25" s="37">
        <f>MAX(SUMIFS($Y25:$AD25,$Y$11:$AD$11,"Факт",$Y$2:$AD$2,AF$2) - SUMIFS($B25:$M25,$B$11:$M$11,"План",$B$2:$M$2,AF$2)*AF$10,0)</f>
        <v>0</v>
      </c>
      <c r="AG25" s="37">
        <f>MAX(SUMIFS($Y25:$AD25,$Y$11:$AD$11,"Факт",$Y$2:$AD$2,AG$2) - SUMIFS($B25:$M25,$B$11:$M$11,"План",$B$2:$M$2,AG$2)*AG$10,0)</f>
        <v>1.8527000000000009</v>
      </c>
      <c r="AH25" s="28"/>
      <c r="AI25" s="28"/>
    </row>
    <row r="26" spans="1:35" x14ac:dyDescent="0.2">
      <c r="A26" s="35">
        <v>43570</v>
      </c>
      <c r="B26" s="36">
        <v>0.8</v>
      </c>
      <c r="C26" s="36">
        <f t="shared" si="2"/>
        <v>0.8</v>
      </c>
      <c r="D26" s="36">
        <v>0.80500000000000005</v>
      </c>
      <c r="E26" s="36">
        <v>13</v>
      </c>
      <c r="F26" s="36">
        <f t="shared" si="3"/>
        <v>13</v>
      </c>
      <c r="G26" s="36">
        <v>13</v>
      </c>
      <c r="H26" s="36">
        <v>0</v>
      </c>
      <c r="I26" s="36">
        <v>0</v>
      </c>
      <c r="J26" s="36">
        <v>0</v>
      </c>
      <c r="K26" s="36">
        <v>2.8340000000000001</v>
      </c>
      <c r="L26" s="36">
        <v>3.117</v>
      </c>
      <c r="M26" s="36">
        <v>4.875</v>
      </c>
      <c r="N26"/>
      <c r="O26" s="37">
        <f t="shared" si="4"/>
        <v>4.9999999999990052E-3</v>
      </c>
      <c r="P26" s="37">
        <f t="shared" si="4"/>
        <v>1.7575999999999996</v>
      </c>
      <c r="Q26"/>
      <c r="R26" s="38">
        <f t="shared" si="8"/>
        <v>0.8</v>
      </c>
      <c r="S26" s="38">
        <f t="shared" si="8"/>
        <v>0.8</v>
      </c>
      <c r="T26" s="38">
        <f t="shared" si="8"/>
        <v>0.80500000000000005</v>
      </c>
      <c r="U26" s="38">
        <f t="shared" si="8"/>
        <v>15.834</v>
      </c>
      <c r="V26" s="38">
        <f t="shared" si="8"/>
        <v>16.117000000000001</v>
      </c>
      <c r="W26" s="38">
        <f t="shared" si="8"/>
        <v>17.875</v>
      </c>
      <c r="X26" s="28"/>
      <c r="Y26" s="13" t="str">
        <f>IF(T26&gt;S26,"2.1",IF(T26&gt;R26,"2.2","2.3"))</f>
        <v>2.1</v>
      </c>
      <c r="Z26" s="42">
        <f>T26-(T26-C26)*IF($H$43&gt;0,1,0)</f>
        <v>0.80500000000000005</v>
      </c>
      <c r="AA26" s="23">
        <f>T26-Z26</f>
        <v>0</v>
      </c>
      <c r="AB26" s="13" t="str">
        <f t="shared" si="1"/>
        <v>2.1</v>
      </c>
      <c r="AC26" s="56">
        <f>W26-(W26-F26)*IF($K$43&gt;0,1,0)</f>
        <v>13</v>
      </c>
      <c r="AD26" s="23">
        <f t="shared" si="7"/>
        <v>4.875</v>
      </c>
      <c r="AF26" s="37">
        <f>MAX(SUMIFS($Y26:$AD26,$Y$11:$AD$11,"Факт",$Y$2:$AD$2,AF$2) - SUMIFS($B26:$M26,$B$11:$M$11,"План",$B$2:$M$2,AF$2)*AF$10,0)</f>
        <v>4.9999999999990052E-3</v>
      </c>
      <c r="AG26" s="37">
        <f>MAX(SUMIFS($Y26:$AD26,$Y$11:$AD$11,"Факт",$Y$2:$AD$2,AG$2) - SUMIFS($B26:$M26,$B$11:$M$11,"План",$B$2:$M$2,AG$2)*AG$10,0)</f>
        <v>1.7575999999999996</v>
      </c>
      <c r="AH26" s="28"/>
      <c r="AI26" s="28"/>
    </row>
    <row r="27" spans="1:35" x14ac:dyDescent="0.2">
      <c r="A27" s="35">
        <v>43571</v>
      </c>
      <c r="B27" s="36">
        <v>0.7</v>
      </c>
      <c r="C27" s="36">
        <f t="shared" si="2"/>
        <v>0.7</v>
      </c>
      <c r="D27" s="36">
        <v>0.45900000000000002</v>
      </c>
      <c r="E27" s="36">
        <v>13</v>
      </c>
      <c r="F27" s="36">
        <f t="shared" si="3"/>
        <v>13</v>
      </c>
      <c r="G27" s="36">
        <v>13</v>
      </c>
      <c r="H27" s="36">
        <v>0</v>
      </c>
      <c r="I27" s="36">
        <v>0</v>
      </c>
      <c r="J27" s="36">
        <v>0</v>
      </c>
      <c r="K27" s="36">
        <v>2.8330000000000002</v>
      </c>
      <c r="L27" s="36">
        <v>3.1160000000000001</v>
      </c>
      <c r="M27" s="36">
        <v>4.7750000000000004</v>
      </c>
      <c r="N27"/>
      <c r="O27" s="37">
        <f t="shared" si="4"/>
        <v>0</v>
      </c>
      <c r="P27" s="37">
        <f t="shared" si="4"/>
        <v>1.6587000000000001</v>
      </c>
      <c r="Q27"/>
      <c r="R27" s="38">
        <f t="shared" si="8"/>
        <v>0.7</v>
      </c>
      <c r="S27" s="38">
        <f t="shared" si="8"/>
        <v>0.7</v>
      </c>
      <c r="T27" s="38">
        <f t="shared" si="8"/>
        <v>0.45900000000000002</v>
      </c>
      <c r="U27" s="38">
        <f t="shared" si="8"/>
        <v>15.833</v>
      </c>
      <c r="V27" s="38">
        <f t="shared" si="8"/>
        <v>16.116</v>
      </c>
      <c r="W27" s="38">
        <f t="shared" si="8"/>
        <v>17.774999999999999</v>
      </c>
      <c r="X27" s="28"/>
      <c r="Y27" s="13" t="str">
        <f>IF(T27&gt;S27,"2.1",IF(T27&gt;R27,"2.2","2.3"))</f>
        <v>2.3</v>
      </c>
      <c r="Z27" s="23">
        <f t="shared" si="5"/>
        <v>0.45900000000000002</v>
      </c>
      <c r="AA27" s="23">
        <f>MIN(H27,T27)</f>
        <v>0</v>
      </c>
      <c r="AB27" s="13" t="str">
        <f t="shared" si="1"/>
        <v>2.1</v>
      </c>
      <c r="AC27" s="56">
        <f>W27-(W27-F27)*IF($K$43&gt;0,1,0)</f>
        <v>13</v>
      </c>
      <c r="AD27" s="23">
        <f t="shared" si="7"/>
        <v>4.7749999999999986</v>
      </c>
      <c r="AF27" s="37">
        <f>MAX(SUMIFS($Y27:$AD27,$Y$11:$AD$11,"Факт",$Y$2:$AD$2,AF$2) - SUMIFS($B27:$M27,$B$11:$M$11,"План",$B$2:$M$2,AF$2)*AF$10,0)</f>
        <v>0</v>
      </c>
      <c r="AG27" s="37">
        <f>MAX(SUMIFS($Y27:$AD27,$Y$11:$AD$11,"Факт",$Y$2:$AD$2,AG$2) - SUMIFS($B27:$M27,$B$11:$M$11,"План",$B$2:$M$2,AG$2)*AG$10,0)</f>
        <v>1.6586999999999983</v>
      </c>
      <c r="AH27" s="28"/>
      <c r="AI27" s="28"/>
    </row>
    <row r="28" spans="1:35" x14ac:dyDescent="0.2">
      <c r="A28" s="35">
        <v>43572</v>
      </c>
      <c r="B28" s="36">
        <v>0.7</v>
      </c>
      <c r="C28" s="36">
        <f t="shared" si="2"/>
        <v>0.7</v>
      </c>
      <c r="D28" s="36">
        <v>0.61399999999999999</v>
      </c>
      <c r="E28" s="36">
        <v>13</v>
      </c>
      <c r="F28" s="36">
        <f t="shared" si="3"/>
        <v>13</v>
      </c>
      <c r="G28" s="36">
        <v>12.1</v>
      </c>
      <c r="H28" s="36">
        <v>0</v>
      </c>
      <c r="I28" s="36">
        <v>0</v>
      </c>
      <c r="J28" s="36">
        <v>0</v>
      </c>
      <c r="K28" s="36">
        <v>2.8340000000000001</v>
      </c>
      <c r="L28" s="36">
        <v>3.117</v>
      </c>
      <c r="M28" s="36">
        <v>2.8340000000000001</v>
      </c>
      <c r="N28"/>
      <c r="O28" s="37">
        <f t="shared" si="4"/>
        <v>0</v>
      </c>
      <c r="P28" s="37">
        <f t="shared" si="4"/>
        <v>0</v>
      </c>
      <c r="Q28"/>
      <c r="R28" s="38">
        <f t="shared" si="8"/>
        <v>0.7</v>
      </c>
      <c r="S28" s="38">
        <f t="shared" si="8"/>
        <v>0.7</v>
      </c>
      <c r="T28" s="38">
        <f t="shared" si="8"/>
        <v>0.61399999999999999</v>
      </c>
      <c r="U28" s="38">
        <f t="shared" si="8"/>
        <v>15.834</v>
      </c>
      <c r="V28" s="38">
        <f t="shared" si="8"/>
        <v>16.117000000000001</v>
      </c>
      <c r="W28" s="38">
        <f t="shared" si="8"/>
        <v>14.933999999999999</v>
      </c>
      <c r="X28" s="28"/>
      <c r="Y28" s="13" t="str">
        <f>IF(T28&gt;S28,"2.1",IF(T28&gt;R28,"2.2","2.3"))</f>
        <v>2.3</v>
      </c>
      <c r="Z28" s="23">
        <f t="shared" si="5"/>
        <v>0.61399999999999999</v>
      </c>
      <c r="AA28" s="23">
        <f>MIN(H28,T28)</f>
        <v>0</v>
      </c>
      <c r="AB28" s="13" t="str">
        <f t="shared" si="1"/>
        <v>2.3</v>
      </c>
      <c r="AC28" s="23">
        <f t="shared" ref="AC28" si="9">W28-AD28</f>
        <v>12.1</v>
      </c>
      <c r="AD28" s="23">
        <f>MIN(K28,W28)</f>
        <v>2.8340000000000001</v>
      </c>
      <c r="AF28" s="37">
        <f>MAX(SUMIFS($Y28:$AD28,$Y$11:$AD$11,"Факт",$Y$2:$AD$2,AF$2) - SUMIFS($B28:$M28,$B$11:$M$11,"План",$B$2:$M$2,AF$2)*AF$10,0)</f>
        <v>0</v>
      </c>
      <c r="AG28" s="37">
        <f>MAX(SUMIFS($Y28:$AD28,$Y$11:$AD$11,"Факт",$Y$2:$AD$2,AG$2) - SUMIFS($B28:$M28,$B$11:$M$11,"План",$B$2:$M$2,AG$2)*AG$10,0)</f>
        <v>0</v>
      </c>
      <c r="AH28" s="28"/>
      <c r="AI28" s="28"/>
    </row>
    <row r="29" spans="1:35" x14ac:dyDescent="0.2">
      <c r="A29" s="35">
        <v>43573</v>
      </c>
      <c r="B29" s="36">
        <v>0.7</v>
      </c>
      <c r="C29" s="36">
        <f t="shared" si="2"/>
        <v>0.7</v>
      </c>
      <c r="D29" s="36">
        <v>0.45</v>
      </c>
      <c r="E29" s="36">
        <v>13</v>
      </c>
      <c r="F29" s="36">
        <f t="shared" si="3"/>
        <v>13</v>
      </c>
      <c r="G29" s="36">
        <v>13</v>
      </c>
      <c r="H29" s="36">
        <v>0</v>
      </c>
      <c r="I29" s="36">
        <v>0</v>
      </c>
      <c r="J29" s="36">
        <v>0</v>
      </c>
      <c r="K29" s="36">
        <v>2.8330000000000002</v>
      </c>
      <c r="L29" s="36">
        <v>3.1160000000000001</v>
      </c>
      <c r="M29" s="36">
        <v>5.08</v>
      </c>
      <c r="N29"/>
      <c r="O29" s="37">
        <f t="shared" si="4"/>
        <v>0</v>
      </c>
      <c r="P29" s="37">
        <f t="shared" si="4"/>
        <v>1.9636999999999998</v>
      </c>
      <c r="Q29"/>
      <c r="R29" s="38">
        <f t="shared" si="8"/>
        <v>0.7</v>
      </c>
      <c r="S29" s="38">
        <f t="shared" si="8"/>
        <v>0.7</v>
      </c>
      <c r="T29" s="38">
        <f t="shared" si="8"/>
        <v>0.45</v>
      </c>
      <c r="U29" s="38">
        <f t="shared" si="8"/>
        <v>15.833</v>
      </c>
      <c r="V29" s="38">
        <f t="shared" si="8"/>
        <v>16.116</v>
      </c>
      <c r="W29" s="38">
        <f t="shared" si="8"/>
        <v>18.079999999999998</v>
      </c>
      <c r="X29" s="28"/>
      <c r="Y29" s="13" t="str">
        <f>IF(T29&gt;S29,"2.1",IF(T29&gt;R29,"2.2","2.3"))</f>
        <v>2.3</v>
      </c>
      <c r="Z29" s="23">
        <f t="shared" si="5"/>
        <v>0.45</v>
      </c>
      <c r="AA29" s="23">
        <f>MIN(H29,T29)</f>
        <v>0</v>
      </c>
      <c r="AB29" s="13" t="str">
        <f t="shared" si="1"/>
        <v>2.1</v>
      </c>
      <c r="AC29" s="56">
        <f>W29-(W29-F29)*IF($K$43&gt;0,1,0)</f>
        <v>13</v>
      </c>
      <c r="AD29" s="23">
        <f t="shared" si="7"/>
        <v>5.0799999999999983</v>
      </c>
      <c r="AF29" s="37">
        <f>MAX(SUMIFS($Y29:$AD29,$Y$11:$AD$11,"Факт",$Y$2:$AD$2,AF$2) - SUMIFS($B29:$M29,$B$11:$M$11,"План",$B$2:$M$2,AF$2)*AF$10,0)</f>
        <v>0</v>
      </c>
      <c r="AG29" s="37">
        <f>MAX(SUMIFS($Y29:$AD29,$Y$11:$AD$11,"Факт",$Y$2:$AD$2,AG$2) - SUMIFS($B29:$M29,$B$11:$M$11,"План",$B$2:$M$2,AG$2)*AG$10,0)</f>
        <v>1.963699999999998</v>
      </c>
      <c r="AH29" s="28"/>
      <c r="AI29" s="28"/>
    </row>
    <row r="30" spans="1:35" x14ac:dyDescent="0.2">
      <c r="A30" s="35">
        <v>43574</v>
      </c>
      <c r="B30" s="36">
        <v>0.7</v>
      </c>
      <c r="C30" s="36">
        <f t="shared" si="2"/>
        <v>0.7</v>
      </c>
      <c r="D30" s="36">
        <v>0.497</v>
      </c>
      <c r="E30" s="36">
        <v>13</v>
      </c>
      <c r="F30" s="36">
        <f t="shared" si="3"/>
        <v>13</v>
      </c>
      <c r="G30" s="36">
        <v>9.44</v>
      </c>
      <c r="H30" s="36">
        <v>0</v>
      </c>
      <c r="I30" s="36">
        <v>0</v>
      </c>
      <c r="J30" s="36">
        <v>0</v>
      </c>
      <c r="K30" s="36">
        <v>2.8340000000000001</v>
      </c>
      <c r="L30" s="36">
        <v>3.117</v>
      </c>
      <c r="M30" s="36">
        <v>2.8340000000000001</v>
      </c>
      <c r="N30"/>
      <c r="O30" s="37">
        <f t="shared" si="4"/>
        <v>0</v>
      </c>
      <c r="P30" s="37">
        <f t="shared" si="4"/>
        <v>0</v>
      </c>
      <c r="Q30"/>
      <c r="R30" s="38">
        <f t="shared" si="8"/>
        <v>0.7</v>
      </c>
      <c r="S30" s="38">
        <f t="shared" si="8"/>
        <v>0.7</v>
      </c>
      <c r="T30" s="38">
        <f t="shared" si="8"/>
        <v>0.497</v>
      </c>
      <c r="U30" s="38">
        <f t="shared" si="8"/>
        <v>15.834</v>
      </c>
      <c r="V30" s="38">
        <f t="shared" si="8"/>
        <v>16.117000000000001</v>
      </c>
      <c r="W30" s="38">
        <f t="shared" si="8"/>
        <v>12.273999999999999</v>
      </c>
      <c r="X30" s="28"/>
      <c r="Y30" s="13" t="str">
        <f>IF(T30&gt;S30,"2.1",IF(T30&gt;R30,"2.2","2.3"))</f>
        <v>2.3</v>
      </c>
      <c r="Z30" s="23">
        <f t="shared" si="5"/>
        <v>0.497</v>
      </c>
      <c r="AA30" s="23">
        <f>MIN(H30,T30)</f>
        <v>0</v>
      </c>
      <c r="AB30" s="13" t="str">
        <f t="shared" si="1"/>
        <v>2.3</v>
      </c>
      <c r="AC30" s="23">
        <f t="shared" ref="AC30:AC42" si="10">W30-AD30</f>
        <v>9.44</v>
      </c>
      <c r="AD30" s="23">
        <f>MIN(K30,W30)</f>
        <v>2.8340000000000001</v>
      </c>
      <c r="AF30" s="37">
        <f>MAX(SUMIFS($Y30:$AD30,$Y$11:$AD$11,"Факт",$Y$2:$AD$2,AF$2) - SUMIFS($B30:$M30,$B$11:$M$11,"План",$B$2:$M$2,AF$2)*AF$10,0)</f>
        <v>0</v>
      </c>
      <c r="AG30" s="37">
        <f>MAX(SUMIFS($Y30:$AD30,$Y$11:$AD$11,"Факт",$Y$2:$AD$2,AG$2) - SUMIFS($B30:$M30,$B$11:$M$11,"План",$B$2:$M$2,AG$2)*AG$10,0)</f>
        <v>0</v>
      </c>
      <c r="AH30" s="28"/>
      <c r="AI30" s="28"/>
    </row>
    <row r="31" spans="1:35" x14ac:dyDescent="0.2">
      <c r="A31" s="35">
        <v>43575</v>
      </c>
      <c r="B31" s="36">
        <v>0.7</v>
      </c>
      <c r="C31" s="36">
        <f t="shared" si="2"/>
        <v>0.7</v>
      </c>
      <c r="D31" s="36">
        <v>0.38600000000000001</v>
      </c>
      <c r="E31" s="36">
        <v>13</v>
      </c>
      <c r="F31" s="36">
        <f t="shared" si="3"/>
        <v>13</v>
      </c>
      <c r="G31" s="36">
        <v>10.084</v>
      </c>
      <c r="H31" s="36">
        <v>0</v>
      </c>
      <c r="I31" s="36">
        <v>0</v>
      </c>
      <c r="J31" s="36">
        <v>0</v>
      </c>
      <c r="K31" s="36">
        <v>2.8330000000000002</v>
      </c>
      <c r="L31" s="36">
        <v>3.1160000000000001</v>
      </c>
      <c r="M31" s="36">
        <v>2.8330000000000002</v>
      </c>
      <c r="N31"/>
      <c r="O31" s="37">
        <f t="shared" si="4"/>
        <v>0</v>
      </c>
      <c r="P31" s="37">
        <f t="shared" si="4"/>
        <v>0</v>
      </c>
      <c r="Q31"/>
      <c r="R31" s="38">
        <f t="shared" si="8"/>
        <v>0.7</v>
      </c>
      <c r="S31" s="38">
        <f t="shared" si="8"/>
        <v>0.7</v>
      </c>
      <c r="T31" s="38">
        <f t="shared" si="8"/>
        <v>0.38600000000000001</v>
      </c>
      <c r="U31" s="38">
        <f t="shared" si="8"/>
        <v>15.833</v>
      </c>
      <c r="V31" s="38">
        <f t="shared" si="8"/>
        <v>16.116</v>
      </c>
      <c r="W31" s="38">
        <f t="shared" si="8"/>
        <v>12.917</v>
      </c>
      <c r="X31" s="28"/>
      <c r="Y31" s="13" t="str">
        <f>IF(T31&gt;S31,"2.1",IF(T31&gt;R31,"2.2","2.3"))</f>
        <v>2.3</v>
      </c>
      <c r="Z31" s="23">
        <f t="shared" si="5"/>
        <v>0.38600000000000001</v>
      </c>
      <c r="AA31" s="23">
        <f>MIN(H31,T31)</f>
        <v>0</v>
      </c>
      <c r="AB31" s="13" t="str">
        <f t="shared" si="1"/>
        <v>2.3</v>
      </c>
      <c r="AC31" s="23">
        <f t="shared" si="10"/>
        <v>10.084</v>
      </c>
      <c r="AD31" s="23">
        <f>MIN(K31,W31)</f>
        <v>2.8330000000000002</v>
      </c>
      <c r="AF31" s="37">
        <f>MAX(SUMIFS($Y31:$AD31,$Y$11:$AD$11,"Факт",$Y$2:$AD$2,AF$2) - SUMIFS($B31:$M31,$B$11:$M$11,"План",$B$2:$M$2,AF$2)*AF$10,0)</f>
        <v>0</v>
      </c>
      <c r="AG31" s="37">
        <f>MAX(SUMIFS($Y31:$AD31,$Y$11:$AD$11,"Факт",$Y$2:$AD$2,AG$2) - SUMIFS($B31:$M31,$B$11:$M$11,"План",$B$2:$M$2,AG$2)*AG$10,0)</f>
        <v>0</v>
      </c>
      <c r="AH31" s="28"/>
      <c r="AI31" s="28"/>
    </row>
    <row r="32" spans="1:35" x14ac:dyDescent="0.2">
      <c r="A32" s="35">
        <v>43576</v>
      </c>
      <c r="B32" s="36">
        <v>0.5</v>
      </c>
      <c r="C32" s="36">
        <f t="shared" si="2"/>
        <v>0.5</v>
      </c>
      <c r="D32" s="36">
        <v>0.54700000000000004</v>
      </c>
      <c r="E32" s="36">
        <v>11</v>
      </c>
      <c r="F32" s="36">
        <f t="shared" si="3"/>
        <v>11</v>
      </c>
      <c r="G32" s="36">
        <v>9.7780000000000005</v>
      </c>
      <c r="H32" s="36">
        <v>0</v>
      </c>
      <c r="I32" s="36">
        <v>0</v>
      </c>
      <c r="J32" s="36">
        <v>0</v>
      </c>
      <c r="K32" s="36">
        <v>2.8330000000000002</v>
      </c>
      <c r="L32" s="36">
        <v>3.1160000000000001</v>
      </c>
      <c r="M32" s="36">
        <v>2.8330000000000002</v>
      </c>
      <c r="N32"/>
      <c r="O32" s="37">
        <f t="shared" si="4"/>
        <v>0</v>
      </c>
      <c r="P32" s="37">
        <f t="shared" si="4"/>
        <v>0</v>
      </c>
      <c r="Q32"/>
      <c r="R32" s="38">
        <f t="shared" ref="R32:W43" si="11">SUMIFS($B32:$M32,$B$11:$M$11,R$11,$B$5:$M$5,R$5)</f>
        <v>0.5</v>
      </c>
      <c r="S32" s="38">
        <f t="shared" si="11"/>
        <v>0.5</v>
      </c>
      <c r="T32" s="38">
        <f t="shared" si="11"/>
        <v>0.54700000000000004</v>
      </c>
      <c r="U32" s="38">
        <f t="shared" si="11"/>
        <v>13.833</v>
      </c>
      <c r="V32" s="38">
        <f t="shared" si="11"/>
        <v>14.116</v>
      </c>
      <c r="W32" s="38">
        <f t="shared" si="11"/>
        <v>12.611000000000001</v>
      </c>
      <c r="X32" s="28"/>
      <c r="Y32" s="13" t="str">
        <f>IF(T32&gt;S32,"2.1",IF(T32&gt;R32,"2.2","2.3"))</f>
        <v>2.1</v>
      </c>
      <c r="Z32" s="42">
        <f>T32-(T32-C32)*IF($H$43&gt;0,1,0)</f>
        <v>0.54700000000000004</v>
      </c>
      <c r="AA32" s="23">
        <f>T32-Z32</f>
        <v>0</v>
      </c>
      <c r="AB32" s="13" t="str">
        <f t="shared" si="1"/>
        <v>2.3</v>
      </c>
      <c r="AC32" s="23">
        <f t="shared" si="10"/>
        <v>9.7780000000000005</v>
      </c>
      <c r="AD32" s="23">
        <f>MIN(K32,W32)</f>
        <v>2.8330000000000002</v>
      </c>
      <c r="AF32" s="37">
        <f>MAX(SUMIFS($Y32:$AD32,$Y$11:$AD$11,"Факт",$Y$2:$AD$2,AF$2) - SUMIFS($B32:$M32,$B$11:$M$11,"План",$B$2:$M$2,AF$2)*AF$10,0)</f>
        <v>0</v>
      </c>
      <c r="AG32" s="37">
        <f>MAX(SUMIFS($Y32:$AD32,$Y$11:$AD$11,"Факт",$Y$2:$AD$2,AG$2) - SUMIFS($B32:$M32,$B$11:$M$11,"План",$B$2:$M$2,AG$2)*AG$10,0)</f>
        <v>0</v>
      </c>
      <c r="AH32" s="28"/>
      <c r="AI32" s="28"/>
    </row>
    <row r="33" spans="1:35" x14ac:dyDescent="0.2">
      <c r="A33" s="35">
        <v>43577</v>
      </c>
      <c r="B33" s="36">
        <v>0.5</v>
      </c>
      <c r="C33" s="36">
        <f t="shared" si="2"/>
        <v>0.5</v>
      </c>
      <c r="D33" s="36">
        <v>0.48699999999999999</v>
      </c>
      <c r="E33" s="36">
        <v>11</v>
      </c>
      <c r="F33" s="36">
        <f t="shared" si="3"/>
        <v>11</v>
      </c>
      <c r="G33" s="36">
        <v>8.3350000000000009</v>
      </c>
      <c r="H33" s="36">
        <v>0</v>
      </c>
      <c r="I33" s="36">
        <v>0</v>
      </c>
      <c r="J33" s="36">
        <v>0</v>
      </c>
      <c r="K33" s="36">
        <v>2.8330000000000002</v>
      </c>
      <c r="L33" s="36">
        <v>3.1160000000000001</v>
      </c>
      <c r="M33" s="36">
        <v>2.8330000000000002</v>
      </c>
      <c r="N33"/>
      <c r="O33" s="37">
        <f t="shared" si="4"/>
        <v>0</v>
      </c>
      <c r="P33" s="37">
        <f t="shared" si="4"/>
        <v>0</v>
      </c>
      <c r="Q33"/>
      <c r="R33" s="38">
        <f t="shared" si="11"/>
        <v>0.5</v>
      </c>
      <c r="S33" s="38">
        <f t="shared" si="11"/>
        <v>0.5</v>
      </c>
      <c r="T33" s="38">
        <f t="shared" si="11"/>
        <v>0.48699999999999999</v>
      </c>
      <c r="U33" s="38">
        <f t="shared" si="11"/>
        <v>13.833</v>
      </c>
      <c r="V33" s="38">
        <f t="shared" si="11"/>
        <v>14.116</v>
      </c>
      <c r="W33" s="38">
        <f t="shared" si="11"/>
        <v>11.168000000000001</v>
      </c>
      <c r="X33" s="28"/>
      <c r="Y33" s="13" t="str">
        <f>IF(T33&gt;S33,"2.1",IF(T33&gt;R33,"2.2","2.3"))</f>
        <v>2.3</v>
      </c>
      <c r="Z33" s="23">
        <f t="shared" si="5"/>
        <v>0.48699999999999999</v>
      </c>
      <c r="AA33" s="23">
        <f>MIN(H33,T33)</f>
        <v>0</v>
      </c>
      <c r="AB33" s="13" t="str">
        <f t="shared" si="1"/>
        <v>2.3</v>
      </c>
      <c r="AC33" s="23">
        <f t="shared" si="10"/>
        <v>8.3350000000000009</v>
      </c>
      <c r="AD33" s="23">
        <f>MIN(K33,W33)</f>
        <v>2.8330000000000002</v>
      </c>
      <c r="AF33" s="37">
        <f>MAX(SUMIFS($Y33:$AD33,$Y$11:$AD$11,"Факт",$Y$2:$AD$2,AF$2) - SUMIFS($B33:$M33,$B$11:$M$11,"План",$B$2:$M$2,AF$2)*AF$10,0)</f>
        <v>0</v>
      </c>
      <c r="AG33" s="37">
        <f>MAX(SUMIFS($Y33:$AD33,$Y$11:$AD$11,"Факт",$Y$2:$AD$2,AG$2) - SUMIFS($B33:$M33,$B$11:$M$11,"План",$B$2:$M$2,AG$2)*AG$10,0)</f>
        <v>0</v>
      </c>
      <c r="AH33" s="28"/>
      <c r="AI33" s="28"/>
    </row>
    <row r="34" spans="1:35" x14ac:dyDescent="0.2">
      <c r="A34" s="35">
        <v>43578</v>
      </c>
      <c r="B34" s="36">
        <v>0.5</v>
      </c>
      <c r="C34" s="36">
        <f t="shared" si="2"/>
        <v>0.5</v>
      </c>
      <c r="D34" s="36">
        <v>0.46500000000000002</v>
      </c>
      <c r="E34" s="36">
        <v>11</v>
      </c>
      <c r="F34" s="36">
        <f t="shared" si="3"/>
        <v>11</v>
      </c>
      <c r="G34" s="36">
        <v>7.1</v>
      </c>
      <c r="H34" s="36">
        <v>0</v>
      </c>
      <c r="I34" s="36">
        <v>0</v>
      </c>
      <c r="J34" s="36">
        <v>0</v>
      </c>
      <c r="K34" s="36">
        <v>2.8330000000000002</v>
      </c>
      <c r="L34" s="36">
        <v>3.1160000000000001</v>
      </c>
      <c r="M34" s="36">
        <v>2.8330000000000002</v>
      </c>
      <c r="N34"/>
      <c r="O34" s="37">
        <f t="shared" si="4"/>
        <v>0</v>
      </c>
      <c r="P34" s="37">
        <f t="shared" si="4"/>
        <v>0</v>
      </c>
      <c r="Q34"/>
      <c r="R34" s="38">
        <f t="shared" si="11"/>
        <v>0.5</v>
      </c>
      <c r="S34" s="38">
        <f t="shared" si="11"/>
        <v>0.5</v>
      </c>
      <c r="T34" s="38">
        <f t="shared" si="11"/>
        <v>0.46500000000000002</v>
      </c>
      <c r="U34" s="38">
        <f t="shared" si="11"/>
        <v>13.833</v>
      </c>
      <c r="V34" s="38">
        <f t="shared" si="11"/>
        <v>14.116</v>
      </c>
      <c r="W34" s="38">
        <f t="shared" si="11"/>
        <v>9.9329999999999998</v>
      </c>
      <c r="X34" s="28"/>
      <c r="Y34" s="13" t="str">
        <f>IF(T34&gt;S34,"2.1",IF(T34&gt;R34,"2.2","2.3"))</f>
        <v>2.3</v>
      </c>
      <c r="Z34" s="23">
        <f t="shared" si="5"/>
        <v>0.46500000000000002</v>
      </c>
      <c r="AA34" s="23">
        <f>MIN(H34,T34)</f>
        <v>0</v>
      </c>
      <c r="AB34" s="13" t="str">
        <f t="shared" si="1"/>
        <v>2.3</v>
      </c>
      <c r="AC34" s="23">
        <f t="shared" si="10"/>
        <v>7.1</v>
      </c>
      <c r="AD34" s="23">
        <f>MIN(K34,W34)</f>
        <v>2.8330000000000002</v>
      </c>
      <c r="AF34" s="37">
        <f>MAX(SUMIFS($Y34:$AD34,$Y$11:$AD$11,"Факт",$Y$2:$AD$2,AF$2) - SUMIFS($B34:$M34,$B$11:$M$11,"План",$B$2:$M$2,AF$2)*AF$10,0)</f>
        <v>0</v>
      </c>
      <c r="AG34" s="37">
        <f>MAX(SUMIFS($Y34:$AD34,$Y$11:$AD$11,"Факт",$Y$2:$AD$2,AG$2) - SUMIFS($B34:$M34,$B$11:$M$11,"План",$B$2:$M$2,AG$2)*AG$10,0)</f>
        <v>0</v>
      </c>
      <c r="AH34" s="28"/>
      <c r="AI34" s="28"/>
    </row>
    <row r="35" spans="1:35" x14ac:dyDescent="0.2">
      <c r="A35" s="35">
        <v>43579</v>
      </c>
      <c r="B35" s="36">
        <v>0.5</v>
      </c>
      <c r="C35" s="36">
        <f t="shared" si="2"/>
        <v>0.5</v>
      </c>
      <c r="D35" s="36">
        <v>0.30299999999999999</v>
      </c>
      <c r="E35" s="36">
        <v>11</v>
      </c>
      <c r="F35" s="36">
        <f t="shared" si="3"/>
        <v>11</v>
      </c>
      <c r="G35" s="36">
        <v>8.6620000000000008</v>
      </c>
      <c r="H35" s="36">
        <v>0</v>
      </c>
      <c r="I35" s="36">
        <v>0</v>
      </c>
      <c r="J35" s="36">
        <v>0</v>
      </c>
      <c r="K35" s="36">
        <v>2.8330000000000002</v>
      </c>
      <c r="L35" s="36">
        <v>3.1160000000000001</v>
      </c>
      <c r="M35" s="36">
        <v>2.8330000000000002</v>
      </c>
      <c r="N35"/>
      <c r="O35" s="37">
        <f t="shared" si="4"/>
        <v>0</v>
      </c>
      <c r="P35" s="37">
        <f t="shared" si="4"/>
        <v>0</v>
      </c>
      <c r="Q35"/>
      <c r="R35" s="38">
        <f t="shared" si="11"/>
        <v>0.5</v>
      </c>
      <c r="S35" s="38">
        <f t="shared" si="11"/>
        <v>0.5</v>
      </c>
      <c r="T35" s="38">
        <f t="shared" si="11"/>
        <v>0.30299999999999999</v>
      </c>
      <c r="U35" s="38">
        <f t="shared" si="11"/>
        <v>13.833</v>
      </c>
      <c r="V35" s="38">
        <f t="shared" si="11"/>
        <v>14.116</v>
      </c>
      <c r="W35" s="38">
        <f t="shared" si="11"/>
        <v>11.495000000000001</v>
      </c>
      <c r="X35" s="28"/>
      <c r="Y35" s="13" t="str">
        <f>IF(T35&gt;S35,"2.1",IF(T35&gt;R35,"2.2","2.3"))</f>
        <v>2.3</v>
      </c>
      <c r="Z35" s="23">
        <f t="shared" si="5"/>
        <v>0.30299999999999999</v>
      </c>
      <c r="AA35" s="23">
        <f>MIN(H35,T35)</f>
        <v>0</v>
      </c>
      <c r="AB35" s="13" t="str">
        <f t="shared" si="1"/>
        <v>2.3</v>
      </c>
      <c r="AC35" s="23">
        <f t="shared" si="10"/>
        <v>8.6620000000000008</v>
      </c>
      <c r="AD35" s="23">
        <f>MIN(K35,W35)</f>
        <v>2.8330000000000002</v>
      </c>
      <c r="AF35" s="37">
        <f>MAX(SUMIFS($Y35:$AD35,$Y$11:$AD$11,"Факт",$Y$2:$AD$2,AF$2) - SUMIFS($B35:$M35,$B$11:$M$11,"План",$B$2:$M$2,AF$2)*AF$10,0)</f>
        <v>0</v>
      </c>
      <c r="AG35" s="37">
        <f>MAX(SUMIFS($Y35:$AD35,$Y$11:$AD$11,"Факт",$Y$2:$AD$2,AG$2) - SUMIFS($B35:$M35,$B$11:$M$11,"План",$B$2:$M$2,AG$2)*AG$10,0)</f>
        <v>0</v>
      </c>
      <c r="AH35" s="28"/>
      <c r="AI35" s="28"/>
    </row>
    <row r="36" spans="1:35" x14ac:dyDescent="0.2">
      <c r="A36" s="35">
        <v>43580</v>
      </c>
      <c r="B36" s="36">
        <v>0.5</v>
      </c>
      <c r="C36" s="36">
        <f t="shared" si="2"/>
        <v>0.5</v>
      </c>
      <c r="D36" s="36">
        <v>0.14599999999999999</v>
      </c>
      <c r="E36" s="36">
        <v>11</v>
      </c>
      <c r="F36" s="36">
        <f t="shared" si="3"/>
        <v>11</v>
      </c>
      <c r="G36" s="36">
        <v>2.6379999999999999</v>
      </c>
      <c r="H36" s="36">
        <v>0</v>
      </c>
      <c r="I36" s="36">
        <v>0</v>
      </c>
      <c r="J36" s="36">
        <v>0</v>
      </c>
      <c r="K36" s="36">
        <v>2.8330000000000002</v>
      </c>
      <c r="L36" s="36">
        <v>3.1160000000000001</v>
      </c>
      <c r="M36" s="36">
        <v>2.8330000000000002</v>
      </c>
      <c r="N36"/>
      <c r="O36" s="37">
        <f t="shared" si="4"/>
        <v>0</v>
      </c>
      <c r="P36" s="37">
        <f t="shared" si="4"/>
        <v>0</v>
      </c>
      <c r="Q36"/>
      <c r="R36" s="38">
        <f t="shared" si="11"/>
        <v>0.5</v>
      </c>
      <c r="S36" s="38">
        <f t="shared" si="11"/>
        <v>0.5</v>
      </c>
      <c r="T36" s="38">
        <f t="shared" si="11"/>
        <v>0.14599999999999999</v>
      </c>
      <c r="U36" s="38">
        <f t="shared" si="11"/>
        <v>13.833</v>
      </c>
      <c r="V36" s="38">
        <f t="shared" si="11"/>
        <v>14.116</v>
      </c>
      <c r="W36" s="38">
        <f t="shared" si="11"/>
        <v>5.4710000000000001</v>
      </c>
      <c r="X36" s="28"/>
      <c r="Y36" s="13" t="str">
        <f>IF(T36&gt;S36,"2.1",IF(T36&gt;R36,"2.2","2.3"))</f>
        <v>2.3</v>
      </c>
      <c r="Z36" s="23">
        <f t="shared" si="5"/>
        <v>0.14599999999999999</v>
      </c>
      <c r="AA36" s="23">
        <f>MIN(H36,T36)</f>
        <v>0</v>
      </c>
      <c r="AB36" s="13" t="str">
        <f t="shared" si="1"/>
        <v>2.3</v>
      </c>
      <c r="AC36" s="23">
        <f t="shared" si="10"/>
        <v>2.6379999999999999</v>
      </c>
      <c r="AD36" s="23">
        <f>MIN(K36,W36)</f>
        <v>2.8330000000000002</v>
      </c>
      <c r="AF36" s="37">
        <f>MAX(SUMIFS($Y36:$AD36,$Y$11:$AD$11,"Факт",$Y$2:$AD$2,AF$2) - SUMIFS($B36:$M36,$B$11:$M$11,"План",$B$2:$M$2,AF$2)*AF$10,0)</f>
        <v>0</v>
      </c>
      <c r="AG36" s="37">
        <f>MAX(SUMIFS($Y36:$AD36,$Y$11:$AD$11,"Факт",$Y$2:$AD$2,AG$2) - SUMIFS($B36:$M36,$B$11:$M$11,"План",$B$2:$M$2,AG$2)*AG$10,0)</f>
        <v>0</v>
      </c>
      <c r="AH36" s="28"/>
      <c r="AI36" s="28"/>
    </row>
    <row r="37" spans="1:35" x14ac:dyDescent="0.2">
      <c r="A37" s="35">
        <v>43581</v>
      </c>
      <c r="B37" s="36">
        <v>0.5</v>
      </c>
      <c r="C37" s="36">
        <f t="shared" si="2"/>
        <v>0.5</v>
      </c>
      <c r="D37" s="36">
        <v>0</v>
      </c>
      <c r="E37" s="36">
        <v>11</v>
      </c>
      <c r="F37" s="36">
        <f t="shared" si="3"/>
        <v>11</v>
      </c>
      <c r="G37" s="36">
        <v>4.1420000000000003</v>
      </c>
      <c r="H37" s="36">
        <v>0</v>
      </c>
      <c r="I37" s="36">
        <v>0</v>
      </c>
      <c r="J37" s="36">
        <v>0</v>
      </c>
      <c r="K37" s="36">
        <v>2.8330000000000002</v>
      </c>
      <c r="L37" s="36">
        <v>3.1160000000000001</v>
      </c>
      <c r="M37" s="36">
        <v>2.8330000000000002</v>
      </c>
      <c r="N37"/>
      <c r="O37" s="37">
        <f t="shared" si="4"/>
        <v>0</v>
      </c>
      <c r="P37" s="37">
        <f t="shared" si="4"/>
        <v>0</v>
      </c>
      <c r="Q37"/>
      <c r="R37" s="38">
        <f t="shared" si="11"/>
        <v>0.5</v>
      </c>
      <c r="S37" s="38">
        <f t="shared" si="11"/>
        <v>0.5</v>
      </c>
      <c r="T37" s="38">
        <f t="shared" si="11"/>
        <v>0</v>
      </c>
      <c r="U37" s="38">
        <f t="shared" si="11"/>
        <v>13.833</v>
      </c>
      <c r="V37" s="38">
        <f t="shared" si="11"/>
        <v>14.116</v>
      </c>
      <c r="W37" s="38">
        <f t="shared" si="11"/>
        <v>6.9750000000000005</v>
      </c>
      <c r="X37" s="28"/>
      <c r="Y37" s="13" t="str">
        <f>IF(T37&gt;S37,"2.1",IF(T37&gt;R37,"2.2","2.3"))</f>
        <v>2.3</v>
      </c>
      <c r="Z37" s="23">
        <f t="shared" si="5"/>
        <v>0</v>
      </c>
      <c r="AA37" s="23">
        <f>MIN(H37,T37)</f>
        <v>0</v>
      </c>
      <c r="AB37" s="13" t="str">
        <f t="shared" si="1"/>
        <v>2.3</v>
      </c>
      <c r="AC37" s="23">
        <f t="shared" si="10"/>
        <v>4.1420000000000003</v>
      </c>
      <c r="AD37" s="23">
        <f>MIN(K37,W37)</f>
        <v>2.8330000000000002</v>
      </c>
      <c r="AF37" s="37">
        <f>MAX(SUMIFS($Y37:$AD37,$Y$11:$AD$11,"Факт",$Y$2:$AD$2,AF$2) - SUMIFS($B37:$M37,$B$11:$M$11,"План",$B$2:$M$2,AF$2)*AF$10,0)</f>
        <v>0</v>
      </c>
      <c r="AG37" s="37">
        <f>MAX(SUMIFS($Y37:$AD37,$Y$11:$AD$11,"Факт",$Y$2:$AD$2,AG$2) - SUMIFS($B37:$M37,$B$11:$M$11,"План",$B$2:$M$2,AG$2)*AG$10,0)</f>
        <v>0</v>
      </c>
      <c r="AH37" s="28"/>
      <c r="AI37" s="28"/>
    </row>
    <row r="38" spans="1:35" x14ac:dyDescent="0.2">
      <c r="A38" s="35">
        <v>43582</v>
      </c>
      <c r="B38" s="36">
        <v>0.5</v>
      </c>
      <c r="C38" s="36">
        <f t="shared" si="2"/>
        <v>0.5</v>
      </c>
      <c r="D38" s="36">
        <v>0</v>
      </c>
      <c r="E38" s="36">
        <v>11</v>
      </c>
      <c r="F38" s="36">
        <f t="shared" si="3"/>
        <v>11</v>
      </c>
      <c r="G38" s="36">
        <v>2.84</v>
      </c>
      <c r="H38" s="36">
        <v>0</v>
      </c>
      <c r="I38" s="36">
        <v>0</v>
      </c>
      <c r="J38" s="36">
        <v>0</v>
      </c>
      <c r="K38" s="36">
        <v>2.8330000000000002</v>
      </c>
      <c r="L38" s="36">
        <v>3.1160000000000001</v>
      </c>
      <c r="M38" s="36">
        <v>2.8330000000000002</v>
      </c>
      <c r="N38"/>
      <c r="O38" s="37">
        <f t="shared" si="4"/>
        <v>0</v>
      </c>
      <c r="P38" s="37">
        <f t="shared" si="4"/>
        <v>0</v>
      </c>
      <c r="Q38"/>
      <c r="R38" s="38">
        <f t="shared" si="11"/>
        <v>0.5</v>
      </c>
      <c r="S38" s="38">
        <f t="shared" si="11"/>
        <v>0.5</v>
      </c>
      <c r="T38" s="38">
        <f t="shared" si="11"/>
        <v>0</v>
      </c>
      <c r="U38" s="38">
        <f t="shared" si="11"/>
        <v>13.833</v>
      </c>
      <c r="V38" s="38">
        <f t="shared" si="11"/>
        <v>14.116</v>
      </c>
      <c r="W38" s="38">
        <f t="shared" si="11"/>
        <v>5.673</v>
      </c>
      <c r="X38" s="28"/>
      <c r="Y38" s="13" t="str">
        <f>IF(T38&gt;S38,"2.1",IF(T38&gt;R38,"2.2","2.3"))</f>
        <v>2.3</v>
      </c>
      <c r="Z38" s="23">
        <f t="shared" si="5"/>
        <v>0</v>
      </c>
      <c r="AA38" s="23">
        <f>MIN(H38,T38)</f>
        <v>0</v>
      </c>
      <c r="AB38" s="13" t="str">
        <f t="shared" si="1"/>
        <v>2.3</v>
      </c>
      <c r="AC38" s="23">
        <f t="shared" si="10"/>
        <v>2.84</v>
      </c>
      <c r="AD38" s="23">
        <f>MIN(K38,W38)</f>
        <v>2.8330000000000002</v>
      </c>
      <c r="AF38" s="37">
        <f>MAX(SUMIFS($Y38:$AD38,$Y$11:$AD$11,"Факт",$Y$2:$AD$2,AF$2) - SUMIFS($B38:$M38,$B$11:$M$11,"План",$B$2:$M$2,AF$2)*AF$10,0)</f>
        <v>0</v>
      </c>
      <c r="AG38" s="37">
        <f>MAX(SUMIFS($Y38:$AD38,$Y$11:$AD$11,"Факт",$Y$2:$AD$2,AG$2) - SUMIFS($B38:$M38,$B$11:$M$11,"План",$B$2:$M$2,AG$2)*AG$10,0)</f>
        <v>0</v>
      </c>
      <c r="AH38" s="28"/>
      <c r="AI38" s="28"/>
    </row>
    <row r="39" spans="1:35" x14ac:dyDescent="0.2">
      <c r="A39" s="35">
        <v>43583</v>
      </c>
      <c r="B39" s="36">
        <v>0</v>
      </c>
      <c r="C39" s="36">
        <f t="shared" si="2"/>
        <v>0</v>
      </c>
      <c r="D39" s="36">
        <v>0</v>
      </c>
      <c r="E39" s="36">
        <v>11</v>
      </c>
      <c r="F39" s="36">
        <f t="shared" si="3"/>
        <v>11</v>
      </c>
      <c r="G39" s="36">
        <v>3.7719999999999998</v>
      </c>
      <c r="H39" s="36">
        <v>0</v>
      </c>
      <c r="I39" s="36">
        <v>0</v>
      </c>
      <c r="J39" s="36">
        <v>0</v>
      </c>
      <c r="K39" s="36">
        <v>2.8330000000000002</v>
      </c>
      <c r="L39" s="36">
        <v>3.1160000000000001</v>
      </c>
      <c r="M39" s="36">
        <v>2.8330000000000002</v>
      </c>
      <c r="N39"/>
      <c r="O39" s="37">
        <f t="shared" si="4"/>
        <v>0</v>
      </c>
      <c r="P39" s="37">
        <f t="shared" si="4"/>
        <v>0</v>
      </c>
      <c r="Q39"/>
      <c r="R39" s="38">
        <f t="shared" si="11"/>
        <v>0</v>
      </c>
      <c r="S39" s="38">
        <f t="shared" si="11"/>
        <v>0</v>
      </c>
      <c r="T39" s="38">
        <f t="shared" si="11"/>
        <v>0</v>
      </c>
      <c r="U39" s="38">
        <f t="shared" si="11"/>
        <v>13.833</v>
      </c>
      <c r="V39" s="38">
        <f t="shared" si="11"/>
        <v>14.116</v>
      </c>
      <c r="W39" s="38">
        <f t="shared" si="11"/>
        <v>6.6050000000000004</v>
      </c>
      <c r="X39" s="28"/>
      <c r="Y39" s="13" t="str">
        <f>IF(T39&gt;S39,"2.1",IF(T39&gt;R39,"2.2","2.3"))</f>
        <v>2.3</v>
      </c>
      <c r="Z39" s="23">
        <f t="shared" si="5"/>
        <v>0</v>
      </c>
      <c r="AA39" s="23">
        <f>MIN(H39,T39)</f>
        <v>0</v>
      </c>
      <c r="AB39" s="13" t="str">
        <f t="shared" si="1"/>
        <v>2.3</v>
      </c>
      <c r="AC39" s="23">
        <f t="shared" si="10"/>
        <v>3.7720000000000002</v>
      </c>
      <c r="AD39" s="23">
        <f>MIN(K39,W39)</f>
        <v>2.8330000000000002</v>
      </c>
      <c r="AF39" s="37">
        <f>MAX(SUMIFS($Y39:$AD39,$Y$11:$AD$11,"Факт",$Y$2:$AD$2,AF$2) - SUMIFS($B39:$M39,$B$11:$M$11,"План",$B$2:$M$2,AF$2)*AF$10,0)</f>
        <v>0</v>
      </c>
      <c r="AG39" s="37">
        <f>MAX(SUMIFS($Y39:$AD39,$Y$11:$AD$11,"Факт",$Y$2:$AD$2,AG$2) - SUMIFS($B39:$M39,$B$11:$M$11,"План",$B$2:$M$2,AG$2)*AG$10,0)</f>
        <v>0</v>
      </c>
      <c r="AH39" s="28"/>
      <c r="AI39" s="28"/>
    </row>
    <row r="40" spans="1:35" x14ac:dyDescent="0.2">
      <c r="A40" s="35">
        <v>43584</v>
      </c>
      <c r="B40" s="36">
        <v>0</v>
      </c>
      <c r="C40" s="36">
        <f t="shared" si="2"/>
        <v>0</v>
      </c>
      <c r="D40" s="36">
        <v>0</v>
      </c>
      <c r="E40" s="36">
        <v>11</v>
      </c>
      <c r="F40" s="36">
        <f t="shared" si="3"/>
        <v>11</v>
      </c>
      <c r="G40" s="36">
        <v>3.9449999999999998</v>
      </c>
      <c r="H40" s="36">
        <v>0</v>
      </c>
      <c r="I40" s="36">
        <v>0</v>
      </c>
      <c r="J40" s="36">
        <v>0</v>
      </c>
      <c r="K40" s="36">
        <v>2.8330000000000002</v>
      </c>
      <c r="L40" s="36">
        <v>3.1160000000000001</v>
      </c>
      <c r="M40" s="36">
        <v>2.8330000000000002</v>
      </c>
      <c r="N40"/>
      <c r="O40" s="37">
        <f t="shared" si="4"/>
        <v>0</v>
      </c>
      <c r="P40" s="37">
        <f t="shared" si="4"/>
        <v>0</v>
      </c>
      <c r="Q40"/>
      <c r="R40" s="38">
        <f t="shared" si="11"/>
        <v>0</v>
      </c>
      <c r="S40" s="38">
        <f t="shared" si="11"/>
        <v>0</v>
      </c>
      <c r="T40" s="38">
        <f t="shared" si="11"/>
        <v>0</v>
      </c>
      <c r="U40" s="38">
        <f t="shared" si="11"/>
        <v>13.833</v>
      </c>
      <c r="V40" s="38">
        <f t="shared" si="11"/>
        <v>14.116</v>
      </c>
      <c r="W40" s="38">
        <f t="shared" si="11"/>
        <v>6.7780000000000005</v>
      </c>
      <c r="X40" s="28"/>
      <c r="Y40" s="13" t="str">
        <f>IF(T40&gt;S40,"2.1",IF(T40&gt;R40,"2.2","2.3"))</f>
        <v>2.3</v>
      </c>
      <c r="Z40" s="23">
        <f t="shared" si="5"/>
        <v>0</v>
      </c>
      <c r="AA40" s="23">
        <f>MIN(H40,T40)</f>
        <v>0</v>
      </c>
      <c r="AB40" s="13" t="str">
        <f t="shared" si="1"/>
        <v>2.3</v>
      </c>
      <c r="AC40" s="23">
        <f t="shared" si="10"/>
        <v>3.9450000000000003</v>
      </c>
      <c r="AD40" s="23">
        <f>MIN(K40,W40)</f>
        <v>2.8330000000000002</v>
      </c>
      <c r="AF40" s="37">
        <f>MAX(SUMIFS($Y40:$AD40,$Y$11:$AD$11,"Факт",$Y$2:$AD$2,AF$2) - SUMIFS($B40:$M40,$B$11:$M$11,"План",$B$2:$M$2,AF$2)*AF$10,0)</f>
        <v>0</v>
      </c>
      <c r="AG40" s="37">
        <f>MAX(SUMIFS($Y40:$AD40,$Y$11:$AD$11,"Факт",$Y$2:$AD$2,AG$2) - SUMIFS($B40:$M40,$B$11:$M$11,"План",$B$2:$M$2,AG$2)*AG$10,0)</f>
        <v>0</v>
      </c>
      <c r="AH40" s="28"/>
      <c r="AI40" s="28"/>
    </row>
    <row r="41" spans="1:35" x14ac:dyDescent="0.2">
      <c r="A41" s="35">
        <v>43585</v>
      </c>
      <c r="B41" s="36">
        <v>0</v>
      </c>
      <c r="C41" s="36">
        <f t="shared" si="2"/>
        <v>0</v>
      </c>
      <c r="D41" s="36">
        <v>0</v>
      </c>
      <c r="E41" s="36">
        <v>11</v>
      </c>
      <c r="F41" s="36">
        <f t="shared" si="3"/>
        <v>11</v>
      </c>
      <c r="G41" s="36">
        <v>2.7120000000000002</v>
      </c>
      <c r="H41" s="36">
        <v>0</v>
      </c>
      <c r="I41" s="36">
        <v>0</v>
      </c>
      <c r="J41" s="36">
        <v>0</v>
      </c>
      <c r="K41" s="36">
        <v>2.8330000000000002</v>
      </c>
      <c r="L41" s="36">
        <v>3.1160000000000001</v>
      </c>
      <c r="M41" s="36">
        <v>2.8330000000000002</v>
      </c>
      <c r="N41"/>
      <c r="O41" s="37">
        <f t="shared" si="4"/>
        <v>0</v>
      </c>
      <c r="P41" s="37">
        <f t="shared" si="4"/>
        <v>0</v>
      </c>
      <c r="Q41"/>
      <c r="R41" s="38">
        <f t="shared" si="11"/>
        <v>0</v>
      </c>
      <c r="S41" s="38">
        <f t="shared" si="11"/>
        <v>0</v>
      </c>
      <c r="T41" s="38">
        <f t="shared" si="11"/>
        <v>0</v>
      </c>
      <c r="U41" s="38">
        <f t="shared" si="11"/>
        <v>13.833</v>
      </c>
      <c r="V41" s="38">
        <f t="shared" si="11"/>
        <v>14.116</v>
      </c>
      <c r="W41" s="38">
        <f t="shared" si="11"/>
        <v>5.5449999999999999</v>
      </c>
      <c r="X41" s="28"/>
      <c r="Y41" s="13" t="str">
        <f>IF(T41&gt;S41,"2.1",IF(T41&gt;R41,"2.2","2.3"))</f>
        <v>2.3</v>
      </c>
      <c r="Z41" s="23">
        <f t="shared" si="5"/>
        <v>0</v>
      </c>
      <c r="AA41" s="23">
        <f>MIN(H41,T41)</f>
        <v>0</v>
      </c>
      <c r="AB41" s="13" t="str">
        <f t="shared" si="1"/>
        <v>2.3</v>
      </c>
      <c r="AC41" s="23">
        <f t="shared" si="10"/>
        <v>2.7119999999999997</v>
      </c>
      <c r="AD41" s="23">
        <f>MIN(K41,W41)</f>
        <v>2.8330000000000002</v>
      </c>
      <c r="AF41" s="37">
        <f>MAX(SUMIFS($Y41:$AD41,$Y$11:$AD$11,"Факт",$Y$2:$AD$2,AF$2) - SUMIFS($B41:$M41,$B$11:$M$11,"План",$B$2:$M$2,AF$2)*AF$10,0)</f>
        <v>0</v>
      </c>
      <c r="AG41" s="37">
        <f>MAX(SUMIFS($Y41:$AD41,$Y$11:$AD$11,"Факт",$Y$2:$AD$2,AG$2) - SUMIFS($B41:$M41,$B$11:$M$11,"План",$B$2:$M$2,AG$2)*AG$10,0)</f>
        <v>0</v>
      </c>
      <c r="AH41" s="28"/>
      <c r="AI41" s="28"/>
    </row>
    <row r="42" spans="1:35" x14ac:dyDescent="0.2">
      <c r="A42" s="2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/>
      <c r="O42" s="37">
        <f t="shared" si="4"/>
        <v>0</v>
      </c>
      <c r="P42" s="37">
        <f t="shared" si="4"/>
        <v>0</v>
      </c>
      <c r="Q42"/>
      <c r="R42" s="38">
        <f t="shared" si="11"/>
        <v>0</v>
      </c>
      <c r="S42" s="38">
        <f t="shared" si="11"/>
        <v>0</v>
      </c>
      <c r="T42" s="38">
        <f t="shared" si="11"/>
        <v>0</v>
      </c>
      <c r="U42" s="38">
        <f t="shared" si="11"/>
        <v>0</v>
      </c>
      <c r="V42" s="38">
        <f t="shared" si="11"/>
        <v>0</v>
      </c>
      <c r="W42" s="38">
        <f t="shared" si="11"/>
        <v>0</v>
      </c>
      <c r="X42" s="28"/>
      <c r="Y42" s="13" t="str">
        <f>IF(T42&gt;S42,"2.1",IF(T42&gt;R42,"2.2","2.3"))</f>
        <v>2.3</v>
      </c>
      <c r="Z42" s="23">
        <f t="shared" si="5"/>
        <v>0</v>
      </c>
      <c r="AA42" s="23">
        <f>MIN(H42,T42)</f>
        <v>0</v>
      </c>
      <c r="AB42" s="13" t="str">
        <f t="shared" si="1"/>
        <v>2.3</v>
      </c>
      <c r="AC42" s="23">
        <f t="shared" si="10"/>
        <v>0</v>
      </c>
      <c r="AD42" s="23">
        <f>MIN(K42,W42)</f>
        <v>0</v>
      </c>
      <c r="AF42" s="37">
        <f>MAX(SUMIFS($Y42:$AD42,$Y$11:$AD$11,"Факт",$Y$2:$AD$2,AF$2) - SUMIFS($B42:$M42,$B$11:$M$11,"План",$B$2:$M$2,AF$2)*AF$10,0)</f>
        <v>0</v>
      </c>
      <c r="AG42" s="37">
        <f>MAX(SUMIFS($Y42:$AD42,$Y$11:$AD$11,"Факт",$Y$2:$AD$2,AG$2) - SUMIFS($B42:$M42,$B$11:$M$11,"План",$B$2:$M$2,AG$2)*AG$10,0)</f>
        <v>0</v>
      </c>
      <c r="AH42" s="28"/>
      <c r="AI42" s="28"/>
    </row>
    <row r="43" spans="1:35" x14ac:dyDescent="0.2">
      <c r="B43" s="40">
        <f>SUM(B12:B42)</f>
        <v>20.000000000000004</v>
      </c>
      <c r="C43" s="40">
        <f t="shared" ref="C43:M43" si="12">SUM(C12:C42)</f>
        <v>20.000000000000004</v>
      </c>
      <c r="D43" s="40">
        <f t="shared" si="12"/>
        <v>15.499000000000001</v>
      </c>
      <c r="E43" s="40">
        <f t="shared" si="12"/>
        <v>380</v>
      </c>
      <c r="F43" s="40">
        <f t="shared" si="12"/>
        <v>380</v>
      </c>
      <c r="G43" s="40">
        <f t="shared" si="12"/>
        <v>303.86399999999992</v>
      </c>
      <c r="H43" s="40">
        <f t="shared" si="12"/>
        <v>0</v>
      </c>
      <c r="I43" s="40">
        <f t="shared" si="12"/>
        <v>0</v>
      </c>
      <c r="J43" s="40">
        <f t="shared" si="12"/>
        <v>0</v>
      </c>
      <c r="K43" s="40">
        <f t="shared" si="12"/>
        <v>85</v>
      </c>
      <c r="L43" s="40">
        <f t="shared" si="12"/>
        <v>93.49</v>
      </c>
      <c r="M43" s="40">
        <f t="shared" si="12"/>
        <v>114.23700000000001</v>
      </c>
      <c r="N43"/>
      <c r="O43" s="41">
        <f t="shared" ref="O43:P43" si="13">SUM(O12:O42)</f>
        <v>0.13399999999999856</v>
      </c>
      <c r="P43" s="41">
        <f t="shared" si="13"/>
        <v>26.120199999999997</v>
      </c>
      <c r="Q43"/>
      <c r="R43" s="40">
        <f t="shared" si="11"/>
        <v>20.000000000000004</v>
      </c>
      <c r="S43" s="40">
        <f t="shared" si="11"/>
        <v>20.000000000000004</v>
      </c>
      <c r="T43" s="40">
        <f t="shared" si="11"/>
        <v>15.499000000000001</v>
      </c>
      <c r="U43" s="40">
        <f t="shared" si="11"/>
        <v>465</v>
      </c>
      <c r="V43" s="40">
        <f t="shared" si="11"/>
        <v>473.49</v>
      </c>
      <c r="W43" s="40">
        <f t="shared" si="11"/>
        <v>418.10099999999994</v>
      </c>
      <c r="X43" s="28"/>
      <c r="Y43" s="24"/>
      <c r="Z43" s="25">
        <f>SUM(Z12:Z42)</f>
        <v>15.499000000000001</v>
      </c>
      <c r="AA43" s="25">
        <f>SUM(AA12:AA42)</f>
        <v>0</v>
      </c>
      <c r="AB43" s="24"/>
      <c r="AC43" s="24">
        <f>SUM(AC12:AC42)</f>
        <v>303.86399999999992</v>
      </c>
      <c r="AD43" s="24">
        <f>SUM(AD12:AD42)</f>
        <v>114.23699999999998</v>
      </c>
      <c r="AF43" s="41">
        <f t="shared" ref="AF43:AG43" si="14">SUM(AF12:AF42)</f>
        <v>0.13399999999999856</v>
      </c>
      <c r="AG43" s="41">
        <f t="shared" si="14"/>
        <v>26.120199999999997</v>
      </c>
      <c r="AH43" s="28"/>
      <c r="AI43" s="28"/>
    </row>
    <row r="44" spans="1:35" x14ac:dyDescent="0.2">
      <c r="N44"/>
      <c r="Q44"/>
      <c r="R44" s="40">
        <f>SUM(R12:R42)</f>
        <v>20.000000000000004</v>
      </c>
      <c r="S44" s="40">
        <f>SUM(S12:S42)</f>
        <v>20.000000000000004</v>
      </c>
      <c r="T44" s="40">
        <f>SUM(T12:T42)</f>
        <v>15.499000000000001</v>
      </c>
      <c r="U44" s="40">
        <f>SUM(U12:U42)</f>
        <v>465.00000000000034</v>
      </c>
      <c r="V44" s="40">
        <f t="shared" ref="V44:W44" si="15">SUM(V12:V42)</f>
        <v>473.4899999999999</v>
      </c>
      <c r="W44" s="40">
        <f t="shared" si="15"/>
        <v>418.101</v>
      </c>
      <c r="X44" s="28"/>
      <c r="AH44" s="28"/>
      <c r="AI44" s="28"/>
    </row>
    <row r="45" spans="1:35" x14ac:dyDescent="0.2">
      <c r="N45"/>
      <c r="Q45"/>
    </row>
    <row r="46" spans="1:35" x14ac:dyDescent="0.2">
      <c r="Q46"/>
    </row>
    <row r="47" spans="1:35" x14ac:dyDescent="0.2">
      <c r="Q47"/>
      <c r="X47" s="28"/>
      <c r="AH47" s="28"/>
      <c r="AI47" s="28"/>
    </row>
    <row r="48" spans="1:35" x14ac:dyDescent="0.2">
      <c r="X48" s="28"/>
      <c r="AH48" s="28"/>
      <c r="AI48" s="28"/>
    </row>
    <row r="49" spans="24:35" x14ac:dyDescent="0.2">
      <c r="X49" s="28"/>
      <c r="Z49" s="28" t="s">
        <v>62</v>
      </c>
      <c r="AH49" s="28"/>
      <c r="AI49" s="28"/>
    </row>
    <row r="50" spans="24:35" x14ac:dyDescent="0.2">
      <c r="Z50" s="58" t="s">
        <v>63</v>
      </c>
      <c r="AA50" s="28" t="b">
        <f>(Z43+AC43) &gt; (B43+E43)</f>
        <v>0</v>
      </c>
    </row>
    <row r="51" spans="24:35" x14ac:dyDescent="0.2">
      <c r="Z51" s="28" t="s">
        <v>64</v>
      </c>
      <c r="AA51" s="28" t="b">
        <f>AND((AA43+AD43)&gt;(H43+K43),(Z43+AC43) &lt; (B43+E43))</f>
        <v>1</v>
      </c>
    </row>
    <row r="52" spans="24:35" x14ac:dyDescent="0.2">
      <c r="Z52" s="28" t="s">
        <v>65</v>
      </c>
      <c r="AA52" s="28" t="b">
        <f>AND((AA43+AD43)&lt;(B43+E43),(Z43+AC43)&gt;0)</f>
        <v>1</v>
      </c>
    </row>
  </sheetData>
  <mergeCells count="3">
    <mergeCell ref="B1:M1"/>
    <mergeCell ref="B9:G9"/>
    <mergeCell ref="H9:M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04.2019</vt:lpstr>
      <vt:lpstr>Автотор-энерго v.6</vt:lpstr>
      <vt:lpstr>Автотор-энерго v.7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Васарис Артурас Броневич</cp:lastModifiedBy>
  <dcterms:created xsi:type="dcterms:W3CDTF">2019-06-23T14:39:43Z</dcterms:created>
  <dcterms:modified xsi:type="dcterms:W3CDTF">2019-06-23T14:39:53Z</dcterms:modified>
</cp:coreProperties>
</file>