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395" windowHeight="10050" tabRatio="33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" i="1" l="1"/>
  <c r="C11" i="1"/>
  <c r="C12" i="1" s="1"/>
  <c r="C13" i="1" s="1"/>
  <c r="G15" i="1"/>
  <c r="H7" i="1"/>
  <c r="H8" i="1" s="1"/>
  <c r="H12" i="1" s="1"/>
  <c r="H13" i="1" s="1"/>
  <c r="H11" i="1"/>
  <c r="H9" i="1"/>
  <c r="H10" i="1" s="1"/>
  <c r="G7" i="1"/>
  <c r="H30" i="1"/>
  <c r="H29" i="1"/>
  <c r="G6" i="1"/>
  <c r="G8" i="1" s="1"/>
  <c r="G9" i="1"/>
  <c r="G10" i="1" s="1"/>
  <c r="G11" i="1" l="1"/>
  <c r="G12" i="1" s="1"/>
  <c r="G13" i="1" s="1"/>
  <c r="C8" i="1"/>
  <c r="C9" i="1"/>
  <c r="J27" i="1" l="1"/>
  <c r="J28" i="1"/>
  <c r="J29" i="1"/>
  <c r="J30" i="1"/>
  <c r="J31" i="1"/>
  <c r="J32" i="1"/>
  <c r="J26" i="1"/>
  <c r="D9" i="1" l="1"/>
  <c r="B17" i="1" l="1"/>
  <c r="B22" i="1"/>
  <c r="B16" i="1"/>
  <c r="A32" i="1"/>
  <c r="B21" i="1"/>
  <c r="D11" i="1"/>
  <c r="D12" i="1" s="1"/>
  <c r="E16" i="1"/>
  <c r="B27" i="1" l="1"/>
  <c r="B28" i="1" s="1"/>
  <c r="B26" i="1"/>
  <c r="B25" i="1"/>
  <c r="E21" i="1"/>
</calcChain>
</file>

<file path=xl/sharedStrings.xml><?xml version="1.0" encoding="utf-8"?>
<sst xmlns="http://schemas.openxmlformats.org/spreadsheetml/2006/main" count="62" uniqueCount="48">
  <si>
    <t>dT</t>
  </si>
  <si>
    <t>Temp</t>
  </si>
  <si>
    <t>dT1</t>
  </si>
  <si>
    <t>[0]</t>
  </si>
  <si>
    <t>uint16_t{data}@0x0124</t>
  </si>
  <si>
    <t>[1]</t>
  </si>
  <si>
    <t>uint16_t{data}@0x0126</t>
  </si>
  <si>
    <t>[2]</t>
  </si>
  <si>
    <t>uint16_t{data}@0x0128</t>
  </si>
  <si>
    <t>[3]</t>
  </si>
  <si>
    <t>uint16_t{data}@0x012a</t>
  </si>
  <si>
    <t>[4]</t>
  </si>
  <si>
    <t>uint16_t{data}@0x012c</t>
  </si>
  <si>
    <t>[5]</t>
  </si>
  <si>
    <t>uint16_t{data}@0x012e</t>
  </si>
  <si>
    <t>[6]</t>
  </si>
  <si>
    <t>uint16_t{data}@0x0130</t>
  </si>
  <si>
    <t>[7]</t>
  </si>
  <si>
    <t>uint16_t{data}@0x0132</t>
  </si>
  <si>
    <t>crc_factory_def</t>
  </si>
  <si>
    <t>c1_pressure_sensitivity</t>
  </si>
  <si>
    <t>c2_pressure_offset</t>
  </si>
  <si>
    <t>c3_pressure_sensitivity_tcoef</t>
  </si>
  <si>
    <t>c4_pressure_offset_tcoef</t>
  </si>
  <si>
    <t>c5_ref_temperature</t>
  </si>
  <si>
    <t>c6_temperature_tcoef</t>
  </si>
  <si>
    <t>temperature</t>
  </si>
  <si>
    <t>uint32_t{data}@0x0066</t>
  </si>
  <si>
    <t>-</t>
  </si>
  <si>
    <t>((*(sensor)).pt_prom).coef</t>
  </si>
  <si>
    <t>{pt_coef_t{data}@0x0124}</t>
  </si>
  <si>
    <t>pt_coef_t{data}@0x0124</t>
  </si>
  <si>
    <t>Off</t>
  </si>
  <si>
    <t>OFF =OFFT1 + TCO* dT = C2 * 217 + (C4 * dT ) / 26</t>
  </si>
  <si>
    <t>OFF = C2*2^17 + C4 * dT/2^6</t>
  </si>
  <si>
    <t>sens</t>
  </si>
  <si>
    <t>5 497 946 511.78125</t>
  </si>
  <si>
    <t>SENS = SENST1 + TCS * dT =C1 * 2^16 + (C3 * dT ) / 2^7</t>
  </si>
  <si>
    <t xml:space="preserve">P </t>
  </si>
  <si>
    <t>P = D1 * SENS - OFF = (D1 * SENS / 2^21 - OFF) / 2^15</t>
  </si>
  <si>
    <t>D2 (adcT)</t>
  </si>
  <si>
    <t>D1 (adcP)</t>
  </si>
  <si>
    <t>1.dT</t>
  </si>
  <si>
    <t>2.off</t>
  </si>
  <si>
    <t>3.sens</t>
  </si>
  <si>
    <t>4.p</t>
  </si>
  <si>
    <t>5.t</t>
  </si>
  <si>
    <t>dT = D2 - TREF = D2 - C5 * 2^8       (24bit)
TEMP = 20°C + dT *TEMPSENS = 2000 + dT * C6 / 2^23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</si>
</sst>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43"/>
  <sheetViews>
    <sheetView tabSelected="1" topLeftCell="B4" workbookViewId="0">
      <selection activeCell="G16" sqref="G16"/>
    </sheetView>
  </sheetViews>
  <sheetFormatPr defaultRowHeight="15" x14ac:dyDescent="0.25"/>
  <cols>
    <col min="1" max="1" width="43.7109375" customWidth="1"/>
    <col min="2" max="2" width="30.7109375" customWidth="1"/>
    <col min="3" max="3" width="11" bestFit="1" customWidth="1"/>
    <col min="5" max="5" width="18.85546875" customWidth="1"/>
    <col min="6" max="6" width="30.140625" customWidth="1"/>
    <col min="7" max="8" width="26.5703125" customWidth="1"/>
    <col min="9" max="9" width="24.85546875" customWidth="1"/>
    <col min="10" max="10" width="13.140625" customWidth="1"/>
  </cols>
  <sheetData>
    <row r="6" spans="1:8" x14ac:dyDescent="0.25">
      <c r="F6" t="s">
        <v>42</v>
      </c>
      <c r="G6">
        <f>($B$9 - G31)</f>
        <v>437</v>
      </c>
    </row>
    <row r="7" spans="1:8" x14ac:dyDescent="0.25">
      <c r="F7" t="s">
        <v>43</v>
      </c>
      <c r="G7">
        <f>G6 * G30 / 2^15</f>
        <v>341.21954345703125</v>
      </c>
      <c r="H7">
        <f>FLOOR(G6*G30*4,1)</f>
        <v>44724328</v>
      </c>
    </row>
    <row r="8" spans="1:8" x14ac:dyDescent="0.25">
      <c r="A8" t="s">
        <v>41</v>
      </c>
      <c r="B8">
        <v>25449</v>
      </c>
      <c r="C8">
        <f>B8*256</f>
        <v>6514944</v>
      </c>
      <c r="G8">
        <f>G28+G7</f>
        <v>42287.219543457031</v>
      </c>
      <c r="H8">
        <f>H7+G28*2^17</f>
        <v>5542670440</v>
      </c>
    </row>
    <row r="9" spans="1:8" x14ac:dyDescent="0.25">
      <c r="A9" t="s">
        <v>40</v>
      </c>
      <c r="B9">
        <v>29562</v>
      </c>
      <c r="C9">
        <f>B9*256</f>
        <v>7567872</v>
      </c>
      <c r="D9" t="str">
        <f t="shared" ref="D6:D9" si="0">DEC2HEX(C9)</f>
        <v>737A00</v>
      </c>
      <c r="F9" t="s">
        <v>44</v>
      </c>
      <c r="G9">
        <f>G6*G29/2^15</f>
        <v>387.74948120117187</v>
      </c>
      <c r="H9">
        <f>G6*G29*2</f>
        <v>25411550</v>
      </c>
    </row>
    <row r="10" spans="1:8" x14ac:dyDescent="0.25">
      <c r="G10">
        <f>(G9+G27)</f>
        <v>43680.749481201172</v>
      </c>
      <c r="H10">
        <f>H9+G27*2^16</f>
        <v>2862661598</v>
      </c>
    </row>
    <row r="11" spans="1:8" x14ac:dyDescent="0.25">
      <c r="A11" t="s">
        <v>0</v>
      </c>
      <c r="C11">
        <f>C9-G31*256</f>
        <v>111872</v>
      </c>
      <c r="D11">
        <f>C11/256</f>
        <v>437</v>
      </c>
      <c r="F11" t="s">
        <v>45</v>
      </c>
      <c r="G11">
        <f>($B$8 * G10)/2^15</f>
        <v>33924.297898775898</v>
      </c>
      <c r="H11">
        <f>B8*H10/2^13</f>
        <v>8893051148.376709</v>
      </c>
    </row>
    <row r="12" spans="1:8" x14ac:dyDescent="0.25">
      <c r="A12" t="s">
        <v>2</v>
      </c>
      <c r="C12">
        <f>C11*G32/2^23</f>
        <v>356.24942016601562</v>
      </c>
      <c r="D12">
        <f t="shared" ref="D12" si="1">D11*D6/2^23</f>
        <v>0</v>
      </c>
      <c r="G12">
        <f>(2*G11-G8)</f>
        <v>25561.376254094765</v>
      </c>
      <c r="H12">
        <f>H11-H8</f>
        <v>3350380708.376709</v>
      </c>
    </row>
    <row r="13" spans="1:8" x14ac:dyDescent="0.25">
      <c r="A13" t="s">
        <v>1</v>
      </c>
      <c r="C13">
        <f>2000+C12</f>
        <v>2356.2494201660156</v>
      </c>
      <c r="G13">
        <f>G12*2^2</f>
        <v>102245.50501637906</v>
      </c>
      <c r="H13">
        <f>FLOOR(H12/2^15,1)</f>
        <v>102245</v>
      </c>
    </row>
    <row r="14" spans="1:8" ht="45" x14ac:dyDescent="0.25">
      <c r="A14" s="1" t="s">
        <v>47</v>
      </c>
    </row>
    <row r="15" spans="1:8" x14ac:dyDescent="0.25">
      <c r="F15" t="s">
        <v>46</v>
      </c>
      <c r="G15">
        <f>G6*G32/2^17</f>
        <v>89.062355041503906</v>
      </c>
    </row>
    <row r="16" spans="1:8" x14ac:dyDescent="0.25">
      <c r="A16" t="s">
        <v>32</v>
      </c>
      <c r="B16">
        <f>G28*2^17 + G30*C11/2^6</f>
        <v>5542670440</v>
      </c>
      <c r="C16" t="s">
        <v>36</v>
      </c>
      <c r="E16">
        <f>B16/256</f>
        <v>21651056.40625</v>
      </c>
      <c r="G16">
        <f>2000+G6*G32/2^15</f>
        <v>2356.2494201660156</v>
      </c>
    </row>
    <row r="17" spans="1:16" x14ac:dyDescent="0.25">
      <c r="B17">
        <f>G30*C11/2^6</f>
        <v>44724328</v>
      </c>
    </row>
    <row r="18" spans="1:16" x14ac:dyDescent="0.25">
      <c r="A18" t="s">
        <v>33</v>
      </c>
    </row>
    <row r="19" spans="1:16" x14ac:dyDescent="0.25">
      <c r="A19" t="s">
        <v>34</v>
      </c>
      <c r="F19" t="s">
        <v>26</v>
      </c>
      <c r="G19">
        <v>6465635</v>
      </c>
      <c r="I19" t="s">
        <v>27</v>
      </c>
    </row>
    <row r="21" spans="1:16" x14ac:dyDescent="0.25">
      <c r="A21" t="s">
        <v>35</v>
      </c>
      <c r="B21">
        <f>G27*2^16+G29*C11/2^7</f>
        <v>2862661598</v>
      </c>
      <c r="E21">
        <f>B21/256</f>
        <v>11182271.8671875</v>
      </c>
    </row>
    <row r="22" spans="1:16" x14ac:dyDescent="0.25">
      <c r="B22">
        <f>G29*C11/2^7</f>
        <v>25411550</v>
      </c>
    </row>
    <row r="24" spans="1:16" x14ac:dyDescent="0.25">
      <c r="A24" t="s">
        <v>37</v>
      </c>
      <c r="P24" t="s">
        <v>4</v>
      </c>
    </row>
    <row r="25" spans="1:16" x14ac:dyDescent="0.25">
      <c r="A25" t="s">
        <v>38</v>
      </c>
      <c r="B25">
        <f>(C8*B21/2^21 - B16)/2^15</f>
        <v>102245.50501637906</v>
      </c>
      <c r="D25" t="s">
        <v>28</v>
      </c>
      <c r="F25" t="s">
        <v>29</v>
      </c>
      <c r="G25" t="s">
        <v>30</v>
      </c>
      <c r="I25" t="s">
        <v>31</v>
      </c>
      <c r="P25" t="s">
        <v>6</v>
      </c>
    </row>
    <row r="26" spans="1:16" x14ac:dyDescent="0.25">
      <c r="B26">
        <f>C8*B21/2^21</f>
        <v>8893051148.376709</v>
      </c>
      <c r="F26" t="s">
        <v>19</v>
      </c>
      <c r="G26">
        <v>2977</v>
      </c>
      <c r="H26">
        <v>2977</v>
      </c>
      <c r="I26" t="s">
        <v>4</v>
      </c>
      <c r="J26" t="str">
        <f>DEC2HEX(G26)</f>
        <v>BA1</v>
      </c>
      <c r="P26" t="s">
        <v>8</v>
      </c>
    </row>
    <row r="27" spans="1:16" x14ac:dyDescent="0.25">
      <c r="B27">
        <f>(C8*B21/2^21 - B16)</f>
        <v>3350380708.376709</v>
      </c>
      <c r="F27" t="s">
        <v>20</v>
      </c>
      <c r="G27">
        <v>43293</v>
      </c>
      <c r="H27">
        <v>43293</v>
      </c>
      <c r="I27" t="s">
        <v>6</v>
      </c>
      <c r="J27" t="str">
        <f t="shared" ref="J27:J32" si="2">DEC2HEX(G27)</f>
        <v>A91D</v>
      </c>
      <c r="P27" t="s">
        <v>10</v>
      </c>
    </row>
    <row r="28" spans="1:16" x14ac:dyDescent="0.25">
      <c r="B28">
        <f>B27/2^15</f>
        <v>102245.50501637906</v>
      </c>
      <c r="F28" t="s">
        <v>21</v>
      </c>
      <c r="G28">
        <v>41946</v>
      </c>
      <c r="H28">
        <v>41946</v>
      </c>
      <c r="I28" t="s">
        <v>8</v>
      </c>
      <c r="J28" t="str">
        <f t="shared" si="2"/>
        <v>A3DA</v>
      </c>
      <c r="P28" t="s">
        <v>12</v>
      </c>
    </row>
    <row r="29" spans="1:16" x14ac:dyDescent="0.25">
      <c r="A29" t="s">
        <v>39</v>
      </c>
      <c r="F29" t="s">
        <v>22</v>
      </c>
      <c r="G29">
        <v>29075</v>
      </c>
      <c r="H29">
        <f>29075/2^15</f>
        <v>0.887298583984375</v>
      </c>
      <c r="I29" t="s">
        <v>10</v>
      </c>
      <c r="J29" t="str">
        <f t="shared" si="2"/>
        <v>7193</v>
      </c>
      <c r="P29" t="s">
        <v>14</v>
      </c>
    </row>
    <row r="30" spans="1:16" x14ac:dyDescent="0.25">
      <c r="F30" t="s">
        <v>23</v>
      </c>
      <c r="G30">
        <v>25586</v>
      </c>
      <c r="H30">
        <f>25586/2^15</f>
        <v>0.78082275390625</v>
      </c>
      <c r="I30" t="s">
        <v>12</v>
      </c>
      <c r="J30" t="str">
        <f t="shared" si="2"/>
        <v>63F2</v>
      </c>
      <c r="P30" t="s">
        <v>16</v>
      </c>
    </row>
    <row r="31" spans="1:16" x14ac:dyDescent="0.25">
      <c r="F31" t="s">
        <v>24</v>
      </c>
      <c r="G31">
        <v>29125</v>
      </c>
      <c r="H31">
        <v>29125</v>
      </c>
      <c r="I31" t="s">
        <v>14</v>
      </c>
      <c r="J31" t="str">
        <f t="shared" si="2"/>
        <v>71C5</v>
      </c>
    </row>
    <row r="32" spans="1:16" x14ac:dyDescent="0.25">
      <c r="A32">
        <f xml:space="preserve"> G30*C11/2^6</f>
        <v>44724328</v>
      </c>
      <c r="F32" t="s">
        <v>25</v>
      </c>
      <c r="G32">
        <v>26713</v>
      </c>
      <c r="H32">
        <v>26713</v>
      </c>
      <c r="I32" t="s">
        <v>16</v>
      </c>
      <c r="J32" t="str">
        <f t="shared" si="2"/>
        <v>6859</v>
      </c>
    </row>
    <row r="36" spans="15:17" x14ac:dyDescent="0.25">
      <c r="O36" t="s">
        <v>3</v>
      </c>
      <c r="P36">
        <v>48033</v>
      </c>
      <c r="Q36" t="s">
        <v>4</v>
      </c>
    </row>
    <row r="37" spans="15:17" x14ac:dyDescent="0.25">
      <c r="O37" t="s">
        <v>5</v>
      </c>
      <c r="P37">
        <v>43293</v>
      </c>
      <c r="Q37" t="s">
        <v>6</v>
      </c>
    </row>
    <row r="38" spans="15:17" x14ac:dyDescent="0.25">
      <c r="O38" t="s">
        <v>7</v>
      </c>
      <c r="P38">
        <v>41946</v>
      </c>
      <c r="Q38" t="s">
        <v>8</v>
      </c>
    </row>
    <row r="39" spans="15:17" x14ac:dyDescent="0.25">
      <c r="O39" t="s">
        <v>9</v>
      </c>
      <c r="P39">
        <v>29075</v>
      </c>
      <c r="Q39" t="s">
        <v>10</v>
      </c>
    </row>
    <row r="40" spans="15:17" x14ac:dyDescent="0.25">
      <c r="O40" t="s">
        <v>11</v>
      </c>
      <c r="P40">
        <v>25586</v>
      </c>
      <c r="Q40" t="s">
        <v>12</v>
      </c>
    </row>
    <row r="41" spans="15:17" x14ac:dyDescent="0.25">
      <c r="O41" t="s">
        <v>13</v>
      </c>
      <c r="P41">
        <v>29125</v>
      </c>
      <c r="Q41" t="s">
        <v>14</v>
      </c>
    </row>
    <row r="42" spans="15:17" x14ac:dyDescent="0.25">
      <c r="O42" t="s">
        <v>15</v>
      </c>
      <c r="P42">
        <v>26713</v>
      </c>
      <c r="Q42" t="s">
        <v>16</v>
      </c>
    </row>
    <row r="43" spans="15:17" x14ac:dyDescent="0.25">
      <c r="O43" t="s">
        <v>17</v>
      </c>
      <c r="P43">
        <v>0</v>
      </c>
      <c r="Q43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Andrejs Vasiljevs</dc:creator>
  <cp:lastModifiedBy>Andrejs Vasiljevs</cp:lastModifiedBy>
  <dcterms:created xsi:type="dcterms:W3CDTF">2018-06-24T17:49:21Z</dcterms:created>
  <dcterms:modified xsi:type="dcterms:W3CDTF">2018-07-31T22:48:27Z</dcterms:modified>
</cp:coreProperties>
</file>