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meta-flight-dispersal/"/>
    </mc:Choice>
  </mc:AlternateContent>
  <xr:revisionPtr revIDLastSave="0" documentId="13_ncr:1_{DDBEFF0A-C44E-0A4C-A11D-B0E7290C943D}" xr6:coauthVersionLast="36" xr6:coauthVersionMax="36" xr10:uidLastSave="{00000000-0000-0000-0000-000000000000}"/>
  <bookViews>
    <workbookView xWindow="60" yWindow="500" windowWidth="28740" windowHeight="16580" xr2:uid="{994D8FBF-FEAD-7D4B-9471-CDAD1F11A720}"/>
  </bookViews>
  <sheets>
    <sheet name="data" sheetId="1" r:id="rId1"/>
    <sheet name="lege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9" i="1" l="1"/>
  <c r="T168" i="1"/>
  <c r="T167" i="1"/>
  <c r="T166" i="1"/>
  <c r="T165" i="1"/>
  <c r="T164" i="1"/>
  <c r="T163" i="1"/>
  <c r="T162" i="1"/>
  <c r="T161" i="1" l="1"/>
  <c r="T160" i="1"/>
  <c r="S44" i="1"/>
  <c r="S33" i="1"/>
  <c r="S32" i="1"/>
  <c r="S30" i="1"/>
  <c r="O74" i="1" l="1"/>
  <c r="O73" i="1"/>
  <c r="O72" i="1"/>
  <c r="O71" i="1"/>
  <c r="O70" i="1"/>
  <c r="T129" i="1" l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M76" i="1" l="1"/>
  <c r="U75" i="1"/>
  <c r="T75" i="1"/>
  <c r="N73" i="1" l="1"/>
  <c r="N74" i="1"/>
  <c r="N72" i="1"/>
  <c r="N71" i="1"/>
  <c r="N70" i="1"/>
  <c r="U74" i="1"/>
  <c r="T74" i="1"/>
  <c r="U73" i="1"/>
  <c r="T73" i="1"/>
  <c r="U72" i="1"/>
  <c r="T72" i="1"/>
  <c r="U71" i="1"/>
  <c r="T71" i="1"/>
  <c r="U70" i="1"/>
  <c r="T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Anastasia Bernat</author>
  </authors>
  <commentList>
    <comment ref="T30" authorId="0" shapeId="0" xr:uid="{C315EAAE-1F04-0742-9CFD-FAF315502CDE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come from Table 5. Distributions of longest daily tethered flight durations for different species of Oncopeltus. So keep in mind that these bugs were tested 5 times in a day (except the O. cingulifer from Trinidad which as only tested once) and these were their longest bouts.</t>
        </r>
      </text>
    </comment>
    <comment ref="E158" authorId="0" shapeId="0" xr:uid="{C6FF6B42-326E-7249-AD6A-34027252EC3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59" authorId="0" shapeId="0" xr:uid="{64C4581F-07A1-6945-979D-7C0D8676F02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0" authorId="0" shapeId="0" xr:uid="{51BCF9A1-B4C6-6340-B9D5-835720E1608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1" authorId="0" shapeId="0" xr:uid="{7C786387-0D44-8E4B-B0D0-03746B0658D4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2" authorId="0" shapeId="0" xr:uid="{FFAC982F-CDE0-B94A-9A9B-F29E2A64F40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3" authorId="0" shapeId="0" xr:uid="{EA24094E-24DA-354E-969B-46B6D95CA63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4" authorId="0" shapeId="0" xr:uid="{CA3CC2FE-D0A5-2140-8D46-69A662D46918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5" authorId="0" shapeId="0" xr:uid="{148EF32F-06AF-6442-9BB2-8920D3A587E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6" authorId="0" shapeId="0" xr:uid="{7922A481-A1CB-D544-8973-BC647125FFE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7" authorId="0" shapeId="0" xr:uid="{492CCB4A-86A5-A441-8899-C26D54F1145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8" authorId="0" shapeId="0" xr:uid="{13EB8694-B023-C64F-906B-96FE4C0005F3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9" authorId="0" shapeId="0" xr:uid="{8A13E0E8-63E5-D943-A91B-8565DD9E44C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</commentList>
</comments>
</file>

<file path=xl/sharedStrings.xml><?xml version="1.0" encoding="utf-8"?>
<sst xmlns="http://schemas.openxmlformats.org/spreadsheetml/2006/main" count="2404" uniqueCount="192">
  <si>
    <t>family</t>
  </si>
  <si>
    <t>order</t>
  </si>
  <si>
    <t>paper_yr</t>
  </si>
  <si>
    <t>paper_author</t>
  </si>
  <si>
    <t>location</t>
  </si>
  <si>
    <t>season</t>
  </si>
  <si>
    <t>yr_tested</t>
  </si>
  <si>
    <t>field_or_lab</t>
  </si>
  <si>
    <t>free_or_tethered</t>
  </si>
  <si>
    <t>age</t>
  </si>
  <si>
    <t>population</t>
  </si>
  <si>
    <t>sex</t>
  </si>
  <si>
    <t>mating_status</t>
  </si>
  <si>
    <t>mass_mg</t>
  </si>
  <si>
    <t>flight_duration_min</t>
  </si>
  <si>
    <t>hp_native_or_invasive</t>
  </si>
  <si>
    <t>Oncopelius fasciatus</t>
  </si>
  <si>
    <t>common_name</t>
  </si>
  <si>
    <t>milkweed bug</t>
  </si>
  <si>
    <t>Oncopelius cingulifer antillensis</t>
  </si>
  <si>
    <t>genus_species</t>
  </si>
  <si>
    <t>Lygaeidae</t>
  </si>
  <si>
    <t>Hemiptera</t>
  </si>
  <si>
    <t>Dingle et al.</t>
  </si>
  <si>
    <t>lab_gen</t>
  </si>
  <si>
    <t>lab</t>
  </si>
  <si>
    <t>native</t>
  </si>
  <si>
    <t>hp_common_name</t>
  </si>
  <si>
    <t>Milkweed</t>
  </si>
  <si>
    <t>Iowa</t>
  </si>
  <si>
    <t>Asclepias syriaca</t>
  </si>
  <si>
    <t>Asclepias curassavica</t>
  </si>
  <si>
    <t>Tropical Milkweed</t>
  </si>
  <si>
    <t>hp_genus_species</t>
  </si>
  <si>
    <t>summer_June_to_September</t>
  </si>
  <si>
    <t>Jamaica</t>
  </si>
  <si>
    <t>South Florida</t>
  </si>
  <si>
    <t>wing_length_mm</t>
  </si>
  <si>
    <t>Trinidad</t>
  </si>
  <si>
    <t>St. Vincent</t>
  </si>
  <si>
    <t>N</t>
  </si>
  <si>
    <t>F</t>
  </si>
  <si>
    <t>M</t>
  </si>
  <si>
    <t xml:space="preserve">Oncopelius cingulifer </t>
  </si>
  <si>
    <t xml:space="preserve">Oncopelius cingulifer cingulifer </t>
  </si>
  <si>
    <t>Oncopelius cingulifer cingulifer</t>
  </si>
  <si>
    <t>land_type</t>
  </si>
  <si>
    <t>continental_island</t>
  </si>
  <si>
    <t>mountainous_island</t>
  </si>
  <si>
    <t>color</t>
  </si>
  <si>
    <t>pattern</t>
  </si>
  <si>
    <t>given_num_or_calc</t>
  </si>
  <si>
    <t>given</t>
  </si>
  <si>
    <t>field</t>
  </si>
  <si>
    <t>Oncopelius unifasciatellus</t>
  </si>
  <si>
    <t>Oncopelius sandarachatus</t>
  </si>
  <si>
    <t>Colombia</t>
  </si>
  <si>
    <t>Barbados</t>
  </si>
  <si>
    <t>figure</t>
  </si>
  <si>
    <t>table</t>
  </si>
  <si>
    <t>text_page</t>
  </si>
  <si>
    <t>Maryland</t>
  </si>
  <si>
    <t>Georgia</t>
  </si>
  <si>
    <t>Florida</t>
  </si>
  <si>
    <t>Mexico</t>
  </si>
  <si>
    <t>Puerto Rico</t>
  </si>
  <si>
    <t>Guadeloupe</t>
  </si>
  <si>
    <t>wing_length_SE</t>
  </si>
  <si>
    <t>n_flew</t>
  </si>
  <si>
    <t>(&lt;5)</t>
  </si>
  <si>
    <t>(5-30)</t>
  </si>
  <si>
    <t>(&gt;30)</t>
  </si>
  <si>
    <t>n_notflew</t>
  </si>
  <si>
    <t>several</t>
  </si>
  <si>
    <t>Michigan</t>
  </si>
  <si>
    <t>both</t>
  </si>
  <si>
    <t>island</t>
  </si>
  <si>
    <t>Bactrocera dorsalis</t>
  </si>
  <si>
    <t>oriental fruit fly</t>
  </si>
  <si>
    <t>Tephritidae</t>
  </si>
  <si>
    <t>Diptera</t>
  </si>
  <si>
    <t>Yuanjiang Country, Yunnan Province, China</t>
  </si>
  <si>
    <t>coordinates</t>
  </si>
  <si>
    <t>(23.18 N, 101.39 E)</t>
  </si>
  <si>
    <t>2012-2014</t>
  </si>
  <si>
    <t>Chen et al.</t>
  </si>
  <si>
    <t>diet</t>
  </si>
  <si>
    <t>artifical</t>
  </si>
  <si>
    <t>Mangifera indica</t>
  </si>
  <si>
    <t xml:space="preserve">Mango </t>
  </si>
  <si>
    <t>5 days</t>
  </si>
  <si>
    <t>10 days</t>
  </si>
  <si>
    <t>15 days</t>
  </si>
  <si>
    <t>20 days</t>
  </si>
  <si>
    <t>25 days</t>
  </si>
  <si>
    <t>notes</t>
  </si>
  <si>
    <t>tested once</t>
  </si>
  <si>
    <t>dur_SE</t>
  </si>
  <si>
    <t>speed_SE</t>
  </si>
  <si>
    <t>length_trial</t>
  </si>
  <si>
    <t>13 hrs</t>
  </si>
  <si>
    <t>30 min</t>
  </si>
  <si>
    <t>Louisa et al.</t>
  </si>
  <si>
    <t>max_distance_m</t>
  </si>
  <si>
    <t>June_to_December</t>
  </si>
  <si>
    <t>University of Pretoria, Hatfield, South Africa</t>
  </si>
  <si>
    <t>18+</t>
  </si>
  <si>
    <t>mass_SE</t>
  </si>
  <si>
    <t>wing_area_SE</t>
  </si>
  <si>
    <t>wing_loading_N.m2</t>
  </si>
  <si>
    <t>wing_loading_SE</t>
  </si>
  <si>
    <t>virgin</t>
  </si>
  <si>
    <t>(25.7545 S, 28.2314 E)</t>
  </si>
  <si>
    <t xml:space="preserve">continent </t>
  </si>
  <si>
    <t>wing_area_mm2</t>
  </si>
  <si>
    <t>num_bouts</t>
  </si>
  <si>
    <t>tethered</t>
  </si>
  <si>
    <t>num_bouts_SE</t>
  </si>
  <si>
    <t>max_num_bouts</t>
  </si>
  <si>
    <t>distance_m</t>
  </si>
  <si>
    <t>1 hr</t>
  </si>
  <si>
    <t>temperature_C</t>
  </si>
  <si>
    <t>?</t>
  </si>
  <si>
    <t>total_distance_m</t>
  </si>
  <si>
    <t>3 days</t>
  </si>
  <si>
    <t>21 days</t>
  </si>
  <si>
    <t>max_duration_s</t>
  </si>
  <si>
    <t>Vanessa</t>
  </si>
  <si>
    <t>Cardui</t>
  </si>
  <si>
    <t>painted lady butterfly</t>
  </si>
  <si>
    <t>Lepidoptera</t>
  </si>
  <si>
    <t>4?</t>
  </si>
  <si>
    <t>10 min</t>
  </si>
  <si>
    <t>same</t>
  </si>
  <si>
    <t>sex differences not assesed</t>
  </si>
  <si>
    <t>Gribblybugs LLP, UK supplier</t>
  </si>
  <si>
    <t>9 parts water and 1 part honey</t>
  </si>
  <si>
    <t>Liu et al.</t>
  </si>
  <si>
    <t>Ades</t>
  </si>
  <si>
    <t>yellow fever mosquito</t>
  </si>
  <si>
    <t>Rojas-Araya et al.</t>
  </si>
  <si>
    <t>Aegypti</t>
  </si>
  <si>
    <t>max_speed_m.s</t>
  </si>
  <si>
    <t>speed_m.s</t>
  </si>
  <si>
    <t>Chloridea</t>
  </si>
  <si>
    <t>Virescens</t>
  </si>
  <si>
    <t>tobacco budworm</t>
  </si>
  <si>
    <t>Benzon Research (Carlisle, Pennsylvania)</t>
  </si>
  <si>
    <t>RH</t>
  </si>
  <si>
    <t>L:D</t>
  </si>
  <si>
    <t>720 min</t>
  </si>
  <si>
    <t>Barros et al.</t>
  </si>
  <si>
    <t>rest_period_s</t>
  </si>
  <si>
    <t>total_duration_s</t>
  </si>
  <si>
    <t>max_speed_SE</t>
  </si>
  <si>
    <t>total_rest_period_s</t>
  </si>
  <si>
    <t>total_dist_SE</t>
  </si>
  <si>
    <t>dist_SE</t>
  </si>
  <si>
    <t>flight_behavior</t>
  </si>
  <si>
    <t>sustained (&gt;30 min)</t>
  </si>
  <si>
    <t>unsustained (&lt;=30 min)</t>
  </si>
  <si>
    <t>insecticide_treatment</t>
  </si>
  <si>
    <t>135-160</t>
  </si>
  <si>
    <t>dry premix following Southland Products' artificial diet protocol as larvae then adults fed 9 water and 1 part honey</t>
  </si>
  <si>
    <t>prop_flew</t>
  </si>
  <si>
    <t>2,3, 8</t>
  </si>
  <si>
    <t>2,3,8</t>
  </si>
  <si>
    <t>4,5,8</t>
  </si>
  <si>
    <t>8,9,11</t>
  </si>
  <si>
    <t>9,10,11</t>
  </si>
  <si>
    <t>calculated</t>
  </si>
  <si>
    <t>n_total</t>
  </si>
  <si>
    <t>13-14</t>
  </si>
  <si>
    <t>14-15</t>
  </si>
  <si>
    <t>106-126</t>
  </si>
  <si>
    <t>121-144</t>
  </si>
  <si>
    <t>20-21</t>
  </si>
  <si>
    <t>18-19</t>
  </si>
  <si>
    <t>29-34</t>
  </si>
  <si>
    <t>14-16</t>
  </si>
  <si>
    <t>10-11.0</t>
  </si>
  <si>
    <t>23-24</t>
  </si>
  <si>
    <t>22-23</t>
  </si>
  <si>
    <t>87-104</t>
  </si>
  <si>
    <t>48-56</t>
  </si>
  <si>
    <t>yes; flubendiamide (Flu)</t>
  </si>
  <si>
    <t>approximation from figure or text</t>
  </si>
  <si>
    <t>120-143</t>
  </si>
  <si>
    <t>15-17</t>
  </si>
  <si>
    <t>126-149</t>
  </si>
  <si>
    <t>9-11.0</t>
  </si>
  <si>
    <t>yes; chlorantraniliprole (Chlo)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</si>
</sst>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E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0" borderId="5" xfId="0" applyBorder="1"/>
    <xf numFmtId="0" fontId="0" fillId="2" borderId="6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7" xfId="0" applyBorder="1"/>
    <xf numFmtId="0" fontId="0" fillId="0" borderId="7" xfId="0" applyFont="1" applyBorder="1"/>
    <xf numFmtId="2" fontId="0" fillId="0" borderId="7" xfId="0" applyNumberFormat="1" applyBorder="1"/>
    <xf numFmtId="0" fontId="2" fillId="0" borderId="7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0" fontId="0" fillId="0" borderId="7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3" borderId="9" xfId="0" applyFont="1" applyFill="1" applyBorder="1"/>
    <xf numFmtId="0" fontId="1" fillId="3" borderId="8" xfId="0" applyFont="1" applyFill="1" applyBorder="1"/>
    <xf numFmtId="0" fontId="0" fillId="2" borderId="0" xfId="0" applyFill="1" applyBorder="1"/>
    <xf numFmtId="0" fontId="0" fillId="0" borderId="10" xfId="0" applyFill="1" applyBorder="1"/>
    <xf numFmtId="0" fontId="0" fillId="0" borderId="7" xfId="0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0" fillId="0" borderId="11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/>
    <xf numFmtId="0" fontId="2" fillId="0" borderId="11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0" fillId="0" borderId="12" xfId="0" applyFill="1" applyBorder="1" applyAlignment="1">
      <alignment horizontal="right" vertical="center"/>
    </xf>
    <xf numFmtId="20" fontId="0" fillId="0" borderId="0" xfId="0" applyNumberFormat="1"/>
    <xf numFmtId="9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6" fontId="0" fillId="4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6" fillId="5" borderId="1" xfId="0" applyFont="1" applyFill="1" applyBorder="1"/>
    <xf numFmtId="9" fontId="0" fillId="0" borderId="11" xfId="0" applyNumberFormat="1" applyBorder="1"/>
    <xf numFmtId="20" fontId="0" fillId="0" borderId="11" xfId="0" applyNumberFormat="1" applyBorder="1"/>
    <xf numFmtId="0" fontId="2" fillId="0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9439-B383-DA4C-BB77-7D0D1D48AD23}">
  <dimension ref="A1:BN169"/>
  <sheetViews>
    <sheetView tabSelected="1" zoomScale="110" workbookViewId="0">
      <pane ySplit="1" topLeftCell="A152" activePane="bottomLeft" state="frozen"/>
      <selection pane="bottomLeft" activeCell="B164" sqref="B164"/>
    </sheetView>
  </sheetViews>
  <sheetFormatPr baseColWidth="10" defaultRowHeight="16" x14ac:dyDescent="0.2"/>
  <cols>
    <col min="1" max="1" width="27.1640625" customWidth="1"/>
    <col min="4" max="4" width="18.83203125" bestFit="1" customWidth="1"/>
    <col min="5" max="5" width="8" bestFit="1" customWidth="1"/>
    <col min="6" max="6" width="7.83203125" customWidth="1"/>
    <col min="7" max="8" width="10.1640625" customWidth="1"/>
    <col min="9" max="9" width="20.6640625" bestFit="1" customWidth="1"/>
    <col min="10" max="10" width="14.33203125" customWidth="1"/>
    <col min="11" max="11" width="13.6640625" bestFit="1" customWidth="1"/>
    <col min="12" max="12" width="10.33203125" bestFit="1" customWidth="1"/>
    <col min="13" max="13" width="8.5" customWidth="1"/>
    <col min="14" max="14" width="10.6640625" bestFit="1" customWidth="1"/>
    <col min="15" max="15" width="7.1640625" bestFit="1" customWidth="1"/>
    <col min="16" max="16" width="15.5" bestFit="1" customWidth="1"/>
    <col min="17" max="17" width="12" bestFit="1" customWidth="1"/>
    <col min="18" max="18" width="15.6640625" customWidth="1"/>
    <col min="19" max="19" width="14.5" bestFit="1" customWidth="1"/>
    <col min="20" max="20" width="17.83203125" customWidth="1"/>
    <col min="21" max="21" width="7" customWidth="1"/>
    <col min="22" max="22" width="14.6640625" bestFit="1" customWidth="1"/>
    <col min="23" max="23" width="15" bestFit="1" customWidth="1"/>
    <col min="24" max="24" width="10.33203125" bestFit="1" customWidth="1"/>
    <col min="25" max="25" width="13.33203125" bestFit="1" customWidth="1"/>
    <col min="26" max="26" width="13.33203125" customWidth="1"/>
    <col min="27" max="27" width="17.5" bestFit="1" customWidth="1"/>
    <col min="28" max="28" width="18" customWidth="1"/>
    <col min="29" max="29" width="5.33203125" customWidth="1"/>
    <col min="30" max="30" width="7.1640625" customWidth="1"/>
    <col min="31" max="31" width="6.6640625" customWidth="1"/>
    <col min="32" max="32" width="10.5" customWidth="1"/>
    <col min="33" max="33" width="13.5" bestFit="1" customWidth="1"/>
    <col min="34" max="34" width="4.6640625" bestFit="1" customWidth="1"/>
    <col min="35" max="35" width="6.5" customWidth="1"/>
    <col min="36" max="36" width="12.6640625" customWidth="1"/>
    <col min="37" max="37" width="19.5" bestFit="1" customWidth="1"/>
    <col min="38" max="38" width="15.1640625" bestFit="1" customWidth="1"/>
    <col min="39" max="39" width="12.6640625" customWidth="1"/>
    <col min="40" max="40" width="16.5" customWidth="1"/>
    <col min="41" max="41" width="15.1640625" bestFit="1" customWidth="1"/>
    <col min="42" max="43" width="15" customWidth="1"/>
    <col min="44" max="45" width="9.1640625" customWidth="1"/>
    <col min="46" max="46" width="15.6640625" customWidth="1"/>
    <col min="47" max="47" width="14.33203125" customWidth="1"/>
    <col min="48" max="48" width="24.6640625" bestFit="1" customWidth="1"/>
    <col min="49" max="49" width="19.6640625" bestFit="1" customWidth="1"/>
    <col min="50" max="50" width="18.33203125" customWidth="1"/>
    <col min="51" max="51" width="24.33203125" customWidth="1"/>
    <col min="54" max="55" width="7.83203125" customWidth="1"/>
    <col min="56" max="57" width="13.5" customWidth="1"/>
    <col min="58" max="58" width="19.6640625" customWidth="1"/>
    <col min="59" max="59" width="21.1640625" customWidth="1"/>
    <col min="60" max="60" width="17.33203125" customWidth="1"/>
    <col min="61" max="61" width="25" customWidth="1"/>
    <col min="62" max="62" width="18.33203125" customWidth="1"/>
    <col min="63" max="63" width="7" customWidth="1"/>
    <col min="64" max="64" width="6.33203125" customWidth="1"/>
    <col min="65" max="65" width="11" customWidth="1"/>
  </cols>
  <sheetData>
    <row r="1" spans="1:66" s="10" customFormat="1" x14ac:dyDescent="0.2">
      <c r="A1" s="9" t="s">
        <v>20</v>
      </c>
      <c r="B1" s="9" t="s">
        <v>0</v>
      </c>
      <c r="C1" s="9" t="s">
        <v>1</v>
      </c>
      <c r="D1" s="9" t="s">
        <v>17</v>
      </c>
      <c r="E1" s="9" t="s">
        <v>171</v>
      </c>
      <c r="F1" s="9" t="s">
        <v>68</v>
      </c>
      <c r="G1" s="9" t="s">
        <v>72</v>
      </c>
      <c r="H1" s="9" t="s">
        <v>164</v>
      </c>
      <c r="I1" s="9" t="s">
        <v>158</v>
      </c>
      <c r="J1" s="9" t="s">
        <v>142</v>
      </c>
      <c r="K1" s="9" t="s">
        <v>154</v>
      </c>
      <c r="L1" s="9" t="s">
        <v>143</v>
      </c>
      <c r="M1" s="9" t="s">
        <v>98</v>
      </c>
      <c r="N1" s="9" t="s">
        <v>119</v>
      </c>
      <c r="O1" s="9" t="s">
        <v>157</v>
      </c>
      <c r="P1" s="9" t="s">
        <v>123</v>
      </c>
      <c r="Q1" s="9" t="s">
        <v>156</v>
      </c>
      <c r="R1" s="9" t="s">
        <v>103</v>
      </c>
      <c r="S1" s="9" t="s">
        <v>126</v>
      </c>
      <c r="T1" s="9" t="s">
        <v>14</v>
      </c>
      <c r="U1" s="9" t="s">
        <v>97</v>
      </c>
      <c r="V1" s="9" t="s">
        <v>153</v>
      </c>
      <c r="W1" s="9" t="s">
        <v>118</v>
      </c>
      <c r="X1" s="9" t="s">
        <v>115</v>
      </c>
      <c r="Y1" s="9" t="s">
        <v>117</v>
      </c>
      <c r="Z1" s="9" t="s">
        <v>152</v>
      </c>
      <c r="AA1" s="9" t="s">
        <v>155</v>
      </c>
      <c r="AB1" s="9" t="s">
        <v>8</v>
      </c>
      <c r="AC1" s="9" t="s">
        <v>11</v>
      </c>
      <c r="AD1" s="9" t="s">
        <v>9</v>
      </c>
      <c r="AE1" s="9" t="s">
        <v>40</v>
      </c>
      <c r="AF1" s="9" t="s">
        <v>99</v>
      </c>
      <c r="AG1" s="9" t="s">
        <v>121</v>
      </c>
      <c r="AH1" s="9" t="s">
        <v>148</v>
      </c>
      <c r="AI1" s="9" t="s">
        <v>149</v>
      </c>
      <c r="AJ1" s="9" t="s">
        <v>12</v>
      </c>
      <c r="AK1" s="9" t="s">
        <v>161</v>
      </c>
      <c r="AL1" s="9" t="s">
        <v>114</v>
      </c>
      <c r="AM1" s="9" t="s">
        <v>108</v>
      </c>
      <c r="AN1" s="9" t="s">
        <v>109</v>
      </c>
      <c r="AO1" s="9" t="s">
        <v>110</v>
      </c>
      <c r="AP1" s="9" t="s">
        <v>37</v>
      </c>
      <c r="AQ1" s="9" t="s">
        <v>67</v>
      </c>
      <c r="AR1" s="9" t="s">
        <v>13</v>
      </c>
      <c r="AS1" s="9" t="s">
        <v>107</v>
      </c>
      <c r="AT1" s="9" t="s">
        <v>3</v>
      </c>
      <c r="AU1" s="9" t="s">
        <v>2</v>
      </c>
      <c r="AV1" s="9" t="s">
        <v>4</v>
      </c>
      <c r="AW1" s="9" t="s">
        <v>82</v>
      </c>
      <c r="AX1" s="9" t="s">
        <v>46</v>
      </c>
      <c r="AY1" s="9" t="s">
        <v>5</v>
      </c>
      <c r="AZ1" s="9" t="s">
        <v>6</v>
      </c>
      <c r="BA1" s="9" t="s">
        <v>10</v>
      </c>
      <c r="BB1" s="9" t="s">
        <v>49</v>
      </c>
      <c r="BC1" s="9" t="s">
        <v>50</v>
      </c>
      <c r="BD1" s="9" t="s">
        <v>7</v>
      </c>
      <c r="BE1" s="9" t="s">
        <v>24</v>
      </c>
      <c r="BF1" s="9" t="s">
        <v>15</v>
      </c>
      <c r="BG1" s="9" t="s">
        <v>33</v>
      </c>
      <c r="BH1" s="9" t="s">
        <v>27</v>
      </c>
      <c r="BI1" s="9" t="s">
        <v>86</v>
      </c>
      <c r="BJ1" s="9" t="s">
        <v>51</v>
      </c>
      <c r="BK1" s="9" t="s">
        <v>58</v>
      </c>
      <c r="BL1" s="9" t="s">
        <v>59</v>
      </c>
      <c r="BM1" s="28" t="s">
        <v>60</v>
      </c>
      <c r="BN1" s="29" t="s">
        <v>95</v>
      </c>
    </row>
    <row r="2" spans="1:66" x14ac:dyDescent="0.2">
      <c r="A2" t="s">
        <v>19</v>
      </c>
      <c r="B2" s="1" t="s">
        <v>21</v>
      </c>
      <c r="C2" s="1" t="s">
        <v>22</v>
      </c>
      <c r="D2" s="1" t="s">
        <v>18</v>
      </c>
      <c r="E2" s="1"/>
      <c r="AC2" t="s">
        <v>41</v>
      </c>
      <c r="AE2">
        <v>13</v>
      </c>
      <c r="AP2" s="3">
        <v>9.11</v>
      </c>
      <c r="AQ2" s="3">
        <v>0.08</v>
      </c>
      <c r="AT2" t="s">
        <v>23</v>
      </c>
      <c r="AU2">
        <v>1979</v>
      </c>
      <c r="AV2" t="s">
        <v>36</v>
      </c>
      <c r="AY2" t="s">
        <v>34</v>
      </c>
      <c r="BD2" t="s">
        <v>25</v>
      </c>
      <c r="BE2">
        <v>1</v>
      </c>
      <c r="BF2" t="s">
        <v>26</v>
      </c>
      <c r="BG2" t="s">
        <v>31</v>
      </c>
      <c r="BH2" t="s">
        <v>32</v>
      </c>
      <c r="BJ2" t="s">
        <v>52</v>
      </c>
      <c r="BL2">
        <v>1</v>
      </c>
    </row>
    <row r="3" spans="1:66" x14ac:dyDescent="0.2">
      <c r="A3" t="s">
        <v>19</v>
      </c>
      <c r="B3" s="1" t="s">
        <v>21</v>
      </c>
      <c r="C3" s="1" t="s">
        <v>22</v>
      </c>
      <c r="D3" s="1" t="s">
        <v>18</v>
      </c>
      <c r="E3" s="1"/>
      <c r="AC3" t="s">
        <v>41</v>
      </c>
      <c r="AE3">
        <v>20</v>
      </c>
      <c r="AP3" s="3">
        <v>8.69</v>
      </c>
      <c r="AQ3" s="3">
        <v>0.13</v>
      </c>
      <c r="AT3" t="s">
        <v>23</v>
      </c>
      <c r="AU3">
        <v>1979</v>
      </c>
      <c r="AV3" t="s">
        <v>35</v>
      </c>
      <c r="AY3" t="s">
        <v>34</v>
      </c>
      <c r="BD3" t="s">
        <v>25</v>
      </c>
      <c r="BE3">
        <v>1</v>
      </c>
      <c r="BF3" t="s">
        <v>26</v>
      </c>
      <c r="BG3" t="s">
        <v>31</v>
      </c>
      <c r="BH3" t="s">
        <v>32</v>
      </c>
      <c r="BJ3" t="s">
        <v>52</v>
      </c>
      <c r="BL3">
        <v>1</v>
      </c>
    </row>
    <row r="4" spans="1:66" x14ac:dyDescent="0.2">
      <c r="A4" t="s">
        <v>44</v>
      </c>
      <c r="B4" s="1" t="s">
        <v>21</v>
      </c>
      <c r="C4" s="1" t="s">
        <v>22</v>
      </c>
      <c r="D4" s="1" t="s">
        <v>18</v>
      </c>
      <c r="E4" s="1"/>
      <c r="AC4" t="s">
        <v>41</v>
      </c>
      <c r="AE4">
        <v>20</v>
      </c>
      <c r="AP4" s="3">
        <v>9.86</v>
      </c>
      <c r="AQ4" s="3">
        <v>0.08</v>
      </c>
      <c r="AT4" t="s">
        <v>23</v>
      </c>
      <c r="AU4">
        <v>1979</v>
      </c>
      <c r="AV4" t="s">
        <v>38</v>
      </c>
      <c r="AX4" s="1" t="s">
        <v>47</v>
      </c>
      <c r="AY4" t="s">
        <v>34</v>
      </c>
      <c r="BD4" t="s">
        <v>25</v>
      </c>
      <c r="BE4">
        <v>1</v>
      </c>
      <c r="BF4" t="s">
        <v>26</v>
      </c>
      <c r="BG4" t="s">
        <v>31</v>
      </c>
      <c r="BH4" t="s">
        <v>32</v>
      </c>
      <c r="BJ4" t="s">
        <v>52</v>
      </c>
      <c r="BL4">
        <v>1</v>
      </c>
    </row>
    <row r="5" spans="1:66" x14ac:dyDescent="0.2">
      <c r="A5" t="s">
        <v>45</v>
      </c>
      <c r="B5" s="1" t="s">
        <v>21</v>
      </c>
      <c r="C5" s="1" t="s">
        <v>22</v>
      </c>
      <c r="D5" s="1" t="s">
        <v>18</v>
      </c>
      <c r="E5" s="1"/>
      <c r="AC5" t="s">
        <v>41</v>
      </c>
      <c r="AE5">
        <v>14</v>
      </c>
      <c r="AP5" s="3">
        <v>8.9600000000000009</v>
      </c>
      <c r="AQ5" s="3">
        <v>0.08</v>
      </c>
      <c r="AT5" t="s">
        <v>23</v>
      </c>
      <c r="AU5">
        <v>1979</v>
      </c>
      <c r="AV5" t="s">
        <v>39</v>
      </c>
      <c r="AX5" s="1" t="s">
        <v>48</v>
      </c>
      <c r="AY5" t="s">
        <v>34</v>
      </c>
      <c r="BD5" t="s">
        <v>25</v>
      </c>
      <c r="BE5">
        <v>1</v>
      </c>
      <c r="BF5" t="s">
        <v>26</v>
      </c>
      <c r="BG5" t="s">
        <v>31</v>
      </c>
      <c r="BH5" t="s">
        <v>32</v>
      </c>
      <c r="BJ5" t="s">
        <v>52</v>
      </c>
      <c r="BL5">
        <v>1</v>
      </c>
    </row>
    <row r="6" spans="1:66" x14ac:dyDescent="0.2">
      <c r="A6" t="s">
        <v>19</v>
      </c>
      <c r="B6" s="1" t="s">
        <v>21</v>
      </c>
      <c r="C6" s="1" t="s">
        <v>22</v>
      </c>
      <c r="D6" s="1" t="s">
        <v>18</v>
      </c>
      <c r="E6" s="1"/>
      <c r="AC6" t="s">
        <v>42</v>
      </c>
      <c r="AE6">
        <v>15</v>
      </c>
      <c r="AP6" s="3">
        <v>7.82</v>
      </c>
      <c r="AQ6" s="3">
        <v>0.1</v>
      </c>
      <c r="AT6" t="s">
        <v>23</v>
      </c>
      <c r="AU6">
        <v>1979</v>
      </c>
      <c r="AV6" t="s">
        <v>36</v>
      </c>
      <c r="AY6" t="s">
        <v>34</v>
      </c>
      <c r="BD6" t="s">
        <v>25</v>
      </c>
      <c r="BE6">
        <v>1</v>
      </c>
      <c r="BF6" t="s">
        <v>26</v>
      </c>
      <c r="BG6" t="s">
        <v>31</v>
      </c>
      <c r="BH6" t="s">
        <v>32</v>
      </c>
      <c r="BJ6" t="s">
        <v>52</v>
      </c>
      <c r="BL6">
        <v>1</v>
      </c>
    </row>
    <row r="7" spans="1:66" x14ac:dyDescent="0.2">
      <c r="A7" t="s">
        <v>19</v>
      </c>
      <c r="B7" s="1" t="s">
        <v>21</v>
      </c>
      <c r="C7" s="1" t="s">
        <v>22</v>
      </c>
      <c r="D7" s="1" t="s">
        <v>18</v>
      </c>
      <c r="E7" s="1"/>
      <c r="F7" s="1"/>
      <c r="G7" s="1"/>
      <c r="H7" s="1"/>
      <c r="I7" s="1"/>
      <c r="J7" s="1"/>
      <c r="K7" s="1"/>
      <c r="AC7" t="s">
        <v>42</v>
      </c>
      <c r="AE7">
        <v>20</v>
      </c>
      <c r="AP7" s="3">
        <v>7.65</v>
      </c>
      <c r="AQ7" s="3">
        <v>0.04</v>
      </c>
      <c r="AT7" t="s">
        <v>23</v>
      </c>
      <c r="AU7">
        <v>1979</v>
      </c>
      <c r="AV7" t="s">
        <v>35</v>
      </c>
      <c r="AY7" t="s">
        <v>34</v>
      </c>
      <c r="BB7" s="1"/>
      <c r="BC7" s="1"/>
      <c r="BD7" t="s">
        <v>25</v>
      </c>
      <c r="BE7">
        <v>1</v>
      </c>
      <c r="BF7" t="s">
        <v>26</v>
      </c>
      <c r="BG7" t="s">
        <v>31</v>
      </c>
      <c r="BH7" t="s">
        <v>32</v>
      </c>
      <c r="BJ7" t="s">
        <v>52</v>
      </c>
      <c r="BL7">
        <v>1</v>
      </c>
    </row>
    <row r="8" spans="1:66" x14ac:dyDescent="0.2">
      <c r="A8" t="s">
        <v>45</v>
      </c>
      <c r="B8" s="1" t="s">
        <v>21</v>
      </c>
      <c r="C8" s="1" t="s">
        <v>22</v>
      </c>
      <c r="D8" s="1" t="s">
        <v>18</v>
      </c>
      <c r="E8" s="1"/>
      <c r="F8" s="1"/>
      <c r="G8" s="1"/>
      <c r="H8" s="1"/>
      <c r="I8" s="1"/>
      <c r="J8" s="1"/>
      <c r="K8" s="1"/>
      <c r="AC8" t="s">
        <v>42</v>
      </c>
      <c r="AE8">
        <v>20</v>
      </c>
      <c r="AP8" s="3">
        <v>8.33</v>
      </c>
      <c r="AQ8" s="3">
        <v>7.0000000000000007E-2</v>
      </c>
      <c r="AT8" t="s">
        <v>23</v>
      </c>
      <c r="AU8">
        <v>1979</v>
      </c>
      <c r="AV8" t="s">
        <v>38</v>
      </c>
      <c r="AX8" s="1" t="s">
        <v>47</v>
      </c>
      <c r="AY8" t="s">
        <v>34</v>
      </c>
      <c r="BB8" s="1"/>
      <c r="BC8" s="1"/>
      <c r="BD8" t="s">
        <v>25</v>
      </c>
      <c r="BE8">
        <v>1</v>
      </c>
      <c r="BF8" t="s">
        <v>26</v>
      </c>
      <c r="BG8" t="s">
        <v>31</v>
      </c>
      <c r="BH8" t="s">
        <v>32</v>
      </c>
      <c r="BJ8" t="s">
        <v>52</v>
      </c>
      <c r="BL8">
        <v>1</v>
      </c>
    </row>
    <row r="9" spans="1:66" s="11" customFormat="1" x14ac:dyDescent="0.2">
      <c r="A9" s="11" t="s">
        <v>45</v>
      </c>
      <c r="B9" s="12" t="s">
        <v>21</v>
      </c>
      <c r="C9" s="12" t="s">
        <v>22</v>
      </c>
      <c r="D9" s="12" t="s">
        <v>18</v>
      </c>
      <c r="E9" s="12"/>
      <c r="AC9" s="11" t="s">
        <v>42</v>
      </c>
      <c r="AE9" s="11">
        <v>18</v>
      </c>
      <c r="AP9" s="13">
        <v>7.91</v>
      </c>
      <c r="AQ9" s="13">
        <v>0.08</v>
      </c>
      <c r="AT9" s="11" t="s">
        <v>23</v>
      </c>
      <c r="AU9" s="11">
        <v>1979</v>
      </c>
      <c r="AV9" s="11" t="s">
        <v>39</v>
      </c>
      <c r="AX9" s="12" t="s">
        <v>48</v>
      </c>
      <c r="AY9" s="11" t="s">
        <v>34</v>
      </c>
      <c r="BD9" s="11" t="s">
        <v>25</v>
      </c>
      <c r="BE9" s="11">
        <v>1</v>
      </c>
      <c r="BF9" s="11" t="s">
        <v>26</v>
      </c>
      <c r="BG9" s="11" t="s">
        <v>31</v>
      </c>
      <c r="BH9" s="11" t="s">
        <v>32</v>
      </c>
      <c r="BJ9" s="11" t="s">
        <v>52</v>
      </c>
      <c r="BL9" s="11">
        <v>1</v>
      </c>
    </row>
    <row r="10" spans="1:66" x14ac:dyDescent="0.2">
      <c r="A10" t="s">
        <v>54</v>
      </c>
      <c r="B10" s="1" t="s">
        <v>21</v>
      </c>
      <c r="C10" s="1" t="s">
        <v>22</v>
      </c>
      <c r="D10" s="1" t="s">
        <v>18</v>
      </c>
      <c r="E10" s="1"/>
      <c r="AC10" t="s">
        <v>41</v>
      </c>
      <c r="AE10">
        <v>20</v>
      </c>
      <c r="AP10" s="3">
        <v>8.9600000000000009</v>
      </c>
      <c r="AQ10" s="3">
        <v>0.11</v>
      </c>
      <c r="AT10" t="s">
        <v>23</v>
      </c>
      <c r="AU10">
        <v>1979</v>
      </c>
      <c r="AV10" t="s">
        <v>56</v>
      </c>
      <c r="AY10" t="s">
        <v>34</v>
      </c>
      <c r="BD10" t="s">
        <v>25</v>
      </c>
      <c r="BE10">
        <v>1</v>
      </c>
      <c r="BF10" t="s">
        <v>26</v>
      </c>
      <c r="BG10" t="s">
        <v>31</v>
      </c>
      <c r="BH10" t="s">
        <v>32</v>
      </c>
      <c r="BJ10" t="s">
        <v>52</v>
      </c>
      <c r="BL10">
        <v>2</v>
      </c>
    </row>
    <row r="11" spans="1:66" x14ac:dyDescent="0.2">
      <c r="A11" s="2" t="s">
        <v>55</v>
      </c>
      <c r="B11" s="1" t="s">
        <v>21</v>
      </c>
      <c r="C11" s="1" t="s">
        <v>22</v>
      </c>
      <c r="D11" s="1" t="s">
        <v>18</v>
      </c>
      <c r="E11" s="1"/>
      <c r="F11" s="1"/>
      <c r="G11" s="1"/>
      <c r="H11" s="1"/>
      <c r="I11" s="1"/>
      <c r="J11" s="1"/>
      <c r="K11" s="1"/>
      <c r="AC11" t="s">
        <v>41</v>
      </c>
      <c r="AE11">
        <v>20</v>
      </c>
      <c r="AP11" s="3">
        <v>10.83</v>
      </c>
      <c r="AQ11" s="3">
        <v>0.14000000000000001</v>
      </c>
      <c r="AT11" t="s">
        <v>23</v>
      </c>
      <c r="AU11">
        <v>1979</v>
      </c>
      <c r="AV11" t="s">
        <v>57</v>
      </c>
      <c r="AY11" t="s">
        <v>34</v>
      </c>
      <c r="BB11" s="1"/>
      <c r="BC11" s="1"/>
      <c r="BD11" t="s">
        <v>25</v>
      </c>
      <c r="BE11">
        <v>1</v>
      </c>
      <c r="BF11" t="s">
        <v>26</v>
      </c>
      <c r="BG11" t="s">
        <v>31</v>
      </c>
      <c r="BH11" t="s">
        <v>32</v>
      </c>
      <c r="BJ11" t="s">
        <v>52</v>
      </c>
      <c r="BL11">
        <v>2</v>
      </c>
    </row>
    <row r="12" spans="1:66" x14ac:dyDescent="0.2">
      <c r="A12" s="2" t="s">
        <v>55</v>
      </c>
      <c r="B12" s="1" t="s">
        <v>21</v>
      </c>
      <c r="C12" s="1" t="s">
        <v>22</v>
      </c>
      <c r="D12" s="1" t="s">
        <v>18</v>
      </c>
      <c r="E12" s="1"/>
      <c r="F12" s="1"/>
      <c r="G12" s="1"/>
      <c r="H12" s="1"/>
      <c r="I12" s="1"/>
      <c r="J12" s="1"/>
      <c r="K12" s="1"/>
      <c r="AC12" t="s">
        <v>41</v>
      </c>
      <c r="AE12">
        <v>20</v>
      </c>
      <c r="AP12" s="3">
        <v>10.28</v>
      </c>
      <c r="AQ12" s="3">
        <v>0.1</v>
      </c>
      <c r="AT12" t="s">
        <v>23</v>
      </c>
      <c r="AU12">
        <v>1979</v>
      </c>
      <c r="AV12" t="s">
        <v>38</v>
      </c>
      <c r="AY12" t="s">
        <v>34</v>
      </c>
      <c r="BB12" s="1"/>
      <c r="BC12" s="1"/>
      <c r="BD12" t="s">
        <v>25</v>
      </c>
      <c r="BE12">
        <v>1</v>
      </c>
      <c r="BF12" t="s">
        <v>26</v>
      </c>
      <c r="BG12" t="s">
        <v>31</v>
      </c>
      <c r="BH12" t="s">
        <v>32</v>
      </c>
      <c r="BJ12" t="s">
        <v>52</v>
      </c>
      <c r="BL12">
        <v>2</v>
      </c>
    </row>
    <row r="13" spans="1:66" x14ac:dyDescent="0.2">
      <c r="A13" t="s">
        <v>54</v>
      </c>
      <c r="B13" s="1" t="s">
        <v>21</v>
      </c>
      <c r="C13" s="1" t="s">
        <v>22</v>
      </c>
      <c r="D13" s="1" t="s">
        <v>18</v>
      </c>
      <c r="E13" s="1"/>
      <c r="AC13" t="s">
        <v>42</v>
      </c>
      <c r="AE13">
        <v>20</v>
      </c>
      <c r="AP13" s="3">
        <v>7.72</v>
      </c>
      <c r="AQ13" s="3">
        <v>0.06</v>
      </c>
      <c r="AT13" t="s">
        <v>23</v>
      </c>
      <c r="AU13">
        <v>1979</v>
      </c>
      <c r="AV13" t="s">
        <v>56</v>
      </c>
      <c r="AY13" t="s">
        <v>34</v>
      </c>
      <c r="BD13" t="s">
        <v>25</v>
      </c>
      <c r="BE13">
        <v>1</v>
      </c>
      <c r="BF13" t="s">
        <v>26</v>
      </c>
      <c r="BG13" t="s">
        <v>31</v>
      </c>
      <c r="BH13" t="s">
        <v>32</v>
      </c>
      <c r="BJ13" t="s">
        <v>52</v>
      </c>
      <c r="BL13">
        <v>2</v>
      </c>
    </row>
    <row r="14" spans="1:66" x14ac:dyDescent="0.2">
      <c r="A14" s="2" t="s">
        <v>55</v>
      </c>
      <c r="B14" s="1" t="s">
        <v>21</v>
      </c>
      <c r="C14" s="1" t="s">
        <v>22</v>
      </c>
      <c r="D14" s="1" t="s">
        <v>18</v>
      </c>
      <c r="E14" s="1"/>
      <c r="AC14" t="s">
        <v>42</v>
      </c>
      <c r="AE14">
        <v>20</v>
      </c>
      <c r="AP14" s="3">
        <v>9.3800000000000008</v>
      </c>
      <c r="AQ14" s="3">
        <v>0.13</v>
      </c>
      <c r="AT14" t="s">
        <v>23</v>
      </c>
      <c r="AU14">
        <v>1979</v>
      </c>
      <c r="AV14" t="s">
        <v>57</v>
      </c>
      <c r="AY14" t="s">
        <v>34</v>
      </c>
      <c r="BD14" t="s">
        <v>25</v>
      </c>
      <c r="BE14">
        <v>1</v>
      </c>
      <c r="BF14" t="s">
        <v>26</v>
      </c>
      <c r="BG14" t="s">
        <v>31</v>
      </c>
      <c r="BH14" t="s">
        <v>32</v>
      </c>
      <c r="BJ14" t="s">
        <v>52</v>
      </c>
      <c r="BL14">
        <v>2</v>
      </c>
    </row>
    <row r="15" spans="1:66" s="11" customFormat="1" x14ac:dyDescent="0.2">
      <c r="A15" s="14" t="s">
        <v>55</v>
      </c>
      <c r="B15" s="12" t="s">
        <v>21</v>
      </c>
      <c r="C15" s="12" t="s">
        <v>22</v>
      </c>
      <c r="D15" s="12" t="s">
        <v>18</v>
      </c>
      <c r="E15" s="12"/>
      <c r="AC15" s="11" t="s">
        <v>42</v>
      </c>
      <c r="AE15" s="11">
        <v>20</v>
      </c>
      <c r="AP15" s="13">
        <v>9.2200000000000006</v>
      </c>
      <c r="AQ15" s="13">
        <v>0.05</v>
      </c>
      <c r="AT15" s="11" t="s">
        <v>23</v>
      </c>
      <c r="AU15" s="11">
        <v>1979</v>
      </c>
      <c r="AV15" s="11" t="s">
        <v>38</v>
      </c>
      <c r="AY15" s="11" t="s">
        <v>34</v>
      </c>
      <c r="BD15" s="11" t="s">
        <v>25</v>
      </c>
      <c r="BE15" s="11">
        <v>1</v>
      </c>
      <c r="BF15" s="11" t="s">
        <v>26</v>
      </c>
      <c r="BG15" s="11" t="s">
        <v>31</v>
      </c>
      <c r="BH15" s="11" t="s">
        <v>32</v>
      </c>
      <c r="BJ15" s="11" t="s">
        <v>52</v>
      </c>
      <c r="BL15" s="11">
        <v>2</v>
      </c>
    </row>
    <row r="16" spans="1:66" x14ac:dyDescent="0.2">
      <c r="A16" t="s">
        <v>16</v>
      </c>
      <c r="B16" s="1" t="s">
        <v>21</v>
      </c>
      <c r="C16" s="1" t="s">
        <v>22</v>
      </c>
      <c r="D16" t="s">
        <v>18</v>
      </c>
      <c r="AC16" t="s">
        <v>41</v>
      </c>
      <c r="AE16">
        <v>20</v>
      </c>
      <c r="AP16" s="3">
        <v>12.56</v>
      </c>
      <c r="AQ16" s="3">
        <v>7.0000000000000007E-2</v>
      </c>
      <c r="AT16" t="s">
        <v>23</v>
      </c>
      <c r="AU16">
        <v>1979</v>
      </c>
      <c r="AV16" t="s">
        <v>29</v>
      </c>
      <c r="AY16" t="s">
        <v>34</v>
      </c>
      <c r="BD16" t="s">
        <v>25</v>
      </c>
      <c r="BE16">
        <v>1</v>
      </c>
      <c r="BF16" t="s">
        <v>26</v>
      </c>
      <c r="BG16" t="s">
        <v>30</v>
      </c>
      <c r="BH16" t="s">
        <v>28</v>
      </c>
      <c r="BJ16" t="s">
        <v>52</v>
      </c>
      <c r="BL16">
        <v>3</v>
      </c>
    </row>
    <row r="17" spans="1:64" x14ac:dyDescent="0.2">
      <c r="A17" t="s">
        <v>16</v>
      </c>
      <c r="B17" s="1" t="s">
        <v>21</v>
      </c>
      <c r="C17" s="1" t="s">
        <v>22</v>
      </c>
      <c r="D17" t="s">
        <v>18</v>
      </c>
      <c r="AC17" t="s">
        <v>41</v>
      </c>
      <c r="AE17">
        <v>33</v>
      </c>
      <c r="AP17" s="3">
        <v>11.73</v>
      </c>
      <c r="AQ17" s="3">
        <v>0.17</v>
      </c>
      <c r="AT17" t="s">
        <v>23</v>
      </c>
      <c r="AU17">
        <v>1979</v>
      </c>
      <c r="AV17" t="s">
        <v>61</v>
      </c>
      <c r="AY17" t="s">
        <v>34</v>
      </c>
      <c r="BD17" t="s">
        <v>25</v>
      </c>
      <c r="BE17">
        <v>1</v>
      </c>
      <c r="BF17" t="s">
        <v>26</v>
      </c>
      <c r="BG17" t="s">
        <v>30</v>
      </c>
      <c r="BH17" t="s">
        <v>28</v>
      </c>
      <c r="BJ17" t="s">
        <v>52</v>
      </c>
      <c r="BL17">
        <v>3</v>
      </c>
    </row>
    <row r="18" spans="1:64" x14ac:dyDescent="0.2">
      <c r="A18" t="s">
        <v>16</v>
      </c>
      <c r="B18" s="1" t="s">
        <v>21</v>
      </c>
      <c r="C18" s="1" t="s">
        <v>22</v>
      </c>
      <c r="D18" t="s">
        <v>18</v>
      </c>
      <c r="AC18" t="s">
        <v>41</v>
      </c>
      <c r="AE18">
        <v>20</v>
      </c>
      <c r="AP18" s="3">
        <v>13</v>
      </c>
      <c r="AQ18" s="3">
        <v>0.15</v>
      </c>
      <c r="AT18" t="s">
        <v>23</v>
      </c>
      <c r="AU18">
        <v>1979</v>
      </c>
      <c r="AV18" t="s">
        <v>62</v>
      </c>
      <c r="AY18" t="s">
        <v>34</v>
      </c>
      <c r="BD18" t="s">
        <v>25</v>
      </c>
      <c r="BE18">
        <v>1</v>
      </c>
      <c r="BF18" t="s">
        <v>26</v>
      </c>
      <c r="BG18" t="s">
        <v>30</v>
      </c>
      <c r="BH18" t="s">
        <v>28</v>
      </c>
      <c r="BJ18" t="s">
        <v>52</v>
      </c>
      <c r="BL18">
        <v>3</v>
      </c>
    </row>
    <row r="19" spans="1:64" x14ac:dyDescent="0.2">
      <c r="A19" t="s">
        <v>16</v>
      </c>
      <c r="B19" s="1" t="s">
        <v>21</v>
      </c>
      <c r="C19" s="1" t="s">
        <v>22</v>
      </c>
      <c r="D19" t="s">
        <v>18</v>
      </c>
      <c r="AC19" t="s">
        <v>41</v>
      </c>
      <c r="AE19">
        <v>20</v>
      </c>
      <c r="AP19" s="3">
        <v>13.17</v>
      </c>
      <c r="AQ19" s="3">
        <v>0.09</v>
      </c>
      <c r="AT19" t="s">
        <v>23</v>
      </c>
      <c r="AU19">
        <v>1979</v>
      </c>
      <c r="AV19" t="s">
        <v>63</v>
      </c>
      <c r="AY19" t="s">
        <v>34</v>
      </c>
      <c r="BD19" t="s">
        <v>25</v>
      </c>
      <c r="BE19">
        <v>1</v>
      </c>
      <c r="BF19" t="s">
        <v>26</v>
      </c>
      <c r="BG19" t="s">
        <v>30</v>
      </c>
      <c r="BH19" t="s">
        <v>28</v>
      </c>
      <c r="BJ19" t="s">
        <v>52</v>
      </c>
      <c r="BL19">
        <v>3</v>
      </c>
    </row>
    <row r="20" spans="1:64" x14ac:dyDescent="0.2">
      <c r="A20" t="s">
        <v>16</v>
      </c>
      <c r="B20" s="1" t="s">
        <v>21</v>
      </c>
      <c r="C20" s="1" t="s">
        <v>22</v>
      </c>
      <c r="D20" t="s">
        <v>18</v>
      </c>
      <c r="AC20" t="s">
        <v>41</v>
      </c>
      <c r="AE20">
        <v>20</v>
      </c>
      <c r="AP20" s="3">
        <v>12.16</v>
      </c>
      <c r="AQ20" s="3">
        <v>0.02</v>
      </c>
      <c r="AT20" t="s">
        <v>23</v>
      </c>
      <c r="AU20">
        <v>1979</v>
      </c>
      <c r="AV20" t="s">
        <v>64</v>
      </c>
      <c r="AX20" t="s">
        <v>76</v>
      </c>
      <c r="AY20" t="s">
        <v>34</v>
      </c>
      <c r="BD20" t="s">
        <v>25</v>
      </c>
      <c r="BE20">
        <v>1</v>
      </c>
      <c r="BF20" t="s">
        <v>26</v>
      </c>
      <c r="BG20" t="s">
        <v>30</v>
      </c>
      <c r="BH20" t="s">
        <v>28</v>
      </c>
      <c r="BJ20" t="s">
        <v>52</v>
      </c>
      <c r="BL20">
        <v>3</v>
      </c>
    </row>
    <row r="21" spans="1:64" x14ac:dyDescent="0.2">
      <c r="A21" t="s">
        <v>16</v>
      </c>
      <c r="B21" s="1" t="s">
        <v>21</v>
      </c>
      <c r="C21" s="1" t="s">
        <v>22</v>
      </c>
      <c r="D21" t="s">
        <v>18</v>
      </c>
      <c r="AC21" t="s">
        <v>41</v>
      </c>
      <c r="AE21">
        <v>20</v>
      </c>
      <c r="AP21" s="3">
        <v>10.95</v>
      </c>
      <c r="AQ21" s="3">
        <v>0.08</v>
      </c>
      <c r="AT21" t="s">
        <v>23</v>
      </c>
      <c r="AU21">
        <v>1979</v>
      </c>
      <c r="AV21" t="s">
        <v>65</v>
      </c>
      <c r="AX21" t="s">
        <v>76</v>
      </c>
      <c r="AY21" t="s">
        <v>34</v>
      </c>
      <c r="BD21" t="s">
        <v>25</v>
      </c>
      <c r="BE21">
        <v>1</v>
      </c>
      <c r="BF21" t="s">
        <v>26</v>
      </c>
      <c r="BG21" t="s">
        <v>30</v>
      </c>
      <c r="BH21" t="s">
        <v>28</v>
      </c>
      <c r="BJ21" t="s">
        <v>52</v>
      </c>
      <c r="BL21">
        <v>3</v>
      </c>
    </row>
    <row r="22" spans="1:64" x14ac:dyDescent="0.2">
      <c r="A22" t="s">
        <v>16</v>
      </c>
      <c r="B22" s="1" t="s">
        <v>21</v>
      </c>
      <c r="C22" s="1" t="s">
        <v>22</v>
      </c>
      <c r="D22" t="s">
        <v>18</v>
      </c>
      <c r="AC22" t="s">
        <v>41</v>
      </c>
      <c r="AE22">
        <v>20</v>
      </c>
      <c r="AP22" s="3">
        <v>11.26</v>
      </c>
      <c r="AQ22" s="3">
        <v>0.06</v>
      </c>
      <c r="AT22" t="s">
        <v>23</v>
      </c>
      <c r="AU22">
        <v>1979</v>
      </c>
      <c r="AV22" t="s">
        <v>66</v>
      </c>
      <c r="AX22" t="s">
        <v>76</v>
      </c>
      <c r="AY22" t="s">
        <v>34</v>
      </c>
      <c r="BC22" s="7"/>
      <c r="BD22" t="s">
        <v>25</v>
      </c>
      <c r="BE22">
        <v>1</v>
      </c>
      <c r="BF22" t="s">
        <v>26</v>
      </c>
      <c r="BG22" t="s">
        <v>30</v>
      </c>
      <c r="BH22" t="s">
        <v>28</v>
      </c>
      <c r="BJ22" t="s">
        <v>52</v>
      </c>
      <c r="BL22">
        <v>3</v>
      </c>
    </row>
    <row r="23" spans="1:64" x14ac:dyDescent="0.2">
      <c r="A23" t="s">
        <v>16</v>
      </c>
      <c r="B23" s="1" t="s">
        <v>21</v>
      </c>
      <c r="C23" s="1" t="s">
        <v>22</v>
      </c>
      <c r="D23" t="s">
        <v>18</v>
      </c>
      <c r="AC23" t="s">
        <v>42</v>
      </c>
      <c r="AE23">
        <v>20</v>
      </c>
      <c r="AP23" s="3">
        <v>11.51</v>
      </c>
      <c r="AQ23" s="3">
        <v>7.0000000000000007E-2</v>
      </c>
      <c r="AT23" t="s">
        <v>23</v>
      </c>
      <c r="AU23">
        <v>1979</v>
      </c>
      <c r="AV23" t="s">
        <v>29</v>
      </c>
      <c r="AY23" t="s">
        <v>34</v>
      </c>
      <c r="BD23" t="s">
        <v>25</v>
      </c>
      <c r="BE23">
        <v>1</v>
      </c>
      <c r="BF23" t="s">
        <v>26</v>
      </c>
      <c r="BG23" t="s">
        <v>30</v>
      </c>
      <c r="BH23" t="s">
        <v>28</v>
      </c>
      <c r="BJ23" t="s">
        <v>52</v>
      </c>
      <c r="BL23">
        <v>3</v>
      </c>
    </row>
    <row r="24" spans="1:64" x14ac:dyDescent="0.2">
      <c r="A24" t="s">
        <v>16</v>
      </c>
      <c r="B24" s="1" t="s">
        <v>21</v>
      </c>
      <c r="C24" s="1" t="s">
        <v>22</v>
      </c>
      <c r="D24" t="s">
        <v>18</v>
      </c>
      <c r="AC24" t="s">
        <v>42</v>
      </c>
      <c r="AE24">
        <v>33</v>
      </c>
      <c r="AP24" s="3">
        <v>10.82</v>
      </c>
      <c r="AQ24" s="3">
        <v>0.13</v>
      </c>
      <c r="AT24" t="s">
        <v>23</v>
      </c>
      <c r="AU24">
        <v>1979</v>
      </c>
      <c r="AV24" t="s">
        <v>61</v>
      </c>
      <c r="AY24" t="s">
        <v>34</v>
      </c>
      <c r="BD24" t="s">
        <v>25</v>
      </c>
      <c r="BE24">
        <v>1</v>
      </c>
      <c r="BF24" t="s">
        <v>26</v>
      </c>
      <c r="BG24" t="s">
        <v>30</v>
      </c>
      <c r="BH24" t="s">
        <v>28</v>
      </c>
      <c r="BJ24" t="s">
        <v>52</v>
      </c>
      <c r="BL24">
        <v>3</v>
      </c>
    </row>
    <row r="25" spans="1:64" x14ac:dyDescent="0.2">
      <c r="A25" t="s">
        <v>16</v>
      </c>
      <c r="B25" s="1" t="s">
        <v>21</v>
      </c>
      <c r="C25" s="1" t="s">
        <v>22</v>
      </c>
      <c r="D25" t="s">
        <v>18</v>
      </c>
      <c r="AC25" t="s">
        <v>42</v>
      </c>
      <c r="AE25">
        <v>20</v>
      </c>
      <c r="AP25" s="3">
        <v>11.51</v>
      </c>
      <c r="AQ25" s="3">
        <v>0.16</v>
      </c>
      <c r="AT25" t="s">
        <v>23</v>
      </c>
      <c r="AU25">
        <v>1979</v>
      </c>
      <c r="AV25" t="s">
        <v>62</v>
      </c>
      <c r="AY25" t="s">
        <v>34</v>
      </c>
      <c r="BD25" t="s">
        <v>25</v>
      </c>
      <c r="BE25">
        <v>1</v>
      </c>
      <c r="BF25" t="s">
        <v>26</v>
      </c>
      <c r="BG25" t="s">
        <v>30</v>
      </c>
      <c r="BH25" t="s">
        <v>28</v>
      </c>
      <c r="BJ25" t="s">
        <v>52</v>
      </c>
      <c r="BL25">
        <v>3</v>
      </c>
    </row>
    <row r="26" spans="1:64" x14ac:dyDescent="0.2">
      <c r="A26" t="s">
        <v>16</v>
      </c>
      <c r="B26" s="1" t="s">
        <v>21</v>
      </c>
      <c r="C26" s="1" t="s">
        <v>22</v>
      </c>
      <c r="D26" t="s">
        <v>18</v>
      </c>
      <c r="AC26" t="s">
        <v>42</v>
      </c>
      <c r="AE26">
        <v>20</v>
      </c>
      <c r="AP26" s="3">
        <v>12.04</v>
      </c>
      <c r="AQ26" s="3">
        <v>0.1</v>
      </c>
      <c r="AT26" t="s">
        <v>23</v>
      </c>
      <c r="AU26">
        <v>1979</v>
      </c>
      <c r="AV26" t="s">
        <v>63</v>
      </c>
      <c r="AY26" t="s">
        <v>34</v>
      </c>
      <c r="BD26" t="s">
        <v>25</v>
      </c>
      <c r="BE26">
        <v>1</v>
      </c>
      <c r="BF26" t="s">
        <v>26</v>
      </c>
      <c r="BG26" t="s">
        <v>30</v>
      </c>
      <c r="BH26" t="s">
        <v>28</v>
      </c>
      <c r="BJ26" t="s">
        <v>52</v>
      </c>
      <c r="BL26">
        <v>3</v>
      </c>
    </row>
    <row r="27" spans="1:64" x14ac:dyDescent="0.2">
      <c r="A27" t="s">
        <v>16</v>
      </c>
      <c r="B27" s="1" t="s">
        <v>21</v>
      </c>
      <c r="C27" s="1" t="s">
        <v>22</v>
      </c>
      <c r="D27" t="s">
        <v>18</v>
      </c>
      <c r="AC27" t="s">
        <v>42</v>
      </c>
      <c r="AE27">
        <v>20</v>
      </c>
      <c r="AP27" s="3">
        <v>10.56</v>
      </c>
      <c r="AQ27" s="3">
        <v>0.02</v>
      </c>
      <c r="AT27" t="s">
        <v>23</v>
      </c>
      <c r="AU27">
        <v>1979</v>
      </c>
      <c r="AV27" t="s">
        <v>64</v>
      </c>
      <c r="AX27" t="s">
        <v>76</v>
      </c>
      <c r="AY27" t="s">
        <v>34</v>
      </c>
      <c r="BD27" t="s">
        <v>25</v>
      </c>
      <c r="BE27">
        <v>1</v>
      </c>
      <c r="BF27" t="s">
        <v>26</v>
      </c>
      <c r="BG27" t="s">
        <v>30</v>
      </c>
      <c r="BH27" t="s">
        <v>28</v>
      </c>
      <c r="BJ27" t="s">
        <v>52</v>
      </c>
      <c r="BL27">
        <v>3</v>
      </c>
    </row>
    <row r="28" spans="1:64" x14ac:dyDescent="0.2">
      <c r="A28" t="s">
        <v>16</v>
      </c>
      <c r="B28" s="1" t="s">
        <v>21</v>
      </c>
      <c r="C28" s="1" t="s">
        <v>22</v>
      </c>
      <c r="D28" t="s">
        <v>18</v>
      </c>
      <c r="AC28" t="s">
        <v>42</v>
      </c>
      <c r="AE28">
        <v>20</v>
      </c>
      <c r="AP28" s="3">
        <v>9.65</v>
      </c>
      <c r="AQ28" s="3">
        <v>7.0000000000000007E-2</v>
      </c>
      <c r="AT28" t="s">
        <v>23</v>
      </c>
      <c r="AU28">
        <v>1979</v>
      </c>
      <c r="AV28" t="s">
        <v>65</v>
      </c>
      <c r="AX28" t="s">
        <v>76</v>
      </c>
      <c r="AY28" t="s">
        <v>34</v>
      </c>
      <c r="BD28" t="s">
        <v>25</v>
      </c>
      <c r="BE28">
        <v>1</v>
      </c>
      <c r="BF28" t="s">
        <v>26</v>
      </c>
      <c r="BG28" t="s">
        <v>30</v>
      </c>
      <c r="BH28" t="s">
        <v>28</v>
      </c>
      <c r="BJ28" t="s">
        <v>52</v>
      </c>
      <c r="BL28">
        <v>3</v>
      </c>
    </row>
    <row r="29" spans="1:64" s="11" customFormat="1" x14ac:dyDescent="0.2">
      <c r="A29" s="11" t="s">
        <v>16</v>
      </c>
      <c r="B29" s="12" t="s">
        <v>21</v>
      </c>
      <c r="C29" s="12" t="s">
        <v>22</v>
      </c>
      <c r="D29" s="11" t="s">
        <v>18</v>
      </c>
      <c r="AC29" s="11" t="s">
        <v>42</v>
      </c>
      <c r="AE29" s="11">
        <v>20</v>
      </c>
      <c r="AP29" s="13">
        <v>9.8800000000000008</v>
      </c>
      <c r="AQ29" s="13">
        <v>0.08</v>
      </c>
      <c r="AT29" s="11" t="s">
        <v>23</v>
      </c>
      <c r="AU29" s="11">
        <v>1979</v>
      </c>
      <c r="AV29" s="11" t="s">
        <v>66</v>
      </c>
      <c r="AX29" s="11" t="s">
        <v>76</v>
      </c>
      <c r="AY29" s="11" t="s">
        <v>34</v>
      </c>
      <c r="BD29" s="11" t="s">
        <v>25</v>
      </c>
      <c r="BE29" s="11">
        <v>1</v>
      </c>
      <c r="BF29" s="11" t="s">
        <v>26</v>
      </c>
      <c r="BG29" s="11" t="s">
        <v>30</v>
      </c>
      <c r="BH29" s="11" t="s">
        <v>28</v>
      </c>
      <c r="BJ29" s="11" t="s">
        <v>52</v>
      </c>
      <c r="BL29" s="11">
        <v>3</v>
      </c>
    </row>
    <row r="30" spans="1:64" x14ac:dyDescent="0.2">
      <c r="A30" t="s">
        <v>43</v>
      </c>
      <c r="B30" s="1" t="s">
        <v>21</v>
      </c>
      <c r="C30" s="1" t="s">
        <v>22</v>
      </c>
      <c r="D30" t="s">
        <v>18</v>
      </c>
      <c r="F30">
        <v>80</v>
      </c>
      <c r="N30" s="4"/>
      <c r="O30" s="4"/>
      <c r="P30" s="4"/>
      <c r="Q30" s="4"/>
      <c r="R30" s="4"/>
      <c r="S30">
        <f>75*60</f>
        <v>4500</v>
      </c>
      <c r="T30" s="6" t="s">
        <v>69</v>
      </c>
      <c r="U30" s="30"/>
      <c r="AE30">
        <v>90</v>
      </c>
      <c r="AF30" s="31" t="s">
        <v>101</v>
      </c>
      <c r="AG30" s="15"/>
      <c r="AH30" s="15"/>
      <c r="AI30" s="15"/>
      <c r="AT30" t="s">
        <v>23</v>
      </c>
      <c r="AU30">
        <v>1979</v>
      </c>
      <c r="AY30" t="s">
        <v>34</v>
      </c>
      <c r="BD30" t="s">
        <v>53</v>
      </c>
      <c r="BF30" t="s">
        <v>26</v>
      </c>
      <c r="BJ30" t="s">
        <v>52</v>
      </c>
      <c r="BL30">
        <v>5</v>
      </c>
    </row>
    <row r="31" spans="1:64" x14ac:dyDescent="0.2">
      <c r="A31" t="s">
        <v>43</v>
      </c>
      <c r="B31" s="1" t="s">
        <v>21</v>
      </c>
      <c r="C31" s="1" t="s">
        <v>22</v>
      </c>
      <c r="D31" t="s">
        <v>18</v>
      </c>
      <c r="F31">
        <v>47</v>
      </c>
      <c r="N31" s="4"/>
      <c r="O31" s="4"/>
      <c r="P31" s="4"/>
      <c r="Q31" s="4"/>
      <c r="R31" s="4"/>
      <c r="T31" s="8" t="s">
        <v>69</v>
      </c>
      <c r="U31" s="30"/>
      <c r="AE31">
        <v>55</v>
      </c>
      <c r="AF31" s="15" t="s">
        <v>101</v>
      </c>
      <c r="AG31" s="15"/>
      <c r="AH31" s="15"/>
      <c r="AI31" s="15"/>
      <c r="AT31" t="s">
        <v>23</v>
      </c>
      <c r="AU31">
        <v>1979</v>
      </c>
      <c r="AV31" t="s">
        <v>38</v>
      </c>
      <c r="AY31" t="s">
        <v>34</v>
      </c>
      <c r="BD31" t="s">
        <v>53</v>
      </c>
      <c r="BF31" t="s">
        <v>26</v>
      </c>
      <c r="BG31" t="s">
        <v>31</v>
      </c>
      <c r="BH31" t="s">
        <v>32</v>
      </c>
      <c r="BJ31" t="s">
        <v>52</v>
      </c>
      <c r="BL31">
        <v>5</v>
      </c>
    </row>
    <row r="32" spans="1:64" x14ac:dyDescent="0.2">
      <c r="A32" t="s">
        <v>55</v>
      </c>
      <c r="B32" s="1" t="s">
        <v>21</v>
      </c>
      <c r="C32" s="1" t="s">
        <v>22</v>
      </c>
      <c r="D32" t="s">
        <v>18</v>
      </c>
      <c r="F32">
        <v>50</v>
      </c>
      <c r="N32" s="4"/>
      <c r="O32" s="4"/>
      <c r="P32" s="4"/>
      <c r="Q32" s="4"/>
      <c r="R32" s="4"/>
      <c r="S32">
        <f>62*60</f>
        <v>3720</v>
      </c>
      <c r="T32" s="8" t="s">
        <v>69</v>
      </c>
      <c r="U32" s="30"/>
      <c r="AE32">
        <v>60</v>
      </c>
      <c r="AF32" s="15" t="s">
        <v>101</v>
      </c>
      <c r="AG32" s="15"/>
      <c r="AH32" s="15"/>
      <c r="AI32" s="15"/>
      <c r="AT32" t="s">
        <v>23</v>
      </c>
      <c r="AU32">
        <v>1979</v>
      </c>
      <c r="AY32" t="s">
        <v>34</v>
      </c>
      <c r="BD32" t="s">
        <v>53</v>
      </c>
      <c r="BF32" t="s">
        <v>26</v>
      </c>
      <c r="BJ32" t="s">
        <v>52</v>
      </c>
      <c r="BL32">
        <v>5</v>
      </c>
    </row>
    <row r="33" spans="1:64" x14ac:dyDescent="0.2">
      <c r="A33" t="s">
        <v>54</v>
      </c>
      <c r="B33" s="1" t="s">
        <v>21</v>
      </c>
      <c r="C33" s="1" t="s">
        <v>22</v>
      </c>
      <c r="D33" t="s">
        <v>18</v>
      </c>
      <c r="F33">
        <v>126</v>
      </c>
      <c r="N33" s="4"/>
      <c r="O33" s="4"/>
      <c r="P33" s="4"/>
      <c r="Q33" s="4"/>
      <c r="R33" s="4"/>
      <c r="S33">
        <f>5*60</f>
        <v>300</v>
      </c>
      <c r="T33" s="8" t="s">
        <v>69</v>
      </c>
      <c r="U33" s="30"/>
      <c r="AE33">
        <v>135</v>
      </c>
      <c r="AF33" s="15" t="s">
        <v>101</v>
      </c>
      <c r="AG33" s="15"/>
      <c r="AH33" s="15"/>
      <c r="AI33" s="15"/>
      <c r="AT33" t="s">
        <v>23</v>
      </c>
      <c r="AU33">
        <v>1979</v>
      </c>
      <c r="AY33" t="s">
        <v>34</v>
      </c>
      <c r="BD33" t="s">
        <v>53</v>
      </c>
      <c r="BF33" t="s">
        <v>26</v>
      </c>
      <c r="BJ33" t="s">
        <v>52</v>
      </c>
      <c r="BL33">
        <v>5</v>
      </c>
    </row>
    <row r="34" spans="1:64" x14ac:dyDescent="0.2">
      <c r="A34" t="s">
        <v>43</v>
      </c>
      <c r="B34" s="1" t="s">
        <v>21</v>
      </c>
      <c r="C34" s="1" t="s">
        <v>22</v>
      </c>
      <c r="D34" t="s">
        <v>18</v>
      </c>
      <c r="F34">
        <v>8</v>
      </c>
      <c r="N34" s="4"/>
      <c r="O34" s="4"/>
      <c r="P34" s="4"/>
      <c r="Q34" s="4"/>
      <c r="R34" s="4"/>
      <c r="T34" s="8" t="s">
        <v>70</v>
      </c>
      <c r="U34" s="30"/>
      <c r="AE34">
        <v>90</v>
      </c>
      <c r="AF34" s="15" t="s">
        <v>101</v>
      </c>
      <c r="AG34" s="15"/>
      <c r="AH34" s="15"/>
      <c r="AI34" s="15"/>
      <c r="AT34" t="s">
        <v>23</v>
      </c>
      <c r="AU34">
        <v>1979</v>
      </c>
      <c r="AY34" t="s">
        <v>34</v>
      </c>
      <c r="BD34" t="s">
        <v>53</v>
      </c>
      <c r="BF34" t="s">
        <v>26</v>
      </c>
      <c r="BJ34" t="s">
        <v>52</v>
      </c>
      <c r="BL34">
        <v>5</v>
      </c>
    </row>
    <row r="35" spans="1:64" x14ac:dyDescent="0.2">
      <c r="A35" t="s">
        <v>43</v>
      </c>
      <c r="B35" s="1" t="s">
        <v>21</v>
      </c>
      <c r="C35" s="1" t="s">
        <v>22</v>
      </c>
      <c r="D35" t="s">
        <v>18</v>
      </c>
      <c r="F35">
        <v>0</v>
      </c>
      <c r="N35" s="4"/>
      <c r="O35" s="4"/>
      <c r="P35" s="4"/>
      <c r="Q35" s="4"/>
      <c r="R35" s="4"/>
      <c r="T35" s="8" t="s">
        <v>70</v>
      </c>
      <c r="U35" s="30"/>
      <c r="AE35">
        <v>55</v>
      </c>
      <c r="AF35" s="15" t="s">
        <v>101</v>
      </c>
      <c r="AG35" s="15"/>
      <c r="AH35" s="15"/>
      <c r="AI35" s="15"/>
      <c r="AT35" t="s">
        <v>23</v>
      </c>
      <c r="AU35">
        <v>1979</v>
      </c>
      <c r="AV35" t="s">
        <v>38</v>
      </c>
      <c r="AY35" t="s">
        <v>34</v>
      </c>
      <c r="BD35" t="s">
        <v>53</v>
      </c>
      <c r="BF35" t="s">
        <v>26</v>
      </c>
      <c r="BG35" t="s">
        <v>31</v>
      </c>
      <c r="BH35" t="s">
        <v>32</v>
      </c>
      <c r="BJ35" t="s">
        <v>52</v>
      </c>
      <c r="BL35">
        <v>5</v>
      </c>
    </row>
    <row r="36" spans="1:64" x14ac:dyDescent="0.2">
      <c r="A36" t="s">
        <v>55</v>
      </c>
      <c r="B36" s="1" t="s">
        <v>21</v>
      </c>
      <c r="C36" s="1" t="s">
        <v>22</v>
      </c>
      <c r="D36" t="s">
        <v>18</v>
      </c>
      <c r="F36">
        <v>8</v>
      </c>
      <c r="N36" s="4"/>
      <c r="O36" s="4"/>
      <c r="P36" s="4"/>
      <c r="Q36" s="4"/>
      <c r="R36" s="4"/>
      <c r="T36" s="8" t="s">
        <v>70</v>
      </c>
      <c r="U36" s="30"/>
      <c r="AE36">
        <v>60</v>
      </c>
      <c r="AF36" s="15" t="s">
        <v>101</v>
      </c>
      <c r="AG36" s="15"/>
      <c r="AH36" s="15"/>
      <c r="AI36" s="15"/>
      <c r="AT36" t="s">
        <v>23</v>
      </c>
      <c r="AU36">
        <v>1979</v>
      </c>
      <c r="AY36" t="s">
        <v>34</v>
      </c>
      <c r="BD36" t="s">
        <v>53</v>
      </c>
      <c r="BF36" t="s">
        <v>26</v>
      </c>
      <c r="BJ36" t="s">
        <v>52</v>
      </c>
      <c r="BL36">
        <v>5</v>
      </c>
    </row>
    <row r="37" spans="1:64" x14ac:dyDescent="0.2">
      <c r="A37" t="s">
        <v>54</v>
      </c>
      <c r="B37" s="1" t="s">
        <v>21</v>
      </c>
      <c r="C37" s="1" t="s">
        <v>22</v>
      </c>
      <c r="D37" t="s">
        <v>18</v>
      </c>
      <c r="F37">
        <v>2</v>
      </c>
      <c r="N37" s="4"/>
      <c r="O37" s="4"/>
      <c r="P37" s="4"/>
      <c r="Q37" s="4"/>
      <c r="R37" s="4"/>
      <c r="T37" s="5" t="s">
        <v>70</v>
      </c>
      <c r="U37" s="30"/>
      <c r="AE37">
        <v>135</v>
      </c>
      <c r="AF37" s="15" t="s">
        <v>101</v>
      </c>
      <c r="AG37" s="15"/>
      <c r="AH37" s="15"/>
      <c r="AI37" s="15"/>
      <c r="AT37" t="s">
        <v>23</v>
      </c>
      <c r="AU37">
        <v>1979</v>
      </c>
      <c r="AY37" t="s">
        <v>34</v>
      </c>
      <c r="BD37" t="s">
        <v>53</v>
      </c>
      <c r="BF37" t="s">
        <v>26</v>
      </c>
      <c r="BJ37" t="s">
        <v>52</v>
      </c>
      <c r="BL37">
        <v>5</v>
      </c>
    </row>
    <row r="38" spans="1:64" x14ac:dyDescent="0.2">
      <c r="A38" t="s">
        <v>43</v>
      </c>
      <c r="B38" s="1" t="s">
        <v>21</v>
      </c>
      <c r="C38" s="1" t="s">
        <v>22</v>
      </c>
      <c r="D38" t="s">
        <v>18</v>
      </c>
      <c r="F38">
        <v>2</v>
      </c>
      <c r="N38" s="4"/>
      <c r="O38" s="4"/>
      <c r="P38" s="4"/>
      <c r="Q38" s="4"/>
      <c r="R38" s="4"/>
      <c r="T38" s="8" t="s">
        <v>71</v>
      </c>
      <c r="U38" s="30"/>
      <c r="AE38">
        <v>90</v>
      </c>
      <c r="AF38" s="15" t="s">
        <v>101</v>
      </c>
      <c r="AG38" s="15"/>
      <c r="AH38" s="15"/>
      <c r="AI38" s="15"/>
      <c r="AT38" t="s">
        <v>23</v>
      </c>
      <c r="AU38">
        <v>1979</v>
      </c>
      <c r="AY38" t="s">
        <v>34</v>
      </c>
      <c r="BD38" t="s">
        <v>53</v>
      </c>
      <c r="BF38" t="s">
        <v>26</v>
      </c>
      <c r="BJ38" t="s">
        <v>52</v>
      </c>
      <c r="BL38">
        <v>5</v>
      </c>
    </row>
    <row r="39" spans="1:64" x14ac:dyDescent="0.2">
      <c r="A39" t="s">
        <v>43</v>
      </c>
      <c r="B39" s="1" t="s">
        <v>21</v>
      </c>
      <c r="C39" s="1" t="s">
        <v>22</v>
      </c>
      <c r="D39" t="s">
        <v>18</v>
      </c>
      <c r="F39">
        <v>8</v>
      </c>
      <c r="N39" s="4"/>
      <c r="O39" s="4"/>
      <c r="P39" s="4"/>
      <c r="Q39" s="4"/>
      <c r="R39" s="4"/>
      <c r="T39" s="8" t="s">
        <v>71</v>
      </c>
      <c r="U39" s="30"/>
      <c r="AE39">
        <v>55</v>
      </c>
      <c r="AF39" s="15" t="s">
        <v>101</v>
      </c>
      <c r="AG39" s="15"/>
      <c r="AH39" s="15"/>
      <c r="AI39" s="15"/>
      <c r="AT39" t="s">
        <v>23</v>
      </c>
      <c r="AU39">
        <v>1979</v>
      </c>
      <c r="AV39" t="s">
        <v>38</v>
      </c>
      <c r="AY39" t="s">
        <v>34</v>
      </c>
      <c r="BD39" t="s">
        <v>53</v>
      </c>
      <c r="BF39" t="s">
        <v>26</v>
      </c>
      <c r="BJ39" t="s">
        <v>52</v>
      </c>
      <c r="BL39">
        <v>5</v>
      </c>
    </row>
    <row r="40" spans="1:64" x14ac:dyDescent="0.2">
      <c r="A40" t="s">
        <v>55</v>
      </c>
      <c r="B40" s="1" t="s">
        <v>21</v>
      </c>
      <c r="C40" s="1" t="s">
        <v>22</v>
      </c>
      <c r="D40" t="s">
        <v>18</v>
      </c>
      <c r="F40">
        <v>2</v>
      </c>
      <c r="N40" s="4"/>
      <c r="O40" s="4"/>
      <c r="P40" s="4"/>
      <c r="Q40" s="4"/>
      <c r="R40" s="4"/>
      <c r="T40" s="8" t="s">
        <v>71</v>
      </c>
      <c r="U40" s="30"/>
      <c r="AE40">
        <v>60</v>
      </c>
      <c r="AF40" s="15" t="s">
        <v>101</v>
      </c>
      <c r="AG40" s="15"/>
      <c r="AH40" s="15"/>
      <c r="AI40" s="15"/>
      <c r="AT40" t="s">
        <v>23</v>
      </c>
      <c r="AU40">
        <v>1979</v>
      </c>
      <c r="AY40" t="s">
        <v>34</v>
      </c>
      <c r="BD40" t="s">
        <v>53</v>
      </c>
      <c r="BF40" t="s">
        <v>26</v>
      </c>
      <c r="BG40" t="s">
        <v>31</v>
      </c>
      <c r="BH40" t="s">
        <v>32</v>
      </c>
      <c r="BJ40" t="s">
        <v>52</v>
      </c>
      <c r="BL40">
        <v>5</v>
      </c>
    </row>
    <row r="41" spans="1:64" x14ac:dyDescent="0.2">
      <c r="A41" t="s">
        <v>54</v>
      </c>
      <c r="B41" s="1" t="s">
        <v>21</v>
      </c>
      <c r="C41" s="1" t="s">
        <v>22</v>
      </c>
      <c r="D41" t="s">
        <v>18</v>
      </c>
      <c r="F41">
        <v>0</v>
      </c>
      <c r="N41" s="4"/>
      <c r="O41" s="4"/>
      <c r="P41" s="4"/>
      <c r="Q41" s="4"/>
      <c r="R41" s="4"/>
      <c r="T41" s="6" t="s">
        <v>71</v>
      </c>
      <c r="U41" s="30"/>
      <c r="AE41">
        <v>135</v>
      </c>
      <c r="AF41" s="15" t="s">
        <v>101</v>
      </c>
      <c r="AG41" s="15"/>
      <c r="AH41" s="15"/>
      <c r="AI41" s="15"/>
      <c r="AT41" t="s">
        <v>23</v>
      </c>
      <c r="AU41">
        <v>1979</v>
      </c>
      <c r="AY41" t="s">
        <v>34</v>
      </c>
      <c r="BD41" t="s">
        <v>25</v>
      </c>
      <c r="BE41" t="s">
        <v>73</v>
      </c>
      <c r="BF41" t="s">
        <v>26</v>
      </c>
      <c r="BJ41" t="s">
        <v>52</v>
      </c>
      <c r="BL41">
        <v>5</v>
      </c>
    </row>
    <row r="42" spans="1:64" s="11" customFormat="1" x14ac:dyDescent="0.2">
      <c r="A42" s="11" t="s">
        <v>54</v>
      </c>
      <c r="B42" s="12" t="s">
        <v>21</v>
      </c>
      <c r="C42" s="12" t="s">
        <v>22</v>
      </c>
      <c r="D42" s="11" t="s">
        <v>18</v>
      </c>
      <c r="G42" s="11">
        <v>7</v>
      </c>
      <c r="AE42" s="11">
        <v>135</v>
      </c>
      <c r="AF42" s="18" t="s">
        <v>101</v>
      </c>
      <c r="AG42" s="18"/>
      <c r="AH42" s="18"/>
      <c r="AI42" s="18"/>
      <c r="AT42" s="11" t="s">
        <v>23</v>
      </c>
      <c r="AU42" s="11">
        <v>1979</v>
      </c>
      <c r="AY42" s="11" t="s">
        <v>34</v>
      </c>
      <c r="BD42" s="11" t="s">
        <v>25</v>
      </c>
      <c r="BE42" s="11" t="s">
        <v>73</v>
      </c>
      <c r="BF42" s="11" t="s">
        <v>26</v>
      </c>
      <c r="BJ42" s="11" t="s">
        <v>52</v>
      </c>
      <c r="BL42" s="11">
        <v>5</v>
      </c>
    </row>
    <row r="43" spans="1:64" x14ac:dyDescent="0.2">
      <c r="A43" t="s">
        <v>16</v>
      </c>
      <c r="B43" s="1" t="s">
        <v>21</v>
      </c>
      <c r="C43" s="1" t="s">
        <v>22</v>
      </c>
      <c r="D43" t="s">
        <v>18</v>
      </c>
      <c r="F43" s="15">
        <v>193</v>
      </c>
      <c r="T43" s="8" t="s">
        <v>69</v>
      </c>
      <c r="U43" s="30"/>
      <c r="AE43" s="15">
        <v>311</v>
      </c>
      <c r="AF43" s="15" t="s">
        <v>101</v>
      </c>
      <c r="AG43" s="15"/>
      <c r="AH43" s="15"/>
      <c r="AI43" s="15"/>
      <c r="AT43" t="s">
        <v>23</v>
      </c>
      <c r="AU43">
        <v>1979</v>
      </c>
      <c r="AV43" t="s">
        <v>74</v>
      </c>
      <c r="AY43" t="s">
        <v>34</v>
      </c>
      <c r="BD43" s="15" t="s">
        <v>75</v>
      </c>
      <c r="BF43" t="s">
        <v>26</v>
      </c>
      <c r="BG43" t="s">
        <v>30</v>
      </c>
      <c r="BH43" t="s">
        <v>28</v>
      </c>
      <c r="BJ43" t="s">
        <v>52</v>
      </c>
      <c r="BL43" s="15">
        <v>6</v>
      </c>
    </row>
    <row r="44" spans="1:64" x14ac:dyDescent="0.2">
      <c r="A44" t="s">
        <v>16</v>
      </c>
      <c r="B44" s="1" t="s">
        <v>21</v>
      </c>
      <c r="C44" s="1" t="s">
        <v>22</v>
      </c>
      <c r="D44" t="s">
        <v>18</v>
      </c>
      <c r="F44" s="15">
        <v>114</v>
      </c>
      <c r="S44">
        <f>36*60*60</f>
        <v>129600</v>
      </c>
      <c r="T44" s="8" t="s">
        <v>69</v>
      </c>
      <c r="U44" s="30"/>
      <c r="AE44" s="15">
        <v>185</v>
      </c>
      <c r="AF44" s="15" t="s">
        <v>101</v>
      </c>
      <c r="AG44" s="15"/>
      <c r="AH44" s="15"/>
      <c r="AI44" s="15"/>
      <c r="AT44" t="s">
        <v>23</v>
      </c>
      <c r="AU44">
        <v>1979</v>
      </c>
      <c r="AV44" t="s">
        <v>29</v>
      </c>
      <c r="AY44" t="s">
        <v>34</v>
      </c>
      <c r="BD44" s="15" t="s">
        <v>75</v>
      </c>
      <c r="BF44" t="s">
        <v>26</v>
      </c>
      <c r="BG44" t="s">
        <v>30</v>
      </c>
      <c r="BH44" t="s">
        <v>28</v>
      </c>
      <c r="BJ44" t="s">
        <v>52</v>
      </c>
      <c r="BL44" s="15">
        <v>6</v>
      </c>
    </row>
    <row r="45" spans="1:64" x14ac:dyDescent="0.2">
      <c r="A45" t="s">
        <v>16</v>
      </c>
      <c r="B45" s="1" t="s">
        <v>21</v>
      </c>
      <c r="C45" s="1" t="s">
        <v>22</v>
      </c>
      <c r="D45" t="s">
        <v>18</v>
      </c>
      <c r="F45" s="15">
        <v>33</v>
      </c>
      <c r="T45" s="8" t="s">
        <v>69</v>
      </c>
      <c r="U45" s="30"/>
      <c r="AE45" s="15">
        <v>53</v>
      </c>
      <c r="AF45" s="15" t="s">
        <v>101</v>
      </c>
      <c r="AG45" s="15"/>
      <c r="AH45" s="15"/>
      <c r="AI45" s="15"/>
      <c r="AT45" t="s">
        <v>23</v>
      </c>
      <c r="AU45">
        <v>1979</v>
      </c>
      <c r="AV45" t="s">
        <v>61</v>
      </c>
      <c r="AY45" t="s">
        <v>34</v>
      </c>
      <c r="BD45" s="15" t="s">
        <v>75</v>
      </c>
      <c r="BF45" t="s">
        <v>26</v>
      </c>
      <c r="BG45" t="s">
        <v>30</v>
      </c>
      <c r="BH45" t="s">
        <v>28</v>
      </c>
      <c r="BJ45" t="s">
        <v>52</v>
      </c>
      <c r="BL45" s="15">
        <v>6</v>
      </c>
    </row>
    <row r="46" spans="1:64" x14ac:dyDescent="0.2">
      <c r="A46" t="s">
        <v>16</v>
      </c>
      <c r="B46" s="1" t="s">
        <v>21</v>
      </c>
      <c r="C46" s="1" t="s">
        <v>22</v>
      </c>
      <c r="D46" t="s">
        <v>18</v>
      </c>
      <c r="F46" s="15">
        <v>91</v>
      </c>
      <c r="T46" s="8" t="s">
        <v>69</v>
      </c>
      <c r="U46" s="30"/>
      <c r="AE46" s="15">
        <v>104</v>
      </c>
      <c r="AF46" s="15" t="s">
        <v>101</v>
      </c>
      <c r="AG46" s="15"/>
      <c r="AH46" s="15"/>
      <c r="AI46" s="15"/>
      <c r="AT46" t="s">
        <v>23</v>
      </c>
      <c r="AU46">
        <v>1979</v>
      </c>
      <c r="AV46" t="s">
        <v>62</v>
      </c>
      <c r="AY46" t="s">
        <v>34</v>
      </c>
      <c r="BD46" s="15" t="s">
        <v>75</v>
      </c>
      <c r="BF46" t="s">
        <v>26</v>
      </c>
      <c r="BG46" t="s">
        <v>30</v>
      </c>
      <c r="BH46" t="s">
        <v>28</v>
      </c>
      <c r="BJ46" t="s">
        <v>52</v>
      </c>
      <c r="BL46" s="15">
        <v>6</v>
      </c>
    </row>
    <row r="47" spans="1:64" x14ac:dyDescent="0.2">
      <c r="A47" t="s">
        <v>16</v>
      </c>
      <c r="B47" s="1" t="s">
        <v>21</v>
      </c>
      <c r="C47" s="1" t="s">
        <v>22</v>
      </c>
      <c r="D47" t="s">
        <v>18</v>
      </c>
      <c r="F47" s="15">
        <v>30</v>
      </c>
      <c r="T47" s="8" t="s">
        <v>69</v>
      </c>
      <c r="U47" s="30"/>
      <c r="AE47" s="15">
        <v>45</v>
      </c>
      <c r="AF47" s="15" t="s">
        <v>101</v>
      </c>
      <c r="AG47" s="15"/>
      <c r="AH47" s="15"/>
      <c r="AI47" s="15"/>
      <c r="AT47" t="s">
        <v>23</v>
      </c>
      <c r="AU47">
        <v>1979</v>
      </c>
      <c r="AV47" t="s">
        <v>63</v>
      </c>
      <c r="AY47" t="s">
        <v>34</v>
      </c>
      <c r="BD47" s="15" t="s">
        <v>75</v>
      </c>
      <c r="BF47" t="s">
        <v>26</v>
      </c>
      <c r="BG47" t="s">
        <v>30</v>
      </c>
      <c r="BH47" t="s">
        <v>28</v>
      </c>
      <c r="BJ47" t="s">
        <v>52</v>
      </c>
      <c r="BL47" s="15">
        <v>6</v>
      </c>
    </row>
    <row r="48" spans="1:64" x14ac:dyDescent="0.2">
      <c r="A48" t="s">
        <v>16</v>
      </c>
      <c r="B48" s="1" t="s">
        <v>21</v>
      </c>
      <c r="C48" s="1" t="s">
        <v>22</v>
      </c>
      <c r="D48" t="s">
        <v>18</v>
      </c>
      <c r="F48" s="15">
        <v>96</v>
      </c>
      <c r="T48" s="8" t="s">
        <v>69</v>
      </c>
      <c r="U48" s="30"/>
      <c r="AE48" s="15">
        <v>98</v>
      </c>
      <c r="AF48" s="15" t="s">
        <v>101</v>
      </c>
      <c r="AG48" s="15"/>
      <c r="AH48" s="15"/>
      <c r="AI48" s="15"/>
      <c r="AT48" t="s">
        <v>23</v>
      </c>
      <c r="AU48">
        <v>1979</v>
      </c>
      <c r="AV48" t="s">
        <v>64</v>
      </c>
      <c r="AX48" t="s">
        <v>76</v>
      </c>
      <c r="AY48" t="s">
        <v>34</v>
      </c>
      <c r="BD48" s="15" t="s">
        <v>75</v>
      </c>
      <c r="BF48" t="s">
        <v>26</v>
      </c>
      <c r="BG48" t="s">
        <v>30</v>
      </c>
      <c r="BH48" t="s">
        <v>28</v>
      </c>
      <c r="BJ48" t="s">
        <v>52</v>
      </c>
      <c r="BL48" s="15">
        <v>6</v>
      </c>
    </row>
    <row r="49" spans="1:64" x14ac:dyDescent="0.2">
      <c r="A49" t="s">
        <v>16</v>
      </c>
      <c r="B49" s="1" t="s">
        <v>21</v>
      </c>
      <c r="C49" s="1" t="s">
        <v>22</v>
      </c>
      <c r="D49" t="s">
        <v>18</v>
      </c>
      <c r="F49" s="15">
        <v>48</v>
      </c>
      <c r="T49" s="8" t="s">
        <v>69</v>
      </c>
      <c r="U49" s="30"/>
      <c r="AE49" s="15">
        <v>62</v>
      </c>
      <c r="AF49" s="15" t="s">
        <v>101</v>
      </c>
      <c r="AG49" s="15"/>
      <c r="AH49" s="15"/>
      <c r="AI49" s="15"/>
      <c r="AT49" t="s">
        <v>23</v>
      </c>
      <c r="AU49">
        <v>1979</v>
      </c>
      <c r="AV49" t="s">
        <v>65</v>
      </c>
      <c r="AX49" t="s">
        <v>76</v>
      </c>
      <c r="AY49" t="s">
        <v>34</v>
      </c>
      <c r="BD49" s="15" t="s">
        <v>75</v>
      </c>
      <c r="BF49" t="s">
        <v>26</v>
      </c>
      <c r="BG49" t="s">
        <v>30</v>
      </c>
      <c r="BH49" t="s">
        <v>28</v>
      </c>
      <c r="BJ49" t="s">
        <v>52</v>
      </c>
      <c r="BL49" s="15">
        <v>6</v>
      </c>
    </row>
    <row r="50" spans="1:64" s="16" customFormat="1" x14ac:dyDescent="0.2">
      <c r="A50" s="16" t="s">
        <v>16</v>
      </c>
      <c r="B50" s="17" t="s">
        <v>21</v>
      </c>
      <c r="C50" s="17" t="s">
        <v>22</v>
      </c>
      <c r="D50" s="16" t="s">
        <v>18</v>
      </c>
      <c r="F50" s="15">
        <v>28</v>
      </c>
      <c r="T50" s="8" t="s">
        <v>69</v>
      </c>
      <c r="U50" s="30"/>
      <c r="AE50" s="15">
        <v>44</v>
      </c>
      <c r="AF50" s="15" t="s">
        <v>101</v>
      </c>
      <c r="AG50" s="15"/>
      <c r="AH50" s="15"/>
      <c r="AI50" s="15"/>
      <c r="AT50" s="16" t="s">
        <v>23</v>
      </c>
      <c r="AU50" s="16">
        <v>1979</v>
      </c>
      <c r="AV50" s="16" t="s">
        <v>66</v>
      </c>
      <c r="AX50" t="s">
        <v>76</v>
      </c>
      <c r="AY50" s="16" t="s">
        <v>34</v>
      </c>
      <c r="BD50" s="15" t="s">
        <v>75</v>
      </c>
      <c r="BF50" t="s">
        <v>26</v>
      </c>
      <c r="BG50" t="s">
        <v>30</v>
      </c>
      <c r="BH50" t="s">
        <v>28</v>
      </c>
      <c r="BI50"/>
      <c r="BJ50" t="s">
        <v>52</v>
      </c>
      <c r="BL50" s="15">
        <v>6</v>
      </c>
    </row>
    <row r="51" spans="1:64" x14ac:dyDescent="0.2">
      <c r="A51" s="16" t="s">
        <v>16</v>
      </c>
      <c r="B51" s="17" t="s">
        <v>21</v>
      </c>
      <c r="C51" s="17" t="s">
        <v>22</v>
      </c>
      <c r="D51" s="16" t="s">
        <v>18</v>
      </c>
      <c r="E51" s="16"/>
      <c r="F51" s="15">
        <v>44</v>
      </c>
      <c r="T51" s="8" t="s">
        <v>70</v>
      </c>
      <c r="U51" s="30"/>
      <c r="AE51" s="15">
        <v>311</v>
      </c>
      <c r="AF51" s="15" t="s">
        <v>101</v>
      </c>
      <c r="AG51" s="15"/>
      <c r="AH51" s="15"/>
      <c r="AI51" s="15"/>
      <c r="AT51" s="16" t="s">
        <v>23</v>
      </c>
      <c r="AU51" s="16">
        <v>1979</v>
      </c>
      <c r="AV51" t="s">
        <v>74</v>
      </c>
      <c r="AY51" s="16" t="s">
        <v>34</v>
      </c>
      <c r="BD51" s="15" t="s">
        <v>75</v>
      </c>
      <c r="BF51" t="s">
        <v>26</v>
      </c>
      <c r="BG51" t="s">
        <v>30</v>
      </c>
      <c r="BH51" t="s">
        <v>28</v>
      </c>
      <c r="BJ51" t="s">
        <v>52</v>
      </c>
      <c r="BL51" s="15">
        <v>6</v>
      </c>
    </row>
    <row r="52" spans="1:64" x14ac:dyDescent="0.2">
      <c r="A52" s="16" t="s">
        <v>16</v>
      </c>
      <c r="B52" s="17" t="s">
        <v>21</v>
      </c>
      <c r="C52" s="17" t="s">
        <v>22</v>
      </c>
      <c r="D52" s="16" t="s">
        <v>18</v>
      </c>
      <c r="E52" s="16"/>
      <c r="F52" s="15">
        <v>27</v>
      </c>
      <c r="T52" s="8" t="s">
        <v>70</v>
      </c>
      <c r="U52" s="30"/>
      <c r="AE52" s="15">
        <v>185</v>
      </c>
      <c r="AF52" s="15" t="s">
        <v>101</v>
      </c>
      <c r="AG52" s="15"/>
      <c r="AH52" s="15"/>
      <c r="AI52" s="15"/>
      <c r="AT52" s="16" t="s">
        <v>23</v>
      </c>
      <c r="AU52" s="16">
        <v>1979</v>
      </c>
      <c r="AV52" t="s">
        <v>29</v>
      </c>
      <c r="AY52" s="16" t="s">
        <v>34</v>
      </c>
      <c r="BD52" s="15" t="s">
        <v>75</v>
      </c>
      <c r="BF52" t="s">
        <v>26</v>
      </c>
      <c r="BG52" t="s">
        <v>30</v>
      </c>
      <c r="BH52" t="s">
        <v>28</v>
      </c>
      <c r="BJ52" t="s">
        <v>52</v>
      </c>
      <c r="BL52" s="15">
        <v>6</v>
      </c>
    </row>
    <row r="53" spans="1:64" x14ac:dyDescent="0.2">
      <c r="A53" s="16" t="s">
        <v>16</v>
      </c>
      <c r="B53" s="17" t="s">
        <v>21</v>
      </c>
      <c r="C53" s="17" t="s">
        <v>22</v>
      </c>
      <c r="D53" s="16" t="s">
        <v>18</v>
      </c>
      <c r="E53" s="16"/>
      <c r="F53" s="15">
        <v>7</v>
      </c>
      <c r="T53" s="8" t="s">
        <v>70</v>
      </c>
      <c r="U53" s="30"/>
      <c r="AE53" s="15">
        <v>53</v>
      </c>
      <c r="AF53" s="15" t="s">
        <v>101</v>
      </c>
      <c r="AG53" s="15"/>
      <c r="AH53" s="15"/>
      <c r="AI53" s="15"/>
      <c r="AT53" s="16" t="s">
        <v>23</v>
      </c>
      <c r="AU53" s="16">
        <v>1979</v>
      </c>
      <c r="AV53" t="s">
        <v>61</v>
      </c>
      <c r="AY53" s="16" t="s">
        <v>34</v>
      </c>
      <c r="BD53" s="15" t="s">
        <v>75</v>
      </c>
      <c r="BF53" t="s">
        <v>26</v>
      </c>
      <c r="BG53" t="s">
        <v>30</v>
      </c>
      <c r="BH53" t="s">
        <v>28</v>
      </c>
      <c r="BJ53" t="s">
        <v>52</v>
      </c>
      <c r="BL53" s="15">
        <v>6</v>
      </c>
    </row>
    <row r="54" spans="1:64" x14ac:dyDescent="0.2">
      <c r="A54" s="16" t="s">
        <v>16</v>
      </c>
      <c r="B54" s="17" t="s">
        <v>21</v>
      </c>
      <c r="C54" s="17" t="s">
        <v>22</v>
      </c>
      <c r="D54" s="16" t="s">
        <v>18</v>
      </c>
      <c r="E54" s="16"/>
      <c r="F54" s="15">
        <v>7</v>
      </c>
      <c r="T54" s="8" t="s">
        <v>70</v>
      </c>
      <c r="U54" s="30"/>
      <c r="AE54" s="15">
        <v>104</v>
      </c>
      <c r="AF54" s="15" t="s">
        <v>101</v>
      </c>
      <c r="AG54" s="15"/>
      <c r="AH54" s="15"/>
      <c r="AI54" s="15"/>
      <c r="AT54" s="16" t="s">
        <v>23</v>
      </c>
      <c r="AU54" s="16">
        <v>1979</v>
      </c>
      <c r="AV54" t="s">
        <v>62</v>
      </c>
      <c r="AY54" s="16" t="s">
        <v>34</v>
      </c>
      <c r="BD54" s="15" t="s">
        <v>75</v>
      </c>
      <c r="BF54" t="s">
        <v>26</v>
      </c>
      <c r="BG54" t="s">
        <v>30</v>
      </c>
      <c r="BH54" t="s">
        <v>28</v>
      </c>
      <c r="BJ54" t="s">
        <v>52</v>
      </c>
      <c r="BL54" s="15">
        <v>6</v>
      </c>
    </row>
    <row r="55" spans="1:64" x14ac:dyDescent="0.2">
      <c r="A55" s="16" t="s">
        <v>16</v>
      </c>
      <c r="B55" s="17" t="s">
        <v>21</v>
      </c>
      <c r="C55" s="17" t="s">
        <v>22</v>
      </c>
      <c r="D55" s="16" t="s">
        <v>18</v>
      </c>
      <c r="E55" s="16"/>
      <c r="F55" s="15">
        <v>6</v>
      </c>
      <c r="T55" s="8" t="s">
        <v>70</v>
      </c>
      <c r="U55" s="30"/>
      <c r="AE55" s="15">
        <v>45</v>
      </c>
      <c r="AF55" s="15" t="s">
        <v>101</v>
      </c>
      <c r="AG55" s="15"/>
      <c r="AH55" s="15"/>
      <c r="AI55" s="15"/>
      <c r="AT55" s="16" t="s">
        <v>23</v>
      </c>
      <c r="AU55" s="16">
        <v>1979</v>
      </c>
      <c r="AV55" t="s">
        <v>63</v>
      </c>
      <c r="AY55" s="16" t="s">
        <v>34</v>
      </c>
      <c r="BD55" s="15" t="s">
        <v>75</v>
      </c>
      <c r="BF55" t="s">
        <v>26</v>
      </c>
      <c r="BG55" t="s">
        <v>30</v>
      </c>
      <c r="BH55" t="s">
        <v>28</v>
      </c>
      <c r="BJ55" t="s">
        <v>52</v>
      </c>
      <c r="BL55" s="15">
        <v>6</v>
      </c>
    </row>
    <row r="56" spans="1:64" x14ac:dyDescent="0.2">
      <c r="A56" s="16" t="s">
        <v>16</v>
      </c>
      <c r="B56" s="17" t="s">
        <v>21</v>
      </c>
      <c r="C56" s="17" t="s">
        <v>22</v>
      </c>
      <c r="D56" s="16" t="s">
        <v>18</v>
      </c>
      <c r="E56" s="16"/>
      <c r="F56" s="15">
        <v>2</v>
      </c>
      <c r="T56" s="8" t="s">
        <v>70</v>
      </c>
      <c r="U56" s="30"/>
      <c r="AE56" s="15">
        <v>98</v>
      </c>
      <c r="AF56" s="15" t="s">
        <v>101</v>
      </c>
      <c r="AG56" s="15"/>
      <c r="AH56" s="15"/>
      <c r="AI56" s="15"/>
      <c r="AT56" s="16" t="s">
        <v>23</v>
      </c>
      <c r="AU56" s="16">
        <v>1979</v>
      </c>
      <c r="AV56" t="s">
        <v>64</v>
      </c>
      <c r="AX56" t="s">
        <v>76</v>
      </c>
      <c r="AY56" s="16" t="s">
        <v>34</v>
      </c>
      <c r="BD56" s="15" t="s">
        <v>75</v>
      </c>
      <c r="BF56" t="s">
        <v>26</v>
      </c>
      <c r="BG56" t="s">
        <v>30</v>
      </c>
      <c r="BH56" t="s">
        <v>28</v>
      </c>
      <c r="BJ56" t="s">
        <v>52</v>
      </c>
      <c r="BL56" s="15">
        <v>6</v>
      </c>
    </row>
    <row r="57" spans="1:64" x14ac:dyDescent="0.2">
      <c r="A57" s="16" t="s">
        <v>16</v>
      </c>
      <c r="B57" s="17" t="s">
        <v>21</v>
      </c>
      <c r="C57" s="17" t="s">
        <v>22</v>
      </c>
      <c r="D57" s="16" t="s">
        <v>18</v>
      </c>
      <c r="E57" s="16"/>
      <c r="F57" s="15">
        <v>5</v>
      </c>
      <c r="T57" s="8" t="s">
        <v>70</v>
      </c>
      <c r="U57" s="30"/>
      <c r="AE57" s="15">
        <v>62</v>
      </c>
      <c r="AF57" s="15" t="s">
        <v>101</v>
      </c>
      <c r="AG57" s="15"/>
      <c r="AH57" s="15"/>
      <c r="AI57" s="15"/>
      <c r="AT57" s="16" t="s">
        <v>23</v>
      </c>
      <c r="AU57" s="16">
        <v>1979</v>
      </c>
      <c r="AV57" t="s">
        <v>65</v>
      </c>
      <c r="AX57" t="s">
        <v>76</v>
      </c>
      <c r="AY57" s="16" t="s">
        <v>34</v>
      </c>
      <c r="BD57" s="15" t="s">
        <v>75</v>
      </c>
      <c r="BF57" t="s">
        <v>26</v>
      </c>
      <c r="BG57" t="s">
        <v>30</v>
      </c>
      <c r="BH57" t="s">
        <v>28</v>
      </c>
      <c r="BJ57" t="s">
        <v>52</v>
      </c>
      <c r="BL57" s="15">
        <v>6</v>
      </c>
    </row>
    <row r="58" spans="1:64" x14ac:dyDescent="0.2">
      <c r="A58" s="16" t="s">
        <v>16</v>
      </c>
      <c r="B58" s="17" t="s">
        <v>21</v>
      </c>
      <c r="C58" s="17" t="s">
        <v>22</v>
      </c>
      <c r="D58" s="16" t="s">
        <v>18</v>
      </c>
      <c r="E58" s="16"/>
      <c r="F58" s="15">
        <v>1</v>
      </c>
      <c r="T58" s="8" t="s">
        <v>70</v>
      </c>
      <c r="U58" s="30"/>
      <c r="AE58" s="15">
        <v>44</v>
      </c>
      <c r="AF58" s="15" t="s">
        <v>101</v>
      </c>
      <c r="AG58" s="15"/>
      <c r="AH58" s="15"/>
      <c r="AI58" s="15"/>
      <c r="AT58" s="16" t="s">
        <v>23</v>
      </c>
      <c r="AU58" s="16">
        <v>1979</v>
      </c>
      <c r="AV58" s="16" t="s">
        <v>66</v>
      </c>
      <c r="AW58" s="16"/>
      <c r="AX58" t="s">
        <v>76</v>
      </c>
      <c r="AY58" s="16" t="s">
        <v>34</v>
      </c>
      <c r="BD58" s="15" t="s">
        <v>75</v>
      </c>
      <c r="BF58" t="s">
        <v>26</v>
      </c>
      <c r="BG58" t="s">
        <v>30</v>
      </c>
      <c r="BH58" t="s">
        <v>28</v>
      </c>
      <c r="BJ58" t="s">
        <v>52</v>
      </c>
      <c r="BL58" s="15">
        <v>6</v>
      </c>
    </row>
    <row r="59" spans="1:64" x14ac:dyDescent="0.2">
      <c r="A59" s="16" t="s">
        <v>16</v>
      </c>
      <c r="B59" s="17" t="s">
        <v>21</v>
      </c>
      <c r="C59" s="17" t="s">
        <v>22</v>
      </c>
      <c r="D59" s="16" t="s">
        <v>18</v>
      </c>
      <c r="E59" s="16"/>
      <c r="F59" s="15">
        <v>74</v>
      </c>
      <c r="T59" s="8" t="s">
        <v>71</v>
      </c>
      <c r="U59" s="30"/>
      <c r="AE59" s="15">
        <v>311</v>
      </c>
      <c r="AF59" s="15" t="s">
        <v>101</v>
      </c>
      <c r="AG59" s="15"/>
      <c r="AH59" s="15"/>
      <c r="AI59" s="15"/>
      <c r="AT59" s="16" t="s">
        <v>23</v>
      </c>
      <c r="AU59" s="16">
        <v>1979</v>
      </c>
      <c r="AV59" t="s">
        <v>74</v>
      </c>
      <c r="AY59" s="16" t="s">
        <v>34</v>
      </c>
      <c r="BD59" s="15" t="s">
        <v>75</v>
      </c>
      <c r="BF59" t="s">
        <v>26</v>
      </c>
      <c r="BG59" t="s">
        <v>30</v>
      </c>
      <c r="BH59" t="s">
        <v>28</v>
      </c>
      <c r="BJ59" t="s">
        <v>52</v>
      </c>
      <c r="BL59" s="15">
        <v>6</v>
      </c>
    </row>
    <row r="60" spans="1:64" x14ac:dyDescent="0.2">
      <c r="A60" s="16" t="s">
        <v>16</v>
      </c>
      <c r="B60" s="17" t="s">
        <v>21</v>
      </c>
      <c r="C60" s="17" t="s">
        <v>22</v>
      </c>
      <c r="D60" s="16" t="s">
        <v>18</v>
      </c>
      <c r="E60" s="16"/>
      <c r="F60" s="15">
        <v>44</v>
      </c>
      <c r="T60" s="8" t="s">
        <v>71</v>
      </c>
      <c r="U60" s="30"/>
      <c r="AE60" s="15">
        <v>185</v>
      </c>
      <c r="AF60" s="15" t="s">
        <v>101</v>
      </c>
      <c r="AG60" s="15"/>
      <c r="AH60" s="15"/>
      <c r="AI60" s="15"/>
      <c r="AT60" s="16" t="s">
        <v>23</v>
      </c>
      <c r="AU60" s="16">
        <v>1979</v>
      </c>
      <c r="AV60" t="s">
        <v>29</v>
      </c>
      <c r="AY60" s="16" t="s">
        <v>34</v>
      </c>
      <c r="BD60" s="15" t="s">
        <v>75</v>
      </c>
      <c r="BF60" t="s">
        <v>26</v>
      </c>
      <c r="BG60" t="s">
        <v>30</v>
      </c>
      <c r="BH60" t="s">
        <v>28</v>
      </c>
      <c r="BJ60" t="s">
        <v>52</v>
      </c>
      <c r="BL60" s="15">
        <v>6</v>
      </c>
    </row>
    <row r="61" spans="1:64" x14ac:dyDescent="0.2">
      <c r="A61" s="16" t="s">
        <v>16</v>
      </c>
      <c r="B61" s="17" t="s">
        <v>21</v>
      </c>
      <c r="C61" s="17" t="s">
        <v>22</v>
      </c>
      <c r="D61" s="16" t="s">
        <v>18</v>
      </c>
      <c r="E61" s="16"/>
      <c r="F61" s="15">
        <v>13</v>
      </c>
      <c r="T61" s="8" t="s">
        <v>71</v>
      </c>
      <c r="U61" s="30"/>
      <c r="AE61" s="15">
        <v>53</v>
      </c>
      <c r="AF61" s="15" t="s">
        <v>101</v>
      </c>
      <c r="AG61" s="15"/>
      <c r="AH61" s="15"/>
      <c r="AI61" s="15"/>
      <c r="AT61" s="16" t="s">
        <v>23</v>
      </c>
      <c r="AU61" s="16">
        <v>1979</v>
      </c>
      <c r="AV61" t="s">
        <v>61</v>
      </c>
      <c r="AY61" s="16" t="s">
        <v>34</v>
      </c>
      <c r="BD61" s="15" t="s">
        <v>75</v>
      </c>
      <c r="BF61" t="s">
        <v>26</v>
      </c>
      <c r="BG61" t="s">
        <v>30</v>
      </c>
      <c r="BH61" t="s">
        <v>28</v>
      </c>
      <c r="BJ61" t="s">
        <v>52</v>
      </c>
      <c r="BL61" s="15">
        <v>6</v>
      </c>
    </row>
    <row r="62" spans="1:64" x14ac:dyDescent="0.2">
      <c r="A62" s="16" t="s">
        <v>16</v>
      </c>
      <c r="B62" s="17" t="s">
        <v>21</v>
      </c>
      <c r="C62" s="17" t="s">
        <v>22</v>
      </c>
      <c r="D62" s="16" t="s">
        <v>18</v>
      </c>
      <c r="E62" s="16"/>
      <c r="F62" s="15">
        <v>6</v>
      </c>
      <c r="T62" s="8" t="s">
        <v>71</v>
      </c>
      <c r="U62" s="30"/>
      <c r="AE62" s="15">
        <v>104</v>
      </c>
      <c r="AF62" s="15" t="s">
        <v>101</v>
      </c>
      <c r="AG62" s="15"/>
      <c r="AH62" s="15"/>
      <c r="AI62" s="15"/>
      <c r="AT62" s="16" t="s">
        <v>23</v>
      </c>
      <c r="AU62" s="16">
        <v>1979</v>
      </c>
      <c r="AV62" t="s">
        <v>62</v>
      </c>
      <c r="AY62" s="16" t="s">
        <v>34</v>
      </c>
      <c r="BD62" s="15" t="s">
        <v>75</v>
      </c>
      <c r="BF62" t="s">
        <v>26</v>
      </c>
      <c r="BG62" t="s">
        <v>30</v>
      </c>
      <c r="BH62" t="s">
        <v>28</v>
      </c>
      <c r="BJ62" t="s">
        <v>52</v>
      </c>
      <c r="BL62" s="15">
        <v>6</v>
      </c>
    </row>
    <row r="63" spans="1:64" x14ac:dyDescent="0.2">
      <c r="A63" s="16" t="s">
        <v>16</v>
      </c>
      <c r="B63" s="17" t="s">
        <v>21</v>
      </c>
      <c r="C63" s="17" t="s">
        <v>22</v>
      </c>
      <c r="D63" s="16" t="s">
        <v>18</v>
      </c>
      <c r="E63" s="16"/>
      <c r="F63" s="15">
        <v>8</v>
      </c>
      <c r="T63" s="8" t="s">
        <v>71</v>
      </c>
      <c r="U63" s="30"/>
      <c r="AE63" s="15">
        <v>45</v>
      </c>
      <c r="AF63" s="15" t="s">
        <v>101</v>
      </c>
      <c r="AG63" s="15"/>
      <c r="AH63" s="15"/>
      <c r="AI63" s="15"/>
      <c r="AT63" s="16" t="s">
        <v>23</v>
      </c>
      <c r="AU63" s="16">
        <v>1979</v>
      </c>
      <c r="AV63" t="s">
        <v>63</v>
      </c>
      <c r="AY63" s="16" t="s">
        <v>34</v>
      </c>
      <c r="BD63" s="15" t="s">
        <v>75</v>
      </c>
      <c r="BF63" t="s">
        <v>26</v>
      </c>
      <c r="BG63" t="s">
        <v>30</v>
      </c>
      <c r="BH63" t="s">
        <v>28</v>
      </c>
      <c r="BJ63" t="s">
        <v>52</v>
      </c>
      <c r="BL63" s="15">
        <v>6</v>
      </c>
    </row>
    <row r="64" spans="1:64" x14ac:dyDescent="0.2">
      <c r="A64" s="16" t="s">
        <v>16</v>
      </c>
      <c r="B64" s="17" t="s">
        <v>21</v>
      </c>
      <c r="C64" s="17" t="s">
        <v>22</v>
      </c>
      <c r="D64" s="16" t="s">
        <v>18</v>
      </c>
      <c r="E64" s="16"/>
      <c r="F64" s="15">
        <v>0</v>
      </c>
      <c r="T64" s="8" t="s">
        <v>71</v>
      </c>
      <c r="U64" s="30"/>
      <c r="AE64" s="15">
        <v>98</v>
      </c>
      <c r="AF64" s="15" t="s">
        <v>101</v>
      </c>
      <c r="AG64" s="15"/>
      <c r="AH64" s="15"/>
      <c r="AI64" s="15"/>
      <c r="AT64" s="16" t="s">
        <v>23</v>
      </c>
      <c r="AU64" s="16">
        <v>1979</v>
      </c>
      <c r="AV64" t="s">
        <v>64</v>
      </c>
      <c r="AX64" t="s">
        <v>76</v>
      </c>
      <c r="AY64" s="16" t="s">
        <v>34</v>
      </c>
      <c r="BD64" s="15" t="s">
        <v>75</v>
      </c>
      <c r="BF64" t="s">
        <v>26</v>
      </c>
      <c r="BG64" t="s">
        <v>30</v>
      </c>
      <c r="BH64" t="s">
        <v>28</v>
      </c>
      <c r="BJ64" t="s">
        <v>52</v>
      </c>
      <c r="BL64" s="15">
        <v>6</v>
      </c>
    </row>
    <row r="65" spans="1:66" x14ac:dyDescent="0.2">
      <c r="A65" s="16" t="s">
        <v>16</v>
      </c>
      <c r="B65" s="17" t="s">
        <v>21</v>
      </c>
      <c r="C65" s="17" t="s">
        <v>22</v>
      </c>
      <c r="D65" s="16" t="s">
        <v>18</v>
      </c>
      <c r="E65" s="16"/>
      <c r="F65" s="15">
        <v>3</v>
      </c>
      <c r="T65" s="8" t="s">
        <v>71</v>
      </c>
      <c r="U65" s="30"/>
      <c r="AE65" s="15">
        <v>62</v>
      </c>
      <c r="AF65" s="15" t="s">
        <v>101</v>
      </c>
      <c r="AG65" s="15"/>
      <c r="AH65" s="15"/>
      <c r="AI65" s="15"/>
      <c r="AT65" s="16" t="s">
        <v>23</v>
      </c>
      <c r="AU65" s="16">
        <v>1979</v>
      </c>
      <c r="AV65" t="s">
        <v>65</v>
      </c>
      <c r="AX65" t="s">
        <v>76</v>
      </c>
      <c r="AY65" s="16" t="s">
        <v>34</v>
      </c>
      <c r="BD65" s="15" t="s">
        <v>75</v>
      </c>
      <c r="BF65" t="s">
        <v>26</v>
      </c>
      <c r="BG65" t="s">
        <v>30</v>
      </c>
      <c r="BH65" t="s">
        <v>28</v>
      </c>
      <c r="BJ65" t="s">
        <v>52</v>
      </c>
      <c r="BL65" s="15">
        <v>6</v>
      </c>
    </row>
    <row r="66" spans="1:66" x14ac:dyDescent="0.2">
      <c r="A66" s="16" t="s">
        <v>16</v>
      </c>
      <c r="B66" s="17" t="s">
        <v>21</v>
      </c>
      <c r="C66" s="17" t="s">
        <v>22</v>
      </c>
      <c r="D66" s="16" t="s">
        <v>18</v>
      </c>
      <c r="E66" s="16"/>
      <c r="F66" s="15">
        <v>2</v>
      </c>
      <c r="T66" s="8" t="s">
        <v>71</v>
      </c>
      <c r="U66" s="30"/>
      <c r="AE66" s="15">
        <v>44</v>
      </c>
      <c r="AF66" s="15" t="s">
        <v>101</v>
      </c>
      <c r="AG66" s="15"/>
      <c r="AH66" s="15"/>
      <c r="AI66" s="15"/>
      <c r="AT66" s="16" t="s">
        <v>23</v>
      </c>
      <c r="AU66" s="16">
        <v>1979</v>
      </c>
      <c r="AV66" s="16" t="s">
        <v>66</v>
      </c>
      <c r="AW66" s="16"/>
      <c r="AX66" t="s">
        <v>76</v>
      </c>
      <c r="AY66" s="16" t="s">
        <v>34</v>
      </c>
      <c r="BD66" s="15" t="s">
        <v>75</v>
      </c>
      <c r="BF66" t="s">
        <v>26</v>
      </c>
      <c r="BG66" t="s">
        <v>30</v>
      </c>
      <c r="BH66" t="s">
        <v>28</v>
      </c>
      <c r="BJ66" t="s">
        <v>52</v>
      </c>
      <c r="BL66" s="15">
        <v>6</v>
      </c>
    </row>
    <row r="67" spans="1:66" x14ac:dyDescent="0.2">
      <c r="A67" s="16" t="s">
        <v>16</v>
      </c>
      <c r="B67" s="17" t="s">
        <v>21</v>
      </c>
      <c r="C67" s="17" t="s">
        <v>22</v>
      </c>
      <c r="D67" s="16" t="s">
        <v>18</v>
      </c>
      <c r="E67" s="16"/>
      <c r="G67">
        <v>1</v>
      </c>
      <c r="AE67" s="15">
        <v>45</v>
      </c>
      <c r="AF67" s="15" t="s">
        <v>101</v>
      </c>
      <c r="AG67" s="15"/>
      <c r="AH67" s="15"/>
      <c r="AI67" s="15"/>
      <c r="AT67" s="16" t="s">
        <v>23</v>
      </c>
      <c r="AU67" s="16">
        <v>1979</v>
      </c>
      <c r="AV67" s="15" t="s">
        <v>63</v>
      </c>
      <c r="AW67" s="15"/>
      <c r="AY67" s="16" t="s">
        <v>34</v>
      </c>
      <c r="BD67" s="15" t="s">
        <v>75</v>
      </c>
      <c r="BF67" t="s">
        <v>26</v>
      </c>
      <c r="BG67" t="s">
        <v>30</v>
      </c>
      <c r="BH67" t="s">
        <v>28</v>
      </c>
      <c r="BJ67" t="s">
        <v>52</v>
      </c>
      <c r="BL67" s="15">
        <v>6</v>
      </c>
    </row>
    <row r="68" spans="1:66" x14ac:dyDescent="0.2">
      <c r="A68" s="16" t="s">
        <v>16</v>
      </c>
      <c r="B68" s="17" t="s">
        <v>21</v>
      </c>
      <c r="C68" s="17" t="s">
        <v>22</v>
      </c>
      <c r="D68" s="16" t="s">
        <v>18</v>
      </c>
      <c r="E68" s="16"/>
      <c r="G68">
        <v>6</v>
      </c>
      <c r="AE68" s="15">
        <v>62</v>
      </c>
      <c r="AF68" s="15" t="s">
        <v>101</v>
      </c>
      <c r="AG68" s="15"/>
      <c r="AH68" s="15"/>
      <c r="AI68" s="15"/>
      <c r="AT68" s="16" t="s">
        <v>23</v>
      </c>
      <c r="AU68" s="16">
        <v>1979</v>
      </c>
      <c r="AV68" s="15" t="s">
        <v>65</v>
      </c>
      <c r="AW68" s="15"/>
      <c r="AX68" t="s">
        <v>76</v>
      </c>
      <c r="AY68" s="16" t="s">
        <v>34</v>
      </c>
      <c r="BD68" s="15" t="s">
        <v>75</v>
      </c>
      <c r="BF68" t="s">
        <v>26</v>
      </c>
      <c r="BG68" t="s">
        <v>30</v>
      </c>
      <c r="BH68" t="s">
        <v>28</v>
      </c>
      <c r="BJ68" t="s">
        <v>52</v>
      </c>
      <c r="BL68" s="15">
        <v>6</v>
      </c>
    </row>
    <row r="69" spans="1:66" s="11" customFormat="1" x14ac:dyDescent="0.2">
      <c r="A69" s="11" t="s">
        <v>16</v>
      </c>
      <c r="B69" s="12" t="s">
        <v>21</v>
      </c>
      <c r="C69" s="12" t="s">
        <v>22</v>
      </c>
      <c r="D69" s="11" t="s">
        <v>18</v>
      </c>
      <c r="G69" s="11">
        <v>13</v>
      </c>
      <c r="AE69" s="18">
        <v>44</v>
      </c>
      <c r="AF69" s="18" t="s">
        <v>101</v>
      </c>
      <c r="AG69" s="18"/>
      <c r="AH69" s="18"/>
      <c r="AI69" s="18"/>
      <c r="AT69" s="11" t="s">
        <v>23</v>
      </c>
      <c r="AU69" s="11">
        <v>1979</v>
      </c>
      <c r="AV69" s="18" t="s">
        <v>66</v>
      </c>
      <c r="AW69" s="18"/>
      <c r="AX69" s="11" t="s">
        <v>76</v>
      </c>
      <c r="AY69" s="11" t="s">
        <v>34</v>
      </c>
      <c r="BD69" s="18" t="s">
        <v>75</v>
      </c>
      <c r="BF69" s="11" t="s">
        <v>26</v>
      </c>
      <c r="BG69" s="11" t="s">
        <v>30</v>
      </c>
      <c r="BH69" s="11" t="s">
        <v>28</v>
      </c>
      <c r="BJ69" s="11" t="s">
        <v>52</v>
      </c>
      <c r="BL69" s="18">
        <v>6</v>
      </c>
    </row>
    <row r="70" spans="1:66" s="22" customFormat="1" ht="34" x14ac:dyDescent="0.2">
      <c r="A70" s="20" t="s">
        <v>77</v>
      </c>
      <c r="B70" s="21" t="s">
        <v>79</v>
      </c>
      <c r="C70" s="21" t="s">
        <v>80</v>
      </c>
      <c r="D70" s="20" t="s">
        <v>78</v>
      </c>
      <c r="E70" s="20"/>
      <c r="J70" s="24">
        <v>0.88</v>
      </c>
      <c r="K70" s="24">
        <v>0.14000000000000001</v>
      </c>
      <c r="L70" s="24">
        <v>0.3</v>
      </c>
      <c r="M70" s="24">
        <v>0.13</v>
      </c>
      <c r="N70" s="24">
        <f>0.95*1000</f>
        <v>950</v>
      </c>
      <c r="O70" s="24">
        <f>0.19*1000</f>
        <v>190</v>
      </c>
      <c r="P70" s="24"/>
      <c r="Q70" s="24"/>
      <c r="R70" s="24"/>
      <c r="S70" s="24"/>
      <c r="T70" s="24">
        <f>1.15 * 60</f>
        <v>69</v>
      </c>
      <c r="U70" s="24">
        <f>0.16*60</f>
        <v>9.6</v>
      </c>
      <c r="AC70" s="22" t="s">
        <v>41</v>
      </c>
      <c r="AD70" s="22" t="s">
        <v>90</v>
      </c>
      <c r="AE70" s="24">
        <v>12</v>
      </c>
      <c r="AF70" s="24" t="s">
        <v>100</v>
      </c>
      <c r="AG70" s="24"/>
      <c r="AH70" s="24"/>
      <c r="AI70" s="24"/>
      <c r="AT70" s="22" t="s">
        <v>85</v>
      </c>
      <c r="AU70" s="24">
        <v>2015</v>
      </c>
      <c r="AV70" s="23" t="s">
        <v>81</v>
      </c>
      <c r="AW70" s="20" t="s">
        <v>83</v>
      </c>
      <c r="AZ70" s="24" t="s">
        <v>84</v>
      </c>
      <c r="BD70" s="25" t="s">
        <v>25</v>
      </c>
      <c r="BE70" s="22">
        <v>10</v>
      </c>
      <c r="BF70" s="22" t="s">
        <v>26</v>
      </c>
      <c r="BG70" s="22" t="s">
        <v>88</v>
      </c>
      <c r="BH70" s="22" t="s">
        <v>89</v>
      </c>
      <c r="BI70" s="22" t="s">
        <v>87</v>
      </c>
      <c r="BJ70" s="26" t="s">
        <v>52</v>
      </c>
      <c r="BL70" s="24">
        <v>1</v>
      </c>
      <c r="BN70" s="22" t="s">
        <v>96</v>
      </c>
    </row>
    <row r="71" spans="1:66" ht="34" x14ac:dyDescent="0.2">
      <c r="A71" s="20" t="s">
        <v>77</v>
      </c>
      <c r="B71" s="21" t="s">
        <v>79</v>
      </c>
      <c r="C71" s="21" t="s">
        <v>80</v>
      </c>
      <c r="D71" s="20" t="s">
        <v>78</v>
      </c>
      <c r="E71" s="20"/>
      <c r="J71" s="24">
        <v>1.26</v>
      </c>
      <c r="K71" s="24">
        <v>0.16</v>
      </c>
      <c r="L71" s="24">
        <v>0.51</v>
      </c>
      <c r="M71" s="24">
        <v>0.16</v>
      </c>
      <c r="N71" s="24">
        <f>1.44*1000</f>
        <v>1440</v>
      </c>
      <c r="O71" s="24">
        <f>0.11*1000</f>
        <v>110</v>
      </c>
      <c r="P71" s="24"/>
      <c r="Q71" s="24"/>
      <c r="R71" s="24"/>
      <c r="S71" s="24"/>
      <c r="T71" s="24">
        <f>0.78*60</f>
        <v>46.800000000000004</v>
      </c>
      <c r="U71" s="24">
        <f>0.17*60</f>
        <v>10.200000000000001</v>
      </c>
      <c r="AC71" s="26" t="s">
        <v>41</v>
      </c>
      <c r="AD71" s="26" t="s">
        <v>91</v>
      </c>
      <c r="AE71" s="24">
        <v>12</v>
      </c>
      <c r="AF71" s="24" t="s">
        <v>100</v>
      </c>
      <c r="AG71" s="24"/>
      <c r="AH71" s="24"/>
      <c r="AI71" s="24"/>
      <c r="AT71" s="22" t="s">
        <v>85</v>
      </c>
      <c r="AU71" s="24">
        <v>2015</v>
      </c>
      <c r="AV71" s="23" t="s">
        <v>81</v>
      </c>
      <c r="AW71" s="20" t="s">
        <v>83</v>
      </c>
      <c r="AZ71" s="24" t="s">
        <v>84</v>
      </c>
      <c r="BA71" s="22"/>
      <c r="BB71" s="22"/>
      <c r="BC71" s="22"/>
      <c r="BD71" s="25" t="s">
        <v>25</v>
      </c>
      <c r="BE71" s="22">
        <v>10</v>
      </c>
      <c r="BF71" s="22" t="s">
        <v>26</v>
      </c>
      <c r="BG71" s="22" t="s">
        <v>88</v>
      </c>
      <c r="BH71" s="22" t="s">
        <v>89</v>
      </c>
      <c r="BI71" s="26" t="s">
        <v>87</v>
      </c>
      <c r="BJ71" s="26" t="s">
        <v>52</v>
      </c>
      <c r="BL71" s="27">
        <v>1</v>
      </c>
      <c r="BN71" s="26" t="s">
        <v>96</v>
      </c>
    </row>
    <row r="72" spans="1:66" ht="34" x14ac:dyDescent="0.2">
      <c r="A72" s="20" t="s">
        <v>77</v>
      </c>
      <c r="B72" s="21" t="s">
        <v>79</v>
      </c>
      <c r="C72" s="21" t="s">
        <v>80</v>
      </c>
      <c r="D72" s="20" t="s">
        <v>78</v>
      </c>
      <c r="E72" s="20"/>
      <c r="J72" s="24">
        <v>1.58</v>
      </c>
      <c r="K72" s="24">
        <v>0.1</v>
      </c>
      <c r="L72" s="24">
        <v>0.98</v>
      </c>
      <c r="M72" s="24">
        <v>0.18</v>
      </c>
      <c r="N72" s="24">
        <f>3.57*1000</f>
        <v>3570</v>
      </c>
      <c r="O72" s="24">
        <f>0.16*1000</f>
        <v>160</v>
      </c>
      <c r="P72" s="24"/>
      <c r="Q72" s="24"/>
      <c r="R72" s="24"/>
      <c r="S72" s="24"/>
      <c r="T72" s="24">
        <f>1.3*60</f>
        <v>78</v>
      </c>
      <c r="U72" s="24">
        <f>0.16*60</f>
        <v>9.6</v>
      </c>
      <c r="AC72" s="26" t="s">
        <v>41</v>
      </c>
      <c r="AD72" s="26" t="s">
        <v>92</v>
      </c>
      <c r="AE72" s="24">
        <v>12</v>
      </c>
      <c r="AF72" s="24" t="s">
        <v>100</v>
      </c>
      <c r="AG72" s="24"/>
      <c r="AH72" s="24"/>
      <c r="AI72" s="24"/>
      <c r="AT72" s="22" t="s">
        <v>85</v>
      </c>
      <c r="AU72" s="24">
        <v>2015</v>
      </c>
      <c r="AV72" s="23" t="s">
        <v>81</v>
      </c>
      <c r="AW72" s="20" t="s">
        <v>83</v>
      </c>
      <c r="AZ72" s="24" t="s">
        <v>84</v>
      </c>
      <c r="BA72" s="22"/>
      <c r="BB72" s="22"/>
      <c r="BC72" s="22"/>
      <c r="BD72" s="25" t="s">
        <v>25</v>
      </c>
      <c r="BE72" s="22">
        <v>10</v>
      </c>
      <c r="BF72" s="22" t="s">
        <v>26</v>
      </c>
      <c r="BG72" s="22" t="s">
        <v>88</v>
      </c>
      <c r="BH72" s="22" t="s">
        <v>89</v>
      </c>
      <c r="BI72" s="26" t="s">
        <v>87</v>
      </c>
      <c r="BJ72" s="26" t="s">
        <v>52</v>
      </c>
      <c r="BL72" s="27">
        <v>1</v>
      </c>
      <c r="BN72" s="22" t="s">
        <v>96</v>
      </c>
    </row>
    <row r="73" spans="1:66" ht="34" x14ac:dyDescent="0.2">
      <c r="A73" s="20" t="s">
        <v>77</v>
      </c>
      <c r="B73" s="21" t="s">
        <v>79</v>
      </c>
      <c r="C73" s="21" t="s">
        <v>80</v>
      </c>
      <c r="D73" s="20" t="s">
        <v>78</v>
      </c>
      <c r="E73" s="20"/>
      <c r="J73" s="24">
        <v>1.08</v>
      </c>
      <c r="K73" s="24">
        <v>0.14000000000000001</v>
      </c>
      <c r="L73" s="24">
        <v>0.45</v>
      </c>
      <c r="M73" s="24">
        <v>0.19</v>
      </c>
      <c r="N73" s="24">
        <f>1.2*1000</f>
        <v>1200</v>
      </c>
      <c r="O73" s="24">
        <f>0.14*1000</f>
        <v>140</v>
      </c>
      <c r="P73" s="24"/>
      <c r="Q73" s="24"/>
      <c r="R73" s="24"/>
      <c r="S73" s="24"/>
      <c r="T73" s="24">
        <f>0.64*60</f>
        <v>38.4</v>
      </c>
      <c r="U73" s="24">
        <f>0.12*60</f>
        <v>7.1999999999999993</v>
      </c>
      <c r="AC73" s="26" t="s">
        <v>41</v>
      </c>
      <c r="AD73" s="26" t="s">
        <v>93</v>
      </c>
      <c r="AE73" s="24">
        <v>12</v>
      </c>
      <c r="AF73" s="24" t="s">
        <v>100</v>
      </c>
      <c r="AG73" s="24"/>
      <c r="AH73" s="24"/>
      <c r="AI73" s="24"/>
      <c r="AT73" s="22" t="s">
        <v>85</v>
      </c>
      <c r="AU73" s="24">
        <v>2015</v>
      </c>
      <c r="AV73" s="23" t="s">
        <v>81</v>
      </c>
      <c r="AW73" s="20" t="s">
        <v>83</v>
      </c>
      <c r="AZ73" s="24" t="s">
        <v>84</v>
      </c>
      <c r="BA73" s="22"/>
      <c r="BB73" s="22"/>
      <c r="BC73" s="22"/>
      <c r="BD73" s="25" t="s">
        <v>25</v>
      </c>
      <c r="BE73" s="22">
        <v>10</v>
      </c>
      <c r="BF73" s="22" t="s">
        <v>26</v>
      </c>
      <c r="BG73" s="22" t="s">
        <v>88</v>
      </c>
      <c r="BH73" s="22" t="s">
        <v>89</v>
      </c>
      <c r="BI73" s="26" t="s">
        <v>87</v>
      </c>
      <c r="BJ73" s="26" t="s">
        <v>52</v>
      </c>
      <c r="BL73" s="27">
        <v>1</v>
      </c>
      <c r="BN73" s="22" t="s">
        <v>96</v>
      </c>
    </row>
    <row r="74" spans="1:66" s="11" customFormat="1" ht="34" x14ac:dyDescent="0.2">
      <c r="A74" s="32" t="s">
        <v>77</v>
      </c>
      <c r="B74" s="33" t="s">
        <v>79</v>
      </c>
      <c r="C74" s="33" t="s">
        <v>80</v>
      </c>
      <c r="D74" s="32" t="s">
        <v>78</v>
      </c>
      <c r="E74" s="32"/>
      <c r="J74" s="34">
        <v>0.73</v>
      </c>
      <c r="K74" s="34">
        <v>0.14000000000000001</v>
      </c>
      <c r="L74" s="34">
        <v>0.33</v>
      </c>
      <c r="M74" s="34">
        <v>0.14000000000000001</v>
      </c>
      <c r="N74" s="34">
        <f>1.12*1000</f>
        <v>1120</v>
      </c>
      <c r="O74" s="34">
        <f>0.12*1000</f>
        <v>120</v>
      </c>
      <c r="P74" s="34"/>
      <c r="Q74" s="34"/>
      <c r="R74" s="34"/>
      <c r="S74" s="34"/>
      <c r="T74" s="35">
        <f>0.95*60</f>
        <v>57</v>
      </c>
      <c r="U74" s="34">
        <f>0.11*60</f>
        <v>6.6</v>
      </c>
      <c r="AC74" s="35" t="s">
        <v>41</v>
      </c>
      <c r="AD74" s="35" t="s">
        <v>94</v>
      </c>
      <c r="AE74" s="34">
        <v>12</v>
      </c>
      <c r="AF74" s="34" t="s">
        <v>100</v>
      </c>
      <c r="AG74" s="34"/>
      <c r="AH74" s="34"/>
      <c r="AI74" s="34"/>
      <c r="AT74" s="36" t="s">
        <v>85</v>
      </c>
      <c r="AU74" s="34">
        <v>2015</v>
      </c>
      <c r="AV74" s="37" t="s">
        <v>81</v>
      </c>
      <c r="AW74" s="32" t="s">
        <v>83</v>
      </c>
      <c r="AZ74" s="34" t="s">
        <v>84</v>
      </c>
      <c r="BA74" s="36"/>
      <c r="BB74" s="36"/>
      <c r="BC74" s="36"/>
      <c r="BD74" s="38" t="s">
        <v>25</v>
      </c>
      <c r="BE74" s="36">
        <v>10</v>
      </c>
      <c r="BF74" s="36" t="s">
        <v>26</v>
      </c>
      <c r="BG74" s="36" t="s">
        <v>88</v>
      </c>
      <c r="BH74" s="36" t="s">
        <v>89</v>
      </c>
      <c r="BI74" s="35" t="s">
        <v>87</v>
      </c>
      <c r="BJ74" s="35" t="s">
        <v>52</v>
      </c>
      <c r="BL74" s="39">
        <v>1</v>
      </c>
      <c r="BN74" s="36" t="s">
        <v>96</v>
      </c>
    </row>
    <row r="75" spans="1:66" s="22" customFormat="1" ht="34" x14ac:dyDescent="0.2">
      <c r="A75" s="20" t="s">
        <v>77</v>
      </c>
      <c r="B75" s="21" t="s">
        <v>79</v>
      </c>
      <c r="C75" s="21" t="s">
        <v>80</v>
      </c>
      <c r="D75" s="20" t="s">
        <v>78</v>
      </c>
      <c r="E75" s="20"/>
      <c r="F75" s="20">
        <v>82</v>
      </c>
      <c r="G75" s="22">
        <v>212</v>
      </c>
      <c r="J75" s="22">
        <v>2.37</v>
      </c>
      <c r="K75" s="22">
        <v>0.15</v>
      </c>
      <c r="L75" s="22">
        <v>0.63</v>
      </c>
      <c r="M75" s="22">
        <v>0.03</v>
      </c>
      <c r="N75" s="22">
        <v>349.32</v>
      </c>
      <c r="O75" s="22">
        <v>18.09</v>
      </c>
      <c r="R75" s="22">
        <v>1559.58</v>
      </c>
      <c r="T75" s="22">
        <f>1125/60</f>
        <v>18.75</v>
      </c>
      <c r="U75" s="22">
        <f>70/60</f>
        <v>1.1666666666666667</v>
      </c>
      <c r="W75" s="22">
        <v>27</v>
      </c>
      <c r="X75" s="22">
        <v>5.34</v>
      </c>
      <c r="Y75" s="22">
        <v>0.32</v>
      </c>
      <c r="AB75" s="22" t="s">
        <v>116</v>
      </c>
      <c r="AF75" s="24" t="s">
        <v>120</v>
      </c>
      <c r="AJ75" s="22" t="s">
        <v>111</v>
      </c>
      <c r="AL75" s="22">
        <v>16.2</v>
      </c>
      <c r="AM75" s="22">
        <v>0.13</v>
      </c>
      <c r="AN75" s="22">
        <v>8.59</v>
      </c>
      <c r="AO75" s="22">
        <v>0.19</v>
      </c>
      <c r="AP75" s="22">
        <v>4.88</v>
      </c>
      <c r="AQ75" s="22">
        <v>0.02</v>
      </c>
      <c r="AR75" s="22">
        <v>14.03</v>
      </c>
      <c r="AS75" s="22">
        <v>0.3</v>
      </c>
      <c r="AT75" s="20" t="s">
        <v>102</v>
      </c>
      <c r="AU75" s="20">
        <v>2020</v>
      </c>
      <c r="AV75" s="25" t="s">
        <v>105</v>
      </c>
      <c r="AW75" s="22" t="s">
        <v>112</v>
      </c>
      <c r="AX75" s="22" t="s">
        <v>113</v>
      </c>
      <c r="AY75" s="22" t="s">
        <v>104</v>
      </c>
      <c r="AZ75" s="22">
        <v>2016</v>
      </c>
      <c r="BD75" s="25" t="s">
        <v>25</v>
      </c>
      <c r="BE75" s="22" t="s">
        <v>106</v>
      </c>
      <c r="BJ75" t="s">
        <v>52</v>
      </c>
      <c r="BN75" s="22" t="s">
        <v>96</v>
      </c>
    </row>
    <row r="76" spans="1:66" x14ac:dyDescent="0.2">
      <c r="A76" s="20" t="s">
        <v>77</v>
      </c>
      <c r="B76" s="21" t="s">
        <v>79</v>
      </c>
      <c r="C76" s="21" t="s">
        <v>80</v>
      </c>
      <c r="D76" s="20" t="s">
        <v>78</v>
      </c>
      <c r="E76" s="20"/>
      <c r="F76">
        <v>1</v>
      </c>
      <c r="M76">
        <f>N76/(T76*60)</f>
        <v>0.43321666666666664</v>
      </c>
      <c r="N76" s="22">
        <v>1559.58</v>
      </c>
      <c r="O76" s="22"/>
      <c r="P76" s="22"/>
      <c r="Q76" s="22"/>
      <c r="T76">
        <v>60</v>
      </c>
      <c r="AB76" t="s">
        <v>116</v>
      </c>
      <c r="AC76" s="27" t="s">
        <v>42</v>
      </c>
      <c r="AD76" s="27" t="s">
        <v>91</v>
      </c>
      <c r="AF76" s="40" t="s">
        <v>120</v>
      </c>
      <c r="AG76" s="40">
        <v>28</v>
      </c>
      <c r="AH76" s="40"/>
      <c r="AI76" s="40"/>
      <c r="AJ76" t="s">
        <v>111</v>
      </c>
      <c r="AT76" s="20" t="s">
        <v>102</v>
      </c>
      <c r="AU76" s="20">
        <v>2020</v>
      </c>
      <c r="AV76" s="19"/>
      <c r="AY76" s="22" t="s">
        <v>104</v>
      </c>
      <c r="BJ76" t="s">
        <v>52</v>
      </c>
      <c r="BN76" s="22" t="s">
        <v>96</v>
      </c>
    </row>
    <row r="77" spans="1:66" x14ac:dyDescent="0.2">
      <c r="A77" s="20" t="s">
        <v>77</v>
      </c>
      <c r="B77" s="21" t="s">
        <v>79</v>
      </c>
      <c r="C77" s="21" t="s">
        <v>80</v>
      </c>
      <c r="D77" s="20" t="s">
        <v>78</v>
      </c>
      <c r="E77" s="20"/>
      <c r="F77">
        <v>31</v>
      </c>
      <c r="N77" s="22"/>
      <c r="O77" s="22"/>
      <c r="P77" s="22"/>
      <c r="Q77" s="22"/>
      <c r="T77">
        <v>60</v>
      </c>
      <c r="AB77" t="s">
        <v>116</v>
      </c>
      <c r="AC77" s="27"/>
      <c r="AD77" s="27"/>
      <c r="AF77" s="40"/>
      <c r="AG77" s="40"/>
      <c r="AH77" s="40"/>
      <c r="AI77" s="40"/>
      <c r="AJ77" t="s">
        <v>111</v>
      </c>
      <c r="AT77" s="20" t="s">
        <v>102</v>
      </c>
      <c r="AU77" s="20">
        <v>2020</v>
      </c>
      <c r="AV77" s="19"/>
      <c r="AY77" s="22" t="s">
        <v>104</v>
      </c>
      <c r="BJ77" t="s">
        <v>52</v>
      </c>
      <c r="BN77" s="22" t="s">
        <v>96</v>
      </c>
    </row>
    <row r="78" spans="1:66" x14ac:dyDescent="0.2">
      <c r="A78" s="20" t="s">
        <v>77</v>
      </c>
      <c r="B78" s="21" t="s">
        <v>79</v>
      </c>
      <c r="C78" s="21" t="s">
        <v>80</v>
      </c>
      <c r="D78" s="20" t="s">
        <v>78</v>
      </c>
      <c r="E78" s="20"/>
      <c r="F78">
        <v>1</v>
      </c>
      <c r="J78">
        <v>9.6199999999999992</v>
      </c>
      <c r="N78" s="22"/>
      <c r="O78" s="22"/>
      <c r="P78" s="22"/>
      <c r="Q78" s="22"/>
      <c r="AB78" t="s">
        <v>116</v>
      </c>
      <c r="AC78" s="27"/>
      <c r="AD78" s="27" t="s">
        <v>91</v>
      </c>
      <c r="AF78" s="40" t="s">
        <v>120</v>
      </c>
      <c r="AG78" s="40">
        <v>24</v>
      </c>
      <c r="AH78" s="40"/>
      <c r="AI78" s="40"/>
      <c r="AJ78" t="s">
        <v>111</v>
      </c>
      <c r="AT78" s="20" t="s">
        <v>102</v>
      </c>
      <c r="AU78" s="20">
        <v>2020</v>
      </c>
      <c r="AV78" s="19"/>
      <c r="AY78" s="22" t="s">
        <v>104</v>
      </c>
      <c r="BJ78" t="s">
        <v>52</v>
      </c>
      <c r="BN78" s="22" t="s">
        <v>96</v>
      </c>
    </row>
    <row r="79" spans="1:66" x14ac:dyDescent="0.2">
      <c r="A79" s="20" t="s">
        <v>77</v>
      </c>
      <c r="B79" s="21" t="s">
        <v>79</v>
      </c>
      <c r="C79" s="21" t="s">
        <v>80</v>
      </c>
      <c r="D79" s="20" t="s">
        <v>78</v>
      </c>
      <c r="E79" s="20"/>
      <c r="F79" s="20" t="s">
        <v>122</v>
      </c>
      <c r="P79">
        <v>175</v>
      </c>
      <c r="X79">
        <v>6</v>
      </c>
      <c r="AB79" t="s">
        <v>116</v>
      </c>
      <c r="AF79" s="40" t="s">
        <v>120</v>
      </c>
      <c r="AG79">
        <v>12</v>
      </c>
      <c r="AJ79" t="s">
        <v>111</v>
      </c>
      <c r="AT79" s="20" t="s">
        <v>102</v>
      </c>
      <c r="AU79" s="20">
        <v>2020</v>
      </c>
      <c r="AV79" s="19"/>
      <c r="AY79" s="22" t="s">
        <v>104</v>
      </c>
      <c r="BJ79" t="s">
        <v>52</v>
      </c>
      <c r="BK79">
        <v>2</v>
      </c>
      <c r="BN79" s="22" t="s">
        <v>96</v>
      </c>
    </row>
    <row r="80" spans="1:66" x14ac:dyDescent="0.2">
      <c r="A80" s="20" t="s">
        <v>77</v>
      </c>
      <c r="B80" s="21" t="s">
        <v>79</v>
      </c>
      <c r="C80" s="21" t="s">
        <v>80</v>
      </c>
      <c r="D80" s="20" t="s">
        <v>78</v>
      </c>
      <c r="E80" s="20"/>
      <c r="F80" s="20" t="s">
        <v>122</v>
      </c>
      <c r="P80">
        <v>310</v>
      </c>
      <c r="X80">
        <v>6</v>
      </c>
      <c r="AB80" t="s">
        <v>116</v>
      </c>
      <c r="AF80" s="40" t="s">
        <v>120</v>
      </c>
      <c r="AG80">
        <v>16</v>
      </c>
      <c r="AJ80" t="s">
        <v>111</v>
      </c>
      <c r="AT80" s="20" t="s">
        <v>102</v>
      </c>
      <c r="AU80" s="20">
        <v>2020</v>
      </c>
      <c r="AV80" s="19"/>
      <c r="AY80" s="22" t="s">
        <v>104</v>
      </c>
      <c r="BJ80" t="s">
        <v>52</v>
      </c>
      <c r="BK80">
        <v>2</v>
      </c>
      <c r="BN80" s="22" t="s">
        <v>96</v>
      </c>
    </row>
    <row r="81" spans="1:66" x14ac:dyDescent="0.2">
      <c r="A81" s="20" t="s">
        <v>77</v>
      </c>
      <c r="B81" s="21" t="s">
        <v>79</v>
      </c>
      <c r="C81" s="21" t="s">
        <v>80</v>
      </c>
      <c r="D81" s="20" t="s">
        <v>78</v>
      </c>
      <c r="E81" s="20"/>
      <c r="F81" s="20" t="s">
        <v>122</v>
      </c>
      <c r="P81">
        <v>500</v>
      </c>
      <c r="X81">
        <v>4</v>
      </c>
      <c r="AB81" t="s">
        <v>116</v>
      </c>
      <c r="AF81" s="40" t="s">
        <v>120</v>
      </c>
      <c r="AG81">
        <v>20</v>
      </c>
      <c r="AJ81" t="s">
        <v>111</v>
      </c>
      <c r="AT81" s="20" t="s">
        <v>102</v>
      </c>
      <c r="AU81" s="20">
        <v>2020</v>
      </c>
      <c r="AV81" s="19"/>
      <c r="AY81" s="22" t="s">
        <v>104</v>
      </c>
      <c r="BJ81" t="s">
        <v>52</v>
      </c>
      <c r="BK81">
        <v>2</v>
      </c>
      <c r="BN81" s="22" t="s">
        <v>96</v>
      </c>
    </row>
    <row r="82" spans="1:66" x14ac:dyDescent="0.2">
      <c r="A82" s="20" t="s">
        <v>77</v>
      </c>
      <c r="B82" s="21" t="s">
        <v>79</v>
      </c>
      <c r="C82" s="21" t="s">
        <v>80</v>
      </c>
      <c r="D82" s="20" t="s">
        <v>78</v>
      </c>
      <c r="E82" s="20"/>
      <c r="F82" s="20" t="s">
        <v>122</v>
      </c>
      <c r="P82">
        <v>440</v>
      </c>
      <c r="X82">
        <v>3</v>
      </c>
      <c r="AB82" t="s">
        <v>116</v>
      </c>
      <c r="AF82" s="40" t="s">
        <v>120</v>
      </c>
      <c r="AG82">
        <v>24</v>
      </c>
      <c r="AJ82" t="s">
        <v>111</v>
      </c>
      <c r="AT82" s="20" t="s">
        <v>102</v>
      </c>
      <c r="AU82" s="20">
        <v>2020</v>
      </c>
      <c r="AV82" s="19"/>
      <c r="AY82" s="22" t="s">
        <v>104</v>
      </c>
      <c r="BJ82" t="s">
        <v>52</v>
      </c>
      <c r="BK82">
        <v>2</v>
      </c>
      <c r="BN82" s="22" t="s">
        <v>96</v>
      </c>
    </row>
    <row r="83" spans="1:66" x14ac:dyDescent="0.2">
      <c r="A83" s="20" t="s">
        <v>77</v>
      </c>
      <c r="B83" s="21" t="s">
        <v>79</v>
      </c>
      <c r="C83" s="21" t="s">
        <v>80</v>
      </c>
      <c r="D83" s="20" t="s">
        <v>78</v>
      </c>
      <c r="E83" s="20"/>
      <c r="F83" s="20" t="s">
        <v>122</v>
      </c>
      <c r="P83">
        <v>370</v>
      </c>
      <c r="X83">
        <v>4</v>
      </c>
      <c r="AB83" t="s">
        <v>116</v>
      </c>
      <c r="AF83" s="40" t="s">
        <v>120</v>
      </c>
      <c r="AG83">
        <v>28</v>
      </c>
      <c r="AJ83" t="s">
        <v>111</v>
      </c>
      <c r="AT83" s="20" t="s">
        <v>102</v>
      </c>
      <c r="AU83" s="20">
        <v>2020</v>
      </c>
      <c r="AV83" s="19"/>
      <c r="AY83" s="22" t="s">
        <v>104</v>
      </c>
      <c r="BJ83" t="s">
        <v>52</v>
      </c>
      <c r="BK83">
        <v>2</v>
      </c>
      <c r="BN83" s="22" t="s">
        <v>96</v>
      </c>
    </row>
    <row r="84" spans="1:66" x14ac:dyDescent="0.2">
      <c r="A84" s="20" t="s">
        <v>77</v>
      </c>
      <c r="B84" s="21" t="s">
        <v>79</v>
      </c>
      <c r="C84" s="21" t="s">
        <v>80</v>
      </c>
      <c r="D84" s="20" t="s">
        <v>78</v>
      </c>
      <c r="E84" s="20"/>
      <c r="F84" s="20" t="s">
        <v>122</v>
      </c>
      <c r="P84">
        <v>400</v>
      </c>
      <c r="X84">
        <v>6</v>
      </c>
      <c r="AB84" t="s">
        <v>116</v>
      </c>
      <c r="AF84" s="40" t="s">
        <v>120</v>
      </c>
      <c r="AG84">
        <v>32</v>
      </c>
      <c r="AJ84" t="s">
        <v>111</v>
      </c>
      <c r="AT84" s="20" t="s">
        <v>102</v>
      </c>
      <c r="AU84" s="20">
        <v>2020</v>
      </c>
      <c r="AV84" s="19"/>
      <c r="AY84" s="22" t="s">
        <v>104</v>
      </c>
      <c r="BJ84" t="s">
        <v>52</v>
      </c>
      <c r="BK84">
        <v>2</v>
      </c>
      <c r="BN84" s="22" t="s">
        <v>96</v>
      </c>
    </row>
    <row r="85" spans="1:66" x14ac:dyDescent="0.2">
      <c r="A85" s="20" t="s">
        <v>77</v>
      </c>
      <c r="B85" s="21" t="s">
        <v>79</v>
      </c>
      <c r="C85" s="21" t="s">
        <v>80</v>
      </c>
      <c r="D85" s="20" t="s">
        <v>78</v>
      </c>
      <c r="E85" s="20"/>
      <c r="F85" s="20" t="s">
        <v>122</v>
      </c>
      <c r="P85">
        <v>270</v>
      </c>
      <c r="X85">
        <v>8</v>
      </c>
      <c r="AB85" t="s">
        <v>116</v>
      </c>
      <c r="AF85" s="40" t="s">
        <v>120</v>
      </c>
      <c r="AG85">
        <v>36</v>
      </c>
      <c r="AJ85" t="s">
        <v>111</v>
      </c>
      <c r="AT85" s="20" t="s">
        <v>102</v>
      </c>
      <c r="AU85" s="20">
        <v>2020</v>
      </c>
      <c r="AV85" s="19"/>
      <c r="AY85" s="22" t="s">
        <v>104</v>
      </c>
      <c r="BJ85" t="s">
        <v>52</v>
      </c>
      <c r="BK85">
        <v>2</v>
      </c>
      <c r="BN85" s="22" t="s">
        <v>96</v>
      </c>
    </row>
    <row r="86" spans="1:66" s="41" customFormat="1" x14ac:dyDescent="0.2">
      <c r="A86" s="20" t="s">
        <v>77</v>
      </c>
      <c r="B86" s="21" t="s">
        <v>79</v>
      </c>
      <c r="C86" s="21" t="s">
        <v>80</v>
      </c>
      <c r="D86" s="20" t="s">
        <v>78</v>
      </c>
      <c r="E86" s="20"/>
      <c r="F86" s="20" t="s">
        <v>122</v>
      </c>
      <c r="P86" s="41">
        <v>250</v>
      </c>
      <c r="AB86" t="s">
        <v>116</v>
      </c>
      <c r="AD86" s="41" t="s">
        <v>124</v>
      </c>
      <c r="AF86" s="40" t="s">
        <v>120</v>
      </c>
      <c r="AJ86" s="41" t="s">
        <v>111</v>
      </c>
      <c r="AT86" s="20" t="s">
        <v>102</v>
      </c>
      <c r="AU86" s="20">
        <v>2020</v>
      </c>
      <c r="AV86" s="42"/>
      <c r="AY86" s="22" t="s">
        <v>104</v>
      </c>
      <c r="BJ86" t="s">
        <v>52</v>
      </c>
      <c r="BK86" s="41">
        <v>3</v>
      </c>
      <c r="BN86" s="22" t="s">
        <v>96</v>
      </c>
    </row>
    <row r="87" spans="1:66" x14ac:dyDescent="0.2">
      <c r="A87" s="20" t="s">
        <v>77</v>
      </c>
      <c r="B87" s="21" t="s">
        <v>79</v>
      </c>
      <c r="C87" s="21" t="s">
        <v>80</v>
      </c>
      <c r="D87" s="20" t="s">
        <v>78</v>
      </c>
      <c r="E87" s="20"/>
      <c r="F87" s="20" t="s">
        <v>122</v>
      </c>
      <c r="P87">
        <v>400</v>
      </c>
      <c r="AB87" t="s">
        <v>116</v>
      </c>
      <c r="AD87" t="s">
        <v>91</v>
      </c>
      <c r="AF87" s="40" t="s">
        <v>120</v>
      </c>
      <c r="AJ87" t="s">
        <v>111</v>
      </c>
      <c r="AT87" s="20" t="s">
        <v>102</v>
      </c>
      <c r="AU87" s="20">
        <v>2020</v>
      </c>
      <c r="AV87" s="19"/>
      <c r="AY87" s="22" t="s">
        <v>104</v>
      </c>
      <c r="BJ87" t="s">
        <v>52</v>
      </c>
      <c r="BK87">
        <v>3</v>
      </c>
      <c r="BN87" s="22" t="s">
        <v>96</v>
      </c>
    </row>
    <row r="88" spans="1:66" x14ac:dyDescent="0.2">
      <c r="A88" s="20" t="s">
        <v>77</v>
      </c>
      <c r="B88" s="21" t="s">
        <v>79</v>
      </c>
      <c r="C88" s="21" t="s">
        <v>80</v>
      </c>
      <c r="D88" s="20" t="s">
        <v>78</v>
      </c>
      <c r="E88" s="20"/>
      <c r="F88" s="20" t="s">
        <v>122</v>
      </c>
      <c r="P88">
        <v>380</v>
      </c>
      <c r="AB88" t="s">
        <v>116</v>
      </c>
      <c r="AD88" t="s">
        <v>125</v>
      </c>
      <c r="AF88" s="40" t="s">
        <v>120</v>
      </c>
      <c r="AJ88" t="s">
        <v>111</v>
      </c>
      <c r="AT88" s="20" t="s">
        <v>102</v>
      </c>
      <c r="AU88" s="20">
        <v>2020</v>
      </c>
      <c r="AV88" s="19"/>
      <c r="AY88" s="22" t="s">
        <v>104</v>
      </c>
      <c r="BJ88" t="s">
        <v>52</v>
      </c>
      <c r="BK88">
        <v>3</v>
      </c>
      <c r="BN88" s="22" t="s">
        <v>96</v>
      </c>
    </row>
    <row r="89" spans="1:66" s="41" customFormat="1" x14ac:dyDescent="0.2">
      <c r="A89" s="20" t="s">
        <v>77</v>
      </c>
      <c r="B89" s="21" t="s">
        <v>79</v>
      </c>
      <c r="C89" s="21" t="s">
        <v>80</v>
      </c>
      <c r="D89" s="20" t="s">
        <v>78</v>
      </c>
      <c r="E89" s="20"/>
      <c r="F89" s="20" t="s">
        <v>122</v>
      </c>
      <c r="S89" s="41">
        <v>2500</v>
      </c>
      <c r="AB89" t="s">
        <v>116</v>
      </c>
      <c r="AF89" s="40" t="s">
        <v>120</v>
      </c>
      <c r="AG89" s="41">
        <v>12</v>
      </c>
      <c r="AJ89" s="41" t="s">
        <v>111</v>
      </c>
      <c r="AT89" s="20" t="s">
        <v>102</v>
      </c>
      <c r="AU89" s="20">
        <v>2020</v>
      </c>
      <c r="AV89" s="42"/>
      <c r="AY89" s="22" t="s">
        <v>104</v>
      </c>
      <c r="BJ89" t="s">
        <v>52</v>
      </c>
      <c r="BK89" s="41">
        <v>4</v>
      </c>
      <c r="BN89" s="22" t="s">
        <v>96</v>
      </c>
    </row>
    <row r="90" spans="1:66" s="41" customFormat="1" x14ac:dyDescent="0.2">
      <c r="A90" s="20" t="s">
        <v>77</v>
      </c>
      <c r="B90" s="21" t="s">
        <v>79</v>
      </c>
      <c r="C90" s="21" t="s">
        <v>80</v>
      </c>
      <c r="D90" s="20" t="s">
        <v>78</v>
      </c>
      <c r="E90" s="20"/>
      <c r="F90" s="20" t="s">
        <v>122</v>
      </c>
      <c r="S90" s="41">
        <v>3300</v>
      </c>
      <c r="AB90" t="s">
        <v>116</v>
      </c>
      <c r="AF90" s="40" t="s">
        <v>120</v>
      </c>
      <c r="AG90" s="41">
        <v>16</v>
      </c>
      <c r="AJ90" s="41" t="s">
        <v>111</v>
      </c>
      <c r="AT90" s="20" t="s">
        <v>102</v>
      </c>
      <c r="AU90" s="20">
        <v>2020</v>
      </c>
      <c r="AV90" s="42"/>
      <c r="AY90" s="22" t="s">
        <v>104</v>
      </c>
      <c r="BJ90" t="s">
        <v>52</v>
      </c>
      <c r="BK90" s="41">
        <v>4</v>
      </c>
      <c r="BN90" s="22" t="s">
        <v>96</v>
      </c>
    </row>
    <row r="91" spans="1:66" s="41" customFormat="1" x14ac:dyDescent="0.2">
      <c r="A91" s="20" t="s">
        <v>77</v>
      </c>
      <c r="B91" s="21" t="s">
        <v>79</v>
      </c>
      <c r="C91" s="21" t="s">
        <v>80</v>
      </c>
      <c r="D91" s="20" t="s">
        <v>78</v>
      </c>
      <c r="E91" s="20"/>
      <c r="F91" s="20" t="s">
        <v>122</v>
      </c>
      <c r="S91" s="41">
        <v>3300</v>
      </c>
      <c r="AB91" t="s">
        <v>116</v>
      </c>
      <c r="AF91" s="40" t="s">
        <v>120</v>
      </c>
      <c r="AG91" s="41">
        <v>20</v>
      </c>
      <c r="AJ91" s="41" t="s">
        <v>111</v>
      </c>
      <c r="AT91" s="20" t="s">
        <v>102</v>
      </c>
      <c r="AU91" s="20">
        <v>2020</v>
      </c>
      <c r="AV91" s="42"/>
      <c r="AY91" s="22" t="s">
        <v>104</v>
      </c>
      <c r="BJ91" t="s">
        <v>52</v>
      </c>
      <c r="BK91" s="41">
        <v>4</v>
      </c>
      <c r="BN91" s="22" t="s">
        <v>96</v>
      </c>
    </row>
    <row r="92" spans="1:66" s="41" customFormat="1" x14ac:dyDescent="0.2">
      <c r="A92" s="20" t="s">
        <v>77</v>
      </c>
      <c r="B92" s="21" t="s">
        <v>79</v>
      </c>
      <c r="C92" s="21" t="s">
        <v>80</v>
      </c>
      <c r="D92" s="20" t="s">
        <v>78</v>
      </c>
      <c r="E92" s="20"/>
      <c r="F92" s="20" t="s">
        <v>122</v>
      </c>
      <c r="S92" s="41">
        <v>3200</v>
      </c>
      <c r="AB92" t="s">
        <v>116</v>
      </c>
      <c r="AF92" s="40" t="s">
        <v>120</v>
      </c>
      <c r="AG92" s="41">
        <v>24</v>
      </c>
      <c r="AJ92" s="41" t="s">
        <v>111</v>
      </c>
      <c r="AT92" s="20" t="s">
        <v>102</v>
      </c>
      <c r="AU92" s="20">
        <v>2020</v>
      </c>
      <c r="AV92" s="42"/>
      <c r="AY92" s="22" t="s">
        <v>104</v>
      </c>
      <c r="BJ92" t="s">
        <v>52</v>
      </c>
      <c r="BK92" s="41">
        <v>4</v>
      </c>
      <c r="BN92" s="22" t="s">
        <v>96</v>
      </c>
    </row>
    <row r="93" spans="1:66" s="41" customFormat="1" x14ac:dyDescent="0.2">
      <c r="A93" s="20" t="s">
        <v>77</v>
      </c>
      <c r="B93" s="21" t="s">
        <v>79</v>
      </c>
      <c r="C93" s="21" t="s">
        <v>80</v>
      </c>
      <c r="D93" s="20" t="s">
        <v>78</v>
      </c>
      <c r="E93" s="20"/>
      <c r="F93" s="20" t="s">
        <v>122</v>
      </c>
      <c r="S93" s="41">
        <v>3000</v>
      </c>
      <c r="AB93" t="s">
        <v>116</v>
      </c>
      <c r="AF93" s="40" t="s">
        <v>120</v>
      </c>
      <c r="AG93" s="41">
        <v>28</v>
      </c>
      <c r="AJ93" s="41" t="s">
        <v>111</v>
      </c>
      <c r="AT93" s="20" t="s">
        <v>102</v>
      </c>
      <c r="AU93" s="20">
        <v>2020</v>
      </c>
      <c r="AY93" s="22" t="s">
        <v>104</v>
      </c>
      <c r="BJ93" t="s">
        <v>52</v>
      </c>
      <c r="BK93" s="41">
        <v>4</v>
      </c>
      <c r="BN93" s="22" t="s">
        <v>96</v>
      </c>
    </row>
    <row r="94" spans="1:66" s="41" customFormat="1" x14ac:dyDescent="0.2">
      <c r="A94" s="20" t="s">
        <v>77</v>
      </c>
      <c r="B94" s="21" t="s">
        <v>79</v>
      </c>
      <c r="C94" s="21" t="s">
        <v>80</v>
      </c>
      <c r="D94" s="20" t="s">
        <v>78</v>
      </c>
      <c r="E94" s="20"/>
      <c r="F94" s="20" t="s">
        <v>122</v>
      </c>
      <c r="S94" s="41">
        <v>3300</v>
      </c>
      <c r="AB94" t="s">
        <v>116</v>
      </c>
      <c r="AF94" s="40" t="s">
        <v>120</v>
      </c>
      <c r="AG94" s="41">
        <v>32</v>
      </c>
      <c r="AJ94" s="41" t="s">
        <v>111</v>
      </c>
      <c r="AT94" s="20" t="s">
        <v>102</v>
      </c>
      <c r="AU94" s="20">
        <v>2020</v>
      </c>
      <c r="AY94" s="22" t="s">
        <v>104</v>
      </c>
      <c r="BJ94" t="s">
        <v>52</v>
      </c>
      <c r="BK94" s="41">
        <v>4</v>
      </c>
      <c r="BN94" s="22" t="s">
        <v>96</v>
      </c>
    </row>
    <row r="95" spans="1:66" s="41" customFormat="1" x14ac:dyDescent="0.2">
      <c r="A95" s="20" t="s">
        <v>77</v>
      </c>
      <c r="B95" s="21" t="s">
        <v>79</v>
      </c>
      <c r="C95" s="21" t="s">
        <v>80</v>
      </c>
      <c r="D95" s="20" t="s">
        <v>78</v>
      </c>
      <c r="E95" s="20"/>
      <c r="F95" s="20" t="s">
        <v>122</v>
      </c>
      <c r="S95" s="41">
        <v>3300</v>
      </c>
      <c r="AB95" t="s">
        <v>116</v>
      </c>
      <c r="AF95" s="40" t="s">
        <v>120</v>
      </c>
      <c r="AG95" s="41">
        <v>36</v>
      </c>
      <c r="AJ95" s="41" t="s">
        <v>111</v>
      </c>
      <c r="AT95" s="20" t="s">
        <v>102</v>
      </c>
      <c r="AU95" s="20">
        <v>2020</v>
      </c>
      <c r="AY95" s="22" t="s">
        <v>104</v>
      </c>
      <c r="BJ95" t="s">
        <v>52</v>
      </c>
      <c r="BK95" s="41">
        <v>4</v>
      </c>
      <c r="BN95" s="22" t="s">
        <v>96</v>
      </c>
    </row>
    <row r="96" spans="1:66" s="41" customFormat="1" x14ac:dyDescent="0.2">
      <c r="A96" s="20" t="s">
        <v>77</v>
      </c>
      <c r="B96" s="21" t="s">
        <v>79</v>
      </c>
      <c r="C96" s="21" t="s">
        <v>80</v>
      </c>
      <c r="D96" s="20" t="s">
        <v>78</v>
      </c>
      <c r="E96" s="20"/>
      <c r="F96" s="20" t="s">
        <v>122</v>
      </c>
      <c r="J96" s="41">
        <v>3</v>
      </c>
      <c r="AB96" t="s">
        <v>116</v>
      </c>
      <c r="AF96" s="40" t="s">
        <v>120</v>
      </c>
      <c r="AG96" s="41">
        <v>12</v>
      </c>
      <c r="AJ96" s="41" t="s">
        <v>111</v>
      </c>
      <c r="AT96" s="20" t="s">
        <v>102</v>
      </c>
      <c r="AU96" s="20">
        <v>2020</v>
      </c>
      <c r="AY96" s="22" t="s">
        <v>104</v>
      </c>
      <c r="BJ96" t="s">
        <v>52</v>
      </c>
      <c r="BK96" s="41">
        <v>5</v>
      </c>
      <c r="BN96" s="22" t="s">
        <v>96</v>
      </c>
    </row>
    <row r="97" spans="1:66" s="41" customFormat="1" x14ac:dyDescent="0.2">
      <c r="A97" s="20" t="s">
        <v>77</v>
      </c>
      <c r="B97" s="21" t="s">
        <v>79</v>
      </c>
      <c r="C97" s="21" t="s">
        <v>80</v>
      </c>
      <c r="D97" s="20" t="s">
        <v>78</v>
      </c>
      <c r="E97" s="20"/>
      <c r="F97" s="20" t="s">
        <v>122</v>
      </c>
      <c r="J97" s="41">
        <v>3</v>
      </c>
      <c r="AB97" t="s">
        <v>116</v>
      </c>
      <c r="AF97" s="40" t="s">
        <v>120</v>
      </c>
      <c r="AG97" s="41">
        <v>16</v>
      </c>
      <c r="AJ97" s="41" t="s">
        <v>111</v>
      </c>
      <c r="AT97" s="20" t="s">
        <v>102</v>
      </c>
      <c r="AU97" s="20">
        <v>2020</v>
      </c>
      <c r="AY97" s="22" t="s">
        <v>104</v>
      </c>
      <c r="BJ97" t="s">
        <v>52</v>
      </c>
      <c r="BK97" s="41">
        <v>5</v>
      </c>
      <c r="BN97" s="22" t="s">
        <v>96</v>
      </c>
    </row>
    <row r="98" spans="1:66" s="41" customFormat="1" x14ac:dyDescent="0.2">
      <c r="A98" s="20" t="s">
        <v>77</v>
      </c>
      <c r="B98" s="21" t="s">
        <v>79</v>
      </c>
      <c r="C98" s="21" t="s">
        <v>80</v>
      </c>
      <c r="D98" s="20" t="s">
        <v>78</v>
      </c>
      <c r="E98" s="20"/>
      <c r="F98" s="20" t="s">
        <v>122</v>
      </c>
      <c r="J98" s="41">
        <v>2.2000000000000002</v>
      </c>
      <c r="AB98" t="s">
        <v>116</v>
      </c>
      <c r="AF98" s="40" t="s">
        <v>120</v>
      </c>
      <c r="AG98" s="41">
        <v>20</v>
      </c>
      <c r="AJ98" s="41" t="s">
        <v>111</v>
      </c>
      <c r="AT98" s="20" t="s">
        <v>102</v>
      </c>
      <c r="AU98" s="20">
        <v>2020</v>
      </c>
      <c r="AY98" s="22" t="s">
        <v>104</v>
      </c>
      <c r="BJ98" t="s">
        <v>52</v>
      </c>
      <c r="BK98" s="41">
        <v>5</v>
      </c>
      <c r="BN98" s="22" t="s">
        <v>96</v>
      </c>
    </row>
    <row r="99" spans="1:66" s="41" customFormat="1" x14ac:dyDescent="0.2">
      <c r="A99" s="20" t="s">
        <v>77</v>
      </c>
      <c r="B99" s="21" t="s">
        <v>79</v>
      </c>
      <c r="C99" s="21" t="s">
        <v>80</v>
      </c>
      <c r="D99" s="20" t="s">
        <v>78</v>
      </c>
      <c r="E99" s="20"/>
      <c r="F99" s="20" t="s">
        <v>122</v>
      </c>
      <c r="J99" s="41">
        <v>2</v>
      </c>
      <c r="AB99" t="s">
        <v>116</v>
      </c>
      <c r="AF99" s="40" t="s">
        <v>120</v>
      </c>
      <c r="AG99" s="41">
        <v>24</v>
      </c>
      <c r="AJ99" s="41" t="s">
        <v>111</v>
      </c>
      <c r="AT99" s="20" t="s">
        <v>102</v>
      </c>
      <c r="AU99" s="20">
        <v>2020</v>
      </c>
      <c r="AY99" s="22" t="s">
        <v>104</v>
      </c>
      <c r="BJ99" t="s">
        <v>52</v>
      </c>
      <c r="BK99" s="41">
        <v>5</v>
      </c>
      <c r="BN99" s="22" t="s">
        <v>96</v>
      </c>
    </row>
    <row r="100" spans="1:66" s="41" customFormat="1" x14ac:dyDescent="0.2">
      <c r="A100" s="20" t="s">
        <v>77</v>
      </c>
      <c r="B100" s="21" t="s">
        <v>79</v>
      </c>
      <c r="C100" s="21" t="s">
        <v>80</v>
      </c>
      <c r="D100" s="20" t="s">
        <v>78</v>
      </c>
      <c r="E100" s="20"/>
      <c r="F100" s="20" t="s">
        <v>122</v>
      </c>
      <c r="J100" s="41">
        <v>2</v>
      </c>
      <c r="AB100" t="s">
        <v>116</v>
      </c>
      <c r="AF100" s="40" t="s">
        <v>120</v>
      </c>
      <c r="AG100" s="41">
        <v>28</v>
      </c>
      <c r="AJ100" s="41" t="s">
        <v>111</v>
      </c>
      <c r="AT100" s="20" t="s">
        <v>102</v>
      </c>
      <c r="AU100" s="20">
        <v>2020</v>
      </c>
      <c r="AY100" s="22" t="s">
        <v>104</v>
      </c>
      <c r="BJ100" t="s">
        <v>52</v>
      </c>
      <c r="BK100" s="41">
        <v>5</v>
      </c>
      <c r="BN100" s="22" t="s">
        <v>96</v>
      </c>
    </row>
    <row r="101" spans="1:66" s="41" customFormat="1" x14ac:dyDescent="0.2">
      <c r="A101" s="20" t="s">
        <v>77</v>
      </c>
      <c r="B101" s="21" t="s">
        <v>79</v>
      </c>
      <c r="C101" s="21" t="s">
        <v>80</v>
      </c>
      <c r="D101" s="20" t="s">
        <v>78</v>
      </c>
      <c r="E101" s="20"/>
      <c r="F101" s="20" t="s">
        <v>122</v>
      </c>
      <c r="J101" s="41">
        <v>1.5</v>
      </c>
      <c r="AB101" t="s">
        <v>116</v>
      </c>
      <c r="AF101" s="40" t="s">
        <v>120</v>
      </c>
      <c r="AG101" s="41">
        <v>32</v>
      </c>
      <c r="AJ101" s="41" t="s">
        <v>111</v>
      </c>
      <c r="AT101" s="20" t="s">
        <v>102</v>
      </c>
      <c r="AU101" s="20">
        <v>2020</v>
      </c>
      <c r="AY101" s="22" t="s">
        <v>104</v>
      </c>
      <c r="BJ101" t="s">
        <v>52</v>
      </c>
      <c r="BK101" s="41">
        <v>5</v>
      </c>
      <c r="BN101" s="22" t="s">
        <v>96</v>
      </c>
    </row>
    <row r="102" spans="1:66" s="41" customFormat="1" x14ac:dyDescent="0.2">
      <c r="A102" s="20" t="s">
        <v>77</v>
      </c>
      <c r="B102" s="21" t="s">
        <v>79</v>
      </c>
      <c r="C102" s="21" t="s">
        <v>80</v>
      </c>
      <c r="D102" s="20" t="s">
        <v>78</v>
      </c>
      <c r="E102" s="20"/>
      <c r="F102" s="20" t="s">
        <v>122</v>
      </c>
      <c r="J102" s="41">
        <v>3</v>
      </c>
      <c r="AB102" t="s">
        <v>116</v>
      </c>
      <c r="AF102" s="40" t="s">
        <v>120</v>
      </c>
      <c r="AG102" s="41">
        <v>36</v>
      </c>
      <c r="AJ102" s="41" t="s">
        <v>111</v>
      </c>
      <c r="AT102" s="20" t="s">
        <v>102</v>
      </c>
      <c r="AU102" s="20">
        <v>2020</v>
      </c>
      <c r="AY102" s="22" t="s">
        <v>104</v>
      </c>
      <c r="BJ102" t="s">
        <v>52</v>
      </c>
      <c r="BK102" s="41">
        <v>5</v>
      </c>
      <c r="BN102" s="22" t="s">
        <v>96</v>
      </c>
    </row>
    <row r="103" spans="1:66" s="41" customFormat="1" x14ac:dyDescent="0.2">
      <c r="A103" s="20" t="s">
        <v>77</v>
      </c>
      <c r="B103" s="21" t="s">
        <v>79</v>
      </c>
      <c r="C103" s="21" t="s">
        <v>80</v>
      </c>
      <c r="D103" s="20" t="s">
        <v>78</v>
      </c>
      <c r="E103" s="20"/>
      <c r="F103" s="20" t="s">
        <v>122</v>
      </c>
      <c r="J103" s="41">
        <v>2.75</v>
      </c>
      <c r="AB103" t="s">
        <v>116</v>
      </c>
      <c r="AC103" s="41" t="s">
        <v>41</v>
      </c>
      <c r="AD103" s="41" t="s">
        <v>124</v>
      </c>
      <c r="AF103" s="40" t="s">
        <v>120</v>
      </c>
      <c r="AJ103" t="s">
        <v>111</v>
      </c>
      <c r="AK103"/>
      <c r="AT103" s="20" t="s">
        <v>102</v>
      </c>
      <c r="AU103" s="20">
        <v>2020</v>
      </c>
      <c r="AY103" s="22" t="s">
        <v>104</v>
      </c>
      <c r="BJ103" t="s">
        <v>52</v>
      </c>
      <c r="BK103" s="41">
        <v>5</v>
      </c>
      <c r="BN103" s="22" t="s">
        <v>96</v>
      </c>
    </row>
    <row r="104" spans="1:66" s="41" customFormat="1" x14ac:dyDescent="0.2">
      <c r="A104" s="20" t="s">
        <v>77</v>
      </c>
      <c r="B104" s="21" t="s">
        <v>79</v>
      </c>
      <c r="C104" s="21" t="s">
        <v>80</v>
      </c>
      <c r="D104" s="20" t="s">
        <v>78</v>
      </c>
      <c r="E104" s="20"/>
      <c r="F104" s="20" t="s">
        <v>122</v>
      </c>
      <c r="J104" s="41">
        <v>2.5</v>
      </c>
      <c r="AB104" t="s">
        <v>116</v>
      </c>
      <c r="AC104" s="41" t="s">
        <v>42</v>
      </c>
      <c r="AD104" s="41" t="s">
        <v>124</v>
      </c>
      <c r="AF104" s="40" t="s">
        <v>120</v>
      </c>
      <c r="AJ104" t="s">
        <v>111</v>
      </c>
      <c r="AK104"/>
      <c r="AT104" s="20" t="s">
        <v>102</v>
      </c>
      <c r="AU104" s="20">
        <v>2020</v>
      </c>
      <c r="AY104" s="22" t="s">
        <v>104</v>
      </c>
      <c r="BJ104" t="s">
        <v>52</v>
      </c>
      <c r="BK104" s="41">
        <v>5</v>
      </c>
      <c r="BN104" s="22" t="s">
        <v>96</v>
      </c>
    </row>
    <row r="105" spans="1:66" s="41" customFormat="1" x14ac:dyDescent="0.2">
      <c r="A105" s="20" t="s">
        <v>77</v>
      </c>
      <c r="B105" s="21" t="s">
        <v>79</v>
      </c>
      <c r="C105" s="21" t="s">
        <v>80</v>
      </c>
      <c r="D105" s="20" t="s">
        <v>78</v>
      </c>
      <c r="E105" s="20"/>
      <c r="F105" s="20" t="s">
        <v>122</v>
      </c>
      <c r="J105" s="41">
        <v>2</v>
      </c>
      <c r="AB105" t="s">
        <v>116</v>
      </c>
      <c r="AC105" s="41" t="s">
        <v>41</v>
      </c>
      <c r="AD105" s="41" t="s">
        <v>91</v>
      </c>
      <c r="AF105" s="40" t="s">
        <v>120</v>
      </c>
      <c r="AJ105" t="s">
        <v>111</v>
      </c>
      <c r="AK105"/>
      <c r="AT105" s="20" t="s">
        <v>102</v>
      </c>
      <c r="AU105" s="20">
        <v>2020</v>
      </c>
      <c r="AY105" s="22" t="s">
        <v>104</v>
      </c>
      <c r="BJ105" t="s">
        <v>52</v>
      </c>
      <c r="BK105" s="41">
        <v>5</v>
      </c>
      <c r="BN105" s="22" t="s">
        <v>96</v>
      </c>
    </row>
    <row r="106" spans="1:66" s="41" customFormat="1" x14ac:dyDescent="0.2">
      <c r="A106" s="20" t="s">
        <v>77</v>
      </c>
      <c r="B106" s="21" t="s">
        <v>79</v>
      </c>
      <c r="C106" s="21" t="s">
        <v>80</v>
      </c>
      <c r="D106" s="20" t="s">
        <v>78</v>
      </c>
      <c r="E106" s="20"/>
      <c r="F106" s="20" t="s">
        <v>122</v>
      </c>
      <c r="J106" s="41">
        <v>2.5</v>
      </c>
      <c r="AB106" t="s">
        <v>116</v>
      </c>
      <c r="AC106" s="41" t="s">
        <v>42</v>
      </c>
      <c r="AD106" s="41" t="s">
        <v>91</v>
      </c>
      <c r="AF106" s="40" t="s">
        <v>120</v>
      </c>
      <c r="AJ106" t="s">
        <v>111</v>
      </c>
      <c r="AK106"/>
      <c r="AT106" s="20" t="s">
        <v>102</v>
      </c>
      <c r="AU106" s="20">
        <v>2020</v>
      </c>
      <c r="AY106" s="22" t="s">
        <v>104</v>
      </c>
      <c r="BJ106" t="s">
        <v>52</v>
      </c>
      <c r="BK106" s="41">
        <v>5</v>
      </c>
      <c r="BN106" s="22" t="s">
        <v>96</v>
      </c>
    </row>
    <row r="107" spans="1:66" s="41" customFormat="1" x14ac:dyDescent="0.2">
      <c r="A107" s="20" t="s">
        <v>77</v>
      </c>
      <c r="B107" s="21" t="s">
        <v>79</v>
      </c>
      <c r="C107" s="21" t="s">
        <v>80</v>
      </c>
      <c r="D107" s="20" t="s">
        <v>78</v>
      </c>
      <c r="E107" s="20"/>
      <c r="F107" s="20" t="s">
        <v>122</v>
      </c>
      <c r="J107" s="41">
        <v>3</v>
      </c>
      <c r="AB107" t="s">
        <v>116</v>
      </c>
      <c r="AC107" s="41" t="s">
        <v>41</v>
      </c>
      <c r="AD107" s="41" t="s">
        <v>125</v>
      </c>
      <c r="AF107" s="40" t="s">
        <v>120</v>
      </c>
      <c r="AJ107" t="s">
        <v>111</v>
      </c>
      <c r="AK107"/>
      <c r="AT107" s="20" t="s">
        <v>102</v>
      </c>
      <c r="AU107" s="20">
        <v>2020</v>
      </c>
      <c r="AY107" s="22" t="s">
        <v>104</v>
      </c>
      <c r="BJ107" t="s">
        <v>52</v>
      </c>
      <c r="BK107" s="41">
        <v>5</v>
      </c>
      <c r="BN107" s="22" t="s">
        <v>96</v>
      </c>
    </row>
    <row r="108" spans="1:66" s="41" customFormat="1" x14ac:dyDescent="0.2">
      <c r="A108" s="20" t="s">
        <v>77</v>
      </c>
      <c r="B108" s="21" t="s">
        <v>79</v>
      </c>
      <c r="C108" s="21" t="s">
        <v>80</v>
      </c>
      <c r="D108" s="20" t="s">
        <v>78</v>
      </c>
      <c r="E108" s="20"/>
      <c r="F108" s="20" t="s">
        <v>122</v>
      </c>
      <c r="J108" s="41">
        <v>1.6</v>
      </c>
      <c r="AB108" t="s">
        <v>116</v>
      </c>
      <c r="AC108" s="41" t="s">
        <v>42</v>
      </c>
      <c r="AD108" s="41" t="s">
        <v>125</v>
      </c>
      <c r="AF108" s="40" t="s">
        <v>120</v>
      </c>
      <c r="AJ108" t="s">
        <v>111</v>
      </c>
      <c r="AK108"/>
      <c r="AT108" s="20" t="s">
        <v>102</v>
      </c>
      <c r="AU108" s="20">
        <v>2020</v>
      </c>
      <c r="AY108" s="22" t="s">
        <v>104</v>
      </c>
      <c r="BJ108" t="s">
        <v>52</v>
      </c>
      <c r="BK108" s="41">
        <v>5</v>
      </c>
      <c r="BN108" s="22" t="s">
        <v>96</v>
      </c>
    </row>
    <row r="109" spans="1:66" s="41" customFormat="1" x14ac:dyDescent="0.2">
      <c r="A109" s="20" t="s">
        <v>77</v>
      </c>
      <c r="B109" s="21" t="s">
        <v>79</v>
      </c>
      <c r="C109" s="21" t="s">
        <v>80</v>
      </c>
      <c r="D109" s="20" t="s">
        <v>78</v>
      </c>
      <c r="E109" s="20"/>
      <c r="F109" s="20" t="s">
        <v>122</v>
      </c>
      <c r="T109" s="43">
        <f>400/60</f>
        <v>6.666666666666667</v>
      </c>
      <c r="AB109" t="s">
        <v>116</v>
      </c>
      <c r="AD109" s="41" t="s">
        <v>124</v>
      </c>
      <c r="AF109" s="40" t="s">
        <v>120</v>
      </c>
      <c r="AG109" s="41">
        <v>12</v>
      </c>
      <c r="AJ109" t="s">
        <v>111</v>
      </c>
      <c r="AK109"/>
      <c r="AT109" s="20" t="s">
        <v>102</v>
      </c>
      <c r="AU109" s="20">
        <v>2020</v>
      </c>
      <c r="AY109" s="22" t="s">
        <v>104</v>
      </c>
      <c r="BJ109" t="s">
        <v>52</v>
      </c>
      <c r="BK109" s="41">
        <v>4</v>
      </c>
      <c r="BN109" s="22" t="s">
        <v>96</v>
      </c>
    </row>
    <row r="110" spans="1:66" s="41" customFormat="1" x14ac:dyDescent="0.2">
      <c r="A110" s="20" t="s">
        <v>77</v>
      </c>
      <c r="B110" s="21" t="s">
        <v>79</v>
      </c>
      <c r="C110" s="21" t="s">
        <v>80</v>
      </c>
      <c r="D110" s="20" t="s">
        <v>78</v>
      </c>
      <c r="E110" s="20"/>
      <c r="F110" s="20" t="s">
        <v>122</v>
      </c>
      <c r="T110" s="43">
        <f>700/600</f>
        <v>1.1666666666666667</v>
      </c>
      <c r="AB110" t="s">
        <v>116</v>
      </c>
      <c r="AD110" s="41" t="s">
        <v>91</v>
      </c>
      <c r="AF110" s="40" t="s">
        <v>120</v>
      </c>
      <c r="AG110" s="41">
        <v>12</v>
      </c>
      <c r="AJ110" t="s">
        <v>111</v>
      </c>
      <c r="AK110"/>
      <c r="AT110" s="20" t="s">
        <v>102</v>
      </c>
      <c r="AU110" s="20">
        <v>2020</v>
      </c>
      <c r="AY110" s="22" t="s">
        <v>104</v>
      </c>
      <c r="BJ110" t="s">
        <v>52</v>
      </c>
      <c r="BK110" s="41">
        <v>4</v>
      </c>
      <c r="BN110" s="22" t="s">
        <v>96</v>
      </c>
    </row>
    <row r="111" spans="1:66" s="41" customFormat="1" x14ac:dyDescent="0.2">
      <c r="A111" s="20" t="s">
        <v>77</v>
      </c>
      <c r="B111" s="21" t="s">
        <v>79</v>
      </c>
      <c r="C111" s="21" t="s">
        <v>80</v>
      </c>
      <c r="D111" s="20" t="s">
        <v>78</v>
      </c>
      <c r="E111" s="20"/>
      <c r="F111" s="20" t="s">
        <v>122</v>
      </c>
      <c r="T111" s="43">
        <f>400/60</f>
        <v>6.666666666666667</v>
      </c>
      <c r="AB111" s="16" t="s">
        <v>116</v>
      </c>
      <c r="AD111" s="41" t="s">
        <v>125</v>
      </c>
      <c r="AF111" s="40" t="s">
        <v>120</v>
      </c>
      <c r="AG111" s="41">
        <v>12</v>
      </c>
      <c r="AJ111" t="s">
        <v>111</v>
      </c>
      <c r="AK111"/>
      <c r="AT111" s="20" t="s">
        <v>102</v>
      </c>
      <c r="AU111" s="20">
        <v>2020</v>
      </c>
      <c r="AY111" s="22" t="s">
        <v>104</v>
      </c>
      <c r="BJ111" t="s">
        <v>52</v>
      </c>
      <c r="BK111" s="41">
        <v>4</v>
      </c>
      <c r="BN111" s="22" t="s">
        <v>96</v>
      </c>
    </row>
    <row r="112" spans="1:66" s="41" customFormat="1" x14ac:dyDescent="0.2">
      <c r="A112" s="20" t="s">
        <v>77</v>
      </c>
      <c r="B112" s="21" t="s">
        <v>79</v>
      </c>
      <c r="C112" s="21" t="s">
        <v>80</v>
      </c>
      <c r="D112" s="20" t="s">
        <v>78</v>
      </c>
      <c r="E112" s="20"/>
      <c r="F112" s="20" t="s">
        <v>122</v>
      </c>
      <c r="T112" s="41">
        <f>600/60</f>
        <v>10</v>
      </c>
      <c r="AB112" s="16" t="s">
        <v>116</v>
      </c>
      <c r="AD112" s="41" t="s">
        <v>124</v>
      </c>
      <c r="AF112" s="40" t="s">
        <v>120</v>
      </c>
      <c r="AG112" s="41">
        <v>16</v>
      </c>
      <c r="AJ112" t="s">
        <v>111</v>
      </c>
      <c r="AK112"/>
      <c r="AT112" s="20" t="s">
        <v>102</v>
      </c>
      <c r="AU112" s="20">
        <v>2020</v>
      </c>
      <c r="AY112" s="22" t="s">
        <v>104</v>
      </c>
      <c r="BJ112" t="s">
        <v>52</v>
      </c>
      <c r="BK112" s="41">
        <v>4</v>
      </c>
      <c r="BN112" s="22" t="s">
        <v>96</v>
      </c>
    </row>
    <row r="113" spans="1:66" s="41" customFormat="1" x14ac:dyDescent="0.2">
      <c r="A113" s="20" t="s">
        <v>77</v>
      </c>
      <c r="B113" s="21" t="s">
        <v>79</v>
      </c>
      <c r="C113" s="21" t="s">
        <v>80</v>
      </c>
      <c r="D113" s="20" t="s">
        <v>78</v>
      </c>
      <c r="E113" s="20"/>
      <c r="F113" s="20" t="s">
        <v>122</v>
      </c>
      <c r="T113" s="41">
        <f>1700/60</f>
        <v>28.333333333333332</v>
      </c>
      <c r="AB113" s="16" t="s">
        <v>116</v>
      </c>
      <c r="AD113" s="41" t="s">
        <v>91</v>
      </c>
      <c r="AF113" s="40" t="s">
        <v>120</v>
      </c>
      <c r="AG113" s="41">
        <v>16</v>
      </c>
      <c r="AJ113" t="s">
        <v>111</v>
      </c>
      <c r="AK113"/>
      <c r="AT113" s="20" t="s">
        <v>102</v>
      </c>
      <c r="AU113" s="20">
        <v>2020</v>
      </c>
      <c r="AY113" s="22" t="s">
        <v>104</v>
      </c>
      <c r="BJ113" t="s">
        <v>52</v>
      </c>
      <c r="BK113" s="41">
        <v>4</v>
      </c>
      <c r="BN113" s="22" t="s">
        <v>96</v>
      </c>
    </row>
    <row r="114" spans="1:66" s="41" customFormat="1" x14ac:dyDescent="0.2">
      <c r="A114" s="20" t="s">
        <v>77</v>
      </c>
      <c r="B114" s="21" t="s">
        <v>79</v>
      </c>
      <c r="C114" s="21" t="s">
        <v>80</v>
      </c>
      <c r="D114" s="20" t="s">
        <v>78</v>
      </c>
      <c r="E114" s="20"/>
      <c r="F114" s="20" t="s">
        <v>122</v>
      </c>
      <c r="T114" s="41">
        <f>900/60</f>
        <v>15</v>
      </c>
      <c r="AB114" s="16" t="s">
        <v>116</v>
      </c>
      <c r="AD114" s="41" t="s">
        <v>125</v>
      </c>
      <c r="AF114" s="40" t="s">
        <v>120</v>
      </c>
      <c r="AG114" s="41">
        <v>16</v>
      </c>
      <c r="AJ114" t="s">
        <v>111</v>
      </c>
      <c r="AK114"/>
      <c r="AT114" s="20" t="s">
        <v>102</v>
      </c>
      <c r="AU114" s="20">
        <v>2020</v>
      </c>
      <c r="AY114" s="22" t="s">
        <v>104</v>
      </c>
      <c r="BJ114" t="s">
        <v>52</v>
      </c>
      <c r="BK114" s="41">
        <v>4</v>
      </c>
      <c r="BN114" s="22" t="s">
        <v>96</v>
      </c>
    </row>
    <row r="115" spans="1:66" s="41" customFormat="1" x14ac:dyDescent="0.2">
      <c r="A115" s="20" t="s">
        <v>77</v>
      </c>
      <c r="B115" s="21" t="s">
        <v>79</v>
      </c>
      <c r="C115" s="21" t="s">
        <v>80</v>
      </c>
      <c r="D115" s="20" t="s">
        <v>78</v>
      </c>
      <c r="E115" s="20"/>
      <c r="F115" s="20" t="s">
        <v>122</v>
      </c>
      <c r="T115" s="43">
        <f>1400/60</f>
        <v>23.333333333333332</v>
      </c>
      <c r="AB115" s="16" t="s">
        <v>116</v>
      </c>
      <c r="AD115" s="41" t="s">
        <v>124</v>
      </c>
      <c r="AF115" s="40" t="s">
        <v>120</v>
      </c>
      <c r="AG115" s="41">
        <v>20</v>
      </c>
      <c r="AJ115" t="s">
        <v>111</v>
      </c>
      <c r="AK115"/>
      <c r="AT115" s="20" t="s">
        <v>102</v>
      </c>
      <c r="AU115" s="20">
        <v>2020</v>
      </c>
      <c r="AY115" s="22" t="s">
        <v>104</v>
      </c>
      <c r="BJ115" t="s">
        <v>52</v>
      </c>
      <c r="BK115" s="41">
        <v>4</v>
      </c>
      <c r="BN115" s="22" t="s">
        <v>96</v>
      </c>
    </row>
    <row r="116" spans="1:66" s="41" customFormat="1" x14ac:dyDescent="0.2">
      <c r="A116" s="20" t="s">
        <v>77</v>
      </c>
      <c r="B116" s="21" t="s">
        <v>79</v>
      </c>
      <c r="C116" s="21" t="s">
        <v>80</v>
      </c>
      <c r="D116" s="20" t="s">
        <v>78</v>
      </c>
      <c r="E116" s="20"/>
      <c r="F116" s="20" t="s">
        <v>122</v>
      </c>
      <c r="T116" s="43">
        <f>1800/60</f>
        <v>30</v>
      </c>
      <c r="AB116" s="16" t="s">
        <v>116</v>
      </c>
      <c r="AD116" s="41" t="s">
        <v>91</v>
      </c>
      <c r="AF116" s="40" t="s">
        <v>120</v>
      </c>
      <c r="AG116" s="41">
        <v>20</v>
      </c>
      <c r="AJ116" t="s">
        <v>111</v>
      </c>
      <c r="AK116"/>
      <c r="AT116" s="20" t="s">
        <v>102</v>
      </c>
      <c r="AU116" s="20">
        <v>2020</v>
      </c>
      <c r="AY116" s="22" t="s">
        <v>104</v>
      </c>
      <c r="BJ116" t="s">
        <v>52</v>
      </c>
      <c r="BK116" s="41">
        <v>4</v>
      </c>
      <c r="BN116" s="22" t="s">
        <v>96</v>
      </c>
    </row>
    <row r="117" spans="1:66" s="41" customFormat="1" x14ac:dyDescent="0.2">
      <c r="A117" s="20" t="s">
        <v>77</v>
      </c>
      <c r="B117" s="21" t="s">
        <v>79</v>
      </c>
      <c r="C117" s="21" t="s">
        <v>80</v>
      </c>
      <c r="D117" s="20" t="s">
        <v>78</v>
      </c>
      <c r="E117" s="20"/>
      <c r="F117" s="20" t="s">
        <v>122</v>
      </c>
      <c r="T117" s="43">
        <f>900/60</f>
        <v>15</v>
      </c>
      <c r="AB117" s="16" t="s">
        <v>116</v>
      </c>
      <c r="AD117" s="41" t="s">
        <v>125</v>
      </c>
      <c r="AF117" s="40" t="s">
        <v>120</v>
      </c>
      <c r="AG117" s="41">
        <v>20</v>
      </c>
      <c r="AJ117" t="s">
        <v>111</v>
      </c>
      <c r="AK117"/>
      <c r="AT117" s="20" t="s">
        <v>102</v>
      </c>
      <c r="AU117" s="20">
        <v>2020</v>
      </c>
      <c r="AY117" s="22" t="s">
        <v>104</v>
      </c>
      <c r="BJ117" t="s">
        <v>52</v>
      </c>
      <c r="BK117" s="41">
        <v>4</v>
      </c>
      <c r="BN117" s="22" t="s">
        <v>96</v>
      </c>
    </row>
    <row r="118" spans="1:66" s="41" customFormat="1" x14ac:dyDescent="0.2">
      <c r="A118" s="20" t="s">
        <v>77</v>
      </c>
      <c r="B118" s="21" t="s">
        <v>79</v>
      </c>
      <c r="C118" s="21" t="s">
        <v>80</v>
      </c>
      <c r="D118" s="20" t="s">
        <v>78</v>
      </c>
      <c r="E118" s="20"/>
      <c r="F118" s="20" t="s">
        <v>122</v>
      </c>
      <c r="T118" s="41">
        <f>1500/60</f>
        <v>25</v>
      </c>
      <c r="AB118" s="16" t="s">
        <v>116</v>
      </c>
      <c r="AD118" s="41" t="s">
        <v>124</v>
      </c>
      <c r="AF118" s="40" t="s">
        <v>120</v>
      </c>
      <c r="AG118" s="41">
        <v>24</v>
      </c>
      <c r="AJ118" t="s">
        <v>111</v>
      </c>
      <c r="AK118"/>
      <c r="AT118" s="20" t="s">
        <v>102</v>
      </c>
      <c r="AU118" s="20">
        <v>2020</v>
      </c>
      <c r="AY118" s="22" t="s">
        <v>104</v>
      </c>
      <c r="BJ118" t="s">
        <v>52</v>
      </c>
      <c r="BK118" s="41">
        <v>4</v>
      </c>
      <c r="BN118" s="22" t="s">
        <v>96</v>
      </c>
    </row>
    <row r="119" spans="1:66" s="41" customFormat="1" x14ac:dyDescent="0.2">
      <c r="A119" s="20" t="s">
        <v>77</v>
      </c>
      <c r="B119" s="21" t="s">
        <v>79</v>
      </c>
      <c r="C119" s="21" t="s">
        <v>80</v>
      </c>
      <c r="D119" s="20" t="s">
        <v>78</v>
      </c>
      <c r="E119" s="20"/>
      <c r="F119" s="20" t="s">
        <v>122</v>
      </c>
      <c r="T119" s="41">
        <f>2000/60</f>
        <v>33.333333333333336</v>
      </c>
      <c r="AB119" s="16" t="s">
        <v>116</v>
      </c>
      <c r="AD119" s="41" t="s">
        <v>91</v>
      </c>
      <c r="AF119" s="40" t="s">
        <v>120</v>
      </c>
      <c r="AG119" s="41">
        <v>24</v>
      </c>
      <c r="AJ119" t="s">
        <v>111</v>
      </c>
      <c r="AK119"/>
      <c r="AT119" s="20" t="s">
        <v>102</v>
      </c>
      <c r="AU119" s="20">
        <v>2020</v>
      </c>
      <c r="AY119" s="22" t="s">
        <v>104</v>
      </c>
      <c r="BJ119" t="s">
        <v>52</v>
      </c>
      <c r="BK119" s="41">
        <v>4</v>
      </c>
      <c r="BN119" s="22" t="s">
        <v>96</v>
      </c>
    </row>
    <row r="120" spans="1:66" s="41" customFormat="1" x14ac:dyDescent="0.2">
      <c r="A120" s="20" t="s">
        <v>77</v>
      </c>
      <c r="B120" s="21" t="s">
        <v>79</v>
      </c>
      <c r="C120" s="21" t="s">
        <v>80</v>
      </c>
      <c r="D120" s="20" t="s">
        <v>78</v>
      </c>
      <c r="E120" s="20"/>
      <c r="F120" s="20" t="s">
        <v>122</v>
      </c>
      <c r="T120" s="41">
        <f>2800/60</f>
        <v>46.666666666666664</v>
      </c>
      <c r="AB120" s="16" t="s">
        <v>116</v>
      </c>
      <c r="AD120" s="41" t="s">
        <v>125</v>
      </c>
      <c r="AF120" s="40" t="s">
        <v>120</v>
      </c>
      <c r="AG120" s="41">
        <v>24</v>
      </c>
      <c r="AJ120" t="s">
        <v>111</v>
      </c>
      <c r="AK120"/>
      <c r="AT120" s="20" t="s">
        <v>102</v>
      </c>
      <c r="AU120" s="20">
        <v>2020</v>
      </c>
      <c r="AY120" s="22" t="s">
        <v>104</v>
      </c>
      <c r="BJ120" t="s">
        <v>52</v>
      </c>
      <c r="BK120" s="41">
        <v>4</v>
      </c>
      <c r="BN120" s="22" t="s">
        <v>96</v>
      </c>
    </row>
    <row r="121" spans="1:66" s="41" customFormat="1" x14ac:dyDescent="0.2">
      <c r="A121" s="20" t="s">
        <v>77</v>
      </c>
      <c r="B121" s="21" t="s">
        <v>79</v>
      </c>
      <c r="C121" s="21" t="s">
        <v>80</v>
      </c>
      <c r="D121" s="20" t="s">
        <v>78</v>
      </c>
      <c r="E121" s="20"/>
      <c r="F121" s="20" t="s">
        <v>122</v>
      </c>
      <c r="T121" s="43">
        <f>900/60</f>
        <v>15</v>
      </c>
      <c r="AB121" s="16" t="s">
        <v>116</v>
      </c>
      <c r="AD121" s="41" t="s">
        <v>124</v>
      </c>
      <c r="AF121" s="40" t="s">
        <v>120</v>
      </c>
      <c r="AG121" s="41">
        <v>28</v>
      </c>
      <c r="AJ121" t="s">
        <v>111</v>
      </c>
      <c r="AK121"/>
      <c r="AT121" s="20" t="s">
        <v>102</v>
      </c>
      <c r="AU121" s="20">
        <v>2020</v>
      </c>
      <c r="AY121" s="22" t="s">
        <v>104</v>
      </c>
      <c r="BJ121" t="s">
        <v>52</v>
      </c>
      <c r="BK121" s="41">
        <v>4</v>
      </c>
      <c r="BN121" s="22" t="s">
        <v>96</v>
      </c>
    </row>
    <row r="122" spans="1:66" s="41" customFormat="1" x14ac:dyDescent="0.2">
      <c r="A122" s="20" t="s">
        <v>77</v>
      </c>
      <c r="B122" s="21" t="s">
        <v>79</v>
      </c>
      <c r="C122" s="21" t="s">
        <v>80</v>
      </c>
      <c r="D122" s="20" t="s">
        <v>78</v>
      </c>
      <c r="E122" s="20"/>
      <c r="F122" s="20" t="s">
        <v>122</v>
      </c>
      <c r="T122" s="43">
        <f>1700/60</f>
        <v>28.333333333333332</v>
      </c>
      <c r="AB122" s="16" t="s">
        <v>116</v>
      </c>
      <c r="AD122" s="41" t="s">
        <v>91</v>
      </c>
      <c r="AF122" s="40" t="s">
        <v>120</v>
      </c>
      <c r="AG122" s="41">
        <v>28</v>
      </c>
      <c r="AJ122" t="s">
        <v>111</v>
      </c>
      <c r="AK122"/>
      <c r="AT122" s="20" t="s">
        <v>102</v>
      </c>
      <c r="AU122" s="20">
        <v>2020</v>
      </c>
      <c r="AY122" s="22" t="s">
        <v>104</v>
      </c>
      <c r="BJ122" t="s">
        <v>52</v>
      </c>
      <c r="BK122" s="41">
        <v>4</v>
      </c>
      <c r="BN122" s="22" t="s">
        <v>96</v>
      </c>
    </row>
    <row r="123" spans="1:66" s="41" customFormat="1" x14ac:dyDescent="0.2">
      <c r="A123" s="20" t="s">
        <v>77</v>
      </c>
      <c r="B123" s="21" t="s">
        <v>79</v>
      </c>
      <c r="C123" s="21" t="s">
        <v>80</v>
      </c>
      <c r="D123" s="20" t="s">
        <v>78</v>
      </c>
      <c r="E123" s="20"/>
      <c r="F123" s="20" t="s">
        <v>122</v>
      </c>
      <c r="T123" s="43">
        <f>2100/60</f>
        <v>35</v>
      </c>
      <c r="AB123" s="16" t="s">
        <v>116</v>
      </c>
      <c r="AD123" s="41" t="s">
        <v>125</v>
      </c>
      <c r="AF123" s="40" t="s">
        <v>120</v>
      </c>
      <c r="AG123" s="41">
        <v>28</v>
      </c>
      <c r="AJ123" t="s">
        <v>111</v>
      </c>
      <c r="AK123"/>
      <c r="AT123" s="20" t="s">
        <v>102</v>
      </c>
      <c r="AU123" s="20">
        <v>2020</v>
      </c>
      <c r="AY123" s="22" t="s">
        <v>104</v>
      </c>
      <c r="BJ123" t="s">
        <v>52</v>
      </c>
      <c r="BK123" s="41">
        <v>4</v>
      </c>
      <c r="BN123" s="22" t="s">
        <v>96</v>
      </c>
    </row>
    <row r="124" spans="1:66" s="41" customFormat="1" x14ac:dyDescent="0.2">
      <c r="A124" s="20" t="s">
        <v>77</v>
      </c>
      <c r="B124" s="21" t="s">
        <v>79</v>
      </c>
      <c r="C124" s="21" t="s">
        <v>80</v>
      </c>
      <c r="D124" s="20" t="s">
        <v>78</v>
      </c>
      <c r="E124" s="20"/>
      <c r="F124" s="20" t="s">
        <v>122</v>
      </c>
      <c r="T124" s="41">
        <f>1200/60</f>
        <v>20</v>
      </c>
      <c r="AB124" s="16" t="s">
        <v>116</v>
      </c>
      <c r="AD124" s="41" t="s">
        <v>124</v>
      </c>
      <c r="AF124" s="40" t="s">
        <v>120</v>
      </c>
      <c r="AG124" s="41">
        <v>32</v>
      </c>
      <c r="AJ124" t="s">
        <v>111</v>
      </c>
      <c r="AK124"/>
      <c r="AT124" s="20" t="s">
        <v>102</v>
      </c>
      <c r="AU124" s="20">
        <v>2020</v>
      </c>
      <c r="AY124" s="22" t="s">
        <v>104</v>
      </c>
      <c r="BJ124" t="s">
        <v>52</v>
      </c>
      <c r="BK124" s="41">
        <v>4</v>
      </c>
      <c r="BN124" s="22" t="s">
        <v>96</v>
      </c>
    </row>
    <row r="125" spans="1:66" s="41" customFormat="1" x14ac:dyDescent="0.2">
      <c r="A125" s="20" t="s">
        <v>77</v>
      </c>
      <c r="B125" s="21" t="s">
        <v>79</v>
      </c>
      <c r="C125" s="21" t="s">
        <v>80</v>
      </c>
      <c r="D125" s="20" t="s">
        <v>78</v>
      </c>
      <c r="E125" s="20"/>
      <c r="F125" s="20" t="s">
        <v>122</v>
      </c>
      <c r="T125" s="41">
        <f>1000/60</f>
        <v>16.666666666666668</v>
      </c>
      <c r="AB125" s="16" t="s">
        <v>116</v>
      </c>
      <c r="AD125" s="41" t="s">
        <v>91</v>
      </c>
      <c r="AF125" s="40" t="s">
        <v>120</v>
      </c>
      <c r="AG125" s="41">
        <v>32</v>
      </c>
      <c r="AJ125" t="s">
        <v>111</v>
      </c>
      <c r="AK125"/>
      <c r="AT125" s="20" t="s">
        <v>102</v>
      </c>
      <c r="AU125" s="20">
        <v>2020</v>
      </c>
      <c r="AY125" s="22" t="s">
        <v>104</v>
      </c>
      <c r="BJ125" t="s">
        <v>52</v>
      </c>
      <c r="BK125" s="41">
        <v>4</v>
      </c>
      <c r="BN125" s="22" t="s">
        <v>96</v>
      </c>
    </row>
    <row r="126" spans="1:66" s="41" customFormat="1" x14ac:dyDescent="0.2">
      <c r="A126" s="20" t="s">
        <v>77</v>
      </c>
      <c r="B126" s="21" t="s">
        <v>79</v>
      </c>
      <c r="C126" s="21" t="s">
        <v>80</v>
      </c>
      <c r="D126" s="20" t="s">
        <v>78</v>
      </c>
      <c r="E126" s="20"/>
      <c r="F126" s="20" t="s">
        <v>122</v>
      </c>
      <c r="T126" s="41">
        <f>1200/60</f>
        <v>20</v>
      </c>
      <c r="AB126" s="16" t="s">
        <v>116</v>
      </c>
      <c r="AD126" s="41" t="s">
        <v>125</v>
      </c>
      <c r="AF126" s="40" t="s">
        <v>120</v>
      </c>
      <c r="AG126" s="41">
        <v>32</v>
      </c>
      <c r="AJ126" t="s">
        <v>111</v>
      </c>
      <c r="AK126"/>
      <c r="AT126" s="20" t="s">
        <v>102</v>
      </c>
      <c r="AU126" s="20">
        <v>2020</v>
      </c>
      <c r="AY126" s="22" t="s">
        <v>104</v>
      </c>
      <c r="BJ126" t="s">
        <v>52</v>
      </c>
      <c r="BK126" s="41">
        <v>4</v>
      </c>
      <c r="BN126" s="22" t="s">
        <v>96</v>
      </c>
    </row>
    <row r="127" spans="1:66" s="41" customFormat="1" x14ac:dyDescent="0.2">
      <c r="A127" s="20" t="s">
        <v>77</v>
      </c>
      <c r="B127" s="21" t="s">
        <v>79</v>
      </c>
      <c r="C127" s="21" t="s">
        <v>80</v>
      </c>
      <c r="D127" s="20" t="s">
        <v>78</v>
      </c>
      <c r="E127" s="20"/>
      <c r="F127" s="20" t="s">
        <v>122</v>
      </c>
      <c r="T127" s="41">
        <f>200/6</f>
        <v>33.333333333333336</v>
      </c>
      <c r="AB127" s="16" t="s">
        <v>116</v>
      </c>
      <c r="AD127" s="41" t="s">
        <v>124</v>
      </c>
      <c r="AF127" s="40" t="s">
        <v>120</v>
      </c>
      <c r="AG127" s="41">
        <v>36</v>
      </c>
      <c r="AJ127" t="s">
        <v>111</v>
      </c>
      <c r="AK127"/>
      <c r="AT127" s="20" t="s">
        <v>102</v>
      </c>
      <c r="AU127" s="20">
        <v>2020</v>
      </c>
      <c r="AY127" s="22" t="s">
        <v>104</v>
      </c>
      <c r="BJ127" t="s">
        <v>52</v>
      </c>
      <c r="BK127" s="41">
        <v>4</v>
      </c>
      <c r="BN127" s="22" t="s">
        <v>96</v>
      </c>
    </row>
    <row r="128" spans="1:66" s="41" customFormat="1" x14ac:dyDescent="0.2">
      <c r="A128" s="20" t="s">
        <v>77</v>
      </c>
      <c r="B128" s="21" t="s">
        <v>79</v>
      </c>
      <c r="C128" s="21" t="s">
        <v>80</v>
      </c>
      <c r="D128" s="20" t="s">
        <v>78</v>
      </c>
      <c r="E128" s="20"/>
      <c r="F128" s="20" t="s">
        <v>122</v>
      </c>
      <c r="T128" s="41">
        <f>500/6</f>
        <v>83.333333333333329</v>
      </c>
      <c r="AB128" s="16" t="s">
        <v>116</v>
      </c>
      <c r="AD128" s="41" t="s">
        <v>91</v>
      </c>
      <c r="AF128" s="40" t="s">
        <v>120</v>
      </c>
      <c r="AG128" s="41">
        <v>36</v>
      </c>
      <c r="AJ128" t="s">
        <v>111</v>
      </c>
      <c r="AK128"/>
      <c r="AT128" s="20" t="s">
        <v>102</v>
      </c>
      <c r="AU128" s="20">
        <v>2020</v>
      </c>
      <c r="AY128" s="22" t="s">
        <v>104</v>
      </c>
      <c r="BJ128" t="s">
        <v>52</v>
      </c>
      <c r="BK128" s="41">
        <v>4</v>
      </c>
      <c r="BN128" s="22" t="s">
        <v>96</v>
      </c>
    </row>
    <row r="129" spans="1:66" s="46" customFormat="1" x14ac:dyDescent="0.2">
      <c r="A129" s="44" t="s">
        <v>77</v>
      </c>
      <c r="B129" s="45" t="s">
        <v>79</v>
      </c>
      <c r="C129" s="45" t="s">
        <v>80</v>
      </c>
      <c r="D129" s="44" t="s">
        <v>78</v>
      </c>
      <c r="E129" s="44"/>
      <c r="F129" s="44" t="s">
        <v>122</v>
      </c>
      <c r="T129" s="46">
        <f>400/6</f>
        <v>66.666666666666671</v>
      </c>
      <c r="AB129" s="48" t="s">
        <v>116</v>
      </c>
      <c r="AD129" s="46" t="s">
        <v>125</v>
      </c>
      <c r="AF129" s="49" t="s">
        <v>120</v>
      </c>
      <c r="AG129" s="46">
        <v>36</v>
      </c>
      <c r="AJ129" s="48" t="s">
        <v>111</v>
      </c>
      <c r="AK129" s="48"/>
      <c r="AT129" s="44" t="s">
        <v>102</v>
      </c>
      <c r="AU129" s="44">
        <v>2020</v>
      </c>
      <c r="AY129" s="47" t="s">
        <v>104</v>
      </c>
      <c r="BJ129" s="48" t="s">
        <v>52</v>
      </c>
      <c r="BK129" s="46">
        <v>4</v>
      </c>
      <c r="BN129" s="47" t="s">
        <v>96</v>
      </c>
    </row>
    <row r="130" spans="1:66" s="41" customFormat="1" x14ac:dyDescent="0.2">
      <c r="A130" s="20" t="s">
        <v>127</v>
      </c>
      <c r="B130" s="21" t="s">
        <v>128</v>
      </c>
      <c r="C130" s="21" t="s">
        <v>130</v>
      </c>
      <c r="D130" s="20" t="s">
        <v>129</v>
      </c>
      <c r="E130" s="20"/>
      <c r="F130" s="41" t="s">
        <v>131</v>
      </c>
      <c r="J130" s="41">
        <v>0.74</v>
      </c>
      <c r="K130" s="41">
        <v>0.42</v>
      </c>
      <c r="L130" s="41">
        <v>0.34</v>
      </c>
      <c r="M130" s="41">
        <v>0.22</v>
      </c>
      <c r="P130" s="41">
        <v>208</v>
      </c>
      <c r="Q130" s="41">
        <v>134</v>
      </c>
      <c r="T130" s="41">
        <v>9</v>
      </c>
      <c r="U130" s="41">
        <v>2</v>
      </c>
      <c r="AB130" s="16" t="s">
        <v>116</v>
      </c>
      <c r="AD130" s="15" t="s">
        <v>133</v>
      </c>
      <c r="AF130" s="40" t="s">
        <v>132</v>
      </c>
      <c r="AJ130" t="s">
        <v>111</v>
      </c>
      <c r="AK130"/>
      <c r="AT130" s="20" t="s">
        <v>137</v>
      </c>
      <c r="AU130" s="20">
        <v>2020</v>
      </c>
      <c r="AV130" s="41" t="s">
        <v>135</v>
      </c>
      <c r="BD130" s="41" t="s">
        <v>25</v>
      </c>
      <c r="BI130" s="41" t="s">
        <v>136</v>
      </c>
      <c r="BJ130" s="15" t="s">
        <v>52</v>
      </c>
      <c r="BL130" s="41">
        <v>3</v>
      </c>
      <c r="BM130" s="41">
        <v>7</v>
      </c>
      <c r="BN130" s="20" t="s">
        <v>134</v>
      </c>
    </row>
    <row r="131" spans="1:66" x14ac:dyDescent="0.2">
      <c r="A131" s="20" t="s">
        <v>127</v>
      </c>
      <c r="B131" s="21" t="s">
        <v>128</v>
      </c>
      <c r="C131" s="21" t="s">
        <v>130</v>
      </c>
      <c r="D131" s="20" t="s">
        <v>129</v>
      </c>
      <c r="E131" s="20"/>
      <c r="F131" s="41" t="s">
        <v>131</v>
      </c>
      <c r="J131">
        <v>0.7</v>
      </c>
      <c r="K131">
        <v>0.28000000000000003</v>
      </c>
      <c r="L131">
        <v>0.35</v>
      </c>
      <c r="M131">
        <v>0.19</v>
      </c>
      <c r="P131">
        <v>211</v>
      </c>
      <c r="Q131">
        <v>117</v>
      </c>
      <c r="T131">
        <v>9</v>
      </c>
      <c r="U131">
        <v>3</v>
      </c>
      <c r="AB131" s="16" t="s">
        <v>116</v>
      </c>
      <c r="AD131" s="15" t="s">
        <v>133</v>
      </c>
      <c r="AF131" s="40" t="s">
        <v>132</v>
      </c>
      <c r="AJ131" t="s">
        <v>111</v>
      </c>
      <c r="AT131" s="20" t="s">
        <v>137</v>
      </c>
      <c r="AU131" s="20">
        <v>2020</v>
      </c>
      <c r="AV131" s="41" t="s">
        <v>135</v>
      </c>
      <c r="BD131" s="41" t="s">
        <v>25</v>
      </c>
      <c r="BI131" s="41" t="s">
        <v>136</v>
      </c>
      <c r="BJ131" s="15" t="s">
        <v>52</v>
      </c>
      <c r="BL131">
        <v>3</v>
      </c>
      <c r="BM131">
        <v>7</v>
      </c>
      <c r="BN131" s="50" t="s">
        <v>134</v>
      </c>
    </row>
    <row r="132" spans="1:66" x14ac:dyDescent="0.2">
      <c r="A132" s="20" t="s">
        <v>127</v>
      </c>
      <c r="B132" s="21" t="s">
        <v>128</v>
      </c>
      <c r="C132" s="21" t="s">
        <v>130</v>
      </c>
      <c r="D132" s="20" t="s">
        <v>129</v>
      </c>
      <c r="E132" s="20"/>
      <c r="F132" s="41" t="s">
        <v>131</v>
      </c>
      <c r="J132">
        <v>0.52</v>
      </c>
      <c r="K132">
        <v>0.19</v>
      </c>
      <c r="L132">
        <v>0.34</v>
      </c>
      <c r="M132">
        <v>0.16</v>
      </c>
      <c r="P132">
        <v>206</v>
      </c>
      <c r="Q132">
        <v>97</v>
      </c>
      <c r="T132">
        <v>10</v>
      </c>
      <c r="U132">
        <v>0</v>
      </c>
      <c r="AB132" s="16" t="s">
        <v>116</v>
      </c>
      <c r="AD132" s="15" t="s">
        <v>133</v>
      </c>
      <c r="AF132" s="40" t="s">
        <v>132</v>
      </c>
      <c r="AJ132" t="s">
        <v>111</v>
      </c>
      <c r="AT132" s="20" t="s">
        <v>137</v>
      </c>
      <c r="AU132" s="20">
        <v>2020</v>
      </c>
      <c r="AV132" s="41" t="s">
        <v>135</v>
      </c>
      <c r="BD132" s="41" t="s">
        <v>25</v>
      </c>
      <c r="BI132" s="41" t="s">
        <v>136</v>
      </c>
      <c r="BJ132" s="15" t="s">
        <v>52</v>
      </c>
      <c r="BL132">
        <v>3</v>
      </c>
      <c r="BM132">
        <v>7</v>
      </c>
      <c r="BN132" s="50" t="s">
        <v>134</v>
      </c>
    </row>
    <row r="133" spans="1:66" x14ac:dyDescent="0.2">
      <c r="A133" s="20" t="s">
        <v>127</v>
      </c>
      <c r="B133" s="21" t="s">
        <v>128</v>
      </c>
      <c r="C133" s="21" t="s">
        <v>130</v>
      </c>
      <c r="D133" s="20" t="s">
        <v>129</v>
      </c>
      <c r="E133" s="20"/>
      <c r="F133">
        <v>1</v>
      </c>
      <c r="J133">
        <v>0.28000000000000003</v>
      </c>
      <c r="AB133" s="16" t="s">
        <v>116</v>
      </c>
      <c r="AD133" s="15" t="s">
        <v>133</v>
      </c>
      <c r="AF133" s="40" t="s">
        <v>132</v>
      </c>
      <c r="AJ133" t="s">
        <v>111</v>
      </c>
      <c r="AT133" s="20" t="s">
        <v>137</v>
      </c>
      <c r="AU133" s="20">
        <v>2020</v>
      </c>
      <c r="AV133" s="41" t="s">
        <v>135</v>
      </c>
      <c r="BD133" s="41" t="s">
        <v>25</v>
      </c>
      <c r="BI133" s="41" t="s">
        <v>136</v>
      </c>
      <c r="BJ133" s="15" t="s">
        <v>52</v>
      </c>
      <c r="BL133">
        <v>3</v>
      </c>
      <c r="BM133">
        <v>7</v>
      </c>
      <c r="BN133" s="50" t="s">
        <v>134</v>
      </c>
    </row>
    <row r="134" spans="1:66" x14ac:dyDescent="0.2">
      <c r="A134" s="20" t="s">
        <v>127</v>
      </c>
      <c r="B134" s="21" t="s">
        <v>128</v>
      </c>
      <c r="C134" s="21" t="s">
        <v>130</v>
      </c>
      <c r="D134" s="20" t="s">
        <v>129</v>
      </c>
      <c r="E134" s="20"/>
      <c r="F134">
        <v>1</v>
      </c>
      <c r="J134">
        <v>1.2</v>
      </c>
      <c r="AB134" s="16" t="s">
        <v>116</v>
      </c>
      <c r="AD134" s="15" t="s">
        <v>133</v>
      </c>
      <c r="AF134" s="40" t="s">
        <v>132</v>
      </c>
      <c r="AJ134" t="s">
        <v>111</v>
      </c>
      <c r="AT134" s="20" t="s">
        <v>137</v>
      </c>
      <c r="AU134" s="20">
        <v>2020</v>
      </c>
      <c r="AV134" s="41" t="s">
        <v>135</v>
      </c>
      <c r="BD134" s="41" t="s">
        <v>25</v>
      </c>
      <c r="BI134" s="41" t="s">
        <v>136</v>
      </c>
      <c r="BJ134" s="15" t="s">
        <v>52</v>
      </c>
      <c r="BL134">
        <v>3</v>
      </c>
      <c r="BM134">
        <v>7</v>
      </c>
      <c r="BN134" s="50" t="s">
        <v>134</v>
      </c>
    </row>
    <row r="135" spans="1:66" x14ac:dyDescent="0.2">
      <c r="A135" s="20" t="s">
        <v>127</v>
      </c>
      <c r="B135" s="21" t="s">
        <v>128</v>
      </c>
      <c r="C135" s="21" t="s">
        <v>130</v>
      </c>
      <c r="D135" s="20" t="s">
        <v>129</v>
      </c>
      <c r="E135" s="20"/>
      <c r="F135">
        <v>1</v>
      </c>
      <c r="J135">
        <v>0.06</v>
      </c>
      <c r="AB135" s="16" t="s">
        <v>116</v>
      </c>
      <c r="AD135" s="15" t="s">
        <v>133</v>
      </c>
      <c r="AF135" s="40" t="s">
        <v>132</v>
      </c>
      <c r="AJ135" t="s">
        <v>111</v>
      </c>
      <c r="AT135" s="20" t="s">
        <v>137</v>
      </c>
      <c r="AU135" s="20">
        <v>2020</v>
      </c>
      <c r="AV135" s="41" t="s">
        <v>135</v>
      </c>
      <c r="BD135" s="41" t="s">
        <v>25</v>
      </c>
      <c r="BI135" s="41" t="s">
        <v>136</v>
      </c>
      <c r="BJ135" s="15" t="s">
        <v>52</v>
      </c>
      <c r="BL135">
        <v>3</v>
      </c>
      <c r="BM135">
        <v>7</v>
      </c>
      <c r="BN135" s="50" t="s">
        <v>134</v>
      </c>
    </row>
    <row r="136" spans="1:66" x14ac:dyDescent="0.2">
      <c r="A136" s="20" t="s">
        <v>127</v>
      </c>
      <c r="B136" s="21" t="s">
        <v>128</v>
      </c>
      <c r="C136" s="21" t="s">
        <v>130</v>
      </c>
      <c r="D136" s="20" t="s">
        <v>129</v>
      </c>
      <c r="E136" s="20"/>
      <c r="F136">
        <v>1</v>
      </c>
      <c r="J136">
        <v>1.7</v>
      </c>
      <c r="AB136" s="16" t="s">
        <v>116</v>
      </c>
      <c r="AD136" s="15" t="s">
        <v>133</v>
      </c>
      <c r="AF136" s="40" t="s">
        <v>132</v>
      </c>
      <c r="AJ136" t="s">
        <v>111</v>
      </c>
      <c r="AT136" s="20" t="s">
        <v>137</v>
      </c>
      <c r="AU136" s="20">
        <v>2020</v>
      </c>
      <c r="AV136" s="41" t="s">
        <v>135</v>
      </c>
      <c r="BD136" s="41" t="s">
        <v>25</v>
      </c>
      <c r="BI136" s="41" t="s">
        <v>136</v>
      </c>
      <c r="BJ136" s="15" t="s">
        <v>52</v>
      </c>
      <c r="BL136">
        <v>3</v>
      </c>
      <c r="BM136">
        <v>7</v>
      </c>
      <c r="BN136" s="50" t="s">
        <v>134</v>
      </c>
    </row>
    <row r="137" spans="1:66" x14ac:dyDescent="0.2">
      <c r="A137" s="20" t="s">
        <v>127</v>
      </c>
      <c r="B137" s="21" t="s">
        <v>128</v>
      </c>
      <c r="C137" s="21" t="s">
        <v>130</v>
      </c>
      <c r="D137" s="20" t="s">
        <v>129</v>
      </c>
      <c r="E137" s="20"/>
      <c r="F137">
        <v>1</v>
      </c>
      <c r="J137">
        <v>0.18</v>
      </c>
      <c r="AB137" s="16" t="s">
        <v>116</v>
      </c>
      <c r="AD137" s="15" t="s">
        <v>133</v>
      </c>
      <c r="AF137" s="40" t="s">
        <v>132</v>
      </c>
      <c r="AJ137" t="s">
        <v>111</v>
      </c>
      <c r="AT137" s="20" t="s">
        <v>137</v>
      </c>
      <c r="AU137" s="20">
        <v>2020</v>
      </c>
      <c r="AV137" s="41" t="s">
        <v>135</v>
      </c>
      <c r="BD137" s="41" t="s">
        <v>25</v>
      </c>
      <c r="BI137" s="41" t="s">
        <v>136</v>
      </c>
      <c r="BJ137" s="15" t="s">
        <v>52</v>
      </c>
      <c r="BL137">
        <v>3</v>
      </c>
      <c r="BM137">
        <v>7</v>
      </c>
      <c r="BN137" s="50" t="s">
        <v>134</v>
      </c>
    </row>
    <row r="138" spans="1:66" x14ac:dyDescent="0.2">
      <c r="A138" s="20" t="s">
        <v>127</v>
      </c>
      <c r="B138" s="21" t="s">
        <v>128</v>
      </c>
      <c r="C138" s="21" t="s">
        <v>130</v>
      </c>
      <c r="D138" s="20" t="s">
        <v>129</v>
      </c>
      <c r="E138" s="20"/>
      <c r="F138">
        <v>1</v>
      </c>
      <c r="J138">
        <v>0.88</v>
      </c>
      <c r="AB138" s="16" t="s">
        <v>116</v>
      </c>
      <c r="AD138" s="15" t="s">
        <v>133</v>
      </c>
      <c r="AF138" s="40" t="s">
        <v>132</v>
      </c>
      <c r="AJ138" t="s">
        <v>111</v>
      </c>
      <c r="AT138" s="20" t="s">
        <v>137</v>
      </c>
      <c r="AU138" s="20">
        <v>2020</v>
      </c>
      <c r="AV138" s="41" t="s">
        <v>135</v>
      </c>
      <c r="BD138" s="41" t="s">
        <v>25</v>
      </c>
      <c r="BI138" s="41" t="s">
        <v>136</v>
      </c>
      <c r="BJ138" s="15" t="s">
        <v>52</v>
      </c>
      <c r="BL138">
        <v>3</v>
      </c>
      <c r="BM138">
        <v>7</v>
      </c>
      <c r="BN138" s="50" t="s">
        <v>134</v>
      </c>
    </row>
    <row r="139" spans="1:66" x14ac:dyDescent="0.2">
      <c r="A139" s="20" t="s">
        <v>127</v>
      </c>
      <c r="B139" s="21" t="s">
        <v>128</v>
      </c>
      <c r="C139" s="21" t="s">
        <v>130</v>
      </c>
      <c r="D139" s="20" t="s">
        <v>129</v>
      </c>
      <c r="E139" s="20"/>
      <c r="F139">
        <v>1</v>
      </c>
      <c r="L139">
        <v>0.06</v>
      </c>
      <c r="AB139" s="16" t="s">
        <v>116</v>
      </c>
      <c r="AD139" s="15" t="s">
        <v>133</v>
      </c>
      <c r="AF139" s="40" t="s">
        <v>132</v>
      </c>
      <c r="AJ139" t="s">
        <v>111</v>
      </c>
      <c r="AT139" s="20" t="s">
        <v>137</v>
      </c>
      <c r="AU139" s="20">
        <v>2020</v>
      </c>
      <c r="AV139" s="41" t="s">
        <v>135</v>
      </c>
      <c r="BD139" s="41" t="s">
        <v>25</v>
      </c>
      <c r="BI139" s="41" t="s">
        <v>136</v>
      </c>
      <c r="BJ139" s="15" t="s">
        <v>52</v>
      </c>
      <c r="BL139">
        <v>3</v>
      </c>
      <c r="BM139">
        <v>7</v>
      </c>
      <c r="BN139" s="50" t="s">
        <v>134</v>
      </c>
    </row>
    <row r="140" spans="1:66" x14ac:dyDescent="0.2">
      <c r="A140" s="20" t="s">
        <v>127</v>
      </c>
      <c r="B140" s="21" t="s">
        <v>128</v>
      </c>
      <c r="C140" s="21" t="s">
        <v>130</v>
      </c>
      <c r="D140" s="20" t="s">
        <v>129</v>
      </c>
      <c r="E140" s="20"/>
      <c r="F140">
        <v>1</v>
      </c>
      <c r="L140">
        <v>0.73</v>
      </c>
      <c r="AB140" s="16" t="s">
        <v>116</v>
      </c>
      <c r="AD140" s="15" t="s">
        <v>133</v>
      </c>
      <c r="AF140" s="40" t="s">
        <v>132</v>
      </c>
      <c r="AJ140" t="s">
        <v>111</v>
      </c>
      <c r="AT140" s="20" t="s">
        <v>137</v>
      </c>
      <c r="AU140" s="20">
        <v>2020</v>
      </c>
      <c r="AV140" s="41" t="s">
        <v>135</v>
      </c>
      <c r="BD140" s="41" t="s">
        <v>25</v>
      </c>
      <c r="BI140" s="41" t="s">
        <v>136</v>
      </c>
      <c r="BJ140" s="15" t="s">
        <v>52</v>
      </c>
      <c r="BL140">
        <v>3</v>
      </c>
      <c r="BM140">
        <v>7</v>
      </c>
      <c r="BN140" s="50" t="s">
        <v>134</v>
      </c>
    </row>
    <row r="141" spans="1:66" x14ac:dyDescent="0.2">
      <c r="A141" s="20" t="s">
        <v>127</v>
      </c>
      <c r="B141" s="21" t="s">
        <v>128</v>
      </c>
      <c r="C141" s="21" t="s">
        <v>130</v>
      </c>
      <c r="D141" s="20" t="s">
        <v>129</v>
      </c>
      <c r="E141" s="20"/>
      <c r="F141">
        <v>1</v>
      </c>
      <c r="L141">
        <v>0.01</v>
      </c>
      <c r="AB141" s="16" t="s">
        <v>116</v>
      </c>
      <c r="AD141" s="15" t="s">
        <v>133</v>
      </c>
      <c r="AF141" s="40" t="s">
        <v>132</v>
      </c>
      <c r="AJ141" t="s">
        <v>111</v>
      </c>
      <c r="AT141" s="20" t="s">
        <v>137</v>
      </c>
      <c r="AU141" s="20">
        <v>2020</v>
      </c>
      <c r="AV141" s="41" t="s">
        <v>135</v>
      </c>
      <c r="BD141" s="41" t="s">
        <v>25</v>
      </c>
      <c r="BI141" s="41" t="s">
        <v>136</v>
      </c>
      <c r="BJ141" s="15" t="s">
        <v>52</v>
      </c>
      <c r="BL141">
        <v>3</v>
      </c>
      <c r="BM141">
        <v>7</v>
      </c>
      <c r="BN141" s="50" t="s">
        <v>134</v>
      </c>
    </row>
    <row r="142" spans="1:66" x14ac:dyDescent="0.2">
      <c r="A142" s="20" t="s">
        <v>127</v>
      </c>
      <c r="B142" s="21" t="s">
        <v>128</v>
      </c>
      <c r="C142" s="21" t="s">
        <v>130</v>
      </c>
      <c r="D142" s="20" t="s">
        <v>129</v>
      </c>
      <c r="E142" s="20"/>
      <c r="F142">
        <v>1</v>
      </c>
      <c r="L142">
        <v>0.68</v>
      </c>
      <c r="AB142" s="16" t="s">
        <v>116</v>
      </c>
      <c r="AD142" s="15" t="s">
        <v>133</v>
      </c>
      <c r="AF142" s="40" t="s">
        <v>132</v>
      </c>
      <c r="AJ142" t="s">
        <v>111</v>
      </c>
      <c r="AT142" s="20" t="s">
        <v>137</v>
      </c>
      <c r="AU142" s="20">
        <v>2020</v>
      </c>
      <c r="AV142" s="41" t="s">
        <v>135</v>
      </c>
      <c r="BD142" s="41" t="s">
        <v>25</v>
      </c>
      <c r="BI142" s="41" t="s">
        <v>136</v>
      </c>
      <c r="BJ142" s="15" t="s">
        <v>52</v>
      </c>
      <c r="BL142">
        <v>3</v>
      </c>
      <c r="BM142">
        <v>7</v>
      </c>
      <c r="BN142" s="50" t="s">
        <v>134</v>
      </c>
    </row>
    <row r="143" spans="1:66" x14ac:dyDescent="0.2">
      <c r="A143" s="20" t="s">
        <v>127</v>
      </c>
      <c r="B143" s="21" t="s">
        <v>128</v>
      </c>
      <c r="C143" s="21" t="s">
        <v>130</v>
      </c>
      <c r="D143" s="20" t="s">
        <v>129</v>
      </c>
      <c r="E143" s="20"/>
      <c r="F143">
        <v>1</v>
      </c>
      <c r="L143">
        <v>0.12</v>
      </c>
      <c r="AB143" s="16" t="s">
        <v>116</v>
      </c>
      <c r="AD143" s="15" t="s">
        <v>133</v>
      </c>
      <c r="AF143" s="40" t="s">
        <v>132</v>
      </c>
      <c r="AJ143" t="s">
        <v>111</v>
      </c>
      <c r="AT143" s="20" t="s">
        <v>137</v>
      </c>
      <c r="AU143" s="20">
        <v>2020</v>
      </c>
      <c r="AV143" s="41" t="s">
        <v>135</v>
      </c>
      <c r="BD143" s="41" t="s">
        <v>25</v>
      </c>
      <c r="BI143" s="41" t="s">
        <v>136</v>
      </c>
      <c r="BJ143" s="15" t="s">
        <v>52</v>
      </c>
      <c r="BL143">
        <v>3</v>
      </c>
      <c r="BM143">
        <v>7</v>
      </c>
      <c r="BN143" s="50" t="s">
        <v>134</v>
      </c>
    </row>
    <row r="144" spans="1:66" x14ac:dyDescent="0.2">
      <c r="A144" s="20" t="s">
        <v>127</v>
      </c>
      <c r="B144" s="21" t="s">
        <v>128</v>
      </c>
      <c r="C144" s="21" t="s">
        <v>130</v>
      </c>
      <c r="D144" s="20" t="s">
        <v>129</v>
      </c>
      <c r="E144" s="20"/>
      <c r="F144">
        <v>1</v>
      </c>
      <c r="L144">
        <v>0.66</v>
      </c>
      <c r="AB144" s="16" t="s">
        <v>116</v>
      </c>
      <c r="AD144" s="15" t="s">
        <v>133</v>
      </c>
      <c r="AF144" s="40" t="s">
        <v>132</v>
      </c>
      <c r="AJ144" t="s">
        <v>111</v>
      </c>
      <c r="AT144" s="20" t="s">
        <v>137</v>
      </c>
      <c r="AU144" s="20">
        <v>2020</v>
      </c>
      <c r="AV144" s="41" t="s">
        <v>135</v>
      </c>
      <c r="BD144" s="41" t="s">
        <v>25</v>
      </c>
      <c r="BI144" s="41" t="s">
        <v>136</v>
      </c>
      <c r="BJ144" s="15" t="s">
        <v>52</v>
      </c>
      <c r="BL144">
        <v>3</v>
      </c>
      <c r="BM144">
        <v>7</v>
      </c>
      <c r="BN144" s="50" t="s">
        <v>134</v>
      </c>
    </row>
    <row r="145" spans="1:66" x14ac:dyDescent="0.2">
      <c r="A145" s="20" t="s">
        <v>127</v>
      </c>
      <c r="B145" s="21" t="s">
        <v>128</v>
      </c>
      <c r="C145" s="21" t="s">
        <v>130</v>
      </c>
      <c r="D145" s="20" t="s">
        <v>129</v>
      </c>
      <c r="E145" s="20"/>
      <c r="F145" s="2">
        <v>1</v>
      </c>
      <c r="N145">
        <v>35</v>
      </c>
      <c r="AB145" s="16" t="s">
        <v>116</v>
      </c>
      <c r="AD145" s="15" t="s">
        <v>133</v>
      </c>
      <c r="AF145" s="40" t="s">
        <v>132</v>
      </c>
      <c r="AJ145" t="s">
        <v>111</v>
      </c>
      <c r="AT145" s="20" t="s">
        <v>137</v>
      </c>
      <c r="AU145" s="20">
        <v>2020</v>
      </c>
      <c r="AV145" s="41" t="s">
        <v>135</v>
      </c>
      <c r="BD145" s="41" t="s">
        <v>25</v>
      </c>
      <c r="BI145" s="41" t="s">
        <v>136</v>
      </c>
      <c r="BJ145" s="15" t="s">
        <v>52</v>
      </c>
      <c r="BL145">
        <v>3</v>
      </c>
      <c r="BM145">
        <v>7</v>
      </c>
      <c r="BN145" s="50" t="s">
        <v>134</v>
      </c>
    </row>
    <row r="146" spans="1:66" x14ac:dyDescent="0.2">
      <c r="A146" s="20" t="s">
        <v>127</v>
      </c>
      <c r="B146" s="21" t="s">
        <v>128</v>
      </c>
      <c r="C146" s="21" t="s">
        <v>130</v>
      </c>
      <c r="D146" s="20" t="s">
        <v>129</v>
      </c>
      <c r="E146" s="20"/>
      <c r="F146" s="2">
        <v>1</v>
      </c>
      <c r="N146">
        <v>445</v>
      </c>
      <c r="AB146" s="16" t="s">
        <v>116</v>
      </c>
      <c r="AD146" s="15" t="s">
        <v>133</v>
      </c>
      <c r="AF146" s="40" t="s">
        <v>132</v>
      </c>
      <c r="AJ146" t="s">
        <v>111</v>
      </c>
      <c r="AT146" s="20" t="s">
        <v>137</v>
      </c>
      <c r="AU146" s="20">
        <v>2020</v>
      </c>
      <c r="AV146" s="41" t="s">
        <v>135</v>
      </c>
      <c r="BD146" s="41" t="s">
        <v>25</v>
      </c>
      <c r="BI146" s="41" t="s">
        <v>136</v>
      </c>
      <c r="BJ146" s="15" t="s">
        <v>52</v>
      </c>
      <c r="BL146">
        <v>3</v>
      </c>
      <c r="BM146">
        <v>7</v>
      </c>
      <c r="BN146" s="50" t="s">
        <v>134</v>
      </c>
    </row>
    <row r="147" spans="1:66" x14ac:dyDescent="0.2">
      <c r="A147" s="20" t="s">
        <v>127</v>
      </c>
      <c r="B147" s="21" t="s">
        <v>128</v>
      </c>
      <c r="C147" s="21" t="s">
        <v>130</v>
      </c>
      <c r="D147" s="20" t="s">
        <v>129</v>
      </c>
      <c r="E147" s="20"/>
      <c r="F147" s="2">
        <v>1</v>
      </c>
      <c r="N147">
        <v>4</v>
      </c>
      <c r="AB147" s="16" t="s">
        <v>116</v>
      </c>
      <c r="AD147" s="15" t="s">
        <v>133</v>
      </c>
      <c r="AF147" s="40" t="s">
        <v>132</v>
      </c>
      <c r="AJ147" t="s">
        <v>111</v>
      </c>
      <c r="AT147" s="20" t="s">
        <v>137</v>
      </c>
      <c r="AU147" s="20">
        <v>2020</v>
      </c>
      <c r="AV147" s="41" t="s">
        <v>135</v>
      </c>
      <c r="BD147" s="41" t="s">
        <v>25</v>
      </c>
      <c r="BI147" s="41" t="s">
        <v>136</v>
      </c>
      <c r="BJ147" s="15" t="s">
        <v>52</v>
      </c>
      <c r="BL147">
        <v>3</v>
      </c>
      <c r="BM147">
        <v>7</v>
      </c>
      <c r="BN147" s="50" t="s">
        <v>134</v>
      </c>
    </row>
    <row r="148" spans="1:66" x14ac:dyDescent="0.2">
      <c r="A148" s="20" t="s">
        <v>127</v>
      </c>
      <c r="B148" s="21" t="s">
        <v>128</v>
      </c>
      <c r="C148" s="21" t="s">
        <v>130</v>
      </c>
      <c r="D148" s="20" t="s">
        <v>129</v>
      </c>
      <c r="E148" s="20"/>
      <c r="F148" s="2">
        <v>1</v>
      </c>
      <c r="N148">
        <v>407</v>
      </c>
      <c r="AB148" s="16" t="s">
        <v>116</v>
      </c>
      <c r="AD148" s="15" t="s">
        <v>133</v>
      </c>
      <c r="AF148" s="40" t="s">
        <v>132</v>
      </c>
      <c r="AJ148" t="s">
        <v>111</v>
      </c>
      <c r="AT148" s="20" t="s">
        <v>137</v>
      </c>
      <c r="AU148" s="20">
        <v>2020</v>
      </c>
      <c r="AV148" s="41" t="s">
        <v>135</v>
      </c>
      <c r="BD148" s="41" t="s">
        <v>25</v>
      </c>
      <c r="BI148" s="41" t="s">
        <v>136</v>
      </c>
      <c r="BJ148" s="15" t="s">
        <v>52</v>
      </c>
      <c r="BL148">
        <v>3</v>
      </c>
      <c r="BM148">
        <v>7</v>
      </c>
      <c r="BN148" s="50" t="s">
        <v>134</v>
      </c>
    </row>
    <row r="149" spans="1:66" x14ac:dyDescent="0.2">
      <c r="A149" s="20" t="s">
        <v>127</v>
      </c>
      <c r="B149" s="21" t="s">
        <v>128</v>
      </c>
      <c r="C149" s="21" t="s">
        <v>130</v>
      </c>
      <c r="D149" s="20" t="s">
        <v>129</v>
      </c>
      <c r="E149" s="20"/>
      <c r="F149" s="2">
        <v>1</v>
      </c>
      <c r="N149">
        <v>66</v>
      </c>
      <c r="AB149" s="16" t="s">
        <v>116</v>
      </c>
      <c r="AD149" s="15" t="s">
        <v>133</v>
      </c>
      <c r="AF149" s="40" t="s">
        <v>132</v>
      </c>
      <c r="AJ149" t="s">
        <v>111</v>
      </c>
      <c r="AT149" s="20" t="s">
        <v>137</v>
      </c>
      <c r="AU149" s="20">
        <v>2020</v>
      </c>
      <c r="AV149" s="41" t="s">
        <v>135</v>
      </c>
      <c r="BD149" s="41" t="s">
        <v>25</v>
      </c>
      <c r="BI149" s="41" t="s">
        <v>136</v>
      </c>
      <c r="BJ149" s="15" t="s">
        <v>52</v>
      </c>
      <c r="BL149">
        <v>3</v>
      </c>
      <c r="BM149">
        <v>7</v>
      </c>
      <c r="BN149" s="50" t="s">
        <v>134</v>
      </c>
    </row>
    <row r="150" spans="1:66" x14ac:dyDescent="0.2">
      <c r="A150" s="20" t="s">
        <v>127</v>
      </c>
      <c r="B150" s="21" t="s">
        <v>128</v>
      </c>
      <c r="C150" s="21" t="s">
        <v>130</v>
      </c>
      <c r="D150" s="20" t="s">
        <v>129</v>
      </c>
      <c r="E150" s="20"/>
      <c r="F150" s="2">
        <v>1</v>
      </c>
      <c r="N150">
        <v>401</v>
      </c>
      <c r="AB150" s="16" t="s">
        <v>116</v>
      </c>
      <c r="AD150" s="15" t="s">
        <v>133</v>
      </c>
      <c r="AF150" s="40" t="s">
        <v>132</v>
      </c>
      <c r="AJ150" t="s">
        <v>111</v>
      </c>
      <c r="AT150" s="20" t="s">
        <v>137</v>
      </c>
      <c r="AU150" s="20">
        <v>2020</v>
      </c>
      <c r="AV150" s="41" t="s">
        <v>135</v>
      </c>
      <c r="BD150" s="41" t="s">
        <v>25</v>
      </c>
      <c r="BI150" s="41" t="s">
        <v>136</v>
      </c>
      <c r="BJ150" s="15" t="s">
        <v>52</v>
      </c>
      <c r="BL150">
        <v>3</v>
      </c>
      <c r="BM150">
        <v>7</v>
      </c>
      <c r="BN150" s="50" t="s">
        <v>134</v>
      </c>
    </row>
    <row r="151" spans="1:66" x14ac:dyDescent="0.2">
      <c r="A151" s="20" t="s">
        <v>127</v>
      </c>
      <c r="B151" s="21" t="s">
        <v>128</v>
      </c>
      <c r="C151" s="21" t="s">
        <v>130</v>
      </c>
      <c r="D151" s="20" t="s">
        <v>129</v>
      </c>
      <c r="E151" s="20"/>
      <c r="F151" s="2">
        <v>1</v>
      </c>
      <c r="T151">
        <v>4</v>
      </c>
      <c r="AB151" s="16" t="s">
        <v>116</v>
      </c>
      <c r="AD151" s="15" t="s">
        <v>133</v>
      </c>
      <c r="AF151" s="40" t="s">
        <v>132</v>
      </c>
      <c r="AJ151" t="s">
        <v>111</v>
      </c>
      <c r="AT151" s="20" t="s">
        <v>137</v>
      </c>
      <c r="AU151" s="20">
        <v>2020</v>
      </c>
      <c r="AV151" s="41" t="s">
        <v>135</v>
      </c>
      <c r="BD151" s="41" t="s">
        <v>25</v>
      </c>
      <c r="BI151" s="41" t="s">
        <v>136</v>
      </c>
      <c r="BJ151" s="15" t="s">
        <v>52</v>
      </c>
      <c r="BL151">
        <v>3</v>
      </c>
      <c r="BM151">
        <v>7</v>
      </c>
      <c r="BN151" s="50" t="s">
        <v>134</v>
      </c>
    </row>
    <row r="152" spans="1:66" x14ac:dyDescent="0.2">
      <c r="A152" s="20" t="s">
        <v>127</v>
      </c>
      <c r="B152" s="21" t="s">
        <v>128</v>
      </c>
      <c r="C152" s="21" t="s">
        <v>130</v>
      </c>
      <c r="D152" s="20" t="s">
        <v>129</v>
      </c>
      <c r="E152" s="20"/>
      <c r="F152" s="2">
        <v>1</v>
      </c>
      <c r="T152">
        <v>10</v>
      </c>
      <c r="AB152" s="16" t="s">
        <v>116</v>
      </c>
      <c r="AD152" s="15" t="s">
        <v>133</v>
      </c>
      <c r="AF152" s="40" t="s">
        <v>132</v>
      </c>
      <c r="AJ152" t="s">
        <v>111</v>
      </c>
      <c r="AT152" s="20" t="s">
        <v>137</v>
      </c>
      <c r="AU152" s="20">
        <v>2020</v>
      </c>
      <c r="AV152" s="41" t="s">
        <v>135</v>
      </c>
      <c r="BD152" s="41" t="s">
        <v>25</v>
      </c>
      <c r="BI152" s="41" t="s">
        <v>136</v>
      </c>
      <c r="BJ152" s="15" t="s">
        <v>52</v>
      </c>
      <c r="BL152">
        <v>3</v>
      </c>
      <c r="BM152">
        <v>7</v>
      </c>
      <c r="BN152" s="50" t="s">
        <v>134</v>
      </c>
    </row>
    <row r="153" spans="1:66" x14ac:dyDescent="0.2">
      <c r="A153" s="20" t="s">
        <v>127</v>
      </c>
      <c r="B153" s="21" t="s">
        <v>128</v>
      </c>
      <c r="C153" s="21" t="s">
        <v>130</v>
      </c>
      <c r="D153" s="20" t="s">
        <v>129</v>
      </c>
      <c r="E153" s="20"/>
      <c r="F153" s="2">
        <v>1</v>
      </c>
      <c r="T153">
        <v>1</v>
      </c>
      <c r="AB153" s="16" t="s">
        <v>116</v>
      </c>
      <c r="AD153" s="15" t="s">
        <v>133</v>
      </c>
      <c r="AF153" s="40" t="s">
        <v>132</v>
      </c>
      <c r="AJ153" t="s">
        <v>111</v>
      </c>
      <c r="AT153" s="20" t="s">
        <v>137</v>
      </c>
      <c r="AU153" s="20">
        <v>2020</v>
      </c>
      <c r="AV153" s="41" t="s">
        <v>135</v>
      </c>
      <c r="BD153" s="41" t="s">
        <v>25</v>
      </c>
      <c r="BI153" s="41" t="s">
        <v>136</v>
      </c>
      <c r="BJ153" s="15" t="s">
        <v>52</v>
      </c>
      <c r="BL153">
        <v>3</v>
      </c>
      <c r="BM153">
        <v>7</v>
      </c>
      <c r="BN153" s="50" t="s">
        <v>134</v>
      </c>
    </row>
    <row r="154" spans="1:66" x14ac:dyDescent="0.2">
      <c r="A154" s="20" t="s">
        <v>127</v>
      </c>
      <c r="B154" s="21" t="s">
        <v>128</v>
      </c>
      <c r="C154" s="21" t="s">
        <v>130</v>
      </c>
      <c r="D154" s="20" t="s">
        <v>129</v>
      </c>
      <c r="E154" s="20"/>
      <c r="F154" s="2">
        <v>1</v>
      </c>
      <c r="T154">
        <v>10</v>
      </c>
      <c r="AB154" s="16" t="s">
        <v>116</v>
      </c>
      <c r="AD154" s="15" t="s">
        <v>133</v>
      </c>
      <c r="AF154" s="40" t="s">
        <v>132</v>
      </c>
      <c r="AJ154" t="s">
        <v>111</v>
      </c>
      <c r="AT154" s="20" t="s">
        <v>137</v>
      </c>
      <c r="AU154" s="20">
        <v>2020</v>
      </c>
      <c r="AV154" s="41" t="s">
        <v>135</v>
      </c>
      <c r="BD154" s="41" t="s">
        <v>25</v>
      </c>
      <c r="BI154" s="41" t="s">
        <v>136</v>
      </c>
      <c r="BJ154" s="15" t="s">
        <v>52</v>
      </c>
      <c r="BL154">
        <v>3</v>
      </c>
      <c r="BM154">
        <v>7</v>
      </c>
      <c r="BN154" s="50" t="s">
        <v>134</v>
      </c>
    </row>
    <row r="155" spans="1:66" x14ac:dyDescent="0.2">
      <c r="A155" s="20" t="s">
        <v>127</v>
      </c>
      <c r="B155" s="21" t="s">
        <v>128</v>
      </c>
      <c r="C155" s="21" t="s">
        <v>130</v>
      </c>
      <c r="D155" s="20" t="s">
        <v>129</v>
      </c>
      <c r="E155" s="20"/>
      <c r="F155" s="2">
        <v>1</v>
      </c>
      <c r="T155">
        <v>9</v>
      </c>
      <c r="AB155" s="16" t="s">
        <v>116</v>
      </c>
      <c r="AD155" s="15" t="s">
        <v>133</v>
      </c>
      <c r="AF155" s="40" t="s">
        <v>132</v>
      </c>
      <c r="AJ155" t="s">
        <v>111</v>
      </c>
      <c r="AT155" s="20" t="s">
        <v>137</v>
      </c>
      <c r="AU155" s="20">
        <v>2020</v>
      </c>
      <c r="AV155" s="41" t="s">
        <v>135</v>
      </c>
      <c r="BD155" s="41" t="s">
        <v>25</v>
      </c>
      <c r="BI155" s="41" t="s">
        <v>136</v>
      </c>
      <c r="BJ155" s="15" t="s">
        <v>52</v>
      </c>
      <c r="BL155">
        <v>3</v>
      </c>
      <c r="BM155">
        <v>7</v>
      </c>
      <c r="BN155" s="50" t="s">
        <v>134</v>
      </c>
    </row>
    <row r="156" spans="1:66" s="48" customFormat="1" x14ac:dyDescent="0.2">
      <c r="A156" s="44" t="s">
        <v>127</v>
      </c>
      <c r="B156" s="45" t="s">
        <v>128</v>
      </c>
      <c r="C156" s="45" t="s">
        <v>130</v>
      </c>
      <c r="D156" s="44" t="s">
        <v>129</v>
      </c>
      <c r="E156" s="44"/>
      <c r="F156" s="51">
        <v>1</v>
      </c>
      <c r="T156" s="48">
        <v>10</v>
      </c>
      <c r="AB156" s="48" t="s">
        <v>116</v>
      </c>
      <c r="AD156" s="46" t="s">
        <v>133</v>
      </c>
      <c r="AF156" s="49" t="s">
        <v>132</v>
      </c>
      <c r="AJ156" s="48" t="s">
        <v>111</v>
      </c>
      <c r="AT156" s="44" t="s">
        <v>137</v>
      </c>
      <c r="AU156" s="44">
        <v>2020</v>
      </c>
      <c r="AV156" s="46" t="s">
        <v>135</v>
      </c>
      <c r="BD156" s="46" t="s">
        <v>25</v>
      </c>
      <c r="BI156" s="46" t="s">
        <v>136</v>
      </c>
      <c r="BJ156" s="46" t="s">
        <v>52</v>
      </c>
      <c r="BL156" s="48">
        <v>3</v>
      </c>
      <c r="BM156" s="48">
        <v>7</v>
      </c>
      <c r="BN156" s="52" t="s">
        <v>134</v>
      </c>
    </row>
    <row r="157" spans="1:66" s="56" customFormat="1" x14ac:dyDescent="0.2">
      <c r="A157" s="53" t="s">
        <v>138</v>
      </c>
      <c r="B157" s="54" t="s">
        <v>141</v>
      </c>
      <c r="C157" s="54" t="s">
        <v>80</v>
      </c>
      <c r="D157" s="53" t="s">
        <v>139</v>
      </c>
      <c r="E157" s="53"/>
      <c r="F157" s="55">
        <v>120</v>
      </c>
      <c r="L157" s="56">
        <v>0.27</v>
      </c>
      <c r="AB157" s="57" t="s">
        <v>116</v>
      </c>
      <c r="AF157" s="58" t="s">
        <v>101</v>
      </c>
      <c r="AJ157" s="57" t="s">
        <v>111</v>
      </c>
      <c r="AK157" s="57"/>
      <c r="AR157" s="56">
        <v>1.67</v>
      </c>
      <c r="AS157" s="56">
        <v>0.51</v>
      </c>
      <c r="AT157" s="53" t="s">
        <v>140</v>
      </c>
      <c r="AU157" s="53">
        <v>2020</v>
      </c>
      <c r="BD157" s="56" t="s">
        <v>25</v>
      </c>
      <c r="BI157" s="57"/>
      <c r="BJ157" s="56" t="s">
        <v>52</v>
      </c>
      <c r="BM157" s="56">
        <v>5</v>
      </c>
    </row>
    <row r="158" spans="1:66" x14ac:dyDescent="0.2">
      <c r="A158" s="20" t="s">
        <v>144</v>
      </c>
      <c r="B158" s="21" t="s">
        <v>145</v>
      </c>
      <c r="C158" s="21" t="s">
        <v>130</v>
      </c>
      <c r="D158" s="20" t="s">
        <v>146</v>
      </c>
      <c r="E158" s="66">
        <v>34</v>
      </c>
      <c r="F158" s="63" t="s">
        <v>172</v>
      </c>
      <c r="G158" s="64" t="s">
        <v>176</v>
      </c>
      <c r="H158" s="20">
        <v>39</v>
      </c>
      <c r="I158" s="20" t="s">
        <v>159</v>
      </c>
      <c r="L158" s="66">
        <v>0.75</v>
      </c>
      <c r="N158">
        <v>8151</v>
      </c>
      <c r="P158" s="66">
        <v>10500</v>
      </c>
      <c r="T158" s="66">
        <v>184</v>
      </c>
      <c r="V158" s="66">
        <v>12500</v>
      </c>
      <c r="X158" s="68">
        <v>1.3</v>
      </c>
      <c r="Z158" s="66">
        <v>1900</v>
      </c>
      <c r="AA158" s="66">
        <v>3000</v>
      </c>
      <c r="AB158" s="15" t="s">
        <v>116</v>
      </c>
      <c r="AC158" t="s">
        <v>41</v>
      </c>
      <c r="AE158" s="15"/>
      <c r="AF158" t="s">
        <v>150</v>
      </c>
      <c r="AG158">
        <v>25</v>
      </c>
      <c r="AH158" s="60">
        <v>0.6</v>
      </c>
      <c r="AI158" s="59">
        <v>0.59027777777777779</v>
      </c>
      <c r="AJ158" s="15" t="s">
        <v>111</v>
      </c>
      <c r="AK158" s="15"/>
      <c r="AR158">
        <v>152</v>
      </c>
      <c r="AS158">
        <v>10</v>
      </c>
      <c r="AT158" s="20" t="s">
        <v>151</v>
      </c>
      <c r="AU158" s="20">
        <v>2020</v>
      </c>
      <c r="AV158" s="15" t="s">
        <v>147</v>
      </c>
      <c r="BD158" s="15" t="s">
        <v>25</v>
      </c>
      <c r="BI158" s="15" t="s">
        <v>163</v>
      </c>
      <c r="BJ158" s="15" t="s">
        <v>52</v>
      </c>
      <c r="BK158" t="s">
        <v>165</v>
      </c>
      <c r="BL158" s="15">
        <v>4</v>
      </c>
      <c r="BM158" s="15" t="s">
        <v>168</v>
      </c>
      <c r="BN158" s="61" t="s">
        <v>96</v>
      </c>
    </row>
    <row r="159" spans="1:66" x14ac:dyDescent="0.2">
      <c r="A159" s="20" t="s">
        <v>144</v>
      </c>
      <c r="B159" s="21" t="s">
        <v>145</v>
      </c>
      <c r="C159" s="21" t="s">
        <v>130</v>
      </c>
      <c r="D159" s="20" t="s">
        <v>146</v>
      </c>
      <c r="E159" s="66">
        <v>33</v>
      </c>
      <c r="F159" s="63" t="s">
        <v>173</v>
      </c>
      <c r="G159" s="64" t="s">
        <v>177</v>
      </c>
      <c r="H159" s="20">
        <v>45</v>
      </c>
      <c r="I159" s="20" t="s">
        <v>159</v>
      </c>
      <c r="L159" s="66">
        <v>0.75</v>
      </c>
      <c r="N159">
        <v>9311</v>
      </c>
      <c r="P159" s="66">
        <v>10500</v>
      </c>
      <c r="T159" s="66">
        <v>184</v>
      </c>
      <c r="V159" s="66">
        <v>15000</v>
      </c>
      <c r="X159" s="68">
        <v>1.3</v>
      </c>
      <c r="Z159" s="66">
        <v>3000</v>
      </c>
      <c r="AA159" s="66">
        <v>3250</v>
      </c>
      <c r="AB159" s="15" t="s">
        <v>116</v>
      </c>
      <c r="AC159" t="s">
        <v>42</v>
      </c>
      <c r="AE159" s="15"/>
      <c r="AF159" t="s">
        <v>150</v>
      </c>
      <c r="AG159">
        <v>25</v>
      </c>
      <c r="AH159" s="60">
        <v>0.6</v>
      </c>
      <c r="AI159" s="59">
        <v>0.59027777777777779</v>
      </c>
      <c r="AJ159" s="15" t="s">
        <v>111</v>
      </c>
      <c r="AK159" s="15"/>
      <c r="AR159">
        <v>142</v>
      </c>
      <c r="AS159">
        <v>10</v>
      </c>
      <c r="AT159" s="20" t="s">
        <v>151</v>
      </c>
      <c r="AU159" s="20">
        <v>2020</v>
      </c>
      <c r="AV159" s="15" t="s">
        <v>147</v>
      </c>
      <c r="BD159" s="15" t="s">
        <v>25</v>
      </c>
      <c r="BI159" s="15" t="s">
        <v>163</v>
      </c>
      <c r="BJ159" s="15" t="s">
        <v>52</v>
      </c>
      <c r="BK159" t="s">
        <v>166</v>
      </c>
      <c r="BL159" s="15">
        <v>4</v>
      </c>
      <c r="BM159" t="s">
        <v>168</v>
      </c>
      <c r="BN159" s="61" t="s">
        <v>96</v>
      </c>
    </row>
    <row r="160" spans="1:66" x14ac:dyDescent="0.2">
      <c r="A160" s="20" t="s">
        <v>144</v>
      </c>
      <c r="B160" s="21" t="s">
        <v>145</v>
      </c>
      <c r="C160" s="21" t="s">
        <v>130</v>
      </c>
      <c r="D160" s="20" t="s">
        <v>146</v>
      </c>
      <c r="E160" s="67" t="s">
        <v>162</v>
      </c>
      <c r="F160" s="63" t="s">
        <v>174</v>
      </c>
      <c r="G160" s="64" t="s">
        <v>178</v>
      </c>
      <c r="H160" s="20">
        <v>79</v>
      </c>
      <c r="I160" t="s">
        <v>160</v>
      </c>
      <c r="L160" s="66">
        <v>0.5</v>
      </c>
      <c r="N160" s="66">
        <v>80</v>
      </c>
      <c r="P160" s="66">
        <v>1600</v>
      </c>
      <c r="T160" s="66">
        <f>125/60</f>
        <v>2.0833333333333335</v>
      </c>
      <c r="V160" s="66">
        <v>2800</v>
      </c>
      <c r="X160" s="68">
        <v>30</v>
      </c>
      <c r="Z160" s="66">
        <v>600</v>
      </c>
      <c r="AA160" s="66">
        <v>10000</v>
      </c>
      <c r="AB160" s="15" t="s">
        <v>116</v>
      </c>
      <c r="AC160" t="s">
        <v>41</v>
      </c>
      <c r="AE160" s="15"/>
      <c r="AF160" t="s">
        <v>150</v>
      </c>
      <c r="AG160">
        <v>25</v>
      </c>
      <c r="AH160" s="60">
        <v>0.6</v>
      </c>
      <c r="AI160" s="59">
        <v>0.59027777777777779</v>
      </c>
      <c r="AJ160" s="15" t="s">
        <v>111</v>
      </c>
      <c r="AR160">
        <v>152</v>
      </c>
      <c r="AS160">
        <v>10</v>
      </c>
      <c r="AT160" s="20" t="s">
        <v>151</v>
      </c>
      <c r="AU160" s="20">
        <v>2020</v>
      </c>
      <c r="AV160" s="15" t="s">
        <v>147</v>
      </c>
      <c r="BD160" s="15" t="s">
        <v>25</v>
      </c>
      <c r="BI160" s="15" t="s">
        <v>163</v>
      </c>
      <c r="BJ160" s="15" t="s">
        <v>52</v>
      </c>
      <c r="BK160" t="s">
        <v>167</v>
      </c>
      <c r="BL160" s="15">
        <v>4</v>
      </c>
      <c r="BM160" s="15" t="s">
        <v>169</v>
      </c>
      <c r="BN160" s="61" t="s">
        <v>96</v>
      </c>
    </row>
    <row r="161" spans="1:66" x14ac:dyDescent="0.2">
      <c r="A161" s="20" t="s">
        <v>144</v>
      </c>
      <c r="B161" s="21" t="s">
        <v>145</v>
      </c>
      <c r="C161" s="21" t="s">
        <v>130</v>
      </c>
      <c r="D161" s="20" t="s">
        <v>146</v>
      </c>
      <c r="E161" s="67" t="s">
        <v>162</v>
      </c>
      <c r="F161" s="63" t="s">
        <v>175</v>
      </c>
      <c r="G161" s="64" t="s">
        <v>179</v>
      </c>
      <c r="H161" s="20">
        <v>90</v>
      </c>
      <c r="I161" t="s">
        <v>160</v>
      </c>
      <c r="L161" s="66">
        <v>0.55000000000000004</v>
      </c>
      <c r="N161" s="66">
        <v>150</v>
      </c>
      <c r="P161" s="66">
        <v>2000</v>
      </c>
      <c r="T161" s="66">
        <f>200/60</f>
        <v>3.3333333333333335</v>
      </c>
      <c r="V161" s="66">
        <v>3500</v>
      </c>
      <c r="X161" s="68">
        <v>31</v>
      </c>
      <c r="Z161" s="66">
        <v>900</v>
      </c>
      <c r="AA161" s="66">
        <v>12000</v>
      </c>
      <c r="AB161" s="15" t="s">
        <v>116</v>
      </c>
      <c r="AC161" t="s">
        <v>42</v>
      </c>
      <c r="AE161" s="15"/>
      <c r="AF161" t="s">
        <v>150</v>
      </c>
      <c r="AG161">
        <v>25</v>
      </c>
      <c r="AH161" s="60">
        <v>0.6</v>
      </c>
      <c r="AI161" s="59">
        <v>0.59027777777777779</v>
      </c>
      <c r="AJ161" s="15" t="s">
        <v>111</v>
      </c>
      <c r="AR161">
        <v>142</v>
      </c>
      <c r="AS161">
        <v>10</v>
      </c>
      <c r="AT161" s="20" t="s">
        <v>151</v>
      </c>
      <c r="AU161" s="20">
        <v>2020</v>
      </c>
      <c r="AV161" s="15" t="s">
        <v>147</v>
      </c>
      <c r="BD161" s="15" t="s">
        <v>25</v>
      </c>
      <c r="BI161" s="15" t="s">
        <v>163</v>
      </c>
      <c r="BJ161" s="15" t="s">
        <v>52</v>
      </c>
      <c r="BK161" t="s">
        <v>167</v>
      </c>
      <c r="BL161" s="15">
        <v>4</v>
      </c>
      <c r="BM161" s="15" t="s">
        <v>169</v>
      </c>
      <c r="BN161" s="61" t="s">
        <v>96</v>
      </c>
    </row>
    <row r="162" spans="1:66" x14ac:dyDescent="0.2">
      <c r="A162" s="20" t="s">
        <v>144</v>
      </c>
      <c r="B162" s="21" t="s">
        <v>145</v>
      </c>
      <c r="C162" s="21" t="s">
        <v>130</v>
      </c>
      <c r="D162" s="20" t="s">
        <v>146</v>
      </c>
      <c r="E162" s="66">
        <v>34</v>
      </c>
      <c r="F162" s="65" t="s">
        <v>180</v>
      </c>
      <c r="G162" s="64" t="s">
        <v>181</v>
      </c>
      <c r="H162" s="20">
        <v>30</v>
      </c>
      <c r="I162" s="20" t="s">
        <v>159</v>
      </c>
      <c r="L162" s="66">
        <v>0.6</v>
      </c>
      <c r="N162" s="66">
        <v>7500</v>
      </c>
      <c r="P162" s="66">
        <v>9000</v>
      </c>
      <c r="T162" s="66">
        <f>14000/60</f>
        <v>233.33333333333334</v>
      </c>
      <c r="V162" s="66">
        <v>16000</v>
      </c>
      <c r="X162" s="68">
        <v>1.2</v>
      </c>
      <c r="Z162" s="66">
        <v>2500</v>
      </c>
      <c r="AA162" s="66">
        <v>2700</v>
      </c>
      <c r="AB162" s="15" t="s">
        <v>116</v>
      </c>
      <c r="AC162" t="s">
        <v>41</v>
      </c>
      <c r="AE162" s="15"/>
      <c r="AF162" t="s">
        <v>150</v>
      </c>
      <c r="AG162">
        <v>25</v>
      </c>
      <c r="AH162" s="60">
        <v>0.6</v>
      </c>
      <c r="AI162" s="59">
        <v>0.59027777777777779</v>
      </c>
      <c r="AJ162" s="15" t="s">
        <v>111</v>
      </c>
      <c r="AK162" t="s">
        <v>185</v>
      </c>
      <c r="AR162">
        <v>141</v>
      </c>
      <c r="AS162">
        <v>30</v>
      </c>
      <c r="AT162" s="20" t="s">
        <v>151</v>
      </c>
      <c r="AU162" s="20">
        <v>2020</v>
      </c>
      <c r="AV162" s="15" t="s">
        <v>147</v>
      </c>
      <c r="BD162" s="15" t="s">
        <v>25</v>
      </c>
      <c r="BI162" s="15" t="s">
        <v>163</v>
      </c>
      <c r="BJ162" s="15" t="s">
        <v>52</v>
      </c>
      <c r="BK162" t="s">
        <v>165</v>
      </c>
      <c r="BL162" s="15">
        <v>4</v>
      </c>
      <c r="BM162" s="15" t="s">
        <v>168</v>
      </c>
      <c r="BN162" s="61" t="s">
        <v>96</v>
      </c>
    </row>
    <row r="163" spans="1:66" x14ac:dyDescent="0.2">
      <c r="A163" s="20" t="s">
        <v>144</v>
      </c>
      <c r="B163" s="21" t="s">
        <v>145</v>
      </c>
      <c r="C163" s="21" t="s">
        <v>130</v>
      </c>
      <c r="D163" s="20" t="s">
        <v>146</v>
      </c>
      <c r="E163" s="66">
        <v>33</v>
      </c>
      <c r="F163" s="65" t="s">
        <v>180</v>
      </c>
      <c r="G163" s="63" t="s">
        <v>182</v>
      </c>
      <c r="H163" s="20">
        <v>31</v>
      </c>
      <c r="I163" s="20" t="s">
        <v>159</v>
      </c>
      <c r="L163" s="66">
        <v>0.6</v>
      </c>
      <c r="N163" s="66">
        <v>8000</v>
      </c>
      <c r="P163" s="66">
        <v>11500</v>
      </c>
      <c r="T163" s="66">
        <f>14000/60</f>
        <v>233.33333333333334</v>
      </c>
      <c r="V163" s="66">
        <v>18000</v>
      </c>
      <c r="X163" s="68">
        <v>1.5</v>
      </c>
      <c r="Z163" s="66">
        <v>1800</v>
      </c>
      <c r="AA163" s="66">
        <v>2000</v>
      </c>
      <c r="AB163" s="15" t="s">
        <v>116</v>
      </c>
      <c r="AC163" t="s">
        <v>42</v>
      </c>
      <c r="AE163" s="15"/>
      <c r="AF163" t="s">
        <v>150</v>
      </c>
      <c r="AG163">
        <v>25</v>
      </c>
      <c r="AH163" s="60">
        <v>0.6</v>
      </c>
      <c r="AI163" s="59">
        <v>0.59027777777777779</v>
      </c>
      <c r="AJ163" s="15" t="s">
        <v>111</v>
      </c>
      <c r="AK163" t="s">
        <v>185</v>
      </c>
      <c r="AR163">
        <v>124</v>
      </c>
      <c r="AS163">
        <v>10</v>
      </c>
      <c r="AT163" s="20" t="s">
        <v>151</v>
      </c>
      <c r="AU163" s="20">
        <v>2020</v>
      </c>
      <c r="AV163" s="15" t="s">
        <v>147</v>
      </c>
      <c r="BD163" s="15" t="s">
        <v>25</v>
      </c>
      <c r="BI163" s="15" t="s">
        <v>163</v>
      </c>
      <c r="BJ163" s="15" t="s">
        <v>52</v>
      </c>
      <c r="BK163" t="s">
        <v>166</v>
      </c>
      <c r="BL163" s="15">
        <v>4</v>
      </c>
      <c r="BM163" t="s">
        <v>168</v>
      </c>
      <c r="BN163" s="61" t="s">
        <v>96</v>
      </c>
    </row>
    <row r="164" spans="1:66" x14ac:dyDescent="0.2">
      <c r="A164" s="20" t="s">
        <v>144</v>
      </c>
      <c r="B164" s="21" t="s">
        <v>145</v>
      </c>
      <c r="C164" s="21" t="s">
        <v>130</v>
      </c>
      <c r="D164" s="20" t="s">
        <v>146</v>
      </c>
      <c r="E164" s="67" t="s">
        <v>162</v>
      </c>
      <c r="F164" s="63" t="s">
        <v>183</v>
      </c>
      <c r="G164" s="63" t="s">
        <v>184</v>
      </c>
      <c r="H164" s="20">
        <v>65</v>
      </c>
      <c r="I164" t="s">
        <v>160</v>
      </c>
      <c r="L164" s="66">
        <v>0.5</v>
      </c>
      <c r="N164" s="66">
        <v>75</v>
      </c>
      <c r="P164" s="66">
        <v>1250</v>
      </c>
      <c r="T164" s="66">
        <f>145/60</f>
        <v>2.4166666666666665</v>
      </c>
      <c r="V164" s="66">
        <v>2000</v>
      </c>
      <c r="X164" s="68">
        <v>25</v>
      </c>
      <c r="Z164" s="66">
        <v>600</v>
      </c>
      <c r="AA164" s="66">
        <v>8000</v>
      </c>
      <c r="AB164" s="15" t="s">
        <v>116</v>
      </c>
      <c r="AC164" t="s">
        <v>41</v>
      </c>
      <c r="AE164" s="15"/>
      <c r="AF164" t="s">
        <v>150</v>
      </c>
      <c r="AG164">
        <v>25</v>
      </c>
      <c r="AH164" s="60">
        <v>0.6</v>
      </c>
      <c r="AI164" s="59">
        <v>0.59027777777777779</v>
      </c>
      <c r="AJ164" s="15" t="s">
        <v>111</v>
      </c>
      <c r="AK164" t="s">
        <v>185</v>
      </c>
      <c r="AR164">
        <v>141</v>
      </c>
      <c r="AS164">
        <v>30</v>
      </c>
      <c r="AT164" s="20" t="s">
        <v>151</v>
      </c>
      <c r="AU164" s="20">
        <v>2020</v>
      </c>
      <c r="AV164" s="15" t="s">
        <v>147</v>
      </c>
      <c r="BD164" s="15" t="s">
        <v>25</v>
      </c>
      <c r="BI164" s="15" t="s">
        <v>163</v>
      </c>
      <c r="BJ164" s="15" t="s">
        <v>52</v>
      </c>
      <c r="BK164" t="s">
        <v>167</v>
      </c>
      <c r="BL164" s="15">
        <v>4</v>
      </c>
      <c r="BM164" s="15" t="s">
        <v>169</v>
      </c>
      <c r="BN164" s="61" t="s">
        <v>96</v>
      </c>
    </row>
    <row r="165" spans="1:66" x14ac:dyDescent="0.2">
      <c r="A165" s="20" t="s">
        <v>144</v>
      </c>
      <c r="B165" s="21" t="s">
        <v>145</v>
      </c>
      <c r="C165" s="21" t="s">
        <v>130</v>
      </c>
      <c r="D165" s="20" t="s">
        <v>146</v>
      </c>
      <c r="E165" s="67" t="s">
        <v>162</v>
      </c>
      <c r="F165" s="63" t="s">
        <v>183</v>
      </c>
      <c r="G165" s="63" t="s">
        <v>184</v>
      </c>
      <c r="H165" s="20">
        <v>65</v>
      </c>
      <c r="I165" t="s">
        <v>160</v>
      </c>
      <c r="L165" s="66">
        <v>0.45</v>
      </c>
      <c r="N165" s="66">
        <v>75</v>
      </c>
      <c r="P165" s="66">
        <v>1250</v>
      </c>
      <c r="T165" s="66">
        <f>140/60</f>
        <v>2.3333333333333335</v>
      </c>
      <c r="V165" s="66">
        <v>2500</v>
      </c>
      <c r="X165" s="68">
        <v>29</v>
      </c>
      <c r="Z165" s="66">
        <v>650</v>
      </c>
      <c r="AA165" s="66">
        <v>10000</v>
      </c>
      <c r="AB165" s="15" t="s">
        <v>116</v>
      </c>
      <c r="AC165" t="s">
        <v>42</v>
      </c>
      <c r="AE165" s="15"/>
      <c r="AF165" t="s">
        <v>150</v>
      </c>
      <c r="AG165">
        <v>25</v>
      </c>
      <c r="AH165" s="60">
        <v>0.6</v>
      </c>
      <c r="AI165" s="59">
        <v>0.59027777777777779</v>
      </c>
      <c r="AJ165" s="15" t="s">
        <v>111</v>
      </c>
      <c r="AK165" t="s">
        <v>185</v>
      </c>
      <c r="AR165">
        <v>124</v>
      </c>
      <c r="AS165">
        <v>10</v>
      </c>
      <c r="AT165" s="20" t="s">
        <v>151</v>
      </c>
      <c r="AU165" s="20">
        <v>2020</v>
      </c>
      <c r="AV165" s="15" t="s">
        <v>147</v>
      </c>
      <c r="BD165" s="15" t="s">
        <v>25</v>
      </c>
      <c r="BI165" s="15" t="s">
        <v>163</v>
      </c>
      <c r="BJ165" s="15" t="s">
        <v>52</v>
      </c>
      <c r="BK165" t="s">
        <v>167</v>
      </c>
      <c r="BL165" s="15">
        <v>4</v>
      </c>
      <c r="BM165" s="15" t="s">
        <v>169</v>
      </c>
      <c r="BN165" s="61" t="s">
        <v>96</v>
      </c>
    </row>
    <row r="166" spans="1:66" x14ac:dyDescent="0.2">
      <c r="A166" s="20" t="s">
        <v>144</v>
      </c>
      <c r="B166" s="21" t="s">
        <v>145</v>
      </c>
      <c r="C166" s="21" t="s">
        <v>130</v>
      </c>
      <c r="D166" s="20" t="s">
        <v>146</v>
      </c>
      <c r="E166" s="66">
        <v>34</v>
      </c>
      <c r="F166" s="65" t="s">
        <v>180</v>
      </c>
      <c r="G166" s="64" t="s">
        <v>181</v>
      </c>
      <c r="H166" s="20">
        <v>31</v>
      </c>
      <c r="I166" s="20" t="s">
        <v>159</v>
      </c>
      <c r="L166" s="66">
        <v>0.8</v>
      </c>
      <c r="N166" s="66">
        <v>6000</v>
      </c>
      <c r="P166" s="66">
        <v>8000</v>
      </c>
      <c r="T166" s="66">
        <f>10000/60</f>
        <v>166.66666666666666</v>
      </c>
      <c r="V166" s="66">
        <v>12500</v>
      </c>
      <c r="X166" s="68">
        <v>1.3</v>
      </c>
      <c r="Z166" s="66">
        <v>2100</v>
      </c>
      <c r="AA166" s="66">
        <v>3100</v>
      </c>
      <c r="AB166" s="15" t="s">
        <v>116</v>
      </c>
      <c r="AC166" t="s">
        <v>41</v>
      </c>
      <c r="AE166" s="15"/>
      <c r="AF166" t="s">
        <v>150</v>
      </c>
      <c r="AG166">
        <v>25</v>
      </c>
      <c r="AH166" s="60">
        <v>0.6</v>
      </c>
      <c r="AI166" s="59">
        <v>0.59027777777777779</v>
      </c>
      <c r="AJ166" s="15" t="s">
        <v>111</v>
      </c>
      <c r="AK166" t="s">
        <v>191</v>
      </c>
      <c r="AR166">
        <v>156</v>
      </c>
      <c r="AS166">
        <v>10</v>
      </c>
      <c r="AT166" s="20" t="s">
        <v>151</v>
      </c>
      <c r="AU166" s="20">
        <v>2020</v>
      </c>
      <c r="AV166" s="15" t="s">
        <v>147</v>
      </c>
      <c r="BD166" s="15" t="s">
        <v>25</v>
      </c>
      <c r="BI166" s="15" t="s">
        <v>163</v>
      </c>
      <c r="BJ166" s="15" t="s">
        <v>52</v>
      </c>
      <c r="BK166" t="s">
        <v>165</v>
      </c>
      <c r="BL166" s="15">
        <v>4</v>
      </c>
      <c r="BM166" s="15" t="s">
        <v>168</v>
      </c>
      <c r="BN166" s="61" t="s">
        <v>96</v>
      </c>
    </row>
    <row r="167" spans="1:66" x14ac:dyDescent="0.2">
      <c r="A167" s="20" t="s">
        <v>144</v>
      </c>
      <c r="B167" s="21" t="s">
        <v>145</v>
      </c>
      <c r="C167" s="21" t="s">
        <v>130</v>
      </c>
      <c r="D167" s="20" t="s">
        <v>146</v>
      </c>
      <c r="E167" s="66">
        <v>33</v>
      </c>
      <c r="F167" s="65" t="s">
        <v>180</v>
      </c>
      <c r="G167" s="63" t="s">
        <v>182</v>
      </c>
      <c r="H167" s="20">
        <v>32</v>
      </c>
      <c r="I167" s="20" t="s">
        <v>159</v>
      </c>
      <c r="L167" s="66">
        <v>0.76</v>
      </c>
      <c r="N167" s="66">
        <v>6000</v>
      </c>
      <c r="P167" s="66">
        <v>7900</v>
      </c>
      <c r="T167" s="66">
        <f>10000/60</f>
        <v>166.66666666666666</v>
      </c>
      <c r="V167" s="66">
        <v>12200</v>
      </c>
      <c r="X167" s="68">
        <v>1.4</v>
      </c>
      <c r="Z167" s="66">
        <v>1000</v>
      </c>
      <c r="AA167" s="66">
        <v>1100</v>
      </c>
      <c r="AB167" s="15" t="s">
        <v>116</v>
      </c>
      <c r="AC167" t="s">
        <v>42</v>
      </c>
      <c r="AE167" s="15"/>
      <c r="AF167" t="s">
        <v>150</v>
      </c>
      <c r="AG167">
        <v>25</v>
      </c>
      <c r="AH167" s="60">
        <v>0.6</v>
      </c>
      <c r="AI167" s="59">
        <v>0.59027777777777779</v>
      </c>
      <c r="AJ167" s="15" t="s">
        <v>111</v>
      </c>
      <c r="AK167" t="s">
        <v>191</v>
      </c>
      <c r="AR167">
        <v>145</v>
      </c>
      <c r="AS167">
        <v>10</v>
      </c>
      <c r="AT167" s="20" t="s">
        <v>151</v>
      </c>
      <c r="AU167" s="20">
        <v>2020</v>
      </c>
      <c r="AV167" s="15" t="s">
        <v>147</v>
      </c>
      <c r="BD167" s="15" t="s">
        <v>25</v>
      </c>
      <c r="BI167" s="15" t="s">
        <v>163</v>
      </c>
      <c r="BJ167" s="15" t="s">
        <v>52</v>
      </c>
      <c r="BK167" t="s">
        <v>166</v>
      </c>
      <c r="BL167" s="15">
        <v>4</v>
      </c>
      <c r="BM167" t="s">
        <v>168</v>
      </c>
      <c r="BN167" s="61" t="s">
        <v>96</v>
      </c>
    </row>
    <row r="168" spans="1:66" x14ac:dyDescent="0.2">
      <c r="A168" s="20" t="s">
        <v>144</v>
      </c>
      <c r="B168" s="21" t="s">
        <v>145</v>
      </c>
      <c r="C168" s="21" t="s">
        <v>130</v>
      </c>
      <c r="D168" s="20" t="s">
        <v>146</v>
      </c>
      <c r="E168" s="67" t="s">
        <v>162</v>
      </c>
      <c r="F168" s="65" t="s">
        <v>187</v>
      </c>
      <c r="G168" s="63" t="s">
        <v>188</v>
      </c>
      <c r="H168" s="20">
        <v>89</v>
      </c>
      <c r="I168" t="s">
        <v>160</v>
      </c>
      <c r="L168" s="66">
        <v>0.55000000000000004</v>
      </c>
      <c r="N168" s="66">
        <v>110</v>
      </c>
      <c r="P168" s="66">
        <v>1600</v>
      </c>
      <c r="T168" s="66">
        <f>125/60</f>
        <v>2.0833333333333335</v>
      </c>
      <c r="V168" s="66">
        <v>2400</v>
      </c>
      <c r="X168" s="68">
        <v>24</v>
      </c>
      <c r="Z168" s="66">
        <v>500</v>
      </c>
      <c r="AA168" s="66">
        <v>10000</v>
      </c>
      <c r="AB168" s="15" t="s">
        <v>116</v>
      </c>
      <c r="AC168" t="s">
        <v>41</v>
      </c>
      <c r="AE168" s="15"/>
      <c r="AF168" t="s">
        <v>150</v>
      </c>
      <c r="AG168">
        <v>25</v>
      </c>
      <c r="AH168" s="60">
        <v>0.6</v>
      </c>
      <c r="AI168" s="59">
        <v>0.59027777777777779</v>
      </c>
      <c r="AJ168" s="15" t="s">
        <v>111</v>
      </c>
      <c r="AK168" t="s">
        <v>191</v>
      </c>
      <c r="AR168">
        <v>156</v>
      </c>
      <c r="AS168">
        <v>10</v>
      </c>
      <c r="AT168" s="20" t="s">
        <v>151</v>
      </c>
      <c r="AU168" s="20">
        <v>2020</v>
      </c>
      <c r="AV168" s="15" t="s">
        <v>147</v>
      </c>
      <c r="BD168" s="15" t="s">
        <v>25</v>
      </c>
      <c r="BI168" s="15" t="s">
        <v>163</v>
      </c>
      <c r="BJ168" s="15" t="s">
        <v>52</v>
      </c>
      <c r="BK168" t="s">
        <v>167</v>
      </c>
      <c r="BL168" s="15">
        <v>4</v>
      </c>
      <c r="BM168" s="15" t="s">
        <v>169</v>
      </c>
      <c r="BN168" s="61" t="s">
        <v>96</v>
      </c>
    </row>
    <row r="169" spans="1:66" s="48" customFormat="1" x14ac:dyDescent="0.2">
      <c r="A169" s="44" t="s">
        <v>144</v>
      </c>
      <c r="B169" s="45" t="s">
        <v>145</v>
      </c>
      <c r="C169" s="45" t="s">
        <v>130</v>
      </c>
      <c r="D169" s="44" t="s">
        <v>146</v>
      </c>
      <c r="E169" s="67" t="s">
        <v>162</v>
      </c>
      <c r="F169" s="63" t="s">
        <v>189</v>
      </c>
      <c r="G169" s="65" t="s">
        <v>190</v>
      </c>
      <c r="H169" s="44">
        <v>93</v>
      </c>
      <c r="I169" s="48" t="s">
        <v>160</v>
      </c>
      <c r="L169" s="66">
        <v>0.5</v>
      </c>
      <c r="N169" s="66">
        <v>60</v>
      </c>
      <c r="P169" s="66">
        <v>1750</v>
      </c>
      <c r="T169" s="66">
        <f>110/6</f>
        <v>18.333333333333332</v>
      </c>
      <c r="V169" s="66">
        <v>3000</v>
      </c>
      <c r="X169" s="68">
        <v>32</v>
      </c>
      <c r="Z169" s="66">
        <v>600</v>
      </c>
      <c r="AA169" s="66">
        <v>12000</v>
      </c>
      <c r="AB169" s="46" t="s">
        <v>116</v>
      </c>
      <c r="AC169" s="48" t="s">
        <v>42</v>
      </c>
      <c r="AE169" s="46"/>
      <c r="AF169" s="48" t="s">
        <v>150</v>
      </c>
      <c r="AG169" s="48">
        <v>25</v>
      </c>
      <c r="AH169" s="69">
        <v>0.6</v>
      </c>
      <c r="AI169" s="70">
        <v>0.59027777777777779</v>
      </c>
      <c r="AJ169" s="46" t="s">
        <v>111</v>
      </c>
      <c r="AK169" s="48" t="s">
        <v>191</v>
      </c>
      <c r="AR169" s="48">
        <v>145</v>
      </c>
      <c r="AS169" s="48">
        <v>10</v>
      </c>
      <c r="AT169" s="44" t="s">
        <v>151</v>
      </c>
      <c r="AU169" s="44">
        <v>2020</v>
      </c>
      <c r="AV169" s="46" t="s">
        <v>147</v>
      </c>
      <c r="BD169" s="46" t="s">
        <v>25</v>
      </c>
      <c r="BI169" s="46" t="s">
        <v>163</v>
      </c>
      <c r="BJ169" s="46" t="s">
        <v>52</v>
      </c>
      <c r="BK169" s="48" t="s">
        <v>167</v>
      </c>
      <c r="BL169" s="46">
        <v>4</v>
      </c>
      <c r="BM169" s="46" t="s">
        <v>169</v>
      </c>
      <c r="BN169" s="71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FFCA-AA3F-0E48-9FEA-58FF558DCA0C}">
  <dimension ref="B3:C5"/>
  <sheetViews>
    <sheetView workbookViewId="0">
      <selection activeCell="D9" sqref="D9"/>
    </sheetView>
  </sheetViews>
  <sheetFormatPr baseColWidth="10" defaultRowHeight="16" x14ac:dyDescent="0.2"/>
  <sheetData>
    <row r="3" spans="2:3" x14ac:dyDescent="0.2">
      <c r="B3" s="62"/>
      <c r="C3" t="s">
        <v>52</v>
      </c>
    </row>
    <row r="4" spans="2:3" x14ac:dyDescent="0.2">
      <c r="B4" s="63"/>
      <c r="C4" t="s">
        <v>170</v>
      </c>
    </row>
    <row r="5" spans="2:3" x14ac:dyDescent="0.2">
      <c r="B5" s="66"/>
      <c r="C5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2020-09-22T19:16:42Z</dcterms:created>
  <dcterms:modified xsi:type="dcterms:W3CDTF">2020-12-02T19:34:39Z</dcterms:modified>
</cp:coreProperties>
</file>