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drawings/drawing3.xml" ContentType="application/vnd.openxmlformats-officedocument.drawing+xml"/>
  <Override PartName="/xl/webextensions/webextension3.xml" ContentType="application/vnd.ms-office.webextension+xml"/>
  <Override PartName="/xl/drawings/drawing4.xml" ContentType="application/vnd.openxmlformats-officedocument.drawing+xml"/>
  <Override PartName="/xl/webextensions/webextension4.xml" ContentType="application/vnd.ms-office.webextension+xml"/>
  <Override PartName="/xl/drawings/drawing5.xml" ContentType="application/vnd.openxmlformats-officedocument.drawing+xml"/>
  <Override PartName="/xl/webextensions/webextension5.xml" ContentType="application/vnd.ms-office.webextension+xml"/>
  <Override PartName="/xl/drawings/drawing6.xml" ContentType="application/vnd.openxmlformats-officedocument.drawing+xml"/>
  <Override PartName="/xl/webextensions/webextension6.xml" ContentType="application/vnd.ms-office.webextension+xml"/>
  <Override PartName="/xl/drawings/drawing7.xml" ContentType="application/vnd.openxmlformats-officedocument.drawing+xml"/>
  <Override PartName="/xl/webextensions/webextension7.xml" ContentType="application/vnd.ms-office.webextension+xml"/>
  <Override PartName="/xl/drawings/drawing8.xml" ContentType="application/vnd.openxmlformats-officedocument.drawing+xml"/>
  <Override PartName="/xl/webextensions/webextension8.xml" ContentType="application/vnd.ms-office.webextension+xml"/>
  <Override PartName="/xl/drawings/drawing9.xml" ContentType="application/vnd.openxmlformats-officedocument.drawing+xml"/>
  <Override PartName="/xl/webextensions/webextension9.xml" ContentType="application/vnd.ms-office.webextension+xml"/>
  <Override PartName="/xl/drawings/drawing10.xml" ContentType="application/vnd.openxmlformats-officedocument.drawing+xml"/>
  <Override PartName="/xl/webextensions/webextension10.xml" ContentType="application/vnd.ms-office.webextension+xml"/>
  <Override PartName="/xl/drawings/drawing11.xml" ContentType="application/vnd.openxmlformats-officedocument.drawing+xml"/>
  <Override PartName="/xl/webextensions/webextension11.xml" ContentType="application/vnd.ms-office.webextension+xml"/>
  <Override PartName="/xl/drawings/drawing12.xml" ContentType="application/vnd.openxmlformats-officedocument.drawing+xml"/>
  <Override PartName="/xl/webextensions/webextension12.xml" ContentType="application/vnd.ms-office.webextension+xml"/>
  <Override PartName="/xl/drawings/drawing1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ver\Power bi and excel\Tesorería\"/>
    </mc:Choice>
  </mc:AlternateContent>
  <xr:revisionPtr revIDLastSave="0" documentId="13_ncr:1_{2AC49AAB-2643-4518-A5D3-EBDF2BD7DBCA}" xr6:coauthVersionLast="47" xr6:coauthVersionMax="47" xr10:uidLastSave="{00000000-0000-0000-0000-000000000000}"/>
  <bookViews>
    <workbookView xWindow="-120" yWindow="-120" windowWidth="20730" windowHeight="11040" firstSheet="4" activeTab="14" xr2:uid="{E28284C4-966C-4B20-AA0B-EA62F3719397}"/>
  </bookViews>
  <sheets>
    <sheet name="ENE" sheetId="3" r:id="rId1"/>
    <sheet name="FEB" sheetId="9" r:id="rId2"/>
    <sheet name="MAR" sheetId="10" r:id="rId3"/>
    <sheet name="ABR" sheetId="11" r:id="rId4"/>
    <sheet name="MAY" sheetId="12" r:id="rId5"/>
    <sheet name="JUN" sheetId="14" r:id="rId6"/>
    <sheet name="JUL" sheetId="13" r:id="rId7"/>
    <sheet name="AGO" sheetId="17" r:id="rId8"/>
    <sheet name="SET" sheetId="16" r:id="rId9"/>
    <sheet name="OCT" sheetId="18" r:id="rId10"/>
    <sheet name="NOV" sheetId="19" r:id="rId11"/>
    <sheet name="DIC" sheetId="20" r:id="rId12"/>
    <sheet name="REL_fc" sheetId="21" r:id="rId13"/>
    <sheet name="Objetivos" sheetId="22" r:id="rId14"/>
    <sheet name="DASH1" sheetId="23" r:id="rId15"/>
    <sheet name="FC_dia" sheetId="15" r:id="rId16"/>
    <sheet name="Ingresos" sheetId="1" r:id="rId17"/>
    <sheet name="Gastos" sheetId="2" r:id="rId18"/>
    <sheet name="Listas" sheetId="8" r:id="rId19"/>
  </sheets>
  <definedNames>
    <definedName name="_xlnm._FilterDatabase" localSheetId="3" hidden="1">ABR!$C$4:$I$4</definedName>
    <definedName name="_xlnm._FilterDatabase" localSheetId="7" hidden="1">AGO!$C$4:$I$4</definedName>
    <definedName name="_xlnm._FilterDatabase" localSheetId="11" hidden="1">DIC!$C$4:$I$4</definedName>
    <definedName name="_xlnm._FilterDatabase" localSheetId="0" hidden="1">ENE!$C$4:$I$4</definedName>
    <definedName name="_xlnm._FilterDatabase" localSheetId="1" hidden="1">FEB!$C$4:$I$4</definedName>
    <definedName name="_xlnm._FilterDatabase" localSheetId="6" hidden="1">JUL!$C$4:$I$4</definedName>
    <definedName name="_xlnm._FilterDatabase" localSheetId="5" hidden="1">JUN!$C$4:$I$4</definedName>
    <definedName name="_xlnm._FilterDatabase" localSheetId="2" hidden="1">MAR!$C$4:$I$4</definedName>
    <definedName name="_xlnm._FilterDatabase" localSheetId="4" hidden="1">MAY!$C$4:$I$4</definedName>
    <definedName name="_xlnm._FilterDatabase" localSheetId="10" hidden="1">NOV!$C$4:$I$4</definedName>
    <definedName name="_xlnm._FilterDatabase" localSheetId="9" hidden="1">OCT!$C$4:$I$4</definedName>
    <definedName name="_xlnm._FilterDatabase" localSheetId="8" hidden="1">SET!$C$4:$I$4</definedName>
    <definedName name="_xlchart.v1.0" hidden="1">Objetivos!$C$18:$C$19</definedName>
    <definedName name="_xlchart.v1.1" hidden="1">Objetivos!$D$18:$D$19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2" l="1"/>
  <c r="D26" i="22"/>
  <c r="D24" i="22"/>
  <c r="P12" i="22"/>
  <c r="P8" i="22"/>
  <c r="P4" i="22"/>
  <c r="D3" i="2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L9" i="3"/>
  <c r="D9" i="22" s="1"/>
  <c r="D10" i="22" s="1"/>
  <c r="J14" i="15"/>
  <c r="O18" i="15"/>
  <c r="O16" i="15"/>
  <c r="O15" i="15"/>
  <c r="O14" i="15"/>
  <c r="J18" i="15"/>
  <c r="J17" i="15"/>
  <c r="J16" i="15"/>
  <c r="J15" i="15"/>
  <c r="J13" i="15"/>
  <c r="J12" i="15"/>
  <c r="J11" i="15"/>
  <c r="J9" i="15"/>
  <c r="N18" i="15"/>
  <c r="N16" i="15"/>
  <c r="N15" i="15"/>
  <c r="N14" i="15"/>
  <c r="I18" i="15"/>
  <c r="I17" i="15"/>
  <c r="I16" i="15"/>
  <c r="I15" i="15"/>
  <c r="I14" i="15"/>
  <c r="I13" i="15"/>
  <c r="I12" i="15"/>
  <c r="I11" i="15"/>
  <c r="I9" i="15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L9" i="16"/>
  <c r="M5" i="21" s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L9" i="20"/>
  <c r="B9" i="20"/>
  <c r="B8" i="20"/>
  <c r="L7" i="20"/>
  <c r="L4" i="20" s="1"/>
  <c r="B7" i="20"/>
  <c r="B6" i="20"/>
  <c r="B5" i="20"/>
  <c r="C3" i="20"/>
  <c r="H2" i="20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L9" i="19"/>
  <c r="O5" i="21" s="1"/>
  <c r="B9" i="19"/>
  <c r="B8" i="19"/>
  <c r="L7" i="19"/>
  <c r="O5" i="22" s="1"/>
  <c r="B7" i="19"/>
  <c r="B6" i="19"/>
  <c r="M14" i="19" s="1"/>
  <c r="B5" i="19"/>
  <c r="C3" i="19"/>
  <c r="H2" i="19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L9" i="18"/>
  <c r="N5" i="21" s="1"/>
  <c r="B9" i="18"/>
  <c r="B8" i="18"/>
  <c r="M14" i="18" s="1"/>
  <c r="L7" i="18"/>
  <c r="N5" i="22" s="1"/>
  <c r="B7" i="18"/>
  <c r="B6" i="18"/>
  <c r="B5" i="18"/>
  <c r="C3" i="18"/>
  <c r="H2" i="18"/>
  <c r="L7" i="16"/>
  <c r="M4" i="21" s="1"/>
  <c r="L7" i="17"/>
  <c r="L4" i="21" s="1"/>
  <c r="L6" i="21" s="1"/>
  <c r="L9" i="17"/>
  <c r="L5" i="21" s="1"/>
  <c r="L9" i="13"/>
  <c r="K9" i="22" s="1"/>
  <c r="K10" i="22" s="1"/>
  <c r="L7" i="13"/>
  <c r="K4" i="21" s="1"/>
  <c r="L7" i="14"/>
  <c r="J4" i="21" s="1"/>
  <c r="L9" i="12"/>
  <c r="I9" i="22" s="1"/>
  <c r="I10" i="22" s="1"/>
  <c r="L7" i="12"/>
  <c r="I4" i="21" s="1"/>
  <c r="L9" i="11"/>
  <c r="H9" i="22" s="1"/>
  <c r="H10" i="22" s="1"/>
  <c r="L7" i="11"/>
  <c r="L9" i="10"/>
  <c r="G5" i="21" s="1"/>
  <c r="L7" i="10"/>
  <c r="G4" i="21" s="1"/>
  <c r="L9" i="9"/>
  <c r="F9" i="22" s="1"/>
  <c r="F10" i="22" s="1"/>
  <c r="F8" i="23" s="1"/>
  <c r="L7" i="9"/>
  <c r="F4" i="21" s="1"/>
  <c r="L7" i="3"/>
  <c r="D7" i="21" s="1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C3" i="17"/>
  <c r="H2" i="17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C3" i="16"/>
  <c r="H2" i="16"/>
  <c r="B6" i="3"/>
  <c r="B7" i="3"/>
  <c r="B8" i="3"/>
  <c r="D11" i="15" s="1"/>
  <c r="B9" i="3"/>
  <c r="B10" i="3"/>
  <c r="B11" i="3"/>
  <c r="D14" i="15" s="1"/>
  <c r="B32" i="3"/>
  <c r="D17" i="15" s="1"/>
  <c r="B33" i="3"/>
  <c r="B5" i="3"/>
  <c r="D8" i="15" s="1"/>
  <c r="H2" i="3"/>
  <c r="C3" i="3"/>
  <c r="L9" i="14"/>
  <c r="L4" i="14" s="1"/>
  <c r="L4" i="1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5" i="3"/>
  <c r="N6" i="22" l="1"/>
  <c r="N13" i="22"/>
  <c r="N14" i="22" s="1"/>
  <c r="L11" i="3"/>
  <c r="L5" i="9" s="1"/>
  <c r="O6" i="22"/>
  <c r="M6" i="21"/>
  <c r="G6" i="21"/>
  <c r="L4" i="18"/>
  <c r="N4" i="21"/>
  <c r="N6" i="21" s="1"/>
  <c r="D5" i="22"/>
  <c r="L9" i="22"/>
  <c r="L10" i="22" s="1"/>
  <c r="L4" i="19"/>
  <c r="O4" i="21"/>
  <c r="O6" i="21" s="1"/>
  <c r="J5" i="22"/>
  <c r="J6" i="22" s="1"/>
  <c r="M9" i="22"/>
  <c r="M10" i="22" s="1"/>
  <c r="M14" i="20"/>
  <c r="D5" i="21"/>
  <c r="L5" i="22"/>
  <c r="N9" i="22"/>
  <c r="N10" i="22" s="1"/>
  <c r="M5" i="22"/>
  <c r="O9" i="22"/>
  <c r="O10" i="22" s="1"/>
  <c r="M14" i="16"/>
  <c r="E11" i="15"/>
  <c r="F11" i="15" s="1"/>
  <c r="D4" i="21"/>
  <c r="L4" i="3"/>
  <c r="M14" i="17"/>
  <c r="L4" i="17"/>
  <c r="L4" i="16"/>
  <c r="K5" i="21"/>
  <c r="K6" i="21" s="1"/>
  <c r="K5" i="22"/>
  <c r="H6" i="23"/>
  <c r="G5" i="22"/>
  <c r="B6" i="23" s="1"/>
  <c r="G9" i="22"/>
  <c r="G10" i="22" s="1"/>
  <c r="L4" i="10"/>
  <c r="F5" i="21"/>
  <c r="F6" i="21" s="1"/>
  <c r="E5" i="22"/>
  <c r="L4" i="9"/>
  <c r="F5" i="22"/>
  <c r="E4" i="21"/>
  <c r="E9" i="22"/>
  <c r="E10" i="22" s="1"/>
  <c r="E5" i="21"/>
  <c r="L4" i="11"/>
  <c r="H4" i="21"/>
  <c r="H5" i="21"/>
  <c r="H5" i="22"/>
  <c r="H13" i="22" s="1"/>
  <c r="I5" i="22"/>
  <c r="L4" i="12"/>
  <c r="I5" i="21"/>
  <c r="I6" i="21" s="1"/>
  <c r="J9" i="22"/>
  <c r="J5" i="21"/>
  <c r="J10" i="15"/>
  <c r="I10" i="15"/>
  <c r="I8" i="15"/>
  <c r="J8" i="15"/>
  <c r="D9" i="15"/>
  <c r="E16" i="15"/>
  <c r="D12" i="15"/>
  <c r="E8" i="15"/>
  <c r="F8" i="15" s="1"/>
  <c r="D18" i="15"/>
  <c r="D10" i="15"/>
  <c r="D16" i="15"/>
  <c r="E13" i="15"/>
  <c r="D15" i="15"/>
  <c r="E17" i="15"/>
  <c r="F17" i="15" s="1"/>
  <c r="E15" i="15"/>
  <c r="E18" i="15"/>
  <c r="D13" i="15"/>
  <c r="E12" i="15"/>
  <c r="K11" i="15"/>
  <c r="K13" i="15"/>
  <c r="E10" i="15"/>
  <c r="E9" i="15"/>
  <c r="E14" i="15"/>
  <c r="F14" i="15" s="1"/>
  <c r="K12" i="15"/>
  <c r="K9" i="15"/>
  <c r="P15" i="15"/>
  <c r="K16" i="15"/>
  <c r="K18" i="15"/>
  <c r="K15" i="15"/>
  <c r="K17" i="15"/>
  <c r="K14" i="15"/>
  <c r="P18" i="15"/>
  <c r="P14" i="15"/>
  <c r="P16" i="15"/>
  <c r="O11" i="15"/>
  <c r="F3" i="21" l="1"/>
  <c r="E3" i="21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L11" i="9" s="1"/>
  <c r="E7" i="21" s="1"/>
  <c r="O13" i="22"/>
  <c r="O14" i="22" s="1"/>
  <c r="M6" i="22"/>
  <c r="M13" i="22"/>
  <c r="M14" i="22" s="1"/>
  <c r="L13" i="22"/>
  <c r="L14" i="22" s="1"/>
  <c r="L8" i="23" s="1"/>
  <c r="L6" i="22"/>
  <c r="D6" i="22"/>
  <c r="D13" i="22"/>
  <c r="D14" i="22" s="1"/>
  <c r="F16" i="22" s="1"/>
  <c r="D6" i="21"/>
  <c r="D8" i="21" s="1"/>
  <c r="K6" i="22"/>
  <c r="K13" i="22"/>
  <c r="K14" i="22" s="1"/>
  <c r="G6" i="22"/>
  <c r="G13" i="22"/>
  <c r="G14" i="22" s="1"/>
  <c r="E6" i="21"/>
  <c r="F6" i="22"/>
  <c r="F13" i="22"/>
  <c r="F14" i="22" s="1"/>
  <c r="E6" i="22"/>
  <c r="E13" i="22"/>
  <c r="E14" i="22" s="1"/>
  <c r="L5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L11" i="10" s="1"/>
  <c r="F7" i="21"/>
  <c r="F8" i="21" s="1"/>
  <c r="P4" i="21"/>
  <c r="D23" i="22"/>
  <c r="J13" i="22"/>
  <c r="E6" i="23"/>
  <c r="D25" i="22"/>
  <c r="H6" i="21"/>
  <c r="K10" i="15"/>
  <c r="H6" i="22"/>
  <c r="H14" i="22"/>
  <c r="K8" i="15"/>
  <c r="I6" i="22"/>
  <c r="I13" i="22"/>
  <c r="I14" i="22" s="1"/>
  <c r="I8" i="23" s="1"/>
  <c r="P5" i="22"/>
  <c r="P6" i="22" s="1"/>
  <c r="P9" i="22"/>
  <c r="J10" i="22"/>
  <c r="P5" i="21"/>
  <c r="J6" i="21"/>
  <c r="F12" i="15"/>
  <c r="F18" i="15"/>
  <c r="F13" i="15"/>
  <c r="F9" i="15"/>
  <c r="F16" i="15"/>
  <c r="F15" i="15"/>
  <c r="F10" i="15"/>
  <c r="N8" i="15"/>
  <c r="O13" i="15"/>
  <c r="O12" i="15"/>
  <c r="O10" i="15"/>
  <c r="O9" i="15"/>
  <c r="O8" i="15"/>
  <c r="N10" i="15"/>
  <c r="N11" i="15"/>
  <c r="P11" i="15" s="1"/>
  <c r="N9" i="15"/>
  <c r="N12" i="15"/>
  <c r="N13" i="15"/>
  <c r="J14" i="22" l="1"/>
  <c r="C8" i="23" s="1"/>
  <c r="D18" i="22"/>
  <c r="E8" i="21"/>
  <c r="L5" i="11"/>
  <c r="H3" i="21" s="1"/>
  <c r="G7" i="21"/>
  <c r="G8" i="21" s="1"/>
  <c r="G3" i="21"/>
  <c r="P10" i="22"/>
  <c r="P13" i="22"/>
  <c r="P14" i="22" s="1"/>
  <c r="P6" i="21"/>
  <c r="O17" i="15"/>
  <c r="N17" i="15"/>
  <c r="P9" i="15"/>
  <c r="P12" i="15"/>
  <c r="P10" i="15"/>
  <c r="P13" i="15"/>
  <c r="P8" i="15"/>
  <c r="I5" i="11" l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L11" i="11" s="1"/>
  <c r="L5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L11" i="12" s="1"/>
  <c r="P7" i="21"/>
  <c r="P8" i="21" s="1"/>
  <c r="P17" i="15"/>
  <c r="H7" i="21" l="1"/>
  <c r="H8" i="21" s="1"/>
  <c r="I3" i="21"/>
  <c r="L5" i="14"/>
  <c r="J3" i="21" s="1"/>
  <c r="I7" i="21"/>
  <c r="I8" i="21" s="1"/>
  <c r="I5" i="14" l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L11" i="14" s="1"/>
  <c r="L5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L11" i="13" s="1"/>
  <c r="J7" i="21" l="1"/>
  <c r="J8" i="21" s="1"/>
  <c r="L5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L11" i="17" s="1"/>
  <c r="K7" i="21"/>
  <c r="K8" i="21" s="1"/>
  <c r="K6" i="23" s="1"/>
  <c r="K3" i="21"/>
  <c r="L5" i="16" l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L7" i="21"/>
  <c r="L8" i="21" s="1"/>
  <c r="L3" i="21"/>
  <c r="M3" i="21" l="1"/>
  <c r="I22" i="16"/>
  <c r="L11" i="16"/>
  <c r="L5" i="18" l="1"/>
  <c r="N3" i="21" s="1"/>
  <c r="M7" i="21"/>
  <c r="M8" i="21" s="1"/>
  <c r="I5" i="18" l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L11" i="18" s="1"/>
  <c r="L5" i="19" s="1"/>
  <c r="I5" i="19" l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L11" i="19" s="1"/>
  <c r="L5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L11" i="20" s="1"/>
  <c r="O3" i="21"/>
  <c r="P3" i="21" s="1"/>
  <c r="N7" i="21"/>
  <c r="N8" i="21" s="1"/>
  <c r="O7" i="21" l="1"/>
  <c r="O8" i="21" s="1"/>
</calcChain>
</file>

<file path=xl/sharedStrings.xml><?xml version="1.0" encoding="utf-8"?>
<sst xmlns="http://schemas.openxmlformats.org/spreadsheetml/2006/main" count="539" uniqueCount="195">
  <si>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</si>
  <si>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</si>
  <si>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</si>
  <si>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</si>
  <si>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</si>
  <si>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</si>
  <si>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</si>
  <si>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</si>
  <si>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</si>
  <si>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</si>
  <si>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</si>
  <si>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</si>
  <si>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</si>
  <si>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</si>
  <si>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</si>
  <si>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</si>
  <si>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</si>
  <si>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PLAN DE CUENTAS-INGRESOS</t>
  </si>
  <si>
    <t>INGRESOS SERVICIOS</t>
  </si>
  <si>
    <t>INGRESOS PRODUCTOS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</si>
  <si>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</si>
  <si>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</si>
  <si>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</si>
  <si>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</si>
  <si>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</si>
  <si>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</si>
  <si>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</si>
  <si>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</si>
  <si>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</si>
  <si>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</si>
  <si>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</si>
  <si>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</si>
  <si>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</si>
  <si>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</si>
  <si>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</si>
  <si>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</si>
  <si>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</si>
  <si>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</si>
  <si>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</si>
  <si>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</si>
  <si>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</si>
  <si>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</si>
  <si>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</si>
  <si>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</si>
  <si>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</si>
  <si>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</si>
  <si>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</si>
  <si>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</si>
  <si>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</si>
  <si>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</si>
  <si>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</si>
  <si>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</si>
  <si>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</si>
  <si>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</si>
  <si>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PLAN DE CUENTAS-GASTOS</t>
  </si>
  <si>
    <t>GASTOS DE PRODUCTOS</t>
  </si>
  <si>
    <t>GASTOS SERVICIOS</t>
  </si>
  <si>
    <t>INGRESOS OPERACIONES</t>
  </si>
  <si>
    <t>GASTOS OPERACIONES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</si>
  <si>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</si>
  <si>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</si>
  <si>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</si>
  <si>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</si>
  <si>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</si>
  <si>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</si>
  <si>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</si>
  <si>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</si>
  <si>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</si>
  <si>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</si>
  <si>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</si>
  <si>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</si>
  <si>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</si>
  <si>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</si>
  <si>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</si>
  <si>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</si>
  <si>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</si>
  <si>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</si>
  <si>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</si>
  <si>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</si>
  <si>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</si>
  <si>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</si>
  <si>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</si>
  <si>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</si>
  <si>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</si>
  <si>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</si>
  <si>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</si>
  <si>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</si>
  <si>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</si>
  <si>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</si>
  <si>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</si>
  <si>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</si>
  <si>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</si>
  <si>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</si>
  <si>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</si>
  <si>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</si>
  <si>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</si>
  <si>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</si>
  <si>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</si>
  <si>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</si>
  <si>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</si>
  <si>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</si>
  <si>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</si>
  <si>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</si>
  <si>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</si>
  <si>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</si>
  <si>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</si>
  <si>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</si>
  <si>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</si>
  <si>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</si>
  <si>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</si>
  <si>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GASTOS RECURSOS HUMANOS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</si>
  <si>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</si>
  <si>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</si>
  <si>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</si>
  <si>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</si>
  <si>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</si>
  <si>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</si>
  <si>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</si>
  <si>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</si>
  <si>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</si>
  <si>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</si>
  <si>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</si>
  <si>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</si>
  <si>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</si>
  <si>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</si>
  <si>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</si>
  <si>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</si>
  <si>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2.4.17</t>
  </si>
  <si>
    <t>INGRESOS RECURSOS HUMANOS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</si>
  <si>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</si>
  <si>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</si>
  <si>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</si>
  <si>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</si>
  <si>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</si>
  <si>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</si>
  <si>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</si>
  <si>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</si>
  <si>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</si>
  <si>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</si>
  <si>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</si>
  <si>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</si>
  <si>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</si>
  <si>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</si>
  <si>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</si>
  <si>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</si>
  <si>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1.4.17</t>
  </si>
  <si>
    <t>MOVIMIENTOS DIARIO</t>
  </si>
  <si>
    <t>FECHA</t>
  </si>
  <si>
    <t>Clasificación</t>
  </si>
  <si>
    <t>Plan de Cuentas</t>
  </si>
  <si>
    <t>Detalle</t>
  </si>
  <si>
    <t>Valor</t>
  </si>
  <si>
    <t>Fecha de Pago</t>
  </si>
  <si>
    <t>Acumulado</t>
  </si>
  <si>
    <t>Resultado</t>
  </si>
  <si>
    <t>Total Ingresos</t>
  </si>
  <si>
    <t>Total Gastos</t>
  </si>
  <si>
    <t>Gastos</t>
  </si>
  <si>
    <t>Ingresos</t>
  </si>
  <si>
    <t>Saldo Inicial</t>
  </si>
  <si>
    <t xml:space="preserve">  RESULTADO POR DÍA</t>
  </si>
  <si>
    <t>Día</t>
  </si>
  <si>
    <t>INGRESOS</t>
  </si>
  <si>
    <t>GASTOS</t>
  </si>
  <si>
    <t>Resultado día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</si>
  <si>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</si>
  <si>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</si>
  <si>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</si>
  <si>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</si>
  <si>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</si>
  <si>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</si>
  <si>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</si>
  <si>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</si>
  <si>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</si>
  <si>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</si>
  <si>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</si>
  <si>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</si>
  <si>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</si>
  <si>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Flujo de caja</t>
  </si>
  <si>
    <t>Beneficio/Pérdida</t>
  </si>
  <si>
    <t>Margen</t>
  </si>
  <si>
    <t>INGRESOS Real</t>
  </si>
  <si>
    <t>%Cumplimiento</t>
  </si>
  <si>
    <t>Objetivo Resultado</t>
  </si>
  <si>
    <t>Gastos Real</t>
  </si>
  <si>
    <t>Resultado Real</t>
  </si>
  <si>
    <t>Objetivo INGRESOS</t>
  </si>
  <si>
    <t>Objetivo GASTOS</t>
  </si>
  <si>
    <t>Cumplimiento del objetivo</t>
  </si>
  <si>
    <t>Comparación del flujo de caja</t>
  </si>
  <si>
    <t>Objetivo</t>
  </si>
  <si>
    <t>Saldo Mes</t>
  </si>
  <si>
    <t>DASHBOARD FLUJO DE CAJA</t>
  </si>
  <si>
    <t>Realizado/Objetivo</t>
  </si>
  <si>
    <t>Margen/Ingresos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</si>
</sst>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2"/>
      </bottom>
      <diagonal/>
    </border>
    <border>
      <left style="medium">
        <color theme="2"/>
      </left>
      <right style="thick">
        <color theme="0"/>
      </right>
      <top style="medium">
        <color theme="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theme="2"/>
      </top>
      <bottom style="thick">
        <color theme="0"/>
      </bottom>
      <diagonal/>
    </border>
    <border>
      <left style="thick">
        <color theme="0"/>
      </left>
      <right style="medium">
        <color theme="2"/>
      </right>
      <top style="medium">
        <color theme="2"/>
      </top>
      <bottom style="thick">
        <color theme="0"/>
      </bottom>
      <diagonal/>
    </border>
    <border>
      <left style="medium">
        <color theme="2"/>
      </left>
      <right style="thick">
        <color theme="0"/>
      </right>
      <top style="thick">
        <color theme="0"/>
      </top>
      <bottom style="medium">
        <color theme="2"/>
      </bottom>
      <diagonal/>
    </border>
    <border>
      <left style="thick">
        <color theme="0"/>
      </left>
      <right style="medium">
        <color theme="2"/>
      </right>
      <top style="thick">
        <color theme="0"/>
      </top>
      <bottom style="medium">
        <color theme="2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2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2"/>
      </left>
      <right/>
      <top style="thick">
        <color theme="2"/>
      </top>
      <bottom/>
      <diagonal/>
    </border>
    <border>
      <left/>
      <right style="thick">
        <color theme="2"/>
      </right>
      <top style="thick">
        <color theme="2"/>
      </top>
      <bottom/>
      <diagonal/>
    </border>
    <border>
      <left style="thick">
        <color theme="2"/>
      </left>
      <right/>
      <top/>
      <bottom style="thick">
        <color theme="2"/>
      </bottom>
      <diagonal/>
    </border>
    <border>
      <left/>
      <right style="thick">
        <color theme="2"/>
      </right>
      <top/>
      <bottom style="thick">
        <color theme="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3" fillId="0" borderId="0" xfId="0" applyFont="1" applyAlignment="1">
      <alignment horizontal="left" vertical="top"/>
    </xf>
    <xf numFmtId="14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0" xfId="0" applyFont="1" applyFill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5" fillId="5" borderId="2" xfId="0" applyFont="1" applyFill="1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9" xfId="0" applyBorder="1"/>
    <xf numFmtId="0" fontId="0" fillId="0" borderId="16" xfId="0" applyBorder="1"/>
    <xf numFmtId="0" fontId="0" fillId="0" borderId="21" xfId="0" applyBorder="1"/>
    <xf numFmtId="0" fontId="4" fillId="7" borderId="22" xfId="0" applyFont="1" applyFill="1" applyBorder="1"/>
    <xf numFmtId="0" fontId="4" fillId="7" borderId="20" xfId="0" applyFont="1" applyFill="1" applyBorder="1"/>
    <xf numFmtId="0" fontId="4" fillId="7" borderId="0" xfId="0" applyFont="1" applyFill="1"/>
    <xf numFmtId="0" fontId="4" fillId="7" borderId="17" xfId="0" applyFont="1" applyFill="1" applyBorder="1"/>
    <xf numFmtId="0" fontId="4" fillId="7" borderId="19" xfId="0" applyFont="1" applyFill="1" applyBorder="1"/>
    <xf numFmtId="0" fontId="0" fillId="8" borderId="18" xfId="0" applyFill="1" applyBorder="1"/>
    <xf numFmtId="2" fontId="0" fillId="0" borderId="0" xfId="0" applyNumberFormat="1"/>
    <xf numFmtId="0" fontId="7" fillId="0" borderId="0" xfId="0" applyFont="1" applyAlignment="1">
      <alignment horizontal="center" vertical="top"/>
    </xf>
    <xf numFmtId="10" fontId="0" fillId="0" borderId="0" xfId="1" applyNumberFormat="1" applyFont="1"/>
    <xf numFmtId="0" fontId="4" fillId="2" borderId="22" xfId="0" applyFont="1" applyFill="1" applyBorder="1"/>
    <xf numFmtId="0" fontId="0" fillId="5" borderId="0" xfId="0" applyFill="1"/>
    <xf numFmtId="0" fontId="5" fillId="0" borderId="0" xfId="0" applyFont="1"/>
    <xf numFmtId="10" fontId="4" fillId="10" borderId="0" xfId="1" applyNumberFormat="1" applyFont="1" applyFill="1" applyAlignment="1"/>
    <xf numFmtId="0" fontId="4" fillId="10" borderId="0" xfId="0" applyFont="1" applyFill="1"/>
    <xf numFmtId="0" fontId="4" fillId="9" borderId="0" xfId="0" applyFont="1" applyFill="1"/>
    <xf numFmtId="10" fontId="4" fillId="9" borderId="0" xfId="1" applyNumberFormat="1" applyFont="1" applyFill="1" applyAlignme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left" vertical="top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" fillId="7" borderId="23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48AE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76225">
              <a:solidFill>
                <a:schemeClr val="accent6">
                  <a:lumMod val="75000"/>
                </a:schemeClr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76225">
                <a:solidFill>
                  <a:srgbClr val="48AE0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5-4737-B3C0-73EB03D2AD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76225">
                <a:solidFill>
                  <a:schemeClr val="accent6">
                    <a:lumMod val="40000"/>
                    <a:lumOff val="6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C5-4737-B3C0-73EB03D2AD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76225">
                <a:solidFill>
                  <a:schemeClr val="accent2">
                    <a:lumMod val="7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5-4737-B3C0-73EB03D2AD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76225">
                <a:solidFill>
                  <a:schemeClr val="accent2">
                    <a:lumMod val="60000"/>
                    <a:lumOff val="4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C5-4737-B3C0-73EB03D2AD08}"/>
              </c:ext>
            </c:extLst>
          </c:dPt>
          <c:dLbls>
            <c:dLbl>
              <c:idx val="0"/>
              <c:layout>
                <c:manualLayout>
                  <c:x val="-2.2303067576093417E-17"/>
                  <c:y val="3.62318840579709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C5-4737-B3C0-73EB03D2AD08}"/>
                </c:ext>
              </c:extLst>
            </c:dLbl>
            <c:dLbl>
              <c:idx val="1"/>
              <c:layout>
                <c:manualLayout>
                  <c:x val="-1.4598540145985446E-2"/>
                  <c:y val="6.52173913043478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C5-4737-B3C0-73EB03D2AD08}"/>
                </c:ext>
              </c:extLst>
            </c:dLbl>
            <c:dLbl>
              <c:idx val="2"/>
              <c:layout>
                <c:manualLayout>
                  <c:x val="0"/>
                  <c:y val="5.07246376811594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C5-4737-B3C0-73EB03D2AD08}"/>
                </c:ext>
              </c:extLst>
            </c:dLbl>
            <c:dLbl>
              <c:idx val="3"/>
              <c:layout>
                <c:manualLayout>
                  <c:x val="0"/>
                  <c:y val="5.07246376811594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C5-4737-B3C0-73EB03D2A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Objetivos!$C$23:$C$26</c:f>
              <c:strCache>
                <c:ptCount val="4"/>
                <c:pt idx="0">
                  <c:v>Ingresos</c:v>
                </c:pt>
                <c:pt idx="1">
                  <c:v>Objetivo</c:v>
                </c:pt>
                <c:pt idx="2">
                  <c:v>Gastos</c:v>
                </c:pt>
                <c:pt idx="3">
                  <c:v>Objetivo</c:v>
                </c:pt>
              </c:strCache>
            </c:strRef>
          </c:cat>
          <c:val>
            <c:numRef>
              <c:f>Objetivos!$D$23:$D$26</c:f>
              <c:numCache>
                <c:formatCode>General</c:formatCode>
                <c:ptCount val="4"/>
                <c:pt idx="0">
                  <c:v>39.527000000000001</c:v>
                </c:pt>
                <c:pt idx="1">
                  <c:v>34</c:v>
                </c:pt>
                <c:pt idx="2">
                  <c:v>46.96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737-B3C0-73EB03D2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-27"/>
        <c:axId val="1608627712"/>
        <c:axId val="1608628128"/>
      </c:barChart>
      <c:catAx>
        <c:axId val="1608627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28128"/>
        <c:crosses val="autoZero"/>
        <c:auto val="1"/>
        <c:lblAlgn val="ctr"/>
        <c:lblOffset val="100"/>
        <c:noMultiLvlLbl val="0"/>
      </c:catAx>
      <c:valAx>
        <c:axId val="1608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86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05D092A-09F2-4F36-A495-7FE5C741DE24}">
          <cx:spPr>
            <a:solidFill>
              <a:srgbClr val="0070C0"/>
            </a:solidFill>
          </cx:spPr>
          <cx:dataPt idx="1">
            <cx:spPr>
              <a:solidFill>
                <a:srgbClr val="00B0F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$F$3" fmlaRange="Listas!$I$4:$I$15" noThreeD="1" sel="4" val="2"/>
</file>

<file path=xl/ctrlProps/ctrlProp2.xml><?xml version="1.0" encoding="utf-8"?>
<formControlPr xmlns="http://schemas.microsoft.com/office/spreadsheetml/2009/9/main" objectType="Drop" dropStyle="combo" dx="22" fmlaLink="$F$3" fmlaRange="Listas!$I$4:$I$15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2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Complemento 2" title="Mini Calendar and Date Picker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Complemento 2" title="Mini Calendar and Date Picker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2</xdr:col>
          <xdr:colOff>657225</xdr:colOff>
          <xdr:row>3</xdr:row>
          <xdr:rowOff>142875</xdr:rowOff>
        </xdr:to>
        <xdr:sp macro="" textlink="">
          <xdr:nvSpPr>
            <xdr:cNvPr id="29698" name="Drop Down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E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5442</xdr:colOff>
      <xdr:row>10</xdr:row>
      <xdr:rowOff>20411</xdr:rowOff>
    </xdr:from>
    <xdr:to>
      <xdr:col>2</xdr:col>
      <xdr:colOff>653142</xdr:colOff>
      <xdr:row>18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28573</xdr:colOff>
      <xdr:row>10</xdr:row>
      <xdr:rowOff>13607</xdr:rowOff>
    </xdr:from>
    <xdr:to>
      <xdr:col>5</xdr:col>
      <xdr:colOff>884463</xdr:colOff>
      <xdr:row>17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3" y="1966232"/>
              <a:ext cx="2360840" cy="1510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</xdr:row>
          <xdr:rowOff>19050</xdr:rowOff>
        </xdr:from>
        <xdr:to>
          <xdr:col>4</xdr:col>
          <xdr:colOff>238125</xdr:colOff>
          <xdr:row>3</xdr:row>
          <xdr:rowOff>28575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F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42862</xdr:rowOff>
    </xdr:from>
    <xdr:to>
      <xdr:col>15</xdr:col>
      <xdr:colOff>447675</xdr:colOff>
      <xdr:row>12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Complemento 1" title="Mini Calendar and Date Picker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1B248-F2C5-4849-9977-039AED13F3A0}" name="Tabla1" displayName="Tabla1" ref="B4:B12" totalsRowShown="0" dataDxfId="1">
  <autoFilter ref="B4:B12" xr:uid="{BB11B248-F2C5-4849-9977-039AED13F3A0}"/>
  <tableColumns count="1">
    <tableColumn id="1" xr3:uid="{9A2C837C-F4D2-4198-9690-A635FEC7AF51}" name="Ingreso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36A3B-8E56-4936-A502-09184DB011BF}" name="Tabla2" displayName="Tabla2" ref="F4:F8" totalsRowShown="0">
  <autoFilter ref="F4:F8" xr:uid="{DC936A3B-8E56-4936-A502-09184DB011BF}"/>
  <tableColumns count="1">
    <tableColumn id="1" xr3:uid="{877CD24F-5442-4E57-991E-615B6E85587A}" name="Gas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00000000-0008-0000-0000-000003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10.xml><?xml version="1.0" encoding="utf-8"?>
<we:webextension xmlns:we="http://schemas.microsoft.com/office/webextensions/webextension/2010/11" id="{00000000-0008-0000-09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11.xml><?xml version="1.0" encoding="utf-8"?>
<we:webextension xmlns:we="http://schemas.microsoft.com/office/webextensions/webextension/2010/11" id="{00000000-0008-0000-0A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12.xml><?xml version="1.0" encoding="utf-8"?>
<we:webextension xmlns:we="http://schemas.microsoft.com/office/webextensions/webextension/2010/11" id="{00000000-0008-0000-0B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00000000-0008-0000-01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00000000-0008-0000-02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00000000-0008-0000-03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5.xml><?xml version="1.0" encoding="utf-8"?>
<we:webextension xmlns:we="http://schemas.microsoft.com/office/webextensions/webextension/2010/11" id="{00000000-0008-0000-04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6.xml><?xml version="1.0" encoding="utf-8"?>
<we:webextension xmlns:we="http://schemas.microsoft.com/office/webextensions/webextension/2010/11" id="{00000000-0008-0000-05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7.xml><?xml version="1.0" encoding="utf-8"?>
<we:webextension xmlns:we="http://schemas.microsoft.com/office/webextensions/webextension/2010/11" id="{00000000-0008-0000-06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8.xml><?xml version="1.0" encoding="utf-8"?>
<we:webextension xmlns:we="http://schemas.microsoft.com/office/webextensions/webextension/2010/11" id="{00000000-0008-0000-07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ebextensions/webextension9.xml><?xml version="1.0" encoding="utf-8"?>
<we:webextension xmlns:we="http://schemas.microsoft.com/office/webextensions/webextension/2010/11" id="{00000000-0008-0000-0800-000002000000}">
  <we:reference id="wa102957665" version="1.3.0.0" store="es-ES" storeType="OMEX"/>
  <we:alternateReferences>
    <we:reference id="wa102957665" version="1.3.0.0" store="wa102957665" storeType="OMEX"/>
  </we:alternateReferences>
  <we:properties>
    <we:property name="opt_month" value="&quot;2018-02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61ED-01AE-426F-806D-629998F483D7}">
  <dimension ref="B1:M33"/>
  <sheetViews>
    <sheetView workbookViewId="0">
      <selection activeCell="K14" sqref="K14:M15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29.567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3.835</v>
      </c>
      <c r="J5" s="15"/>
      <c r="K5" s="47" t="s">
        <v>159</v>
      </c>
      <c r="L5" s="38">
        <v>1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-0.78800000000000026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33" si="1">IF(LEFT(D7,1)="G",I6-G7,I6+G7)</f>
        <v>2.9989999999999997</v>
      </c>
      <c r="J7" s="15"/>
      <c r="K7" s="49" t="s">
        <v>155</v>
      </c>
      <c r="L7" s="40">
        <f>SUMIF(D5:D38,"I*",G5:G111)</f>
        <v>58.527000000000001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6.718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4.2479999999999993</v>
      </c>
      <c r="J9" s="15"/>
      <c r="K9" s="49" t="s">
        <v>156</v>
      </c>
      <c r="L9" s="42">
        <f>SUMIF(D5:D38,"G*",G5:G111)</f>
        <v>28.96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9.4339999999999993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-0.43300000000000161</v>
      </c>
      <c r="J11" s="15"/>
      <c r="K11" s="51" t="s">
        <v>153</v>
      </c>
      <c r="L11" s="44">
        <f>I33</f>
        <v>30.567</v>
      </c>
    </row>
    <row r="12" spans="2:13" ht="15.75" thickBot="1" x14ac:dyDescent="0.3">
      <c r="B12">
        <f t="shared" si="0"/>
        <v>5</v>
      </c>
      <c r="C12" s="9">
        <v>43105</v>
      </c>
      <c r="D12" t="s">
        <v>18</v>
      </c>
      <c r="G12">
        <v>3</v>
      </c>
      <c r="H12" s="5">
        <v>43149</v>
      </c>
      <c r="I12">
        <f t="shared" si="1"/>
        <v>2.5669999999999984</v>
      </c>
      <c r="J12" s="15"/>
      <c r="K12" s="50"/>
      <c r="L12" s="45"/>
    </row>
    <row r="13" spans="2:13" ht="15.75" thickTop="1" x14ac:dyDescent="0.25">
      <c r="B13">
        <f t="shared" si="0"/>
        <v>6</v>
      </c>
      <c r="C13" s="9">
        <v>43106</v>
      </c>
      <c r="D13" t="s">
        <v>18</v>
      </c>
      <c r="G13">
        <v>4</v>
      </c>
      <c r="H13" s="5">
        <v>43150</v>
      </c>
      <c r="I13">
        <f t="shared" si="1"/>
        <v>6.5669999999999984</v>
      </c>
      <c r="K13" s="13"/>
      <c r="L13" s="16"/>
    </row>
    <row r="14" spans="2:13" x14ac:dyDescent="0.25">
      <c r="B14">
        <f t="shared" si="0"/>
        <v>7</v>
      </c>
      <c r="C14" s="9">
        <v>43107</v>
      </c>
      <c r="D14" t="s">
        <v>57</v>
      </c>
      <c r="G14">
        <v>3</v>
      </c>
      <c r="H14" s="5">
        <v>43151</v>
      </c>
      <c r="I14">
        <f t="shared" si="1"/>
        <v>9.5669999999999984</v>
      </c>
    </row>
    <row r="15" spans="2:13" x14ac:dyDescent="0.25">
      <c r="B15">
        <f t="shared" si="0"/>
        <v>8</v>
      </c>
      <c r="C15" s="9">
        <v>43108</v>
      </c>
      <c r="D15" t="s">
        <v>128</v>
      </c>
      <c r="G15">
        <v>3</v>
      </c>
      <c r="H15" s="5">
        <v>43152</v>
      </c>
      <c r="I15">
        <f t="shared" si="1"/>
        <v>12.566999999999998</v>
      </c>
    </row>
    <row r="16" spans="2:13" x14ac:dyDescent="0.25">
      <c r="B16">
        <f t="shared" si="0"/>
        <v>9</v>
      </c>
      <c r="C16" s="9">
        <v>43109</v>
      </c>
      <c r="D16" t="s">
        <v>57</v>
      </c>
      <c r="G16">
        <v>5</v>
      </c>
      <c r="H16" s="5">
        <v>43153</v>
      </c>
      <c r="I16">
        <f t="shared" si="1"/>
        <v>17.567</v>
      </c>
    </row>
    <row r="17" spans="2:9" x14ac:dyDescent="0.25">
      <c r="B17">
        <f t="shared" si="0"/>
        <v>10</v>
      </c>
      <c r="C17" s="9">
        <v>43110</v>
      </c>
      <c r="D17" t="s">
        <v>57</v>
      </c>
      <c r="G17">
        <v>11</v>
      </c>
      <c r="H17" s="5">
        <v>43154</v>
      </c>
      <c r="I17">
        <f t="shared" si="1"/>
        <v>28.567</v>
      </c>
    </row>
    <row r="18" spans="2:9" x14ac:dyDescent="0.25">
      <c r="B18">
        <f t="shared" si="0"/>
        <v>11</v>
      </c>
      <c r="C18" s="9">
        <v>43111</v>
      </c>
      <c r="D18" t="s">
        <v>56</v>
      </c>
      <c r="G18">
        <v>12</v>
      </c>
      <c r="H18" s="5">
        <v>43155</v>
      </c>
      <c r="I18">
        <f t="shared" si="1"/>
        <v>16.567</v>
      </c>
    </row>
    <row r="19" spans="2:9" x14ac:dyDescent="0.25">
      <c r="B19">
        <f t="shared" si="0"/>
        <v>12</v>
      </c>
      <c r="C19" s="9">
        <v>43112</v>
      </c>
      <c r="D19" t="s">
        <v>19</v>
      </c>
      <c r="G19">
        <v>14</v>
      </c>
      <c r="H19" s="5">
        <v>43156</v>
      </c>
      <c r="I19">
        <f t="shared" si="1"/>
        <v>30.567</v>
      </c>
    </row>
    <row r="20" spans="2:9" x14ac:dyDescent="0.25">
      <c r="B20">
        <f t="shared" si="0"/>
        <v>0</v>
      </c>
      <c r="I20">
        <f t="shared" si="1"/>
        <v>30.567</v>
      </c>
    </row>
    <row r="21" spans="2:9" x14ac:dyDescent="0.25">
      <c r="B21">
        <f t="shared" si="0"/>
        <v>0</v>
      </c>
      <c r="I21">
        <f t="shared" si="1"/>
        <v>30.567</v>
      </c>
    </row>
    <row r="22" spans="2:9" x14ac:dyDescent="0.25">
      <c r="B22">
        <f t="shared" si="0"/>
        <v>0</v>
      </c>
      <c r="I22">
        <f t="shared" si="1"/>
        <v>30.567</v>
      </c>
    </row>
    <row r="23" spans="2:9" x14ac:dyDescent="0.25">
      <c r="B23">
        <f t="shared" si="0"/>
        <v>0</v>
      </c>
      <c r="I23">
        <f t="shared" si="1"/>
        <v>30.567</v>
      </c>
    </row>
    <row r="24" spans="2:9" x14ac:dyDescent="0.25">
      <c r="B24">
        <f t="shared" si="0"/>
        <v>0</v>
      </c>
      <c r="I24">
        <f t="shared" si="1"/>
        <v>30.567</v>
      </c>
    </row>
    <row r="25" spans="2:9" x14ac:dyDescent="0.25">
      <c r="B25">
        <f t="shared" si="0"/>
        <v>0</v>
      </c>
      <c r="I25">
        <f t="shared" si="1"/>
        <v>30.567</v>
      </c>
    </row>
    <row r="26" spans="2:9" x14ac:dyDescent="0.25">
      <c r="B26">
        <f t="shared" si="0"/>
        <v>0</v>
      </c>
      <c r="I26">
        <f t="shared" si="1"/>
        <v>30.567</v>
      </c>
    </row>
    <row r="27" spans="2:9" x14ac:dyDescent="0.25">
      <c r="B27">
        <f t="shared" si="0"/>
        <v>0</v>
      </c>
      <c r="I27">
        <f t="shared" si="1"/>
        <v>30.567</v>
      </c>
    </row>
    <row r="28" spans="2:9" x14ac:dyDescent="0.25">
      <c r="B28">
        <f t="shared" si="0"/>
        <v>0</v>
      </c>
      <c r="I28">
        <f t="shared" si="1"/>
        <v>30.567</v>
      </c>
    </row>
    <row r="29" spans="2:9" x14ac:dyDescent="0.25">
      <c r="B29">
        <f t="shared" si="0"/>
        <v>0</v>
      </c>
      <c r="I29">
        <f t="shared" si="1"/>
        <v>30.567</v>
      </c>
    </row>
    <row r="30" spans="2:9" x14ac:dyDescent="0.25">
      <c r="B30">
        <f t="shared" si="0"/>
        <v>0</v>
      </c>
      <c r="I30">
        <f t="shared" si="1"/>
        <v>30.567</v>
      </c>
    </row>
    <row r="31" spans="2:9" x14ac:dyDescent="0.25">
      <c r="B31">
        <f t="shared" si="0"/>
        <v>0</v>
      </c>
      <c r="I31">
        <f t="shared" si="1"/>
        <v>30.567</v>
      </c>
    </row>
    <row r="32" spans="2:9" x14ac:dyDescent="0.25">
      <c r="B32">
        <f t="shared" si="0"/>
        <v>0</v>
      </c>
      <c r="I32">
        <f t="shared" si="1"/>
        <v>30.567</v>
      </c>
    </row>
    <row r="33" spans="2:9" x14ac:dyDescent="0.25">
      <c r="B33">
        <f t="shared" si="0"/>
        <v>0</v>
      </c>
      <c r="I33">
        <f t="shared" si="1"/>
        <v>30.567</v>
      </c>
    </row>
  </sheetData>
  <autoFilter ref="C4:I4" xr:uid="{F0E261ED-01AE-426F-806D-629998F483D7}"/>
  <mergeCells count="9">
    <mergeCell ref="L5:L6"/>
    <mergeCell ref="L7:L8"/>
    <mergeCell ref="L9:L10"/>
    <mergeCell ref="L11:L12"/>
    <mergeCell ref="C1:E2"/>
    <mergeCell ref="K5:K6"/>
    <mergeCell ref="K7:K8"/>
    <mergeCell ref="K9:K10"/>
    <mergeCell ref="K11:K12"/>
  </mergeCells>
  <conditionalFormatting sqref="I5:I140">
    <cfRule type="expression" dxfId="55" priority="3">
      <formula>$I5&lt;0</formula>
    </cfRule>
    <cfRule type="expression" dxfId="54" priority="4">
      <formula>$I5&gt;0</formula>
    </cfRule>
  </conditionalFormatting>
  <conditionalFormatting sqref="L7">
    <cfRule type="expression" dxfId="53" priority="1">
      <formula>$I7&lt;0</formula>
    </cfRule>
    <cfRule type="expression" dxfId="52" priority="2">
      <formula>$I7&gt;0</formula>
    </cfRule>
  </conditionalFormatting>
  <dataValidations count="2">
    <dataValidation type="list" allowBlank="1" showInputMessage="1" showErrorMessage="1" sqref="D5:D79" xr:uid="{9BA48158-123E-4377-A4FA-AF75190E3ABD}">
      <formula1>INDIRECT("Tabla1[Ingresos]")</formula1>
    </dataValidation>
    <dataValidation type="date" allowBlank="1" showInputMessage="1" showErrorMessage="1" sqref="C5" xr:uid="{92735565-93FF-4AD3-B272-7E117C180024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C561-25C0-4A0D-A54C-A30BED4601EC}">
  <dimension ref="B1:M33"/>
  <sheetViews>
    <sheetView workbookViewId="0">
      <selection activeCell="L5" sqref="L5:L6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31.781000000000031</v>
      </c>
      <c r="J5" s="15"/>
      <c r="K5" s="47" t="s">
        <v>159</v>
      </c>
      <c r="L5" s="38">
        <f>SET!L11</f>
        <v>28.94600000000003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27.15800000000003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30.945000000000029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34.66400000000003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32.194000000000031</v>
      </c>
      <c r="J9" s="15"/>
      <c r="K9" s="49" t="s">
        <v>156</v>
      </c>
      <c r="L9" s="42">
        <f>SUMIF(D5:D38,"G*",G5:G111)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37.380000000000031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27.51300000000003</v>
      </c>
      <c r="J11" s="15"/>
      <c r="K11" s="51" t="s">
        <v>153</v>
      </c>
      <c r="L11" s="44">
        <f>I22</f>
        <v>27.51300000000003</v>
      </c>
    </row>
    <row r="12" spans="2:13" ht="15.75" thickBot="1" x14ac:dyDescent="0.3">
      <c r="B12">
        <f t="shared" si="0"/>
        <v>0</v>
      </c>
      <c r="I12">
        <f t="shared" si="1"/>
        <v>27.51300000000003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27.51300000000003</v>
      </c>
      <c r="K13" s="13"/>
      <c r="L13" s="16"/>
    </row>
    <row r="14" spans="2:13" x14ac:dyDescent="0.25">
      <c r="B14">
        <f t="shared" si="0"/>
        <v>0</v>
      </c>
      <c r="I14">
        <f t="shared" si="1"/>
        <v>27.51300000000003</v>
      </c>
      <c r="M14">
        <f>SUMIFS(G5:G11,B5:B11,2,D5:D11,"I*")</f>
        <v>7.5060000000000002</v>
      </c>
    </row>
    <row r="15" spans="2:13" x14ac:dyDescent="0.25">
      <c r="B15">
        <f t="shared" si="0"/>
        <v>0</v>
      </c>
      <c r="I15">
        <f t="shared" si="1"/>
        <v>27.51300000000003</v>
      </c>
    </row>
    <row r="16" spans="2:13" x14ac:dyDescent="0.25">
      <c r="B16">
        <f t="shared" si="0"/>
        <v>0</v>
      </c>
      <c r="I16">
        <f t="shared" si="1"/>
        <v>27.51300000000003</v>
      </c>
    </row>
    <row r="17" spans="2:9" x14ac:dyDescent="0.25">
      <c r="B17">
        <f t="shared" si="0"/>
        <v>0</v>
      </c>
      <c r="I17">
        <f t="shared" si="1"/>
        <v>27.51300000000003</v>
      </c>
    </row>
    <row r="18" spans="2:9" x14ac:dyDescent="0.25">
      <c r="B18">
        <f t="shared" si="0"/>
        <v>0</v>
      </c>
      <c r="I18">
        <f t="shared" si="1"/>
        <v>27.51300000000003</v>
      </c>
    </row>
    <row r="19" spans="2:9" x14ac:dyDescent="0.25">
      <c r="B19">
        <f t="shared" si="0"/>
        <v>0</v>
      </c>
      <c r="I19">
        <f t="shared" si="1"/>
        <v>27.51300000000003</v>
      </c>
    </row>
    <row r="20" spans="2:9" x14ac:dyDescent="0.25">
      <c r="B20">
        <f t="shared" si="0"/>
        <v>0</v>
      </c>
      <c r="I20">
        <f t="shared" si="1"/>
        <v>27.51300000000003</v>
      </c>
    </row>
    <row r="21" spans="2:9" x14ac:dyDescent="0.25">
      <c r="B21">
        <f t="shared" si="0"/>
        <v>0</v>
      </c>
      <c r="I21">
        <f t="shared" si="1"/>
        <v>27.51300000000003</v>
      </c>
    </row>
    <row r="22" spans="2:9" x14ac:dyDescent="0.25">
      <c r="B22">
        <f t="shared" si="0"/>
        <v>0</v>
      </c>
      <c r="I22">
        <f t="shared" si="1"/>
        <v>27.51300000000003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19" priority="3">
      <formula>$I5&lt;0</formula>
    </cfRule>
    <cfRule type="expression" dxfId="18" priority="4">
      <formula>$I5&gt;0</formula>
    </cfRule>
  </conditionalFormatting>
  <conditionalFormatting sqref="L7">
    <cfRule type="expression" dxfId="17" priority="1">
      <formula>$I7&lt;0</formula>
    </cfRule>
    <cfRule type="expression" dxfId="16" priority="2">
      <formula>$I7&gt;0</formula>
    </cfRule>
  </conditionalFormatting>
  <dataValidations count="2">
    <dataValidation type="list" allowBlank="1" showInputMessage="1" showErrorMessage="1" sqref="D5:D79" xr:uid="{9EC81ABB-D612-4BB0-B487-74F37EC2EC26}">
      <formula1>INDIRECT("Tabla1[Ingresos]")</formula1>
    </dataValidation>
    <dataValidation type="date" allowBlank="1" showInputMessage="1" showErrorMessage="1" sqref="C5" xr:uid="{7557766A-9E09-4A26-9FE3-98F9CA09F7A9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31A-D016-4152-9CCE-A1E0BA0705A2}">
  <dimension ref="B1:M33"/>
  <sheetViews>
    <sheetView workbookViewId="0">
      <selection activeCell="L5" sqref="L5:L6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30.348000000000031</v>
      </c>
      <c r="J5" s="15"/>
      <c r="K5" s="47" t="s">
        <v>159</v>
      </c>
      <c r="L5" s="38">
        <f>OCT!L11</f>
        <v>27.51300000000003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25.72500000000003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29.512000000000029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33.23100000000003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30.761000000000031</v>
      </c>
      <c r="J9" s="15"/>
      <c r="K9" s="49" t="s">
        <v>156</v>
      </c>
      <c r="L9" s="42">
        <f>SUMIF(D5:D38,"G*",G5:G111)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35.947000000000031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26.08000000000003</v>
      </c>
      <c r="J11" s="15"/>
      <c r="K11" s="51" t="s">
        <v>153</v>
      </c>
      <c r="L11" s="44">
        <f>I22</f>
        <v>26.08000000000003</v>
      </c>
    </row>
    <row r="12" spans="2:13" ht="15.75" thickBot="1" x14ac:dyDescent="0.3">
      <c r="B12">
        <f t="shared" si="0"/>
        <v>0</v>
      </c>
      <c r="I12">
        <f t="shared" si="1"/>
        <v>26.08000000000003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26.08000000000003</v>
      </c>
      <c r="K13" s="13"/>
      <c r="L13" s="16"/>
    </row>
    <row r="14" spans="2:13" x14ac:dyDescent="0.25">
      <c r="B14">
        <f t="shared" si="0"/>
        <v>0</v>
      </c>
      <c r="I14">
        <f t="shared" si="1"/>
        <v>26.08000000000003</v>
      </c>
      <c r="M14">
        <f>SUMIFS(G5:G11,B5:B11,2,D5:D11,"I*")</f>
        <v>7.5060000000000002</v>
      </c>
    </row>
    <row r="15" spans="2:13" x14ac:dyDescent="0.25">
      <c r="B15">
        <f t="shared" si="0"/>
        <v>0</v>
      </c>
      <c r="I15">
        <f t="shared" si="1"/>
        <v>26.08000000000003</v>
      </c>
    </row>
    <row r="16" spans="2:13" x14ac:dyDescent="0.25">
      <c r="B16">
        <f t="shared" si="0"/>
        <v>0</v>
      </c>
      <c r="I16">
        <f t="shared" si="1"/>
        <v>26.08000000000003</v>
      </c>
    </row>
    <row r="17" spans="2:9" x14ac:dyDescent="0.25">
      <c r="B17">
        <f t="shared" si="0"/>
        <v>0</v>
      </c>
      <c r="I17">
        <f t="shared" si="1"/>
        <v>26.08000000000003</v>
      </c>
    </row>
    <row r="18" spans="2:9" x14ac:dyDescent="0.25">
      <c r="B18">
        <f t="shared" si="0"/>
        <v>0</v>
      </c>
      <c r="I18">
        <f t="shared" si="1"/>
        <v>26.08000000000003</v>
      </c>
    </row>
    <row r="19" spans="2:9" x14ac:dyDescent="0.25">
      <c r="B19">
        <f t="shared" si="0"/>
        <v>0</v>
      </c>
      <c r="I19">
        <f t="shared" si="1"/>
        <v>26.08000000000003</v>
      </c>
    </row>
    <row r="20" spans="2:9" x14ac:dyDescent="0.25">
      <c r="B20">
        <f t="shared" si="0"/>
        <v>0</v>
      </c>
      <c r="I20">
        <f t="shared" si="1"/>
        <v>26.08000000000003</v>
      </c>
    </row>
    <row r="21" spans="2:9" x14ac:dyDescent="0.25">
      <c r="B21">
        <f t="shared" si="0"/>
        <v>0</v>
      </c>
      <c r="I21">
        <f t="shared" si="1"/>
        <v>26.08000000000003</v>
      </c>
    </row>
    <row r="22" spans="2:9" x14ac:dyDescent="0.25">
      <c r="B22">
        <f t="shared" si="0"/>
        <v>0</v>
      </c>
      <c r="I22">
        <f t="shared" si="1"/>
        <v>26.08000000000003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15" priority="3">
      <formula>$I5&lt;0</formula>
    </cfRule>
    <cfRule type="expression" dxfId="14" priority="4">
      <formula>$I5&gt;0</formula>
    </cfRule>
  </conditionalFormatting>
  <conditionalFormatting sqref="L7">
    <cfRule type="expression" dxfId="13" priority="1">
      <formula>$I7&lt;0</formula>
    </cfRule>
    <cfRule type="expression" dxfId="12" priority="2">
      <formula>$I7&gt;0</formula>
    </cfRule>
  </conditionalFormatting>
  <dataValidations count="2">
    <dataValidation type="date" allowBlank="1" showInputMessage="1" showErrorMessage="1" sqref="C5" xr:uid="{64253242-96C5-4F67-92DF-4BE56B8E97DB}">
      <formula1>43101</formula1>
      <formula2>TODAY()</formula2>
    </dataValidation>
    <dataValidation type="list" allowBlank="1" showInputMessage="1" showErrorMessage="1" sqref="D5:D79" xr:uid="{8AB16BE2-DFDB-4A9F-8F75-834A54ED6FD4}">
      <formula1>INDIRECT("Tabla1[Ingresos]")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5175-EA0D-4F8E-A73E-53EA7172C7B5}">
  <dimension ref="B1:M33"/>
  <sheetViews>
    <sheetView workbookViewId="0">
      <selection activeCell="E18" sqref="E18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28.915000000000031</v>
      </c>
      <c r="J5" s="15"/>
      <c r="K5" s="47" t="s">
        <v>159</v>
      </c>
      <c r="L5" s="38">
        <f>NOV!L11</f>
        <v>26.08000000000003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24.29200000000003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28.079000000000029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31.79800000000003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29.328000000000031</v>
      </c>
      <c r="J9" s="15"/>
      <c r="K9" s="49" t="s">
        <v>156</v>
      </c>
      <c r="L9" s="42">
        <f>SUMIF(D5:D38,"G*",G5:G111)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34.514000000000031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24.64700000000003</v>
      </c>
      <c r="J11" s="15"/>
      <c r="K11" s="51" t="s">
        <v>153</v>
      </c>
      <c r="L11" s="44">
        <f>I22</f>
        <v>24.64700000000003</v>
      </c>
    </row>
    <row r="12" spans="2:13" ht="15.75" thickBot="1" x14ac:dyDescent="0.3">
      <c r="B12">
        <f t="shared" si="0"/>
        <v>0</v>
      </c>
      <c r="I12">
        <f t="shared" si="1"/>
        <v>24.64700000000003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24.64700000000003</v>
      </c>
      <c r="K13" s="13"/>
      <c r="L13" s="16"/>
    </row>
    <row r="14" spans="2:13" x14ac:dyDescent="0.25">
      <c r="B14">
        <f t="shared" si="0"/>
        <v>0</v>
      </c>
      <c r="I14">
        <f t="shared" si="1"/>
        <v>24.64700000000003</v>
      </c>
      <c r="M14">
        <f>SUMIFS(G5:G11,B5:B11,2,D5:D11,"I*")</f>
        <v>7.5060000000000002</v>
      </c>
    </row>
    <row r="15" spans="2:13" x14ac:dyDescent="0.25">
      <c r="B15">
        <f t="shared" si="0"/>
        <v>0</v>
      </c>
      <c r="I15">
        <f t="shared" si="1"/>
        <v>24.64700000000003</v>
      </c>
    </row>
    <row r="16" spans="2:13" x14ac:dyDescent="0.25">
      <c r="B16">
        <f t="shared" si="0"/>
        <v>0</v>
      </c>
      <c r="I16">
        <f t="shared" si="1"/>
        <v>24.64700000000003</v>
      </c>
    </row>
    <row r="17" spans="2:9" x14ac:dyDescent="0.25">
      <c r="B17">
        <f t="shared" si="0"/>
        <v>0</v>
      </c>
      <c r="I17">
        <f t="shared" si="1"/>
        <v>24.64700000000003</v>
      </c>
    </row>
    <row r="18" spans="2:9" x14ac:dyDescent="0.25">
      <c r="B18">
        <f t="shared" si="0"/>
        <v>0</v>
      </c>
      <c r="I18">
        <f t="shared" si="1"/>
        <v>24.64700000000003</v>
      </c>
    </row>
    <row r="19" spans="2:9" x14ac:dyDescent="0.25">
      <c r="B19">
        <f t="shared" si="0"/>
        <v>0</v>
      </c>
      <c r="I19">
        <f t="shared" si="1"/>
        <v>24.64700000000003</v>
      </c>
    </row>
    <row r="20" spans="2:9" x14ac:dyDescent="0.25">
      <c r="B20">
        <f t="shared" si="0"/>
        <v>0</v>
      </c>
      <c r="I20">
        <f t="shared" si="1"/>
        <v>24.64700000000003</v>
      </c>
    </row>
    <row r="21" spans="2:9" x14ac:dyDescent="0.25">
      <c r="B21">
        <f t="shared" si="0"/>
        <v>0</v>
      </c>
      <c r="I21">
        <f t="shared" si="1"/>
        <v>24.64700000000003</v>
      </c>
    </row>
    <row r="22" spans="2:9" x14ac:dyDescent="0.25">
      <c r="B22">
        <f t="shared" si="0"/>
        <v>0</v>
      </c>
      <c r="I22">
        <f t="shared" si="1"/>
        <v>24.64700000000003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11" priority="3">
      <formula>$I5&lt;0</formula>
    </cfRule>
    <cfRule type="expression" dxfId="10" priority="4">
      <formula>$I5&gt;0</formula>
    </cfRule>
  </conditionalFormatting>
  <conditionalFormatting sqref="L7">
    <cfRule type="expression" dxfId="9" priority="1">
      <formula>$I7&lt;0</formula>
    </cfRule>
    <cfRule type="expression" dxfId="8" priority="2">
      <formula>$I7&gt;0</formula>
    </cfRule>
  </conditionalFormatting>
  <dataValidations count="2">
    <dataValidation type="list" allowBlank="1" showInputMessage="1" showErrorMessage="1" sqref="D5:D79" xr:uid="{03811A90-D7B3-4C6D-A585-31642F6B3B8B}">
      <formula1>INDIRECT("Tabla1[Ingresos]")</formula1>
    </dataValidation>
    <dataValidation type="date" allowBlank="1" showInputMessage="1" showErrorMessage="1" sqref="C5" xr:uid="{97EE37BD-EBCB-4D24-9C8D-DF0F9C376967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2D31-52CC-405D-924C-A84734DE78D8}">
  <dimension ref="C1:P8"/>
  <sheetViews>
    <sheetView workbookViewId="0">
      <selection activeCell="H22" sqref="H22"/>
    </sheetView>
  </sheetViews>
  <sheetFormatPr baseColWidth="10" defaultRowHeight="15" x14ac:dyDescent="0.25"/>
  <cols>
    <col min="2" max="2" width="2.28515625" customWidth="1"/>
    <col min="3" max="3" width="18.42578125" customWidth="1"/>
  </cols>
  <sheetData>
    <row r="1" spans="3:16" ht="15.75" thickBot="1" x14ac:dyDescent="0.3"/>
    <row r="2" spans="3:16" ht="15.75" thickBot="1" x14ac:dyDescent="0.3">
      <c r="C2" s="22" t="s">
        <v>178</v>
      </c>
      <c r="D2" s="22" t="s">
        <v>165</v>
      </c>
      <c r="E2" s="22" t="s">
        <v>166</v>
      </c>
      <c r="F2" s="22" t="s">
        <v>167</v>
      </c>
      <c r="G2" s="22" t="s">
        <v>168</v>
      </c>
      <c r="H2" s="22" t="s">
        <v>169</v>
      </c>
      <c r="I2" s="22" t="s">
        <v>170</v>
      </c>
      <c r="J2" s="22" t="s">
        <v>171</v>
      </c>
      <c r="K2" s="22" t="s">
        <v>172</v>
      </c>
      <c r="L2" s="22" t="s">
        <v>173</v>
      </c>
      <c r="M2" s="22" t="s">
        <v>174</v>
      </c>
      <c r="N2" s="22" t="s">
        <v>175</v>
      </c>
      <c r="O2" s="22" t="s">
        <v>176</v>
      </c>
      <c r="P2" s="22" t="s">
        <v>177</v>
      </c>
    </row>
    <row r="3" spans="3:16" ht="15.75" thickBot="1" x14ac:dyDescent="0.3">
      <c r="C3" s="22" t="s">
        <v>159</v>
      </c>
      <c r="D3">
        <f>ENE!$L$5</f>
        <v>1</v>
      </c>
      <c r="E3">
        <f>FEB!$L$5</f>
        <v>30.567</v>
      </c>
      <c r="F3">
        <f>FEB!$L$5</f>
        <v>30.567</v>
      </c>
      <c r="G3">
        <f>MAR!$L$5</f>
        <v>46.298999999999992</v>
      </c>
      <c r="H3">
        <f>ABR!$L$5</f>
        <v>38.866</v>
      </c>
      <c r="I3">
        <f>MAY!$L$5</f>
        <v>65.803000000000011</v>
      </c>
      <c r="J3">
        <f>JUN!$L$5</f>
        <v>39.543000000000006</v>
      </c>
      <c r="K3">
        <f>JUL!$L$5</f>
        <v>38.110000000000014</v>
      </c>
      <c r="L3">
        <f>AGO!$L$5</f>
        <v>31.81200000000003</v>
      </c>
      <c r="M3">
        <f>SET!$L$5</f>
        <v>30.37900000000003</v>
      </c>
      <c r="N3">
        <f>OCT!$L$5</f>
        <v>28.94600000000003</v>
      </c>
      <c r="O3">
        <f>NOV!$L$5</f>
        <v>27.51300000000003</v>
      </c>
      <c r="P3">
        <f>SUM(D3:O3)</f>
        <v>409.40500000000009</v>
      </c>
    </row>
    <row r="4" spans="3:16" ht="15.75" thickBot="1" x14ac:dyDescent="0.3">
      <c r="C4" s="22" t="s">
        <v>158</v>
      </c>
      <c r="D4">
        <f>ENE!$L$7</f>
        <v>58.527000000000001</v>
      </c>
      <c r="E4">
        <f>FEB!$L$7</f>
        <v>40.692</v>
      </c>
      <c r="F4">
        <f>FEB!$L$7</f>
        <v>40.692</v>
      </c>
      <c r="G4">
        <f>MAR!$L$7</f>
        <v>39.527000000000001</v>
      </c>
      <c r="H4">
        <f>ABR!$L$7</f>
        <v>45.560000000000009</v>
      </c>
      <c r="I4">
        <f>MAY!$L$7</f>
        <v>17.740000000000002</v>
      </c>
      <c r="J4">
        <f>JUN!$L$7</f>
        <v>15.526999999999999</v>
      </c>
      <c r="K4">
        <f>JUL!$L$7</f>
        <v>39.958999999999996</v>
      </c>
      <c r="L4">
        <f>AGO!$L$7</f>
        <v>15.526999999999999</v>
      </c>
      <c r="M4">
        <f>SET!$L$7</f>
        <v>15.526999999999999</v>
      </c>
      <c r="N4">
        <f>OCT!$L$7</f>
        <v>15.526999999999999</v>
      </c>
      <c r="O4">
        <f>NOV!$L$7</f>
        <v>15.526999999999999</v>
      </c>
      <c r="P4">
        <f>SUM(D4:O4)</f>
        <v>360.33199999999994</v>
      </c>
    </row>
    <row r="5" spans="3:16" ht="15.75" thickBot="1" x14ac:dyDescent="0.3">
      <c r="C5" s="22" t="s">
        <v>157</v>
      </c>
      <c r="D5">
        <f>ENE!$L$9</f>
        <v>28.96</v>
      </c>
      <c r="E5">
        <f>FEB!$L$9</f>
        <v>24.96</v>
      </c>
      <c r="F5">
        <f>FEB!$L$9</f>
        <v>24.96</v>
      </c>
      <c r="G5">
        <f>MAR!$L$9</f>
        <v>46.96</v>
      </c>
      <c r="H5">
        <f>ABR!$L$9</f>
        <v>18.623000000000001</v>
      </c>
      <c r="I5">
        <f>MAY!$L$9</f>
        <v>44</v>
      </c>
      <c r="J5">
        <f ca="1">JUN!$L$9</f>
        <v>16.96</v>
      </c>
      <c r="K5">
        <f>JUL!$L$9</f>
        <v>46.257000000000005</v>
      </c>
      <c r="L5">
        <f>AGO!$L$9</f>
        <v>16.96</v>
      </c>
      <c r="M5">
        <f>SET!$L$9</f>
        <v>16.96</v>
      </c>
      <c r="N5">
        <f>OCT!$L$9</f>
        <v>16.96</v>
      </c>
      <c r="O5">
        <f>NOV!$L$9</f>
        <v>16.96</v>
      </c>
      <c r="P5">
        <f ca="1">SUM(D5:O5)</f>
        <v>319.51999999999992</v>
      </c>
    </row>
    <row r="6" spans="3:16" ht="15.75" thickBot="1" x14ac:dyDescent="0.3">
      <c r="C6" s="22" t="s">
        <v>179</v>
      </c>
      <c r="D6">
        <f>D4-D5</f>
        <v>29.567</v>
      </c>
      <c r="E6">
        <f t="shared" ref="E6:P7" si="0">E4-E5</f>
        <v>15.731999999999999</v>
      </c>
      <c r="F6">
        <f t="shared" si="0"/>
        <v>15.731999999999999</v>
      </c>
      <c r="G6">
        <f t="shared" si="0"/>
        <v>-7.4329999999999998</v>
      </c>
      <c r="H6">
        <f t="shared" si="0"/>
        <v>26.937000000000008</v>
      </c>
      <c r="I6">
        <f t="shared" si="0"/>
        <v>-26.259999999999998</v>
      </c>
      <c r="J6">
        <f t="shared" ca="1" si="0"/>
        <v>-1.4330000000000016</v>
      </c>
      <c r="K6">
        <f t="shared" si="0"/>
        <v>-6.2980000000000089</v>
      </c>
      <c r="L6">
        <f t="shared" si="0"/>
        <v>-1.4330000000000016</v>
      </c>
      <c r="M6">
        <f t="shared" si="0"/>
        <v>-1.4330000000000016</v>
      </c>
      <c r="N6">
        <f t="shared" si="0"/>
        <v>-1.4330000000000016</v>
      </c>
      <c r="O6">
        <f t="shared" si="0"/>
        <v>-1.4330000000000016</v>
      </c>
      <c r="P6">
        <f t="shared" ca="1" si="0"/>
        <v>40.812000000000012</v>
      </c>
    </row>
    <row r="7" spans="3:16" ht="15.75" thickBot="1" x14ac:dyDescent="0.3">
      <c r="C7" s="22" t="s">
        <v>153</v>
      </c>
      <c r="D7">
        <f>ENE!$L$7</f>
        <v>58.527000000000001</v>
      </c>
      <c r="E7">
        <f>FEB!$L$11</f>
        <v>46.298999999999992</v>
      </c>
      <c r="F7">
        <f>FEB!$L$11</f>
        <v>46.298999999999992</v>
      </c>
      <c r="G7">
        <f>MAR!$L$11</f>
        <v>38.866</v>
      </c>
      <c r="H7">
        <f>ABR!$L$11</f>
        <v>65.803000000000011</v>
      </c>
      <c r="I7">
        <f>MAY!$L$11</f>
        <v>39.543000000000006</v>
      </c>
      <c r="J7">
        <f>JUN!$L$11</f>
        <v>38.110000000000014</v>
      </c>
      <c r="K7">
        <f>JUL!$L$11</f>
        <v>31.81200000000003</v>
      </c>
      <c r="L7">
        <f>AGO!$L$11</f>
        <v>30.37900000000003</v>
      </c>
      <c r="M7">
        <f>SET!$L$11</f>
        <v>28.94600000000003</v>
      </c>
      <c r="N7">
        <f>OCT!$L$11</f>
        <v>27.51300000000003</v>
      </c>
      <c r="O7">
        <f>NOV!$L$11</f>
        <v>26.08000000000003</v>
      </c>
      <c r="P7">
        <f t="shared" ca="1" si="0"/>
        <v>278.70799999999991</v>
      </c>
    </row>
    <row r="8" spans="3:16" x14ac:dyDescent="0.25">
      <c r="C8" s="22" t="s">
        <v>180</v>
      </c>
      <c r="D8" s="30">
        <f>D6/D7</f>
        <v>0.50518564081535022</v>
      </c>
      <c r="E8" s="30">
        <f t="shared" ref="E8:O8" si="1">E6/E7</f>
        <v>0.33979135618479883</v>
      </c>
      <c r="F8" s="30">
        <f t="shared" si="1"/>
        <v>0.33979135618479883</v>
      </c>
      <c r="G8" s="30">
        <f t="shared" si="1"/>
        <v>-0.19124684814490814</v>
      </c>
      <c r="H8" s="30">
        <f t="shared" si="1"/>
        <v>0.40935823594668941</v>
      </c>
      <c r="I8" s="30">
        <f t="shared" si="1"/>
        <v>-0.66408719621677648</v>
      </c>
      <c r="J8" s="30">
        <f t="shared" ca="1" si="1"/>
        <v>-3.7601679349252196E-2</v>
      </c>
      <c r="K8" s="30">
        <f t="shared" si="1"/>
        <v>-0.19797560668929973</v>
      </c>
      <c r="L8" s="30">
        <f t="shared" si="1"/>
        <v>-4.7170742947430795E-2</v>
      </c>
      <c r="M8" s="30">
        <f t="shared" si="1"/>
        <v>-4.950597664616873E-2</v>
      </c>
      <c r="N8" s="30">
        <f t="shared" si="1"/>
        <v>-5.2084469160033439E-2</v>
      </c>
      <c r="O8" s="30">
        <f t="shared" si="1"/>
        <v>-5.4946319018404903E-2</v>
      </c>
      <c r="P8" s="30">
        <f ca="1">P6/P7</f>
        <v>0.14643282575311806</v>
      </c>
    </row>
  </sheetData>
  <phoneticPr fontId="2" type="noConversion"/>
  <conditionalFormatting sqref="D6:P6">
    <cfRule type="expression" dxfId="7" priority="1">
      <formula>D$6&gt;0</formula>
    </cfRule>
    <cfRule type="expression" dxfId="6" priority="2">
      <formula>D$6&lt;0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5220-266E-4DF1-8650-54FD78E73561}">
  <dimension ref="C2:P27"/>
  <sheetViews>
    <sheetView topLeftCell="C1" workbookViewId="0">
      <selection activeCell="E12" sqref="E12"/>
    </sheetView>
  </sheetViews>
  <sheetFormatPr baseColWidth="10" defaultRowHeight="15" x14ac:dyDescent="0.25"/>
  <cols>
    <col min="3" max="3" width="18.140625" bestFit="1" customWidth="1"/>
  </cols>
  <sheetData>
    <row r="2" spans="3:16" ht="15.75" thickBot="1" x14ac:dyDescent="0.3"/>
    <row r="3" spans="3:16" x14ac:dyDescent="0.25">
      <c r="C3" s="31" t="s">
        <v>178</v>
      </c>
      <c r="D3" s="31" t="s">
        <v>165</v>
      </c>
      <c r="E3" s="31" t="s">
        <v>166</v>
      </c>
      <c r="F3" s="31" t="s">
        <v>167</v>
      </c>
      <c r="G3" s="31" t="s">
        <v>168</v>
      </c>
      <c r="H3" s="31" t="s">
        <v>169</v>
      </c>
      <c r="I3" s="31" t="s">
        <v>170</v>
      </c>
      <c r="J3" s="31" t="s">
        <v>171</v>
      </c>
      <c r="K3" s="31" t="s">
        <v>172</v>
      </c>
      <c r="L3" s="31" t="s">
        <v>173</v>
      </c>
      <c r="M3" s="31" t="s">
        <v>174</v>
      </c>
      <c r="N3" s="31" t="s">
        <v>175</v>
      </c>
      <c r="O3" s="31" t="s">
        <v>176</v>
      </c>
      <c r="P3" s="31" t="s">
        <v>177</v>
      </c>
    </row>
    <row r="4" spans="3:16" x14ac:dyDescent="0.25">
      <c r="C4" s="24" t="s">
        <v>186</v>
      </c>
      <c r="D4">
        <v>70</v>
      </c>
      <c r="E4">
        <v>32</v>
      </c>
      <c r="F4">
        <v>34</v>
      </c>
      <c r="G4">
        <v>34</v>
      </c>
      <c r="H4">
        <v>36</v>
      </c>
      <c r="I4">
        <v>29</v>
      </c>
      <c r="J4">
        <v>41</v>
      </c>
      <c r="K4">
        <v>34</v>
      </c>
      <c r="L4">
        <v>53</v>
      </c>
      <c r="M4">
        <v>61</v>
      </c>
      <c r="N4">
        <v>22</v>
      </c>
      <c r="O4">
        <v>21</v>
      </c>
      <c r="P4">
        <f>SUM(D4:O4)</f>
        <v>467</v>
      </c>
    </row>
    <row r="5" spans="3:16" x14ac:dyDescent="0.25">
      <c r="C5" s="32" t="s">
        <v>181</v>
      </c>
      <c r="D5">
        <f>ENE!$L$7</f>
        <v>58.527000000000001</v>
      </c>
      <c r="E5">
        <f>FEB!$L$7</f>
        <v>40.692</v>
      </c>
      <c r="F5">
        <f>FEB!$L$7</f>
        <v>40.692</v>
      </c>
      <c r="G5">
        <f>MAR!$L$7</f>
        <v>39.527000000000001</v>
      </c>
      <c r="H5">
        <f>ABR!$L$7</f>
        <v>45.560000000000009</v>
      </c>
      <c r="I5">
        <f>MAY!$L$7</f>
        <v>17.740000000000002</v>
      </c>
      <c r="J5">
        <f>JUN!$L$7</f>
        <v>15.526999999999999</v>
      </c>
      <c r="K5">
        <f>JUL!$L$7</f>
        <v>39.958999999999996</v>
      </c>
      <c r="L5">
        <f>AGO!$L$7</f>
        <v>15.526999999999999</v>
      </c>
      <c r="M5">
        <f>SET!$L$7</f>
        <v>15.526999999999999</v>
      </c>
      <c r="N5">
        <f>OCT!$L$7</f>
        <v>15.526999999999999</v>
      </c>
      <c r="O5">
        <f>NOV!$L$7</f>
        <v>15.526999999999999</v>
      </c>
      <c r="P5">
        <f>SUM(D5:O5)</f>
        <v>360.33199999999994</v>
      </c>
    </row>
    <row r="6" spans="3:16" x14ac:dyDescent="0.25">
      <c r="C6" t="s">
        <v>182</v>
      </c>
      <c r="D6" s="30">
        <f>D5/D4</f>
        <v>0.83610000000000007</v>
      </c>
      <c r="E6" s="30">
        <f t="shared" ref="E6:P6" si="0">E5/E4</f>
        <v>1.271625</v>
      </c>
      <c r="F6" s="30">
        <f t="shared" si="0"/>
        <v>1.1968235294117646</v>
      </c>
      <c r="G6" s="30">
        <f t="shared" si="0"/>
        <v>1.1625588235294118</v>
      </c>
      <c r="H6" s="30">
        <f t="shared" si="0"/>
        <v>1.2655555555555558</v>
      </c>
      <c r="I6" s="30">
        <f t="shared" si="0"/>
        <v>0.61172413793103453</v>
      </c>
      <c r="J6" s="30">
        <f t="shared" si="0"/>
        <v>0.37870731707317074</v>
      </c>
      <c r="K6" s="30">
        <f t="shared" si="0"/>
        <v>1.1752647058823529</v>
      </c>
      <c r="L6" s="30">
        <f t="shared" si="0"/>
        <v>0.2929622641509434</v>
      </c>
      <c r="M6" s="30">
        <f t="shared" si="0"/>
        <v>0.25454098360655736</v>
      </c>
      <c r="N6" s="30">
        <f t="shared" si="0"/>
        <v>0.70577272727272722</v>
      </c>
      <c r="O6" s="30">
        <f t="shared" si="0"/>
        <v>0.73938095238095236</v>
      </c>
      <c r="P6" s="30">
        <f t="shared" si="0"/>
        <v>0.7715888650963596</v>
      </c>
    </row>
    <row r="7" spans="3:16" ht="6" customHeight="1" x14ac:dyDescent="0.25"/>
    <row r="8" spans="3:16" x14ac:dyDescent="0.25">
      <c r="C8" s="24" t="s">
        <v>187</v>
      </c>
      <c r="D8">
        <v>33</v>
      </c>
      <c r="E8">
        <v>32</v>
      </c>
      <c r="F8">
        <v>21</v>
      </c>
      <c r="G8">
        <v>18</v>
      </c>
      <c r="H8">
        <v>21</v>
      </c>
      <c r="I8">
        <v>22</v>
      </c>
      <c r="J8">
        <v>23</v>
      </c>
      <c r="K8">
        <v>23</v>
      </c>
      <c r="L8">
        <v>25</v>
      </c>
      <c r="M8">
        <v>41</v>
      </c>
      <c r="N8">
        <v>17</v>
      </c>
      <c r="O8">
        <v>18</v>
      </c>
      <c r="P8">
        <f>SUM(D8:O8)</f>
        <v>294</v>
      </c>
    </row>
    <row r="9" spans="3:16" x14ac:dyDescent="0.25">
      <c r="C9" s="32" t="s">
        <v>184</v>
      </c>
      <c r="D9">
        <f>ENE!$L$9</f>
        <v>28.96</v>
      </c>
      <c r="E9">
        <f>FEB!$L$9</f>
        <v>24.96</v>
      </c>
      <c r="F9">
        <f>FEB!$L$9</f>
        <v>24.96</v>
      </c>
      <c r="G9">
        <f>MAR!$L$9</f>
        <v>46.96</v>
      </c>
      <c r="H9">
        <f>ABR!$L$9</f>
        <v>18.623000000000001</v>
      </c>
      <c r="I9">
        <f>MAY!$L$9</f>
        <v>44</v>
      </c>
      <c r="J9">
        <f ca="1">JUN!$L$9</f>
        <v>16.96</v>
      </c>
      <c r="K9">
        <f>JUL!$L$9</f>
        <v>46.257000000000005</v>
      </c>
      <c r="L9">
        <f>AGO!$L$9</f>
        <v>16.96</v>
      </c>
      <c r="M9">
        <f>SET!$L$9</f>
        <v>16.96</v>
      </c>
      <c r="N9">
        <f>OCT!$L$9</f>
        <v>16.96</v>
      </c>
      <c r="O9">
        <f>NOV!$L$9</f>
        <v>16.96</v>
      </c>
      <c r="P9">
        <f ca="1">SUM(D9:O9)</f>
        <v>319.51999999999992</v>
      </c>
    </row>
    <row r="10" spans="3:16" x14ac:dyDescent="0.25">
      <c r="C10" t="s">
        <v>182</v>
      </c>
      <c r="D10" s="30">
        <f>D9/D8</f>
        <v>0.87757575757575756</v>
      </c>
      <c r="E10" s="30">
        <f t="shared" ref="E10:O10" si="1">E9/E8</f>
        <v>0.78</v>
      </c>
      <c r="F10" s="30">
        <f t="shared" si="1"/>
        <v>1.1885714285714286</v>
      </c>
      <c r="G10" s="30">
        <f t="shared" si="1"/>
        <v>2.608888888888889</v>
      </c>
      <c r="H10" s="30">
        <f t="shared" si="1"/>
        <v>0.88680952380952383</v>
      </c>
      <c r="I10" s="30">
        <f t="shared" si="1"/>
        <v>2</v>
      </c>
      <c r="J10" s="30">
        <f t="shared" ca="1" si="1"/>
        <v>0.73739130434782607</v>
      </c>
      <c r="K10" s="30">
        <f t="shared" si="1"/>
        <v>2.0111739130434785</v>
      </c>
      <c r="L10" s="30">
        <f t="shared" si="1"/>
        <v>0.6784</v>
      </c>
      <c r="M10" s="30">
        <f t="shared" si="1"/>
        <v>0.41365853658536589</v>
      </c>
      <c r="N10" s="30">
        <f t="shared" si="1"/>
        <v>0.99764705882352944</v>
      </c>
      <c r="O10" s="30">
        <f t="shared" si="1"/>
        <v>0.94222222222222229</v>
      </c>
      <c r="P10" s="30">
        <f ca="1">P9/P8</f>
        <v>1.086802721088435</v>
      </c>
    </row>
    <row r="11" spans="3:16" ht="5.25" customHeight="1" x14ac:dyDescent="0.25"/>
    <row r="12" spans="3:16" x14ac:dyDescent="0.25">
      <c r="C12" s="24" t="s">
        <v>183</v>
      </c>
      <c r="D12">
        <v>3</v>
      </c>
      <c r="E12">
        <v>4</v>
      </c>
      <c r="F12">
        <v>5</v>
      </c>
      <c r="G12">
        <v>23</v>
      </c>
      <c r="H12">
        <v>21</v>
      </c>
      <c r="I12">
        <v>12</v>
      </c>
      <c r="J12">
        <v>21</v>
      </c>
      <c r="K12">
        <v>23</v>
      </c>
      <c r="L12">
        <v>25</v>
      </c>
      <c r="M12">
        <v>26</v>
      </c>
      <c r="N12">
        <v>27</v>
      </c>
      <c r="O12">
        <v>13</v>
      </c>
      <c r="P12">
        <f>SUM(D12:O12)</f>
        <v>203</v>
      </c>
    </row>
    <row r="13" spans="3:16" x14ac:dyDescent="0.25">
      <c r="C13" s="32" t="s">
        <v>185</v>
      </c>
      <c r="D13">
        <f>D5-D9</f>
        <v>29.567</v>
      </c>
      <c r="E13">
        <f t="shared" ref="E13:P13" si="2">E5-E9</f>
        <v>15.731999999999999</v>
      </c>
      <c r="F13">
        <f t="shared" si="2"/>
        <v>15.731999999999999</v>
      </c>
      <c r="G13">
        <f t="shared" si="2"/>
        <v>-7.4329999999999998</v>
      </c>
      <c r="H13">
        <f>H5-H9</f>
        <v>26.937000000000008</v>
      </c>
      <c r="I13">
        <f t="shared" si="2"/>
        <v>-26.259999999999998</v>
      </c>
      <c r="J13">
        <f t="shared" ca="1" si="2"/>
        <v>-1.4330000000000016</v>
      </c>
      <c r="K13">
        <f t="shared" si="2"/>
        <v>-6.2980000000000089</v>
      </c>
      <c r="L13">
        <f t="shared" si="2"/>
        <v>-1.4330000000000016</v>
      </c>
      <c r="M13">
        <f t="shared" si="2"/>
        <v>-1.4330000000000016</v>
      </c>
      <c r="N13">
        <f t="shared" si="2"/>
        <v>-1.4330000000000016</v>
      </c>
      <c r="O13">
        <f t="shared" si="2"/>
        <v>-1.4330000000000016</v>
      </c>
      <c r="P13">
        <f t="shared" ca="1" si="2"/>
        <v>40.812000000000012</v>
      </c>
    </row>
    <row r="14" spans="3:16" x14ac:dyDescent="0.25">
      <c r="C14" t="s">
        <v>182</v>
      </c>
      <c r="D14" s="30">
        <f>D13/D12</f>
        <v>9.8556666666666661</v>
      </c>
      <c r="E14" s="30">
        <f t="shared" ref="E14:P14" si="3">E13/E12</f>
        <v>3.9329999999999998</v>
      </c>
      <c r="F14" s="30">
        <f t="shared" si="3"/>
        <v>3.1463999999999999</v>
      </c>
      <c r="G14" s="30">
        <f t="shared" si="3"/>
        <v>-0.32317391304347826</v>
      </c>
      <c r="H14" s="30">
        <f t="shared" si="3"/>
        <v>1.2827142857142861</v>
      </c>
      <c r="I14" s="30">
        <f t="shared" si="3"/>
        <v>-2.188333333333333</v>
      </c>
      <c r="J14" s="30">
        <f t="shared" ca="1" si="3"/>
        <v>-6.823809523809532E-2</v>
      </c>
      <c r="K14" s="30">
        <f t="shared" si="3"/>
        <v>-0.27382608695652211</v>
      </c>
      <c r="L14" s="30">
        <f t="shared" si="3"/>
        <v>-5.7320000000000065E-2</v>
      </c>
      <c r="M14" s="30">
        <f t="shared" si="3"/>
        <v>-5.5115384615384677E-2</v>
      </c>
      <c r="N14" s="30">
        <f t="shared" si="3"/>
        <v>-5.3074074074074135E-2</v>
      </c>
      <c r="O14" s="30">
        <f t="shared" si="3"/>
        <v>-0.11023076923076935</v>
      </c>
      <c r="P14" s="30">
        <f t="shared" ca="1" si="3"/>
        <v>0.20104433497536953</v>
      </c>
    </row>
    <row r="16" spans="3:16" x14ac:dyDescent="0.25">
      <c r="F16">
        <f>INDEX(D14:P14,L16)</f>
        <v>9.8556666666666661</v>
      </c>
      <c r="L16">
        <v>1</v>
      </c>
    </row>
    <row r="17" spans="3:12" x14ac:dyDescent="0.25">
      <c r="L17">
        <v>2</v>
      </c>
    </row>
    <row r="18" spans="3:12" x14ac:dyDescent="0.25">
      <c r="C18" s="32" t="s">
        <v>179</v>
      </c>
      <c r="D18">
        <f>INDEX(Objetivos!D13:O13,DASH1!F3)</f>
        <v>-7.4329999999999998</v>
      </c>
      <c r="L18">
        <v>3</v>
      </c>
    </row>
    <row r="19" spans="3:12" x14ac:dyDescent="0.25">
      <c r="C19" s="24" t="s">
        <v>183</v>
      </c>
      <c r="D19">
        <f>INDEX(Objetivos!D12:O12,DASH1!F3)</f>
        <v>23</v>
      </c>
      <c r="L19">
        <v>4</v>
      </c>
    </row>
    <row r="20" spans="3:12" x14ac:dyDescent="0.25">
      <c r="L20">
        <v>5</v>
      </c>
    </row>
    <row r="21" spans="3:12" x14ac:dyDescent="0.25">
      <c r="L21">
        <v>6</v>
      </c>
    </row>
    <row r="22" spans="3:12" x14ac:dyDescent="0.25">
      <c r="L22">
        <v>7</v>
      </c>
    </row>
    <row r="23" spans="3:12" x14ac:dyDescent="0.25">
      <c r="C23" s="32" t="s">
        <v>158</v>
      </c>
      <c r="D23">
        <f>INDEX(Objetivos!D5:O5,DASH1!F3)</f>
        <v>39.527000000000001</v>
      </c>
      <c r="L23">
        <v>8</v>
      </c>
    </row>
    <row r="24" spans="3:12" x14ac:dyDescent="0.25">
      <c r="C24" s="24" t="s">
        <v>190</v>
      </c>
      <c r="D24">
        <f>INDEX(Objetivos!D4:O4,DASH1!F3)</f>
        <v>34</v>
      </c>
      <c r="L24">
        <v>9</v>
      </c>
    </row>
    <row r="25" spans="3:12" x14ac:dyDescent="0.25">
      <c r="C25" s="32" t="s">
        <v>157</v>
      </c>
      <c r="D25">
        <f>INDEX(Objetivos!D9:O9,DASH1!F3)</f>
        <v>46.96</v>
      </c>
      <c r="L25">
        <v>10</v>
      </c>
    </row>
    <row r="26" spans="3:12" x14ac:dyDescent="0.25">
      <c r="C26" s="24" t="s">
        <v>190</v>
      </c>
      <c r="D26">
        <f>INDEX(Objetivos!D8:O8,DASH1!F3)</f>
        <v>18</v>
      </c>
      <c r="L26">
        <v>11</v>
      </c>
    </row>
    <row r="27" spans="3:12" x14ac:dyDescent="0.25">
      <c r="L27">
        <v>12</v>
      </c>
    </row>
  </sheetData>
  <conditionalFormatting sqref="D14:P14">
    <cfRule type="expression" dxfId="5" priority="1">
      <formula>D$14&gt;0</formula>
    </cfRule>
    <cfRule type="expression" dxfId="4" priority="2">
      <formula>D$14&lt;0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D255-C4B8-4D14-899E-413798A8B88D}">
  <sheetPr>
    <tabColor rgb="FF92D050"/>
  </sheetPr>
  <dimension ref="A1:L10"/>
  <sheetViews>
    <sheetView tabSelected="1" topLeftCell="A3" zoomScale="140" zoomScaleNormal="140" workbookViewId="0">
      <selection activeCell="H16" sqref="H16"/>
    </sheetView>
  </sheetViews>
  <sheetFormatPr baseColWidth="10" defaultRowHeight="15" x14ac:dyDescent="0.25"/>
  <cols>
    <col min="1" max="1" width="6" customWidth="1"/>
    <col min="2" max="2" width="25.5703125" customWidth="1"/>
    <col min="3" max="3" width="10" customWidth="1"/>
    <col min="4" max="4" width="3" customWidth="1"/>
    <col min="5" max="5" width="22.5703125" customWidth="1"/>
    <col min="6" max="6" width="13.7109375" customWidth="1"/>
    <col min="7" max="7" width="2" customWidth="1"/>
    <col min="8" max="8" width="23.7109375" customWidth="1"/>
    <col min="9" max="9" width="12.28515625" customWidth="1"/>
    <col min="10" max="10" width="2.5703125" customWidth="1"/>
    <col min="11" max="11" width="17.42578125" customWidth="1"/>
    <col min="12" max="12" width="24.42578125" customWidth="1"/>
  </cols>
  <sheetData>
    <row r="1" spans="1:12" s="56" customFormat="1" x14ac:dyDescent="0.25">
      <c r="A1" s="56" t="s">
        <v>192</v>
      </c>
    </row>
    <row r="2" spans="1:12" s="56" customFormat="1" ht="21.75" customHeight="1" x14ac:dyDescent="0.25"/>
    <row r="3" spans="1:12" ht="17.25" customHeight="1" x14ac:dyDescent="0.25">
      <c r="F3">
        <v>4</v>
      </c>
    </row>
    <row r="4" spans="1:12" ht="15" customHeight="1" x14ac:dyDescent="0.25"/>
    <row r="5" spans="1:12" ht="16.5" customHeight="1" thickBot="1" x14ac:dyDescent="0.3">
      <c r="B5" s="57" t="s">
        <v>158</v>
      </c>
      <c r="C5" s="57"/>
      <c r="E5" s="57" t="s">
        <v>157</v>
      </c>
      <c r="F5" s="57"/>
      <c r="H5" s="57" t="s">
        <v>179</v>
      </c>
      <c r="I5" s="57"/>
      <c r="K5" s="57" t="s">
        <v>194</v>
      </c>
      <c r="L5" s="57"/>
    </row>
    <row r="6" spans="1:12" ht="15.75" customHeight="1" thickTop="1" x14ac:dyDescent="0.25">
      <c r="B6" s="52">
        <f>INDEX(Objetivos!D5:O5,DASH1!F3)</f>
        <v>39.527000000000001</v>
      </c>
      <c r="C6" s="53"/>
      <c r="E6" s="52">
        <f>INDEX(Objetivos!D9:O9,DASH1!F3)</f>
        <v>46.96</v>
      </c>
      <c r="F6" s="53"/>
      <c r="H6" s="52">
        <f>INDEX(Objetivos!G9:R9,DASH1!I3)</f>
        <v>18.623000000000001</v>
      </c>
      <c r="I6" s="53"/>
      <c r="K6" s="52">
        <f>INDEX(REL_fc!D8:O8,DASH1!L3)</f>
        <v>-0.19797560668929973</v>
      </c>
      <c r="L6" s="53"/>
    </row>
    <row r="7" spans="1:12" ht="15.75" customHeight="1" thickBot="1" x14ac:dyDescent="0.3">
      <c r="B7" s="54"/>
      <c r="C7" s="55"/>
      <c r="E7" s="54"/>
      <c r="F7" s="55"/>
      <c r="H7" s="54"/>
      <c r="I7" s="55"/>
      <c r="K7" s="54"/>
      <c r="L7" s="55"/>
    </row>
    <row r="8" spans="1:12" ht="15.75" thickTop="1" x14ac:dyDescent="0.25">
      <c r="B8" s="35" t="s">
        <v>188</v>
      </c>
      <c r="C8" s="34">
        <f>INDEX(Objetivos!D14:O14,DASH1!F3)</f>
        <v>-0.32317391304347826</v>
      </c>
      <c r="E8" s="36" t="s">
        <v>188</v>
      </c>
      <c r="F8" s="37">
        <f>INDEX(Objetivos!D10:O10,DASH1!I3)</f>
        <v>1.1885714285714286</v>
      </c>
      <c r="H8" s="36" t="s">
        <v>193</v>
      </c>
      <c r="I8" s="37">
        <f>INDEX(Objetivos!D14:O14,DASH1!L3)</f>
        <v>-2.188333333333333</v>
      </c>
      <c r="K8" s="36" t="s">
        <v>193</v>
      </c>
      <c r="L8" s="37">
        <f>INDEX(Objetivos!G14:R14,DASH1!O3)</f>
        <v>-5.7320000000000065E-2</v>
      </c>
    </row>
    <row r="9" spans="1:12" ht="6" customHeight="1" x14ac:dyDescent="0.25"/>
    <row r="10" spans="1:12" x14ac:dyDescent="0.25">
      <c r="B10" s="33" t="s">
        <v>189</v>
      </c>
      <c r="E10" s="33" t="s">
        <v>191</v>
      </c>
    </row>
  </sheetData>
  <mergeCells count="9">
    <mergeCell ref="B6:C7"/>
    <mergeCell ref="A1:XFD2"/>
    <mergeCell ref="B5:C5"/>
    <mergeCell ref="E6:F7"/>
    <mergeCell ref="E5:F5"/>
    <mergeCell ref="H6:I7"/>
    <mergeCell ref="K6:L7"/>
    <mergeCell ref="H5:I5"/>
    <mergeCell ref="K5:L5"/>
  </mergeCells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8" r:id="rId4" name="Drop Down 2">
              <controlPr defaultSize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2</xdr:col>
                    <xdr:colOff>657225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9CEB-B4F5-4456-AAD9-69DE740461C0}">
  <dimension ref="A1:Q18"/>
  <sheetViews>
    <sheetView workbookViewId="0">
      <selection activeCell="D8" sqref="D8"/>
    </sheetView>
  </sheetViews>
  <sheetFormatPr baseColWidth="10" defaultRowHeight="15" x14ac:dyDescent="0.25"/>
  <cols>
    <col min="1" max="1" width="3.5703125" customWidth="1"/>
    <col min="2" max="2" width="3.28515625" customWidth="1"/>
    <col min="3" max="3" width="5.140625" customWidth="1"/>
    <col min="6" max="6" width="13" bestFit="1" customWidth="1"/>
    <col min="7" max="7" width="2.28515625" customWidth="1"/>
    <col min="11" max="11" width="13" bestFit="1" customWidth="1"/>
    <col min="12" max="12" width="1.7109375" customWidth="1"/>
    <col min="16" max="16" width="13" bestFit="1" customWidth="1"/>
  </cols>
  <sheetData>
    <row r="1" spans="1:17" s="18" customFormat="1" ht="34.5" customHeight="1" thickBot="1" x14ac:dyDescent="0.3">
      <c r="A1" s="58" t="s">
        <v>160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s="18" customFormat="1" ht="15.75" customHeight="1" thickTop="1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s="18" customFormat="1" ht="15.75" customHeight="1" x14ac:dyDescent="0.25">
      <c r="A3" s="4"/>
      <c r="B3" s="4"/>
      <c r="C3" s="4"/>
      <c r="D3" s="4"/>
      <c r="E3" s="4"/>
      <c r="F3" s="29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6" spans="1:17" ht="3" customHeight="1" thickBot="1" x14ac:dyDescent="0.3">
      <c r="C6" s="20"/>
      <c r="D6" s="20"/>
      <c r="E6" s="20"/>
      <c r="F6" s="20"/>
    </row>
    <row r="7" spans="1:17" ht="15.75" thickBot="1" x14ac:dyDescent="0.3">
      <c r="B7" s="21"/>
      <c r="C7" s="22" t="s">
        <v>161</v>
      </c>
      <c r="D7" s="22" t="s">
        <v>162</v>
      </c>
      <c r="E7" s="22" t="s">
        <v>163</v>
      </c>
      <c r="F7" s="22" t="s">
        <v>164</v>
      </c>
      <c r="G7" s="20"/>
      <c r="H7" s="22" t="s">
        <v>161</v>
      </c>
      <c r="I7" s="22" t="s">
        <v>162</v>
      </c>
      <c r="J7" s="22" t="s">
        <v>163</v>
      </c>
      <c r="K7" s="22" t="s">
        <v>164</v>
      </c>
      <c r="M7" s="22" t="s">
        <v>161</v>
      </c>
      <c r="N7" s="22" t="s">
        <v>162</v>
      </c>
      <c r="O7" s="22" t="s">
        <v>163</v>
      </c>
      <c r="P7" s="22" t="s">
        <v>164</v>
      </c>
    </row>
    <row r="8" spans="1:17" ht="15.75" thickBot="1" x14ac:dyDescent="0.3">
      <c r="B8" s="21"/>
      <c r="C8" s="23">
        <v>1</v>
      </c>
      <c r="D8" s="27">
        <f>IF($F$3=1,SUMIFS(ENE!G5:G35,ENE!B5:B35,FC_dia!C8,ENE!D5:D35,"I*"),IF($F$3=2,SUMIFS(FEB!G5:G35,FEB!B5:B35,FC_dia!C8,FEB!D5:D35,"I*"),IF($F$3=3,SUMIFS(MAR!G5:G35,MAR!B5:B35,FC_dia!C8,MAR!D5:D35,"I*"),IF($F$3=4,SUMIFS(ABR!G5:G35,ABR!B5:B35,FC_dia!C8,ABR!D5:D35,"I*"),IF($F$3=5,SUMIFS(MAY!G5:G35,MAY!B5:B35,FC_dia!C8,MAY!D5:D35,"I*"),IF($F$3=6,SUMIFS(JUN!G5:G35,JUN!B5:B35,FC_dia!C8,JUN!D5:D35,"I*"),IF($F$3=8,SUMIFS(AGO!G5:G35,AGO!B5:B35,FC_dia!C8,AGO!D5:D35,"I*"),IF($F$3=7,SUMIFS(JUL!G5:G35,JUN!B5:B35,FC_dia!C8,JUL!D5:D35,"I*"),IF($F$3=9,SUMIFS(SET!G5:G35,SET!B5:B35,FC_dia!C8,SET!D5:D35,"I*"),IF($F$3=10,SUMIFS(OCT!G5:G35,OCT!B5:B35,FC_dia!C8,OCT!D5:D35,"I*"),IF($F$3=11,SUMIFS(NOV!G5:G35,NOV!B5:B35,FC_dia!C8,NOV!D5:D35,"I*"),IF($F$3=12,SUMIFS(DIC!G5:G35,DIC!B5:B35,FC_dia!C8,DIC!D5:D35,"I*")))))))))))))</f>
        <v>2.835</v>
      </c>
      <c r="E8" s="27">
        <f>IF($F$3=1,SUMIFS(ENE!G5:G35,ENE!B5:B35,FC_dia!C8,ENE!D5:D35,"G*"),IF($F$3=2,SUMIFS(FEB!G5:G35,FEB!B5:B35,FC_dia!C8,FEB!D5:D35,"G*"),IF($F$3=3,SUMIFS(MAR!G5:G35,MAR!B5:B35,FC_dia!C8,MAR!D5:D35,"G*"),IF($F$3=4,SUMIFS(ABR!G5:G35,ABR!B5:B35,FC_dia!C8,ABR!D5:D35,"G*"),IF($F$3=5,SUMIFS(MAY!G5:G35,MAY!B5:B35,FC_dia!C8,MAY!D5:D35,"G*"),IF($F$3=6,SUMIFS(JUN!G5:G35,JUN!B5:B35,FC_dia!C8,JUN!D5:D35,"G*"),IF($F$3=8,SUMIFS(AGO!G5:G35,AGO!B5:B35,FC_dia!C8,AGO!D5:D35,"G*"),IF($F$3=7,SUMIFS(JUL!G5:G35,JUN!B5:B35,FC_dia!C8,JUL!D5:D35,"G*"),IF($F$3=9,SUMIFS(SET!G5:G35,SET!B5:B35,FC_dia!C8,SET!D5:D35,"G*"),IF($F$3=10,SUMIFS(OCT!G5:G35,OCT!B5:B35,FC_dia!C8,OCT!D5:D35,"G*"),IF($F$3=11,SUMIFS(NOV!G5:G35,NOV!B5:B35,FC_dia!C8,NOV!D5:D35,"G*"),IF($F$3=12,SUMIFS(DIC!G5:G35,DIC!B5:B35,FC_dia!C8,DIC!D5:D35,"G*")))))))))))))</f>
        <v>0</v>
      </c>
      <c r="F8" s="27">
        <f>D8-E8</f>
        <v>2.835</v>
      </c>
      <c r="H8" s="23">
        <v>12</v>
      </c>
      <c r="I8" s="27">
        <f>IF($F$3=1,SUMIFS(ENE!L5:L35,ENE!G5:G35,FC_dia!H8,ENE!I5:I35,"I*"),IF($F$3=2,SUMIFS(FEB!L5:L35,FEB!G5:G35,FC_dia!H8,FEB!I5:I35,"I*"),IF($F$3=3,SUMIFS(MAR!L5:L35,MAR!G5:G35,FC_dia!H8,MAR!I5:I35,"I*"),IF($F$3=4,SUMIFS(ABR!L5:L35,ABR!G5:G35,FC_dia!H8,ABR!I5:I35,"I*"),IF($F$3=5,SUMIFS(MAY!L5:L35,MAY!G5:G35,FC_dia!H8,MAY!I5:I35,"I*"),IF($F$3=6,SUMIFS(JUN!L5:L35,JUN!G5:G35,FC_dia!H8,JUN!I5:I35,"I*"),IF($F$3=8,SUMIFS(AGO!L5:L35,AGO!G5:G35,FC_dia!H8,AGO!I5:I35,"I*"),IF($F$3=7,SUMIFS(JUL!L5:L35,JUN!G5:G35,FC_dia!H8,JUL!I5:I35,"I*"),IF($F$3=9,SUMIFS(SET!L5:L35,SET!G5:G35,FC_dia!H8,SET!I5:I35,"I*"),IF($F$3=10,SUMIFS(OCT!L5:L35,OCT!G5:G35,FC_dia!H8,OCT!I5:I35,"I*"),IF($F$3=11,SUMIFS(NOV!L5:L35,NOV!G5:G35,FC_dia!H8,NOV!I5:I35,"I*"),IF($F$3=12,SUMIFS(DIC!L5:L35,DIC!G5:G35,FC_dia!H8,DIC!I5:I35,"I*")))))))))))))</f>
        <v>0</v>
      </c>
      <c r="J8" s="27">
        <f>IF($F$3=1,SUMIFS(ENE!L5:L35,ENE!G5:G35,FC_dia!H8,ENE!I5:I35,"G*"),IF($F$3=2,SUMIFS(FEB!L5:L35,FEB!G5:G35,FC_dia!H8,FEB!I5:I35,"G*"),IF($F$3=3,SUMIFS(MAR!L5:L35,MAR!G5:G35,FC_dia!H8,MAR!I5:I35,"G*"),IF($F$3=4,SUMIFS(ABR!L5:L35,ABR!G5:G35,FC_dia!H8,ABR!I5:I35,"G*"),IF($F$3=5,SUMIFS(MAY!L5:L35,MAY!G5:G35,FC_dia!H8,MAY!I5:I35,"G*"),IF($F$3=6,SUMIFS(JUN!L5:L35,JUN!G5:G35,FC_dia!H8,JUN!I5:I35,"G*"),IF($F$3=8,SUMIFS(AGO!L5:L35,AGO!G5:G35,FC_dia!H8,AGO!I5:I35,"G*"),IF($F$3=7,SUMIFS(JUL!L5:L35,JUN!G5:G35,FC_dia!H8,JUL!I5:I35,"G*"),IF($F$3=9,SUMIFS(SET!L5:L35,SET!G5:G35,FC_dia!H8,SET!I5:I35,"G*"),IF($F$3=10,SUMIFS(OCT!L5:L35,OCT!G5:G35,FC_dia!H8,OCT!I5:I35,"G*"),IF($F$3=11,SUMIFS(NOV!L5:L35,NOV!G5:G35,FC_dia!H8,NOV!I5:I35,"G*"),IF($F$3=12,SUMIFS(DIC!L5:L35,DIC!G5:G35,FC_dia!H8,DIC!I5:I35,"G*")))))))))))))</f>
        <v>0</v>
      </c>
      <c r="K8" s="27">
        <f>I8-J8</f>
        <v>0</v>
      </c>
      <c r="M8" s="23">
        <v>23</v>
      </c>
      <c r="N8" s="27">
        <f ca="1">IF($F$3=1,SUMIFS(ENE!Q5:Q35,ENE!L5:L35,FC_dia!M8,ENE!N5:N35,"I*"),IF($F$3=2,SUMIFS(FEB!Q5:Q35,FEB!L5:L35,FC_dia!M8,FEB!N5:N35,"I*"),IF($F$3=3,SUMIFS(MAR!Q5:Q35,MAR!L5:L35,FC_dia!M8,MAR!N5:N35,"I*"),IF($F$3=4,SUMIFS(ABR!Q5:Q35,ABR!L5:L35,FC_dia!M8,ABR!N5:N35,"I*"),IF($F$3=5,SUMIFS(MAY!Q5:Q35,MAY!L5:L35,FC_dia!M8,MAY!N5:N35,"I*"),IF($F$3=6,SUMIFS(JUN!Q5:Q35,JUN!L5:L35,FC_dia!M8,JUN!N5:N35,"I*"),IF($F$3=8,SUMIFS(AGO!Q5:Q35,AGO!L5:L35,FC_dia!M8,AGO!N5:N35,"I*"),IF($F$3=7,SUMIFS(JUL!Q5:Q35,JUN!L5:L35,FC_dia!M8,JUL!N5:N35,"I*"),IF($F$3=9,SUMIFS(SET!Q5:Q35,SET!L5:L35,FC_dia!M8,SET!N5:N35,"I*"),IF($F$3=10,SUMIFS(OCT!Q5:Q35,OCT!L5:L35,FC_dia!M8,OCT!N5:N35,"I*"),IF($F$3=11,SUMIFS(NOV!Q5:Q35,NOV!L5:L35,FC_dia!M8,NOV!N5:N35,"I*"),IF($F$3=12,SUMIFS(DIC!Q5:Q35,DIC!L5:L35,FC_dia!M8,DIC!N5:N35,"I*")))))))))))))</f>
        <v>0</v>
      </c>
      <c r="O8" s="27">
        <f ca="1">IF($F$3=1,SUMIFS(ENE!Q5:Q35,ENE!L5:L35,FC_dia!M8,ENE!N5:N35,"G*"),IF($F$3=2,SUMIFS(FEB!Q5:Q35,FEB!L5:L35,FC_dia!M8,FEB!N5:N35,"G*"),IF($F$3=3,SUMIFS(MAR!Q5:Q35,MAR!L5:L35,FC_dia!M8,MAR!N5:N35,"G*"),IF($F$3=4,SUMIFS(ABR!Q5:Q35,ABR!L5:L35,FC_dia!M8,ABR!N5:N35,"G*"),IF($F$3=5,SUMIFS(MAY!Q5:Q35,MAY!L5:L35,FC_dia!M8,MAY!N5:N35,"G*"),IF($F$3=6,SUMIFS(JUN!Q5:Q35,JUN!L5:L35,FC_dia!M8,JUN!N5:N35,"G*"),IF($F$3=8,SUMIFS(AGO!Q5:Q35,AGO!L5:L35,FC_dia!M8,AGO!N5:N35,"G*"),IF($F$3=7,SUMIFS(JUL!Q5:Q35,JUN!L5:L35,FC_dia!M8,JUL!N5:N35,"G*"),IF($F$3=9,SUMIFS(SET!Q5:Q35,SET!L5:L35,FC_dia!M8,SET!N5:N35,"G*"),IF($F$3=10,SUMIFS(OCT!Q5:Q35,OCT!L5:L35,FC_dia!M8,OCT!N5:N35,"G*"),IF($F$3=11,SUMIFS(NOV!Q5:Q35,NOV!L5:L35,FC_dia!M8,NOV!N5:N35,"G*"),IF($F$3=12,SUMIFS(DIC!Q5:Q35,DIC!L5:L35,FC_dia!M8,DIC!N5:N35,"G*")))))))))))))</f>
        <v>0</v>
      </c>
      <c r="P8" s="27">
        <f ca="1">N8-O8</f>
        <v>0</v>
      </c>
    </row>
    <row r="9" spans="1:17" ht="15.75" thickBot="1" x14ac:dyDescent="0.3">
      <c r="B9" s="21"/>
      <c r="C9" s="24">
        <v>2</v>
      </c>
      <c r="D9" s="27">
        <f>IF($F$3=1,SUMIFS(ENE!G6:G36,ENE!B6:B36,FC_dia!C9,ENE!D6:D36,"I*"),IF($F$3=2,SUMIFS(FEB!G6:G36,FEB!B6:B36,FC_dia!C9,FEB!D6:D36,"I*"),IF($F$3=3,SUMIFS(MAR!G6:G36,MAR!B6:B36,FC_dia!C9,MAR!D6:D36,"I*"),IF($F$3=4,SUMIFS(ABR!G6:G36,ABR!B6:B36,FC_dia!C9,ABR!D6:D36,"I*"),IF($F$3=5,SUMIFS(MAY!G6:G36,MAY!B6:B36,FC_dia!C9,MAY!D6:D36,"I*"),IF($F$3=6,SUMIFS(JUN!G6:G36,JUN!B6:B36,FC_dia!C9,JUN!D6:D36,"I*"),IF($F$3=8,SUMIFS(AGO!G6:G36,AGO!B6:B36,FC_dia!C9,AGO!D6:D36,"I*"),IF($F$3=7,SUMIFS(JUL!G6:G36,JUN!B6:B36,FC_dia!C9,JUL!D6:D36,"I*"),IF($F$3=9,SUMIFS(SET!G6:G36,SET!B6:B36,FC_dia!C9,SET!D6:D36,"I*"),IF($F$3=10,SUMIFS(OCT!G6:G36,OCT!B6:B36,FC_dia!C9,OCT!D6:D36,"I*"),IF($F$3=11,SUMIFS(NOV!G6:G36,NOV!B6:B36,FC_dia!C9,NOV!D6:D36,"I*"),IF($F$3=12,SUMIFS(DIC!G6:G36,DIC!B6:B36,FC_dia!C9,DIC!D6:D36,"I*")))))))))))))</f>
        <v>7.5060000000000002</v>
      </c>
      <c r="E9" s="27">
        <f>IF($F$3=1,SUMIFS(ENE!G6:G36,ENE!B6:B36,FC_dia!C9,ENE!D6:D36,"G*"),IF($F$3=2,SUMIFS(FEB!G6:G36,FEB!B6:B36,FC_dia!C9,FEB!D6:D36,"G*"),IF($F$3=3,SUMIFS(MAR!G6:G36,MAR!B6:B36,FC_dia!C9,MAR!D6:D36,"G*"),IF($F$3=4,SUMIFS(ABR!G6:G36,ABR!B6:B36,FC_dia!C9,ABR!D6:D36,"G*"),IF($F$3=5,SUMIFS(MAY!G6:G36,MAY!B6:B36,FC_dia!C9,MAY!D6:D36,"G*"),IF($F$3=6,SUMIFS(JUN!G6:G36,JUN!B6:B36,FC_dia!C9,JUN!D6:D36,"G*"),IF($F$3=8,SUMIFS(AGO!G6:G36,AGO!B6:B36,FC_dia!C9,AGO!D6:D36,"G*"),IF($F$3=7,SUMIFS(JUL!G6:G36,JUN!B6:B36,FC_dia!C9,JUL!D6:D36,"G*"),IF($F$3=9,SUMIFS(SET!G6:G36,SET!B6:B36,FC_dia!C9,SET!D6:D36,"G*"),IF($F$3=10,SUMIFS(OCT!G6:G36,OCT!B6:B36,FC_dia!C9,OCT!D6:D36,"G*"),IF($F$3=11,SUMIFS(NOV!G6:G36,NOV!B6:B36,FC_dia!C9,NOV!D6:D36,"G*"),IF($F$3=12,SUMIFS(DIC!G6:G36,DIC!B6:B36,FC_dia!C9,DIC!D6:D36,"G*")))))))))))))</f>
        <v>7.093</v>
      </c>
      <c r="F9" s="27">
        <f t="shared" ref="F9:F18" si="0">D9-E9</f>
        <v>0.41300000000000026</v>
      </c>
      <c r="H9" s="23">
        <v>13</v>
      </c>
      <c r="I9" s="27">
        <f>IF($F$3=1,SUMIFS(ENE!L6:L36,ENE!G6:G36,FC_dia!H9,ENE!I6:I36,"I*"),IF($F$3=2,SUMIFS(FEB!L6:L36,FEB!G6:G36,FC_dia!H9,FEB!I6:I36,"I*"),IF($F$3=3,SUMIFS(MAR!L6:L36,MAR!G6:G36,FC_dia!H9,MAR!I6:I36,"I*"),IF($F$3=4,SUMIFS(ABR!L6:L36,ABR!G6:G36,FC_dia!H9,ABR!I6:I36,"I*"),IF($F$3=5,SUMIFS(MAY!L6:L36,MAY!G6:G36,FC_dia!H9,MAY!I6:I36,"I*"),IF($F$3=6,SUMIFS(JUN!L6:L36,JUN!G6:G36,FC_dia!H9,JUN!I6:I36,"I*"),IF($F$3=8,SUMIFS(AGO!L6:L36,AGO!G6:G36,FC_dia!H9,AGO!I6:I36,"I*"),IF($F$3=7,SUMIFS(JUL!L6:L36,JUN!G6:G36,FC_dia!H9,JUL!I6:I36,"I*"),IF($F$3=9,SUMIFS(SET!L6:L36,SET!G6:G36,FC_dia!H9,SET!I6:I36,"I*"),IF($F$3=10,SUMIFS(OCT!L6:L36,OCT!G6:G36,FC_dia!H9,OCT!I6:I36,"I*"),IF($F$3=11,SUMIFS(NOV!L6:L36,NOV!G6:G36,FC_dia!H9,NOV!I6:I36,"I*"),IF($F$3=12,SUMIFS(DIC!L6:L36,DIC!G6:G36,FC_dia!H9,DIC!I6:I36,"I*")))))))))))))</f>
        <v>0</v>
      </c>
      <c r="J9" s="27">
        <f>IF($F$3=1,SUMIFS(ENE!L6:L36,ENE!G6:G36,FC_dia!H9,ENE!I6:I36,"G*"),IF($F$3=2,SUMIFS(FEB!L6:L36,FEB!G6:G36,FC_dia!H9,FEB!I6:I36,"G*"),IF($F$3=3,SUMIFS(MAR!L6:L36,MAR!G6:G36,FC_dia!H9,MAR!I6:I36,"G*"),IF($F$3=4,SUMIFS(ABR!L6:L36,ABR!G6:G36,FC_dia!H9,ABR!I6:I36,"G*"),IF($F$3=5,SUMIFS(MAY!L6:L36,MAY!G6:G36,FC_dia!H9,MAY!I6:I36,"G*"),IF($F$3=6,SUMIFS(JUN!L6:L36,JUN!G6:G36,FC_dia!H9,JUN!I6:I36,"G*"),IF($F$3=8,SUMIFS(AGO!L6:L36,AGO!G6:G36,FC_dia!H9,AGO!I6:I36,"G*"),IF($F$3=7,SUMIFS(JUL!L6:L36,JUN!G6:G36,FC_dia!H9,JUL!I6:I36,"G*"),IF($F$3=9,SUMIFS(SET!L6:L36,SET!G6:G36,FC_dia!H9,SET!I6:I36,"G*"),IF($F$3=10,SUMIFS(OCT!L6:L36,OCT!G6:G36,FC_dia!H9,OCT!I6:I36,"G*"),IF($F$3=11,SUMIFS(NOV!L6:L36,NOV!G6:G36,FC_dia!H9,NOV!I6:I36,"G*"),IF($F$3=12,SUMIFS(DIC!L6:L36,DIC!G6:G36,FC_dia!H9,DIC!I6:I36,"G*")))))))))))))</f>
        <v>0</v>
      </c>
      <c r="K9" s="27">
        <f t="shared" ref="K9:K18" si="1">I9-J9</f>
        <v>0</v>
      </c>
      <c r="M9" s="24">
        <v>24</v>
      </c>
      <c r="N9" s="27">
        <f ca="1">IF($F$3=1,SUMIFS(ENE!Q6:Q36,ENE!L6:L36,FC_dia!M9,ENE!N6:N36,"I*"),IF($F$3=2,SUMIFS(FEB!Q6:Q36,FEB!L6:L36,FC_dia!M9,FEB!N6:N36,"I*"),IF($F$3=3,SUMIFS(MAR!Q6:Q36,MAR!L6:L36,FC_dia!M9,MAR!N6:N36,"I*"),IF($F$3=4,SUMIFS(ABR!Q6:Q36,ABR!L6:L36,FC_dia!M9,ABR!N6:N36,"I*"),IF($F$3=5,SUMIFS(MAY!Q6:Q36,MAY!L6:L36,FC_dia!M9,MAY!N6:N36,"I*"),IF($F$3=6,SUMIFS(JUN!Q6:Q36,JUN!L6:L36,FC_dia!M9,JUN!N6:N36,"I*"),IF($F$3=8,SUMIFS(AGO!Q6:Q36,AGO!L6:L36,FC_dia!M9,AGO!N6:N36,"I*"),IF($F$3=7,SUMIFS(JUL!Q6:Q36,JUN!L6:L36,FC_dia!M9,JUL!N6:N36,"I*"),IF($F$3=9,SUMIFS(SET!Q6:Q36,SET!L6:L36,FC_dia!M9,SET!N6:N36,"I*"),IF($F$3=10,SUMIFS(OCT!Q6:Q36,OCT!L6:L36,FC_dia!M9,OCT!N6:N36,"I*"),IF($F$3=11,SUMIFS(NOV!Q6:Q36,NOV!L6:L36,FC_dia!M9,NOV!N6:N36,"I*"),IF($F$3=12,SUMIFS(DIC!Q6:Q36,DIC!L6:L36,FC_dia!M9,DIC!N6:N36,"I*")))))))))))))</f>
        <v>0</v>
      </c>
      <c r="O9" s="27">
        <f ca="1">IF($F$3=1,SUMIFS(ENE!Q6:Q36,ENE!L6:L36,FC_dia!M9,ENE!N6:N36,"G*"),IF($F$3=2,SUMIFS(FEB!Q6:Q36,FEB!L6:L36,FC_dia!M9,FEB!N6:N36,"G*"),IF($F$3=3,SUMIFS(MAR!Q6:Q36,MAR!L6:L36,FC_dia!M9,MAR!N6:N36,"G*"),IF($F$3=4,SUMIFS(ABR!Q6:Q36,ABR!L6:L36,FC_dia!M9,ABR!N6:N36,"G*"),IF($F$3=5,SUMIFS(MAY!Q6:Q36,MAY!L6:L36,FC_dia!M9,MAY!N6:N36,"G*"),IF($F$3=6,SUMIFS(JUN!Q6:Q36,JUN!L6:L36,FC_dia!M9,JUN!N6:N36,"G*"),IF($F$3=8,SUMIFS(AGO!Q6:Q36,AGO!L6:L36,FC_dia!M9,AGO!N6:N36,"G*"),IF($F$3=7,SUMIFS(JUL!Q6:Q36,JUN!L6:L36,FC_dia!M9,JUL!N6:N36,"G*"),IF($F$3=9,SUMIFS(SET!Q6:Q36,SET!L6:L36,FC_dia!M9,SET!N6:N36,"G*"),IF($F$3=10,SUMIFS(OCT!Q6:Q36,OCT!L6:L36,FC_dia!M9,OCT!N6:N36,"G*"),IF($F$3=11,SUMIFS(NOV!Q6:Q36,NOV!L6:L36,FC_dia!M9,NOV!N6:N36,"G*"),IF($F$3=12,SUMIFS(DIC!Q6:Q36,DIC!L6:L36,FC_dia!M9,DIC!N6:N36,"G*")))))))))))))</f>
        <v>0</v>
      </c>
      <c r="P9" s="27">
        <f t="shared" ref="P9:P18" ca="1" si="2">N9-O9</f>
        <v>0</v>
      </c>
    </row>
    <row r="10" spans="1:17" ht="15.75" thickBot="1" x14ac:dyDescent="0.3">
      <c r="B10" s="21"/>
      <c r="C10" s="25">
        <v>3</v>
      </c>
      <c r="D10" s="27">
        <f>IF($F$3=1,SUMIFS(ENE!G7:G37,ENE!B7:B37,FC_dia!C10,ENE!D7:D37,"I*"),IF($F$3=2,SUMIFS(FEB!G7:G37,FEB!B7:B37,FC_dia!C10,FEB!D7:D37,"I*"),IF($F$3=3,SUMIFS(MAR!G7:G37,MAR!B7:B37,FC_dia!C10,MAR!D7:D37,"I*"),IF($F$3=4,SUMIFS(ABR!G7:G37,ABR!B7:B37,FC_dia!C10,ABR!D7:D37,"I*"),IF($F$3=5,SUMIFS(MAY!G7:G37,MAY!B7:B37,FC_dia!C10,MAY!D7:D37,"I*"),IF($F$3=6,SUMIFS(JUN!G7:G37,JUN!B7:B37,FC_dia!C10,JUN!D7:D37,"I*"),IF($F$3=8,SUMIFS(AGO!G7:G37,AGO!B7:B37,FC_dia!C10,AGO!D7:D37,"I*"),IF($F$3=7,SUMIFS(JUL!G7:G37,JUN!B7:B37,FC_dia!C10,JUL!D7:D37,"I*"),IF($F$3=9,SUMIFS(SET!G7:G37,SET!B7:B37,FC_dia!C10,SET!D7:D37,"I*"),IF($F$3=10,SUMIFS(OCT!G7:G37,OCT!B7:B37,FC_dia!C10,OCT!D7:D37,"I*"),IF($F$3=11,SUMIFS(NOV!G7:G37,NOV!B7:B37,FC_dia!C10,NOV!D7:D37,"I*"),IF($F$3=12,SUMIFS(DIC!G7:G37,DIC!B7:B37,FC_dia!C10,DIC!D7:D37,"I*")))))))))))))</f>
        <v>5.1859999999999999</v>
      </c>
      <c r="E10" s="27">
        <f>IF($F$3=1,SUMIFS(ENE!G7:G37,ENE!B7:B37,FC_dia!C10,ENE!D7:D37,"G*"),IF($F$3=2,SUMIFS(FEB!G7:G37,FEB!B7:B37,FC_dia!C10,FEB!D7:D37,"G*"),IF($F$3=3,SUMIFS(MAR!G7:G37,MAR!B7:B37,FC_dia!C10,MAR!D7:D37,"G*"),IF($F$3=4,SUMIFS(ABR!G7:G37,ABR!B7:B37,FC_dia!C10,ABR!D7:D37,"G*"),IF($F$3=5,SUMIFS(MAY!G7:G37,MAY!B7:B37,FC_dia!C10,MAY!D7:D37,"G*"),IF($F$3=6,SUMIFS(JUN!G7:G37,JUN!B7:B37,FC_dia!C10,JUN!D7:D37,"G*"),IF($F$3=8,SUMIFS(AGO!G7:G37,AGO!B7:B37,FC_dia!C10,AGO!D7:D37,"G*"),IF($F$3=7,SUMIFS(JUL!G7:G37,JUN!B7:B37,FC_dia!C10,JUL!D7:D37,"G*"),IF($F$3=9,SUMIFS(SET!G7:G37,SET!B7:B37,FC_dia!C10,SET!D7:D37,"G*"),IF($F$3=10,SUMIFS(OCT!G7:G37,OCT!B7:B37,FC_dia!C10,OCT!D7:D37,"G*"),IF($F$3=11,SUMIFS(NOV!G7:G37,NOV!B7:B37,FC_dia!C10,NOV!D7:D37,"G*"),IF($F$3=12,SUMIFS(DIC!G7:G37,DIC!B7:B37,FC_dia!C10,DIC!D7:D37,"G*")))))))))))))</f>
        <v>0</v>
      </c>
      <c r="F10" s="27">
        <f t="shared" si="0"/>
        <v>5.1859999999999999</v>
      </c>
      <c r="H10" s="23">
        <v>14</v>
      </c>
      <c r="I10" s="27">
        <f>IF($F$3=1,SUMIFS(ENE!L7:L37,ENE!G7:G37,FC_dia!H10,ENE!I7:I37,"I*"),IF($F$3=2,SUMIFS(FEB!L7:L37,FEB!G7:G37,FC_dia!H10,FEB!I7:I37,"I*"),IF($F$3=3,SUMIFS(MAR!L7:L37,MAR!G7:G37,FC_dia!H10,MAR!I7:I37,"I*"),IF($F$3=4,SUMIFS(ABR!L7:L37,ABR!G7:G37,FC_dia!H10,ABR!I7:I37,"I*"),IF($F$3=5,SUMIFS(MAY!L7:L37,MAY!G7:G37,FC_dia!H10,MAY!I7:I37,"I*"),IF($F$3=6,SUMIFS(JUN!L7:L37,JUN!G7:G37,FC_dia!H10,JUN!I7:I37,"I*"),IF($F$3=8,SUMIFS(AGO!L7:L37,AGO!G7:G37,FC_dia!H10,AGO!I7:I37,"I*"),IF($F$3=7,SUMIFS(JUL!L7:L37,JUN!G7:G37,FC_dia!H10,JUL!I7:I37,"I*"),IF($F$3=9,SUMIFS(SET!L7:L37,SET!G7:G37,FC_dia!H10,SET!I7:I37,"I*"),IF($F$3=10,SUMIFS(OCT!L7:L37,OCT!G7:G37,FC_dia!H10,OCT!I7:I37,"I*"),IF($F$3=11,SUMIFS(NOV!L7:L37,NOV!G7:G37,FC_dia!H10,NOV!I7:I37,"I*"),IF($F$3=12,SUMIFS(DIC!L7:L37,DIC!G7:G37,FC_dia!H10,DIC!I7:I37,"I*")))))))))))))</f>
        <v>0</v>
      </c>
      <c r="J10" s="27">
        <f>IF($F$3=1,SUMIFS(ENE!L7:L37,ENE!G7:G37,FC_dia!H10,ENE!I7:I37,"G*"),IF($F$3=2,SUMIFS(FEB!L7:L37,FEB!G7:G37,FC_dia!H10,FEB!I7:I37,"G*"),IF($F$3=3,SUMIFS(MAR!L7:L37,MAR!G7:G37,FC_dia!H10,MAR!I7:I37,"G*"),IF($F$3=4,SUMIFS(ABR!L7:L37,ABR!G7:G37,FC_dia!H10,ABR!I7:I37,"G*"),IF($F$3=5,SUMIFS(MAY!L7:L37,MAY!G7:G37,FC_dia!H10,MAY!I7:I37,"G*"),IF($F$3=6,SUMIFS(JUN!L7:L37,JUN!G7:G37,FC_dia!H10,JUN!I7:I37,"G*"),IF($F$3=8,SUMIFS(AGO!L7:L37,AGO!G7:G37,FC_dia!H10,AGO!I7:I37,"G*"),IF($F$3=7,SUMIFS(JUL!L7:L37,JUN!G7:G37,FC_dia!H10,JUL!I7:I37,"G*"),IF($F$3=9,SUMIFS(SET!L7:L37,SET!G7:G37,FC_dia!H10,SET!I7:I37,"G*"),IF($F$3=10,SUMIFS(OCT!L7:L37,OCT!G7:G37,FC_dia!H10,OCT!I7:I37,"G*"),IF($F$3=11,SUMIFS(NOV!L7:L37,NOV!G7:G37,FC_dia!H10,NOV!I7:I37,"G*"),IF($F$3=12,SUMIFS(DIC!L7:L37,DIC!G7:G37,FC_dia!H10,DIC!I7:I37,"G*")))))))))))))</f>
        <v>0</v>
      </c>
      <c r="K10" s="27">
        <f t="shared" si="1"/>
        <v>0</v>
      </c>
      <c r="M10" s="23">
        <v>25</v>
      </c>
      <c r="N10" s="27">
        <f ca="1">IF($F$3=1,SUMIFS(ENE!Q7:Q37,ENE!L7:L37,FC_dia!M10,ENE!N7:N37,"I*"),IF($F$3=2,SUMIFS(FEB!Q7:Q37,FEB!L7:L37,FC_dia!M10,FEB!N7:N37,"I*"),IF($F$3=3,SUMIFS(MAR!Q7:Q37,MAR!L7:L37,FC_dia!M10,MAR!N7:N37,"I*"),IF($F$3=4,SUMIFS(ABR!Q7:Q37,ABR!L7:L37,FC_dia!M10,ABR!N7:N37,"I*"),IF($F$3=5,SUMIFS(MAY!Q7:Q37,MAY!L7:L37,FC_dia!M10,MAY!N7:N37,"I*"),IF($F$3=6,SUMIFS(JUN!Q7:Q37,JUN!L7:L37,FC_dia!M10,JUN!N7:N37,"I*"),IF($F$3=8,SUMIFS(AGO!Q7:Q37,AGO!L7:L37,FC_dia!M10,AGO!N7:N37,"I*"),IF($F$3=7,SUMIFS(JUL!Q7:Q37,JUN!L7:L37,FC_dia!M10,JUL!N7:N37,"I*"),IF($F$3=9,SUMIFS(SET!Q7:Q37,SET!L7:L37,FC_dia!M10,SET!N7:N37,"I*"),IF($F$3=10,SUMIFS(OCT!Q7:Q37,OCT!L7:L37,FC_dia!M10,OCT!N7:N37,"I*"),IF($F$3=11,SUMIFS(NOV!Q7:Q37,NOV!L7:L37,FC_dia!M10,NOV!N7:N37,"I*"),IF($F$3=12,SUMIFS(DIC!Q7:Q37,DIC!L7:L37,FC_dia!M10,DIC!N7:N37,"I*")))))))))))))</f>
        <v>0</v>
      </c>
      <c r="O10" s="27">
        <f ca="1">IF($F$3=1,SUMIFS(ENE!Q7:Q37,ENE!L7:L37,FC_dia!M10,ENE!N7:N37,"G*"),IF($F$3=2,SUMIFS(FEB!Q7:Q37,FEB!L7:L37,FC_dia!M10,FEB!N7:N37,"G*"),IF($F$3=3,SUMIFS(MAR!Q7:Q37,MAR!L7:L37,FC_dia!M10,MAR!N7:N37,"G*"),IF($F$3=4,SUMIFS(ABR!Q7:Q37,ABR!L7:L37,FC_dia!M10,ABR!N7:N37,"G*"),IF($F$3=5,SUMIFS(MAY!Q7:Q37,MAY!L7:L37,FC_dia!M10,MAY!N7:N37,"G*"),IF($F$3=6,SUMIFS(JUN!Q7:Q37,JUN!L7:L37,FC_dia!M10,JUN!N7:N37,"G*"),IF($F$3=8,SUMIFS(AGO!Q7:Q37,AGO!L7:L37,FC_dia!M10,AGO!N7:N37,"G*"),IF($F$3=7,SUMIFS(JUL!Q7:Q37,JUN!L7:L37,FC_dia!M10,JUL!N7:N37,"G*"),IF($F$3=9,SUMIFS(SET!Q7:Q37,SET!L7:L37,FC_dia!M10,SET!N7:N37,"G*"),IF($F$3=10,SUMIFS(OCT!Q7:Q37,OCT!L7:L37,FC_dia!M10,OCT!N7:N37,"G*"),IF($F$3=11,SUMIFS(NOV!Q7:Q37,NOV!L7:L37,FC_dia!M10,NOV!N7:N37,"G*"),IF($F$3=12,SUMIFS(DIC!Q7:Q37,DIC!L7:L37,FC_dia!M10,DIC!N7:N37,"G*")))))))))))))</f>
        <v>0</v>
      </c>
      <c r="P10" s="27">
        <f t="shared" ca="1" si="2"/>
        <v>0</v>
      </c>
    </row>
    <row r="11" spans="1:17" ht="15.75" thickBot="1" x14ac:dyDescent="0.3">
      <c r="B11" s="21"/>
      <c r="C11" s="23">
        <v>4</v>
      </c>
      <c r="D11" s="27">
        <f>IF($F$3=1,SUMIFS(ENE!G8:G38,ENE!B8:B38,FC_dia!C11,ENE!D8:D38,"I*"),IF($F$3=2,SUMIFS(FEB!G8:G38,FEB!B8:B38,FC_dia!C11,FEB!D8:D38,"I*"),IF($F$3=3,SUMIFS(MAR!G8:G38,MAR!B8:B38,FC_dia!C11,MAR!D8:D38,"I*"),IF($F$3=4,SUMIFS(ABR!G8:G38,ABR!B8:B38,FC_dia!C11,ABR!D8:D38,"I*"),IF($F$3=5,SUMIFS(MAY!G8:G38,MAY!B8:B38,FC_dia!C11,MAY!D8:D38,"I*"),IF($F$3=6,SUMIFS(JUN!G8:G38,JUN!B8:B38,FC_dia!C11,JUN!D8:D38,"I*"),IF($F$3=8,SUMIFS(AGO!G8:G38,AGO!B8:B38,FC_dia!C11,AGO!D8:D38,"I*"),IF($F$3=7,SUMIFS(JUL!G8:G38,JUN!B8:B38,FC_dia!C11,JUL!D8:D38,"I*"),IF($F$3=9,SUMIFS(SET!G8:G38,SET!B8:B38,FC_dia!C11,SET!D8:D38,"I*"),IF($F$3=10,SUMIFS(OCT!G8:G38,OCT!B8:B38,FC_dia!C11,OCT!D8:D38,"I*"),IF($F$3=11,SUMIFS(NOV!G8:G38,NOV!B8:B38,FC_dia!C11,NOV!D8:D38,"I*"),IF($F$3=12,SUMIFS(DIC!G8:G38,DIC!B8:B38,FC_dia!C11,DIC!D8:D38,"I*")))))))))))))</f>
        <v>0</v>
      </c>
      <c r="E11" s="27">
        <f>IF($F$3=1,SUMIFS(ENE!G8:G38,ENE!B8:B38,FC_dia!C11,ENE!D8:D38,"G*"),IF($F$3=2,SUMIFS(FEB!G8:G38,FEB!B8:B38,FC_dia!C11,FEB!D8:D38,"G*"),IF($F$3=3,SUMIFS(MAR!G8:G38,MAR!B8:B38,FC_dia!C11,MAR!D8:D38,"G*"),IF($F$3=4,SUMIFS(ABR!G8:G38,ABR!B8:B38,FC_dia!C11,ABR!D8:D38,"G*"),IF($F$3=5,SUMIFS(MAY!G8:G38,MAY!B8:B38,FC_dia!C11,MAY!D8:D38,"G*"),IF($F$3=6,SUMIFS(JUN!G8:G38,JUN!B8:B38,FC_dia!C11,JUN!D8:D38,"G*"),IF($F$3=8,SUMIFS(AGO!G8:G38,AGO!B8:B38,FC_dia!C11,AGO!D8:D38,"G*"),IF($F$3=7,SUMIFS(JUL!G8:G38,JUN!B8:B38,FC_dia!C11,JUL!D8:D38,"G*"),IF($F$3=9,SUMIFS(SET!G8:G38,SET!B8:B38,FC_dia!C11,SET!D8:D38,"G*"),IF($F$3=10,SUMIFS(OCT!G8:G38,OCT!B8:B38,FC_dia!C11,OCT!D8:D38,"G*"),IF($F$3=11,SUMIFS(NOV!G8:G38,NOV!B8:B38,FC_dia!C11,NOV!D8:D38,"G*"),IF($F$3=12,SUMIFS(DIC!G8:G38,DIC!B8:B38,FC_dia!C11,DIC!D8:D38,"G*")))))))))))))</f>
        <v>9.8670000000000009</v>
      </c>
      <c r="F11" s="27">
        <f t="shared" si="0"/>
        <v>-9.8670000000000009</v>
      </c>
      <c r="H11" s="23">
        <v>15</v>
      </c>
      <c r="I11" s="27">
        <f>IF($F$3=1,SUMIFS(ENE!L8:L38,ENE!G8:G38,FC_dia!H11,ENE!I8:I38,"I*"),IF($F$3=2,SUMIFS(FEB!L8:L38,FEB!G8:G38,FC_dia!H11,FEB!I8:I38,"I*"),IF($F$3=3,SUMIFS(MAR!L8:L38,MAR!G8:G38,FC_dia!H11,MAR!I8:I38,"I*"),IF($F$3=4,SUMIFS(ABR!L8:L38,ABR!G8:G38,FC_dia!H11,ABR!I8:I38,"I*"),IF($F$3=5,SUMIFS(MAY!L8:L38,MAY!G8:G38,FC_dia!H11,MAY!I8:I38,"I*"),IF($F$3=6,SUMIFS(JUN!L8:L38,JUN!G8:G38,FC_dia!H11,JUN!I8:I38,"I*"),IF($F$3=8,SUMIFS(AGO!L8:L38,AGO!G8:G38,FC_dia!H11,AGO!I8:I38,"I*"),IF($F$3=7,SUMIFS(JUL!L8:L38,JUN!G8:G38,FC_dia!H11,JUL!I8:I38,"I*"),IF($F$3=9,SUMIFS(SET!L8:L38,SET!G8:G38,FC_dia!H11,SET!I8:I38,"I*"),IF($F$3=10,SUMIFS(OCT!L8:L38,OCT!G8:G38,FC_dia!H11,OCT!I8:I38,"I*"),IF($F$3=11,SUMIFS(NOV!L8:L38,NOV!G8:G38,FC_dia!H11,NOV!I8:I38,"I*"),IF($F$3=12,SUMIFS(DIC!L8:L38,DIC!G8:G38,FC_dia!H11,DIC!I8:I38,"I*")))))))))))))</f>
        <v>0</v>
      </c>
      <c r="J11" s="27">
        <f>IF($F$3=1,SUMIFS(ENE!L8:L38,ENE!G8:G38,FC_dia!H11,ENE!I8:I38,"G*"),IF($F$3=2,SUMIFS(FEB!L8:L38,FEB!G8:G38,FC_dia!H11,FEB!I8:I38,"G*"),IF($F$3=3,SUMIFS(MAR!L8:L38,MAR!G8:G38,FC_dia!H11,MAR!I8:I38,"G*"),IF($F$3=4,SUMIFS(ABR!L8:L38,ABR!G8:G38,FC_dia!H11,ABR!I8:I38,"G*"),IF($F$3=5,SUMIFS(MAY!L8:L38,MAY!G8:G38,FC_dia!H11,MAY!I8:I38,"G*"),IF($F$3=6,SUMIFS(JUN!L8:L38,JUN!G8:G38,FC_dia!H11,JUN!I8:I38,"G*"),IF($F$3=8,SUMIFS(AGO!L8:L38,AGO!G8:G38,FC_dia!H11,AGO!I8:I38,"G*"),IF($F$3=7,SUMIFS(JUL!L8:L38,JUN!G8:G38,FC_dia!H11,JUL!I8:I38,"G*"),IF($F$3=9,SUMIFS(SET!L8:L38,SET!G8:G38,FC_dia!H11,SET!I8:I38,"G*"),IF($F$3=10,SUMIFS(OCT!L8:L38,OCT!G8:G38,FC_dia!H11,OCT!I8:I38,"G*"),IF($F$3=11,SUMIFS(NOV!L8:L38,NOV!G8:G38,FC_dia!H11,NOV!I8:I38,"G*"),IF($F$3=12,SUMIFS(DIC!L8:L38,DIC!G8:G38,FC_dia!H11,DIC!I8:I38,"G*")))))))))))))</f>
        <v>0</v>
      </c>
      <c r="K11" s="27">
        <f t="shared" si="1"/>
        <v>0</v>
      </c>
      <c r="M11" s="24">
        <v>26</v>
      </c>
      <c r="N11" s="27">
        <f ca="1">IF($F$3=1,SUMIFS(ENE!Q8:Q38,ENE!L8:L38,FC_dia!M11,ENE!N8:N38,"I*"),IF($F$3=2,SUMIFS(FEB!Q8:Q38,FEB!L8:L38,FC_dia!M11,FEB!N8:N38,"I*"),IF($F$3=3,SUMIFS(MAR!Q8:Q38,MAR!L8:L38,FC_dia!M11,MAR!N8:N38,"I*"),IF($F$3=4,SUMIFS(ABR!Q8:Q38,ABR!L8:L38,FC_dia!M11,ABR!N8:N38,"I*"),IF($F$3=5,SUMIFS(MAY!Q8:Q38,MAY!L8:L38,FC_dia!M11,MAY!N8:N38,"I*"),IF($F$3=6,SUMIFS(JUN!Q8:Q38,JUN!L8:L38,FC_dia!M11,JUN!N8:N38,"I*"),IF($F$3=8,SUMIFS(AGO!Q8:Q38,AGO!L8:L38,FC_dia!M11,AGO!N8:N38,"I*"),IF($F$3=7,SUMIFS(JUL!Q8:Q38,JUN!L8:L38,FC_dia!M11,JUL!N8:N38,"I*"),IF($F$3=9,SUMIFS(SET!Q8:Q38,SET!L8:L38,FC_dia!M11,SET!N8:N38,"I*"),IF($F$3=10,SUMIFS(OCT!Q8:Q38,OCT!L8:L38,FC_dia!M11,OCT!N8:N38,"I*"),IF($F$3=11,SUMIFS(NOV!Q8:Q38,NOV!L8:L38,FC_dia!M11,NOV!N8:N38,"I*"),IF($F$3=12,SUMIFS(DIC!Q8:Q38,DIC!L8:L38,FC_dia!M11,DIC!N8:N38,"I*")))))))))))))</f>
        <v>0</v>
      </c>
      <c r="O11" s="27">
        <f ca="1">IF($F$3=1,SUMIFS(ENE!Q8:Q38,ENE!L8:L38,FC_dia!M11,ENE!N8:N38,"G*"),IF($F$3=2,SUMIFS(FEB!Q8:Q38,FEB!L8:L38,FC_dia!M11,FEB!N8:N38,"G*"),IF($F$3=3,SUMIFS(MAR!Q8:Q38,MAR!L8:L38,FC_dia!M11,MAR!N8:N38,"G*"),IF($F$3=4,SUMIFS(ABR!Q8:Q38,ABR!L8:L38,FC_dia!M11,ABR!N8:N38,"G*"),IF($F$3=5,SUMIFS(MAY!Q8:Q38,MAY!L8:L38,FC_dia!M11,MAY!N8:N38,"G*"),IF($F$3=6,SUMIFS(JUN!Q8:Q38,JUN!L8:L38,FC_dia!M11,JUN!N8:N38,"G*"),IF($F$3=8,SUMIFS(AGO!Q8:Q38,AGO!L8:L38,FC_dia!M11,AGO!N8:N38,"G*"),IF($F$3=7,SUMIFS(JUL!Q8:Q38,JUN!L8:L38,FC_dia!M11,JUL!N8:N38,"G*"),IF($F$3=9,SUMIFS(SET!Q8:Q38,SET!L8:L38,FC_dia!M11,SET!N8:N38,"G*"),IF($F$3=10,SUMIFS(OCT!Q8:Q38,OCT!L8:L38,FC_dia!M11,OCT!N8:N38,"G*"),IF($F$3=11,SUMIFS(NOV!Q8:Q38,NOV!L8:L38,FC_dia!M11,NOV!N8:N38,"G*"),IF($F$3=12,SUMIFS(DIC!Q8:Q38,DIC!L8:L38,FC_dia!M11,DIC!N8:N38,"G*")))))))))))))</f>
        <v>0</v>
      </c>
      <c r="P11" s="27">
        <f t="shared" ca="1" si="2"/>
        <v>0</v>
      </c>
    </row>
    <row r="12" spans="1:17" ht="15.75" thickBot="1" x14ac:dyDescent="0.3">
      <c r="B12" s="21"/>
      <c r="C12" s="26">
        <v>5</v>
      </c>
      <c r="D12" s="27">
        <f>IF($F$3=1,SUMIFS(ENE!G9:G39,ENE!B9:B39,FC_dia!C12,ENE!D9:D39,"I*"),IF($F$3=2,SUMIFS(FEB!G9:G39,FEB!B9:B39,FC_dia!C12,FEB!D9:D39,"I*"),IF($F$3=3,SUMIFS(MAR!G9:G39,MAR!B9:B39,FC_dia!C12,MAR!D9:D39,"I*"),IF($F$3=4,SUMIFS(ABR!G9:G39,ABR!B9:B39,FC_dia!C12,ABR!D9:D39,"I*"),IF($F$3=5,SUMIFS(MAY!G9:G39,MAY!B9:B39,FC_dia!C12,MAY!D9:D39,"I*"),IF($F$3=6,SUMIFS(JUN!G9:G39,JUN!B9:B39,FC_dia!C12,JUN!D9:D39,"I*"),IF($F$3=8,SUMIFS(AGO!G9:G39,AGO!B9:B39,FC_dia!C12,AGO!D9:D39,"I*"),IF($F$3=7,SUMIFS(JUL!G9:G39,JUN!B9:B39,FC_dia!C12,JUL!D9:D39,"I*"),IF($F$3=9,SUMIFS(SET!G9:G39,SET!B9:B39,FC_dia!C12,SET!D9:D39,"I*"),IF($F$3=10,SUMIFS(OCT!G9:G39,OCT!B9:B39,FC_dia!C12,OCT!D9:D39,"I*"),IF($F$3=11,SUMIFS(NOV!G9:G39,NOV!B9:B39,FC_dia!C12,NOV!D9:D39,"I*"),IF($F$3=12,SUMIFS(DIC!G9:G39,DIC!B9:B39,FC_dia!C12,DIC!D9:D39,"I*")))))))))))))</f>
        <v>3</v>
      </c>
      <c r="E12" s="27">
        <f>IF($F$3=1,SUMIFS(ENE!G9:G39,ENE!B9:B39,FC_dia!C12,ENE!D9:D39,"G*"),IF($F$3=2,SUMIFS(FEB!G9:G39,FEB!B9:B39,FC_dia!C12,FEB!D9:D39,"G*"),IF($F$3=3,SUMIFS(MAR!G9:G39,MAR!B9:B39,FC_dia!C12,MAR!D9:D39,"G*"),IF($F$3=4,SUMIFS(ABR!G9:G39,ABR!B9:B39,FC_dia!C12,ABR!D9:D39,"G*"),IF($F$3=5,SUMIFS(MAY!G9:G39,MAY!B9:B39,FC_dia!C12,MAY!D9:D39,"G*"),IF($F$3=6,SUMIFS(JUN!G9:G39,JUN!B9:B39,FC_dia!C12,JUN!D9:D39,"G*"),IF($F$3=8,SUMIFS(AGO!G9:G39,AGO!B9:B39,FC_dia!C12,AGO!D9:D39,"G*"),IF($F$3=7,SUMIFS(JUL!G9:G39,JUN!B9:B39,FC_dia!C12,JUL!D9:D39,"G*"),IF($F$3=9,SUMIFS(SET!G9:G39,SET!B9:B39,FC_dia!C12,SET!D9:D39,"G*"),IF($F$3=10,SUMIFS(OCT!G9:G39,OCT!B9:B39,FC_dia!C12,OCT!D9:D39,"G*"),IF($F$3=11,SUMIFS(NOV!G9:G39,NOV!B9:B39,FC_dia!C12,NOV!D9:D39,"G*"),IF($F$3=12,SUMIFS(DIC!G9:G39,DIC!B9:B39,FC_dia!C12,DIC!D9:D39,"G*")))))))))))))</f>
        <v>0</v>
      </c>
      <c r="F12" s="27">
        <f t="shared" si="0"/>
        <v>3</v>
      </c>
      <c r="H12" s="23">
        <v>16</v>
      </c>
      <c r="I12" s="27">
        <f>IF($F$3=1,SUMIFS(ENE!L9:L39,ENE!G9:G39,FC_dia!H12,ENE!I9:I39,"I*"),IF($F$3=2,SUMIFS(FEB!L9:L39,FEB!G9:G39,FC_dia!H12,FEB!I9:I39,"I*"),IF($F$3=3,SUMIFS(MAR!L9:L39,MAR!G9:G39,FC_dia!H12,MAR!I9:I39,"I*"),IF($F$3=4,SUMIFS(ABR!L9:L39,ABR!G9:G39,FC_dia!H12,ABR!I9:I39,"I*"),IF($F$3=5,SUMIFS(MAY!L9:L39,MAY!G9:G39,FC_dia!H12,MAY!I9:I39,"I*"),IF($F$3=6,SUMIFS(JUN!L9:L39,JUN!G9:G39,FC_dia!H12,JUN!I9:I39,"I*"),IF($F$3=8,SUMIFS(AGO!L9:L39,AGO!G9:G39,FC_dia!H12,AGO!I9:I39,"I*"),IF($F$3=7,SUMIFS(JUL!L9:L39,JUN!G9:G39,FC_dia!H12,JUL!I9:I39,"I*"),IF($F$3=9,SUMIFS(SET!L9:L39,SET!G9:G39,FC_dia!H12,SET!I9:I39,"I*"),IF($F$3=10,SUMIFS(OCT!L9:L39,OCT!G9:G39,FC_dia!H12,OCT!I9:I39,"I*"),IF($F$3=11,SUMIFS(NOV!L9:L39,NOV!G9:G39,FC_dia!H12,NOV!I9:I39,"I*"),IF($F$3=12,SUMIFS(DIC!L9:L39,DIC!G9:G39,FC_dia!H12,DIC!I9:I39,"I*")))))))))))))</f>
        <v>0</v>
      </c>
      <c r="J12" s="27">
        <f>IF($F$3=1,SUMIFS(ENE!L9:L39,ENE!G9:G39,FC_dia!H12,ENE!I9:I39,"G*"),IF($F$3=2,SUMIFS(FEB!L9:L39,FEB!G9:G39,FC_dia!H12,FEB!I9:I39,"G*"),IF($F$3=3,SUMIFS(MAR!L9:L39,MAR!G9:G39,FC_dia!H12,MAR!I9:I39,"G*"),IF($F$3=4,SUMIFS(ABR!L9:L39,ABR!G9:G39,FC_dia!H12,ABR!I9:I39,"G*"),IF($F$3=5,SUMIFS(MAY!L9:L39,MAY!G9:G39,FC_dia!H12,MAY!I9:I39,"G*"),IF($F$3=6,SUMIFS(JUN!L9:L39,JUN!G9:G39,FC_dia!H12,JUN!I9:I39,"G*"),IF($F$3=8,SUMIFS(AGO!L9:L39,AGO!G9:G39,FC_dia!H12,AGO!I9:I39,"G*"),IF($F$3=7,SUMIFS(JUL!L9:L39,JUN!G9:G39,FC_dia!H12,JUL!I9:I39,"G*"),IF($F$3=9,SUMIFS(SET!L9:L39,SET!G9:G39,FC_dia!H12,SET!I9:I39,"G*"),IF($F$3=10,SUMIFS(OCT!L9:L39,OCT!G9:G39,FC_dia!H12,OCT!I9:I39,"G*"),IF($F$3=11,SUMIFS(NOV!L9:L39,NOV!G9:G39,FC_dia!H12,NOV!I9:I39,"G*"),IF($F$3=12,SUMIFS(DIC!L9:L39,DIC!G9:G39,FC_dia!H12,DIC!I9:I39,"G*")))))))))))))</f>
        <v>0</v>
      </c>
      <c r="K12" s="27">
        <f t="shared" si="1"/>
        <v>0</v>
      </c>
      <c r="M12" s="23">
        <v>27</v>
      </c>
      <c r="N12" s="27">
        <f ca="1">IF($F$3=1,SUMIFS(ENE!Q9:Q39,ENE!L9:L39,FC_dia!M12,ENE!N9:N39,"I*"),IF($F$3=2,SUMIFS(FEB!Q9:Q39,FEB!L9:L39,FC_dia!M12,FEB!N9:N39,"I*"),IF($F$3=3,SUMIFS(MAR!Q9:Q39,MAR!L9:L39,FC_dia!M12,MAR!N9:N39,"I*"),IF($F$3=4,SUMIFS(ABR!Q9:Q39,ABR!L9:L39,FC_dia!M12,ABR!N9:N39,"I*"),IF($F$3=5,SUMIFS(MAY!Q9:Q39,MAY!L9:L39,FC_dia!M12,MAY!N9:N39,"I*"),IF($F$3=6,SUMIFS(JUN!Q9:Q39,JUN!L9:L39,FC_dia!M12,JUN!N9:N39,"I*"),IF($F$3=8,SUMIFS(AGO!Q9:Q39,AGO!L9:L39,FC_dia!M12,AGO!N9:N39,"I*"),IF($F$3=7,SUMIFS(JUL!Q9:Q39,JUN!L9:L39,FC_dia!M12,JUL!N9:N39,"I*"),IF($F$3=9,SUMIFS(SET!Q9:Q39,SET!L9:L39,FC_dia!M12,SET!N9:N39,"I*"),IF($F$3=10,SUMIFS(OCT!Q9:Q39,OCT!L9:L39,FC_dia!M12,OCT!N9:N39,"I*"),IF($F$3=11,SUMIFS(NOV!Q9:Q39,NOV!L9:L39,FC_dia!M12,NOV!N9:N39,"I*"),IF($F$3=12,SUMIFS(DIC!Q9:Q39,DIC!L9:L39,FC_dia!M12,DIC!N9:N39,"I*")))))))))))))</f>
        <v>0</v>
      </c>
      <c r="O12" s="27">
        <f ca="1">IF($F$3=1,SUMIFS(ENE!Q9:Q39,ENE!L9:L39,FC_dia!M12,ENE!N9:N39,"G*"),IF($F$3=2,SUMIFS(FEB!Q9:Q39,FEB!L9:L39,FC_dia!M12,FEB!N9:N39,"G*"),IF($F$3=3,SUMIFS(MAR!Q9:Q39,MAR!L9:L39,FC_dia!M12,MAR!N9:N39,"G*"),IF($F$3=4,SUMIFS(ABR!Q9:Q39,ABR!L9:L39,FC_dia!M12,ABR!N9:N39,"G*"),IF($F$3=5,SUMIFS(MAY!Q9:Q39,MAY!L9:L39,FC_dia!M12,MAY!N9:N39,"G*"),IF($F$3=6,SUMIFS(JUN!Q9:Q39,JUN!L9:L39,FC_dia!M12,JUN!N9:N39,"G*"),IF($F$3=8,SUMIFS(AGO!Q9:Q39,AGO!L9:L39,FC_dia!M12,AGO!N9:N39,"G*"),IF($F$3=7,SUMIFS(JUL!Q9:Q39,JUN!L9:L39,FC_dia!M12,JUL!N9:N39,"G*"),IF($F$3=9,SUMIFS(SET!Q9:Q39,SET!L9:L39,FC_dia!M12,SET!N9:N39,"G*"),IF($F$3=10,SUMIFS(OCT!Q9:Q39,OCT!L9:L39,FC_dia!M12,OCT!N9:N39,"G*"),IF($F$3=11,SUMIFS(NOV!Q9:Q39,NOV!L9:L39,FC_dia!M12,NOV!N9:N39,"G*"),IF($F$3=12,SUMIFS(DIC!Q9:Q39,DIC!L9:L39,FC_dia!M12,DIC!N9:N39,"G*")))))))))))))</f>
        <v>0</v>
      </c>
      <c r="P12" s="27">
        <f t="shared" ca="1" si="2"/>
        <v>0</v>
      </c>
    </row>
    <row r="13" spans="1:17" ht="15.75" thickBot="1" x14ac:dyDescent="0.3">
      <c r="B13" s="21"/>
      <c r="C13" s="26">
        <v>6</v>
      </c>
      <c r="D13" s="27">
        <f>IF($F$3=1,SUMIFS(ENE!G10:G40,ENE!B10:B40,FC_dia!C13,ENE!D10:D40,"I*"),IF($F$3=2,SUMIFS(FEB!G10:G40,FEB!B10:B40,FC_dia!C13,FEB!D10:D40,"I*"),IF($F$3=3,SUMIFS(MAR!G10:G40,MAR!B10:B40,FC_dia!C13,MAR!D10:D40,"I*"),IF($F$3=4,SUMIFS(ABR!G10:G40,ABR!B10:B40,FC_dia!C13,ABR!D10:D40,"I*"),IF($F$3=5,SUMIFS(MAY!G10:G40,MAY!B10:B40,FC_dia!C13,MAY!D10:D40,"I*"),IF($F$3=6,SUMIFS(JUN!G10:G40,JUN!B10:B40,FC_dia!C13,JUN!D10:D40,"I*"),IF($F$3=8,SUMIFS(AGO!G10:G40,AGO!B10:B40,FC_dia!C13,AGO!D10:D40,"I*"),IF($F$3=7,SUMIFS(JUL!G10:G40,JUN!B10:B40,FC_dia!C13,JUL!D10:D40,"I*"),IF($F$3=9,SUMIFS(SET!G10:G40,SET!B10:B40,FC_dia!C13,SET!D10:D40,"I*"),IF($F$3=10,SUMIFS(OCT!G10:G40,OCT!B10:B40,FC_dia!C13,OCT!D10:D40,"I*"),IF($F$3=11,SUMIFS(NOV!G10:G40,NOV!B10:B40,FC_dia!C13,NOV!D10:D40,"I*"),IF($F$3=12,SUMIFS(DIC!G10:G40,DIC!B10:B40,FC_dia!C13,DIC!D10:D40,"I*")))))))))))))</f>
        <v>4</v>
      </c>
      <c r="E13" s="27">
        <f>IF($F$3=1,SUMIFS(ENE!G10:G40,ENE!B10:B40,FC_dia!C13,ENE!D10:D40,"G*"),IF($F$3=2,SUMIFS(FEB!G10:G40,FEB!B10:B40,FC_dia!C13,FEB!D10:D40,"G*"),IF($F$3=3,SUMIFS(MAR!G10:G40,MAR!B10:B40,FC_dia!C13,MAR!D10:D40,"G*"),IF($F$3=4,SUMIFS(ABR!G10:G40,ABR!B10:B40,FC_dia!C13,ABR!D10:D40,"G*"),IF($F$3=5,SUMIFS(MAY!G10:G40,MAY!B10:B40,FC_dia!C13,MAY!D10:D40,"G*"),IF($F$3=6,SUMIFS(JUN!G10:G40,JUN!B10:B40,FC_dia!C13,JUN!D10:D40,"G*"),IF($F$3=8,SUMIFS(AGO!G10:G40,AGO!B10:B40,FC_dia!C13,AGO!D10:D40,"G*"),IF($F$3=7,SUMIFS(JUL!G10:G40,JUN!B10:B40,FC_dia!C13,JUL!D10:D40,"G*"),IF($F$3=9,SUMIFS(SET!G10:G40,SET!B10:B40,FC_dia!C13,SET!D10:D40,"G*"),IF($F$3=10,SUMIFS(OCT!G10:G40,OCT!B10:B40,FC_dia!C13,OCT!D10:D40,"G*"),IF($F$3=11,SUMIFS(NOV!G10:G40,NOV!B10:B40,FC_dia!C13,NOV!D10:D40,"G*"),IF($F$3=12,SUMIFS(DIC!G10:G40,DIC!B10:B40,FC_dia!C13,DIC!D10:D40,"G*")))))))))))))</f>
        <v>0</v>
      </c>
      <c r="F13" s="27">
        <f t="shared" si="0"/>
        <v>4</v>
      </c>
      <c r="G13" s="19"/>
      <c r="H13" s="23">
        <v>17</v>
      </c>
      <c r="I13" s="27">
        <f>IF($F$3=1,SUMIFS(ENE!L10:L40,ENE!G10:G40,FC_dia!H13,ENE!I10:I40,"I*"),IF($F$3=2,SUMIFS(FEB!L10:L40,FEB!G10:G40,FC_dia!H13,FEB!I10:I40,"I*"),IF($F$3=3,SUMIFS(MAR!L10:L40,MAR!G10:G40,FC_dia!H13,MAR!I10:I40,"I*"),IF($F$3=4,SUMIFS(ABR!L10:L40,ABR!G10:G40,FC_dia!H13,ABR!I10:I40,"I*"),IF($F$3=5,SUMIFS(MAY!L10:L40,MAY!G10:G40,FC_dia!H13,MAY!I10:I40,"I*"),IF($F$3=6,SUMIFS(JUN!L10:L40,JUN!G10:G40,FC_dia!H13,JUN!I10:I40,"I*"),IF($F$3=8,SUMIFS(AGO!L10:L40,AGO!G10:G40,FC_dia!H13,AGO!I10:I40,"I*"),IF($F$3=7,SUMIFS(JUL!L10:L40,JUN!G10:G40,FC_dia!H13,JUL!I10:I40,"I*"),IF($F$3=9,SUMIFS(SET!L10:L40,SET!G10:G40,FC_dia!H13,SET!I10:I40,"I*"),IF($F$3=10,SUMIFS(OCT!L10:L40,OCT!G10:G40,FC_dia!H13,OCT!I10:I40,"I*"),IF($F$3=11,SUMIFS(NOV!L10:L40,NOV!G10:G40,FC_dia!H13,NOV!I10:I40,"I*"),IF($F$3=12,SUMIFS(DIC!L10:L40,DIC!G10:G40,FC_dia!H13,DIC!I10:I40,"I*")))))))))))))</f>
        <v>0</v>
      </c>
      <c r="J13" s="27">
        <f>IF($F$3=1,SUMIFS(ENE!L10:L40,ENE!G10:G40,FC_dia!H13,ENE!I10:I40,"G*"),IF($F$3=2,SUMIFS(FEB!L10:L40,FEB!G10:G40,FC_dia!H13,FEB!I10:I40,"G*"),IF($F$3=3,SUMIFS(MAR!L10:L40,MAR!G10:G40,FC_dia!H13,MAR!I10:I40,"G*"),IF($F$3=4,SUMIFS(ABR!L10:L40,ABR!G10:G40,FC_dia!H13,ABR!I10:I40,"G*"),IF($F$3=5,SUMIFS(MAY!L10:L40,MAY!G10:G40,FC_dia!H13,MAY!I10:I40,"G*"),IF($F$3=6,SUMIFS(JUN!L10:L40,JUN!G10:G40,FC_dia!H13,JUN!I10:I40,"G*"),IF($F$3=8,SUMIFS(AGO!L10:L40,AGO!G10:G40,FC_dia!H13,AGO!I10:I40,"G*"),IF($F$3=7,SUMIFS(JUL!L10:L40,JUN!G10:G40,FC_dia!H13,JUL!I10:I40,"G*"),IF($F$3=9,SUMIFS(SET!L10:L40,SET!G10:G40,FC_dia!H13,SET!I10:I40,"G*"),IF($F$3=10,SUMIFS(OCT!L10:L40,OCT!G10:G40,FC_dia!H13,OCT!I10:I40,"G*"),IF($F$3=11,SUMIFS(NOV!L10:L40,NOV!G10:G40,FC_dia!H13,NOV!I10:I40,"G*"),IF($F$3=12,SUMIFS(DIC!L10:L40,DIC!G10:G40,FC_dia!H13,DIC!I10:I40,"G*")))))))))))))</f>
        <v>0</v>
      </c>
      <c r="K13" s="27">
        <f t="shared" si="1"/>
        <v>0</v>
      </c>
      <c r="M13" s="24">
        <v>28</v>
      </c>
      <c r="N13" s="27">
        <f ca="1">IF($F$3=1,SUMIFS(ENE!Q10:Q40,ENE!L10:L40,FC_dia!M13,ENE!N10:N40,"I*"),IF($F$3=2,SUMIFS(FEB!Q10:Q40,FEB!L10:L40,FC_dia!M13,FEB!N10:N40,"I*"),IF($F$3=3,SUMIFS(MAR!Q10:Q40,MAR!L10:L40,FC_dia!M13,MAR!N10:N40,"I*"),IF($F$3=4,SUMIFS(ABR!Q10:Q40,ABR!L10:L40,FC_dia!M13,ABR!N10:N40,"I*"),IF($F$3=5,SUMIFS(MAY!Q10:Q40,MAY!L10:L40,FC_dia!M13,MAY!N10:N40,"I*"),IF($F$3=6,SUMIFS(JUN!Q10:Q40,JUN!L10:L40,FC_dia!M13,JUN!N10:N40,"I*"),IF($F$3=8,SUMIFS(AGO!Q10:Q40,AGO!L10:L40,FC_dia!M13,AGO!N10:N40,"I*"),IF($F$3=7,SUMIFS(JUL!Q10:Q40,JUN!L10:L40,FC_dia!M13,JUL!N10:N40,"I*"),IF($F$3=9,SUMIFS(SET!Q10:Q40,SET!L10:L40,FC_dia!M13,SET!N10:N40,"I*"),IF($F$3=10,SUMIFS(OCT!Q10:Q40,OCT!L10:L40,FC_dia!M13,OCT!N10:N40,"I*"),IF($F$3=11,SUMIFS(NOV!Q10:Q40,NOV!L10:L40,FC_dia!M13,NOV!N10:N40,"I*"),IF($F$3=12,SUMIFS(DIC!Q10:Q40,DIC!L10:L40,FC_dia!M13,DIC!N10:N40,"I*")))))))))))))</f>
        <v>0</v>
      </c>
      <c r="O13" s="27">
        <f ca="1">IF($F$3=1,SUMIFS(ENE!Q10:Q40,ENE!L10:L40,FC_dia!M13,ENE!N10:N40,"G*"),IF($F$3=2,SUMIFS(FEB!Q10:Q40,FEB!L10:L40,FC_dia!M13,FEB!N10:N40,"G*"),IF($F$3=3,SUMIFS(MAR!Q10:Q40,MAR!L10:L40,FC_dia!M13,MAR!N10:N40,"G*"),IF($F$3=4,SUMIFS(ABR!Q10:Q40,ABR!L10:L40,FC_dia!M13,ABR!N10:N40,"G*"),IF($F$3=5,SUMIFS(MAY!Q10:Q40,MAY!L10:L40,FC_dia!M13,MAY!N10:N40,"G*"),IF($F$3=6,SUMIFS(JUN!Q10:Q40,JUN!L10:L40,FC_dia!M13,JUN!N10:N40,"G*"),IF($F$3=8,SUMIFS(AGO!Q10:Q40,AGO!L10:L40,FC_dia!M13,AGO!N10:N40,"G*"),IF($F$3=7,SUMIFS(JUL!Q10:Q40,JUN!L10:L40,FC_dia!M13,JUL!N10:N40,"G*"),IF($F$3=9,SUMIFS(SET!Q10:Q40,SET!L10:L40,FC_dia!M13,SET!N10:N40,"G*"),IF($F$3=10,SUMIFS(OCT!Q10:Q40,OCT!L10:L40,FC_dia!M13,OCT!N10:N40,"G*"),IF($F$3=11,SUMIFS(NOV!Q10:Q40,NOV!L10:L40,FC_dia!M13,NOV!N10:N40,"G*"),IF($F$3=12,SUMIFS(DIC!Q10:Q40,DIC!L10:L40,FC_dia!M13,DIC!N10:N40,"G*")))))))))))))</f>
        <v>0</v>
      </c>
      <c r="P13" s="27">
        <f t="shared" ca="1" si="2"/>
        <v>0</v>
      </c>
    </row>
    <row r="14" spans="1:17" ht="15.75" thickBot="1" x14ac:dyDescent="0.3">
      <c r="B14" s="21"/>
      <c r="C14" s="26">
        <v>7</v>
      </c>
      <c r="D14" s="27">
        <f>IF($F$3=1,SUMIFS(ENE!G11:G41,ENE!B11:B41,FC_dia!C14,ENE!D11:D41,"I*"),IF($F$3=2,SUMIFS(FEB!G11:G41,FEB!B11:B41,FC_dia!C14,FEB!D11:D41,"I*"),IF($F$3=3,SUMIFS(MAR!G11:G41,MAR!B11:B41,FC_dia!C14,MAR!D11:D41,"I*"),IF($F$3=4,SUMIFS(ABR!G11:G41,ABR!B11:B41,FC_dia!C14,ABR!D11:D41,"I*"),IF($F$3=5,SUMIFS(MAY!G11:G41,MAY!B11:B41,FC_dia!C14,MAY!D11:D41,"I*"),IF($F$3=6,SUMIFS(JUN!G11:G41,JUN!B11:B41,FC_dia!C14,JUN!D11:D41,"I*"),IF($F$3=8,SUMIFS(AGO!G11:G41,AGO!B11:B41,FC_dia!C14,AGO!D11:D41,"I*"),IF($F$3=7,SUMIFS(JUL!G11:G41,JUN!B11:B41,FC_dia!C14,JUL!D11:D41,"I*"),IF($F$3=9,SUMIFS(SET!G11:G41,SET!B11:B41,FC_dia!C14,SET!D11:D41,"I*"),IF($F$3=10,SUMIFS(OCT!G11:G41,OCT!B11:B41,FC_dia!C14,OCT!D11:D41,"I*"),IF($F$3=11,SUMIFS(NOV!G11:G41,NOV!B11:B41,FC_dia!C14,NOV!D11:D41,"I*"),IF($F$3=12,SUMIFS(DIC!G11:G41,DIC!B11:B41,FC_dia!C14,DIC!D11:D41,"I*")))))))))))))</f>
        <v>3</v>
      </c>
      <c r="E14" s="27">
        <f>IF($F$3=1,SUMIFS(ENE!G11:G41,ENE!B11:B41,FC_dia!C14,ENE!D11:D41,"G*"),IF($F$3=2,SUMIFS(FEB!G11:G41,FEB!B11:B41,FC_dia!C14,FEB!D11:D41,"G*"),IF($F$3=3,SUMIFS(MAR!G11:G41,MAR!B11:B41,FC_dia!C14,MAR!D11:D41,"G*"),IF($F$3=4,SUMIFS(ABR!G11:G41,ABR!B11:B41,FC_dia!C14,ABR!D11:D41,"G*"),IF($F$3=5,SUMIFS(MAY!G11:G41,MAY!B11:B41,FC_dia!C14,MAY!D11:D41,"G*"),IF($F$3=6,SUMIFS(JUN!G11:G41,JUN!B11:B41,FC_dia!C14,JUN!D11:D41,"G*"),IF($F$3=8,SUMIFS(AGO!G11:G41,AGO!B11:B41,FC_dia!C14,AGO!D11:D41,"G*"),IF($F$3=7,SUMIFS(JUL!G11:G41,JUN!B11:B41,FC_dia!C14,JUL!D11:D41,"G*"),IF($F$3=9,SUMIFS(SET!G11:G41,SET!B11:B41,FC_dia!C14,SET!D11:D41,"G*"),IF($F$3=10,SUMIFS(OCT!G11:G41,OCT!B11:B41,FC_dia!C14,OCT!D11:D41,"G*"),IF($F$3=11,SUMIFS(NOV!G11:G41,NOV!B11:B41,FC_dia!C14,NOV!D11:D41,"G*"),IF($F$3=12,SUMIFS(DIC!G11:G41,DIC!B11:B41,FC_dia!C14,DIC!D11:D41,"G*")))))))))))))</f>
        <v>0</v>
      </c>
      <c r="F14" s="27">
        <f t="shared" si="0"/>
        <v>3</v>
      </c>
      <c r="H14" s="23">
        <v>18</v>
      </c>
      <c r="I14" s="27">
        <f>IF($F$3=1,SUMIFS(ENE!L11:L41,ENE!G11:G41,FC_dia!H14,ENE!I11:I41,"I*"),IF($F$3=2,SUMIFS(FEB!L11:L41,FEB!G11:G41,FC_dia!H14,FEB!I11:I41,"I*"),IF($F$3=3,SUMIFS(MAR!L11:L41,MAR!G11:G41,FC_dia!H14,MAR!I11:I41,"I*"),IF($F$3=4,SUMIFS(ABR!L11:L41,ABR!G11:G41,FC_dia!H14,ABR!I11:I41,"I*"),IF($F$3=5,SUMIFS(MAY!L11:L41,MAY!G11:G41,FC_dia!H14,MAY!I11:I41,"I*"),IF($F$3=6,SUMIFS(JUN!L11:L41,JUN!G11:G41,FC_dia!H14,JUN!I11:I41,"I*"),IF($F$3=8,SUMIFS(AGO!L11:L41,AGO!G11:G41,FC_dia!H14,AGO!I11:I41,"I*"),IF($F$3=7,SUMIFS(JUL!L11:L41,JUN!G11:G41,FC_dia!H14,JUL!I11:I41,"I*"),IF($F$3=9,SUMIFS(SET!L11:L41,SET!G11:G41,FC_dia!H14,SET!I11:I41,"I*"),IF($F$3=10,SUMIFS(OCT!L11:L41,OCT!G11:G41,FC_dia!H14,OCT!I11:I41,"I*"),IF($F$3=11,SUMIFS(NOV!L11:L41,NOV!G11:G41,FC_dia!H14,NOV!I11:I41,"I*"),IF($F$3=12,SUMIFS(DIC!L11:L41,DIC!G11:G41,FC_dia!H14,DIC!I11:I41,"I*")))))))))))))</f>
        <v>0</v>
      </c>
      <c r="J14" s="27">
        <f>IF($F$3=1,SUMIFS(ENE!L11:L41,ENE!G11:G41,FC_dia!H14,ENE!I11:I41,"G*"),IF($F$3=2,SUMIFS(FEB!L11:L41,FEB!G11:G41,FC_dia!H14,FEB!I11:I41,"G*"),IF($F$3=3,SUMIFS(MAR!L11:L41,MAR!G11:G41,FC_dia!H14,MAR!I11:I41,"G*"),IF($F$3=4,SUMIFS(ABR!L11:L41,ABR!G11:G41,FC_dia!H14,ABR!I11:I41,"G*"),IF($F$3=5,SUMIFS(MAY!L11:L41,MAY!G11:G41,FC_dia!H14,MAY!I11:I41,"G*"),IF($F$3=6,SUMIFS(JUN!L11:L41,JUN!G11:G41,FC_dia!H14,JUN!I11:I41,"G*"),IF($F$3=8,SUMIFS(AGO!L11:L41,AGO!G11:G41,FC_dia!H14,AGO!I11:I41,"G*"),IF($F$3=7,SUMIFS(JUL!L11:L41,JUN!G11:G41,FC_dia!H14,JUL!I11:I41,"G*"),IF($F$3=9,SUMIFS(SET!L11:L41,SET!G11:G41,FC_dia!H14,SET!I11:I41,"G*"),IF($F$3=10,SUMIFS(OCT!L11:L41,OCT!G11:G41,FC_dia!H14,OCT!I11:I41,"G*"),IF($F$3=11,SUMIFS(NOV!L11:L41,NOV!G11:G41,FC_dia!H14,NOV!I11:I41,"G*"),IF($F$3=12,SUMIFS(DIC!L11:L41,DIC!G11:G41,FC_dia!H14,DIC!I11:I41,"G*")))))))))))))</f>
        <v>0</v>
      </c>
      <c r="K14" s="27">
        <f t="shared" si="1"/>
        <v>0</v>
      </c>
      <c r="M14" s="23">
        <v>29</v>
      </c>
      <c r="N14" s="27">
        <f ca="1">IF($F$3=1,SUMIFS(ENE!Q11:Q41,ENE!L11:L41,FC_dia!M14,ENE!N11:N41,"I*"),IF($F$3=2,SUMIFS(FEB!Q11:Q41,FEB!L11:L41,FC_dia!M14,FEB!N11:N41,"I*"),IF($F$3=3,SUMIFS(MAR!Q11:Q41,MAR!L11:L41,FC_dia!M14,MAR!N11:N41,"I*"),IF($F$3=4,SUMIFS(ABR!Q11:Q41,ABR!L11:L41,FC_dia!M14,ABR!N11:N41,"I*"),IF($F$3=5,SUMIFS(MAY!Q11:Q41,MAY!L11:L41,FC_dia!M14,MAY!N11:N41,"I*"),IF($F$3=6,SUMIFS(JUN!Q11:Q41,JUN!L11:L41,FC_dia!M14,JUN!N11:N41,"I*"),IF($F$3=8,SUMIFS(AGO!Q11:Q41,AGO!L11:L41,FC_dia!M14,AGO!N11:N41,"I*"),IF($F$3=7,SUMIFS(JUL!Q11:Q41,JUN!L11:L41,FC_dia!M14,JUL!N11:N41,"I*"),IF($F$3=9,SUMIFS(SET!Q11:Q41,SET!L11:L41,FC_dia!M14,SET!N11:N41,"I*"),IF($F$3=10,SUMIFS(OCT!Q11:Q41,OCT!L11:L41,FC_dia!M14,OCT!N11:N41,"I*"),IF($F$3=11,SUMIFS(NOV!Q11:Q41,NOV!L11:L41,FC_dia!M14,NOV!N11:N41,"I*"),IF($F$3=12,SUMIFS(DIC!Q11:Q41,DIC!L11:L41,FC_dia!M14,DIC!N11:N41,"I*")))))))))))))</f>
        <v>0</v>
      </c>
      <c r="O14" s="27">
        <f ca="1">IF($F$3=1,SUMIFS(ENE!Q11:Q41,ENE!L11:L41,FC_dia!M14,ENE!N11:N41,"G*"),IF($F$3=2,SUMIFS(FEB!Q11:Q41,FEB!L11:L41,FC_dia!M14,FEB!N11:N41,"G*"),IF($F$3=3,SUMIFS(MAR!Q11:Q41,MAR!L11:L41,FC_dia!M14,MAR!N11:N41,"G*"),IF($F$3=4,SUMIFS(ABR!Q11:Q41,ABR!L11:L41,FC_dia!M14,ABR!N11:N41,"G*"),IF($F$3=5,SUMIFS(MAY!Q11:Q41,MAY!L11:L41,FC_dia!M14,MAY!N11:N41,"G*"),IF($F$3=6,SUMIFS(JUN!Q11:Q41,JUN!L11:L41,FC_dia!M14,JUN!N11:N41,"G*"),IF($F$3=8,SUMIFS(AGO!Q11:Q41,AGO!L11:L41,FC_dia!M14,AGO!N11:N41,"G*"),IF($F$3=7,SUMIFS(JUL!Q11:Q41,JUN!L11:L41,FC_dia!M14,JUL!N11:N41,"G*"),IF($F$3=9,SUMIFS(SET!Q11:Q41,SET!L11:L41,FC_dia!M14,SET!N11:N41,"G*"),IF($F$3=10,SUMIFS(OCT!Q11:Q41,OCT!L11:L41,FC_dia!M14,OCT!N11:N41,"G*"),IF($F$3=11,SUMIFS(NOV!Q11:Q41,NOV!L11:L41,FC_dia!M14,NOV!N11:N41,"G*"),IF($F$3=12,SUMIFS(DIC!Q11:Q41,DIC!L11:L41,FC_dia!M14,DIC!N11:N41,"G*")))))))))))))</f>
        <v>0</v>
      </c>
      <c r="P14" s="27">
        <f t="shared" ca="1" si="2"/>
        <v>0</v>
      </c>
    </row>
    <row r="15" spans="1:17" ht="15.75" thickBot="1" x14ac:dyDescent="0.3">
      <c r="B15" s="21"/>
      <c r="C15" s="26">
        <v>8</v>
      </c>
      <c r="D15" s="27">
        <f>IF($F$3=1,SUMIFS(ENE!G12:G42,ENE!B12:B42,FC_dia!C15,ENE!D12:D42,"I*"),IF($F$3=2,SUMIFS(FEB!G12:G42,FEB!B12:B42,FC_dia!C15,FEB!D12:D42,"I*"),IF($F$3=3,SUMIFS(MAR!G12:G42,MAR!B12:B42,FC_dia!C15,MAR!D12:D42,"I*"),IF($F$3=4,SUMIFS(ABR!G12:G42,ABR!B12:B42,FC_dia!C15,ABR!D12:D42,"I*"),IF($F$3=5,SUMIFS(MAY!G12:G42,MAY!B12:B42,FC_dia!C15,MAY!D12:D42,"I*"),IF($F$3=6,SUMIFS(JUN!G12:G42,JUN!B12:B42,FC_dia!C15,JUN!D12:D42,"I*"),IF($F$3=8,SUMIFS(AGO!G12:G42,AGO!B12:B42,FC_dia!C15,AGO!D12:D42,"I*"),IF($F$3=7,SUMIFS(JUL!G12:G42,JUN!B12:B42,FC_dia!C15,JUL!D12:D42,"I*"),IF($F$3=9,SUMIFS(SET!G12:G42,SET!B12:B42,FC_dia!C15,SET!D12:D42,"I*"),IF($F$3=10,SUMIFS(OCT!G12:G42,OCT!B12:B42,FC_dia!C15,OCT!D12:D42,"I*"),IF($F$3=11,SUMIFS(NOV!G12:G42,NOV!B12:B42,FC_dia!C15,NOV!D12:D42,"I*"),IF($F$3=12,SUMIFS(DIC!G12:G42,DIC!B12:B42,FC_dia!C15,DIC!D12:D42,"I*")))))))))))))</f>
        <v>3</v>
      </c>
      <c r="E15" s="27">
        <f>IF($F$3=1,SUMIFS(ENE!G12:G42,ENE!B12:B42,FC_dia!C15,ENE!D12:D42,"G*"),IF($F$3=2,SUMIFS(FEB!G12:G42,FEB!B12:B42,FC_dia!C15,FEB!D12:D42,"G*"),IF($F$3=3,SUMIFS(MAR!G12:G42,MAR!B12:B42,FC_dia!C15,MAR!D12:D42,"G*"),IF($F$3=4,SUMIFS(ABR!G12:G42,ABR!B12:B42,FC_dia!C15,ABR!D12:D42,"G*"),IF($F$3=5,SUMIFS(MAY!G12:G42,MAY!B12:B42,FC_dia!C15,MAY!D12:D42,"G*"),IF($F$3=6,SUMIFS(JUN!G12:G42,JUN!B12:B42,FC_dia!C15,JUN!D12:D42,"G*"),IF($F$3=8,SUMIFS(AGO!G12:G42,AGO!B12:B42,FC_dia!C15,AGO!D12:D42,"G*"),IF($F$3=7,SUMIFS(JUL!G12:G42,JUN!B12:B42,FC_dia!C15,JUL!D12:D42,"G*"),IF($F$3=9,SUMIFS(SET!G12:G42,SET!B12:B42,FC_dia!C15,SET!D12:D42,"G*"),IF($F$3=10,SUMIFS(OCT!G12:G42,OCT!B12:B42,FC_dia!C15,OCT!D12:D42,"G*"),IF($F$3=11,SUMIFS(NOV!G12:G42,NOV!B12:B42,FC_dia!C15,NOV!D12:D42,"G*"),IF($F$3=12,SUMIFS(DIC!G12:G42,DIC!B12:B42,FC_dia!C15,DIC!D12:D42,"G*")))))))))))))</f>
        <v>0</v>
      </c>
      <c r="F15" s="27">
        <f t="shared" si="0"/>
        <v>3</v>
      </c>
      <c r="H15" s="23">
        <v>19</v>
      </c>
      <c r="I15" s="27">
        <f>IF($F$3=1,SUMIFS(ENE!L12:L42,ENE!G12:G42,FC_dia!H15,ENE!I12:I42,"I*"),IF($F$3=2,SUMIFS(FEB!L12:L42,FEB!G12:G42,FC_dia!H15,FEB!I12:I42,"I*"),IF($F$3=3,SUMIFS(MAR!L12:L42,MAR!G12:G42,FC_dia!H15,MAR!I12:I42,"I*"),IF($F$3=4,SUMIFS(ABR!L12:L42,ABR!G12:G42,FC_dia!H15,ABR!I12:I42,"I*"),IF($F$3=5,SUMIFS(MAY!L12:L42,MAY!G12:G42,FC_dia!H15,MAY!I12:I42,"I*"),IF($F$3=6,SUMIFS(JUN!L12:L42,JUN!G12:G42,FC_dia!H15,JUN!I12:I42,"I*"),IF($F$3=8,SUMIFS(AGO!L12:L42,AGO!G12:G42,FC_dia!H15,AGO!I12:I42,"I*"),IF($F$3=7,SUMIFS(JUL!L12:L42,JUN!G12:G42,FC_dia!H15,JUL!I12:I42,"I*"),IF($F$3=9,SUMIFS(SET!L12:L42,SET!G12:G42,FC_dia!H15,SET!I12:I42,"I*"),IF($F$3=10,SUMIFS(OCT!L12:L42,OCT!G12:G42,FC_dia!H15,OCT!I12:I42,"I*"),IF($F$3=11,SUMIFS(NOV!L12:L42,NOV!G12:G42,FC_dia!H15,NOV!I12:I42,"I*"),IF($F$3=12,SUMIFS(DIC!L12:L42,DIC!G12:G42,FC_dia!H15,DIC!I12:I42,"I*")))))))))))))</f>
        <v>0</v>
      </c>
      <c r="J15" s="27">
        <f>IF($F$3=1,SUMIFS(ENE!L12:L42,ENE!G12:G42,FC_dia!H15,ENE!I12:I42,"G*"),IF($F$3=2,SUMIFS(FEB!L12:L42,FEB!G12:G42,FC_dia!H15,FEB!I12:I42,"G*"),IF($F$3=3,SUMIFS(MAR!L12:L42,MAR!G12:G42,FC_dia!H15,MAR!I12:I42,"G*"),IF($F$3=4,SUMIFS(ABR!L12:L42,ABR!G12:G42,FC_dia!H15,ABR!I12:I42,"G*"),IF($F$3=5,SUMIFS(MAY!L12:L42,MAY!G12:G42,FC_dia!H15,MAY!I12:I42,"G*"),IF($F$3=6,SUMIFS(JUN!L12:L42,JUN!G12:G42,FC_dia!H15,JUN!I12:I42,"G*"),IF($F$3=8,SUMIFS(AGO!L12:L42,AGO!G12:G42,FC_dia!H15,AGO!I12:I42,"G*"),IF($F$3=7,SUMIFS(JUL!L12:L42,JUN!G12:G42,FC_dia!H15,JUL!I12:I42,"G*"),IF($F$3=9,SUMIFS(SET!L12:L42,SET!G12:G42,FC_dia!H15,SET!I12:I42,"G*"),IF($F$3=10,SUMIFS(OCT!L12:L42,OCT!G12:G42,FC_dia!H15,OCT!I12:I42,"G*"),IF($F$3=11,SUMIFS(NOV!L12:L42,NOV!G12:G42,FC_dia!H15,NOV!I12:I42,"G*"),IF($F$3=12,SUMIFS(DIC!L12:L42,DIC!G12:G42,FC_dia!H15,DIC!I12:I42,"G*")))))))))))))</f>
        <v>0</v>
      </c>
      <c r="K15" s="27">
        <f t="shared" si="1"/>
        <v>0</v>
      </c>
      <c r="M15" s="24">
        <v>30</v>
      </c>
      <c r="N15" s="27">
        <f ca="1">IF($F$3=1,SUMIFS(ENE!Q12:Q42,ENE!L12:L42,FC_dia!M15,ENE!N12:N42,"I*"),IF($F$3=2,SUMIFS(FEB!Q12:Q42,FEB!L12:L42,FC_dia!M15,FEB!N12:N42,"I*"),IF($F$3=3,SUMIFS(MAR!Q12:Q42,MAR!L12:L42,FC_dia!M15,MAR!N12:N42,"I*"),IF($F$3=4,SUMIFS(ABR!Q12:Q42,ABR!L12:L42,FC_dia!M15,ABR!N12:N42,"I*"),IF($F$3=5,SUMIFS(MAY!Q12:Q42,MAY!L12:L42,FC_dia!M15,MAY!N12:N42,"I*"),IF($F$3=6,SUMIFS(JUN!Q12:Q42,JUN!L12:L42,FC_dia!M15,JUN!N12:N42,"I*"),IF($F$3=8,SUMIFS(AGO!Q12:Q42,AGO!L12:L42,FC_dia!M15,AGO!N12:N42,"I*"),IF($F$3=7,SUMIFS(JUL!Q12:Q42,JUN!L12:L42,FC_dia!M15,JUL!N12:N42,"I*"),IF($F$3=9,SUMIFS(SET!Q12:Q42,SET!L12:L42,FC_dia!M15,SET!N12:N42,"I*"),IF($F$3=10,SUMIFS(OCT!Q12:Q42,OCT!L12:L42,FC_dia!M15,OCT!N12:N42,"I*"),IF($F$3=11,SUMIFS(NOV!Q12:Q42,NOV!L12:L42,FC_dia!M15,NOV!N12:N42,"I*"),IF($F$3=12,SUMIFS(DIC!Q12:Q42,DIC!L12:L42,FC_dia!M15,DIC!N12:N42,"I*")))))))))))))</f>
        <v>0</v>
      </c>
      <c r="O15" s="27">
        <f ca="1">IF($F$3=1,SUMIFS(ENE!Q12:Q42,ENE!L12:L42,FC_dia!M15,ENE!N12:N42,"G*"),IF($F$3=2,SUMIFS(FEB!Q12:Q42,FEB!L12:L42,FC_dia!M15,FEB!N12:N42,"G*"),IF($F$3=3,SUMIFS(MAR!Q12:Q42,MAR!L12:L42,FC_dia!M15,MAR!N12:N42,"G*"),IF($F$3=4,SUMIFS(ABR!Q12:Q42,ABR!L12:L42,FC_dia!M15,ABR!N12:N42,"G*"),IF($F$3=5,SUMIFS(MAY!Q12:Q42,MAY!L12:L42,FC_dia!M15,MAY!N12:N42,"G*"),IF($F$3=6,SUMIFS(JUN!Q12:Q42,JUN!L12:L42,FC_dia!M15,JUN!N12:N42,"G*"),IF($F$3=8,SUMIFS(AGO!Q12:Q42,AGO!L12:L42,FC_dia!M15,AGO!N12:N42,"G*"),IF($F$3=7,SUMIFS(JUL!Q12:Q42,JUN!L12:L42,FC_dia!M15,JUL!N12:N42,"G*"),IF($F$3=9,SUMIFS(SET!Q12:Q42,SET!L12:L42,FC_dia!M15,SET!N12:N42,"G*"),IF($F$3=10,SUMIFS(OCT!Q12:Q42,OCT!L12:L42,FC_dia!M15,OCT!N12:N42,"G*"),IF($F$3=11,SUMIFS(NOV!Q12:Q42,NOV!L12:L42,FC_dia!M15,NOV!N12:N42,"G*"),IF($F$3=12,SUMIFS(DIC!Q12:Q42,DIC!L12:L42,FC_dia!M15,DIC!N12:N42,"G*")))))))))))))</f>
        <v>0</v>
      </c>
      <c r="P15" s="27">
        <f t="shared" ca="1" si="2"/>
        <v>0</v>
      </c>
    </row>
    <row r="16" spans="1:17" ht="15.75" thickBot="1" x14ac:dyDescent="0.3">
      <c r="B16" s="21"/>
      <c r="C16" s="26">
        <v>9</v>
      </c>
      <c r="D16" s="27">
        <f>IF($F$3=1,SUMIFS(ENE!G13:G43,ENE!B13:B43,FC_dia!C16,ENE!D13:D43,"I*"),IF($F$3=2,SUMIFS(FEB!G13:G43,FEB!B13:B43,FC_dia!C16,FEB!D13:D43,"I*"),IF($F$3=3,SUMIFS(MAR!G13:G43,MAR!B13:B43,FC_dia!C16,MAR!D13:D43,"I*"),IF($F$3=4,SUMIFS(ABR!G13:G43,ABR!B13:B43,FC_dia!C16,ABR!D13:D43,"I*"),IF($F$3=5,SUMIFS(MAY!G13:G43,MAY!B13:B43,FC_dia!C16,MAY!D13:D43,"I*"),IF($F$3=6,SUMIFS(JUN!G13:G43,JUN!B13:B43,FC_dia!C16,JUN!D13:D43,"I*"),IF($F$3=8,SUMIFS(AGO!G13:G43,AGO!B13:B43,FC_dia!C16,AGO!D13:D43,"I*"),IF($F$3=7,SUMIFS(JUL!G13:G43,JUN!B13:B43,FC_dia!C16,JUL!D13:D43,"I*"),IF($F$3=9,SUMIFS(SET!G13:G43,SET!B13:B43,FC_dia!C16,SET!D13:D43,"I*"),IF($F$3=10,SUMIFS(OCT!G13:G43,OCT!B13:B43,FC_dia!C16,OCT!D13:D43,"I*"),IF($F$3=11,SUMIFS(NOV!G13:G43,NOV!B13:B43,FC_dia!C16,NOV!D13:D43,"I*"),IF($F$3=12,SUMIFS(DIC!G13:G43,DIC!B13:B43,FC_dia!C16,DIC!D13:D43,"I*")))))))))))))</f>
        <v>5</v>
      </c>
      <c r="E16" s="27">
        <f>IF($F$3=1,SUMIFS(ENE!G13:G43,ENE!B13:B43,FC_dia!C16,ENE!D13:D43,"G*"),IF($F$3=2,SUMIFS(FEB!G13:G43,FEB!B13:B43,FC_dia!C16,FEB!D13:D43,"G*"),IF($F$3=3,SUMIFS(MAR!G13:G43,MAR!B13:B43,FC_dia!C16,MAR!D13:D43,"G*"),IF($F$3=4,SUMIFS(ABR!G13:G43,ABR!B13:B43,FC_dia!C16,ABR!D13:D43,"G*"),IF($F$3=5,SUMIFS(MAY!G13:G43,MAY!B13:B43,FC_dia!C16,MAY!D13:D43,"G*"),IF($F$3=6,SUMIFS(JUN!G13:G43,JUN!B13:B43,FC_dia!C16,JUN!D13:D43,"G*"),IF($F$3=8,SUMIFS(AGO!G13:G43,AGO!B13:B43,FC_dia!C16,AGO!D13:D43,"G*"),IF($F$3=7,SUMIFS(JUL!G13:G43,JUN!B13:B43,FC_dia!C16,JUL!D13:D43,"G*"),IF($F$3=9,SUMIFS(SET!G13:G43,SET!B13:B43,FC_dia!C16,SET!D13:D43,"G*"),IF($F$3=10,SUMIFS(OCT!G13:G43,OCT!B13:B43,FC_dia!C16,OCT!D13:D43,"G*"),IF($F$3=11,SUMIFS(NOV!G13:G43,NOV!B13:B43,FC_dia!C16,NOV!D13:D43,"G*"),IF($F$3=12,SUMIFS(DIC!G13:G43,DIC!B13:B43,FC_dia!C16,DIC!D13:D43,"G*")))))))))))))</f>
        <v>0</v>
      </c>
      <c r="F16" s="27">
        <f t="shared" si="0"/>
        <v>5</v>
      </c>
      <c r="H16" s="23">
        <v>20</v>
      </c>
      <c r="I16" s="27">
        <f>IF($F$3=1,SUMIFS(ENE!L13:L43,ENE!G13:G43,FC_dia!H16,ENE!I13:I43,"I*"),IF($F$3=2,SUMIFS(FEB!L13:L43,FEB!G13:G43,FC_dia!H16,FEB!I13:I43,"I*"),IF($F$3=3,SUMIFS(MAR!L13:L43,MAR!G13:G43,FC_dia!H16,MAR!I13:I43,"I*"),IF($F$3=4,SUMIFS(ABR!L13:L43,ABR!G13:G43,FC_dia!H16,ABR!I13:I43,"I*"),IF($F$3=5,SUMIFS(MAY!L13:L43,MAY!G13:G43,FC_dia!H16,MAY!I13:I43,"I*"),IF($F$3=6,SUMIFS(JUN!L13:L43,JUN!G13:G43,FC_dia!H16,JUN!I13:I43,"I*"),IF($F$3=8,SUMIFS(AGO!L13:L43,AGO!G13:G43,FC_dia!H16,AGO!I13:I43,"I*"),IF($F$3=7,SUMIFS(JUL!L13:L43,JUN!G13:G43,FC_dia!H16,JUL!I13:I43,"I*"),IF($F$3=9,SUMIFS(SET!L13:L43,SET!G13:G43,FC_dia!H16,SET!I13:I43,"I*"),IF($F$3=10,SUMIFS(OCT!L13:L43,OCT!G13:G43,FC_dia!H16,OCT!I13:I43,"I*"),IF($F$3=11,SUMIFS(NOV!L13:L43,NOV!G13:G43,FC_dia!H16,NOV!I13:I43,"I*"),IF($F$3=12,SUMIFS(DIC!L13:L43,DIC!G13:G43,FC_dia!H16,DIC!I13:I43,"I*")))))))))))))</f>
        <v>0</v>
      </c>
      <c r="J16" s="27">
        <f>IF($F$3=1,SUMIFS(ENE!L13:L43,ENE!G13:G43,FC_dia!H16,ENE!I13:I43,"G*"),IF($F$3=2,SUMIFS(FEB!L13:L43,FEB!G13:G43,FC_dia!H16,FEB!I13:I43,"G*"),IF($F$3=3,SUMIFS(MAR!L13:L43,MAR!G13:G43,FC_dia!H16,MAR!I13:I43,"G*"),IF($F$3=4,SUMIFS(ABR!L13:L43,ABR!G13:G43,FC_dia!H16,ABR!I13:I43,"G*"),IF($F$3=5,SUMIFS(MAY!L13:L43,MAY!G13:G43,FC_dia!H16,MAY!I13:I43,"G*"),IF($F$3=6,SUMIFS(JUN!L13:L43,JUN!G13:G43,FC_dia!H16,JUN!I13:I43,"G*"),IF($F$3=8,SUMIFS(AGO!L13:L43,AGO!G13:G43,FC_dia!H16,AGO!I13:I43,"G*"),IF($F$3=7,SUMIFS(JUL!L13:L43,JUN!G13:G43,FC_dia!H16,JUL!I13:I43,"G*"),IF($F$3=9,SUMIFS(SET!L13:L43,SET!G13:G43,FC_dia!H16,SET!I13:I43,"G*"),IF($F$3=10,SUMIFS(OCT!L13:L43,OCT!G13:G43,FC_dia!H16,OCT!I13:I43,"G*"),IF($F$3=11,SUMIFS(NOV!L13:L43,NOV!G13:G43,FC_dia!H16,NOV!I13:I43,"G*"),IF($F$3=12,SUMIFS(DIC!L13:L43,DIC!G13:G43,FC_dia!H16,DIC!I13:I43,"G*")))))))))))))</f>
        <v>0</v>
      </c>
      <c r="K16" s="27">
        <f t="shared" si="1"/>
        <v>0</v>
      </c>
      <c r="M16" s="23">
        <v>31</v>
      </c>
      <c r="N16" s="27">
        <f ca="1">IF($F$3=1,SUMIFS(ENE!Q13:Q43,ENE!L13:L43,FC_dia!M16,ENE!N13:N43,"I*"),IF($F$3=2,SUMIFS(FEB!Q13:Q43,FEB!L13:L43,FC_dia!M16,FEB!N13:N43,"I*"),IF($F$3=3,SUMIFS(MAR!Q13:Q43,MAR!L13:L43,FC_dia!M16,MAR!N13:N43,"I*"),IF($F$3=4,SUMIFS(ABR!Q13:Q43,ABR!L13:L43,FC_dia!M16,ABR!N13:N43,"I*"),IF($F$3=5,SUMIFS(MAY!Q13:Q43,MAY!L13:L43,FC_dia!M16,MAY!N13:N43,"I*"),IF($F$3=6,SUMIFS(JUN!Q13:Q43,JUN!L13:L43,FC_dia!M16,JUN!N13:N43,"I*"),IF($F$3=8,SUMIFS(AGO!Q13:Q43,AGO!L13:L43,FC_dia!M16,AGO!N13:N43,"I*"),IF($F$3=7,SUMIFS(JUL!Q13:Q43,JUN!L13:L43,FC_dia!M16,JUL!N13:N43,"I*"),IF($F$3=9,SUMIFS(SET!Q13:Q43,SET!L13:L43,FC_dia!M16,SET!N13:N43,"I*"),IF($F$3=10,SUMIFS(OCT!Q13:Q43,OCT!L13:L43,FC_dia!M16,OCT!N13:N43,"I*"),IF($F$3=11,SUMIFS(NOV!Q13:Q43,NOV!L13:L43,FC_dia!M16,NOV!N13:N43,"I*"),IF($F$3=12,SUMIFS(DIC!Q13:Q43,DIC!L13:L43,FC_dia!M16,DIC!N13:N43,"I*")))))))))))))</f>
        <v>0</v>
      </c>
      <c r="O16" s="27">
        <f ca="1">IF($F$3=1,SUMIFS(ENE!Q13:Q43,ENE!L13:L43,FC_dia!M16,ENE!N13:N43,"G*"),IF($F$3=2,SUMIFS(FEB!Q13:Q43,FEB!L13:L43,FC_dia!M16,FEB!N13:N43,"G*"),IF($F$3=3,SUMIFS(MAR!Q13:Q43,MAR!L13:L43,FC_dia!M16,MAR!N13:N43,"G*"),IF($F$3=4,SUMIFS(ABR!Q13:Q43,ABR!L13:L43,FC_dia!M16,ABR!N13:N43,"G*"),IF($F$3=5,SUMIFS(MAY!Q13:Q43,MAY!L13:L43,FC_dia!M16,MAY!N13:N43,"G*"),IF($F$3=6,SUMIFS(JUN!Q13:Q43,JUN!L13:L43,FC_dia!M16,JUN!N13:N43,"G*"),IF($F$3=8,SUMIFS(AGO!Q13:Q43,AGO!L13:L43,FC_dia!M16,AGO!N13:N43,"G*"),IF($F$3=7,SUMIFS(JUL!Q13:Q43,JUN!L13:L43,FC_dia!M16,JUL!N13:N43,"G*"),IF($F$3=9,SUMIFS(SET!Q13:Q43,SET!L13:L43,FC_dia!M16,SET!N13:N43,"G*"),IF($F$3=10,SUMIFS(OCT!Q13:Q43,OCT!L13:L43,FC_dia!M16,OCT!N13:N43,"G*"),IF($F$3=11,SUMIFS(NOV!Q13:Q43,NOV!L13:L43,FC_dia!M16,NOV!N13:N43,"G*"),IF($F$3=12,SUMIFS(DIC!Q13:Q43,DIC!L13:L43,FC_dia!M16,DIC!N13:N43,"G*")))))))))))))</f>
        <v>0</v>
      </c>
      <c r="P16" s="27">
        <f t="shared" ca="1" si="2"/>
        <v>0</v>
      </c>
    </row>
    <row r="17" spans="2:16" ht="15.75" thickBot="1" x14ac:dyDescent="0.3">
      <c r="B17" s="21"/>
      <c r="C17" s="26">
        <v>10</v>
      </c>
      <c r="D17" s="27">
        <f>IF($F$3=1,SUMIFS(ENE!G14:G44,ENE!B14:B44,FC_dia!C17,ENE!D14:D44,"I*"),IF($F$3=2,SUMIFS(FEB!G14:G44,FEB!B14:B44,FC_dia!C17,FEB!D14:D44,"I*"),IF($F$3=3,SUMIFS(MAR!G14:G44,MAR!B14:B44,FC_dia!C17,MAR!D14:D44,"I*"),IF($F$3=4,SUMIFS(ABR!G14:G44,ABR!B14:B44,FC_dia!C17,ABR!D14:D44,"I*"),IF($F$3=5,SUMIFS(MAY!G14:G44,MAY!B14:B44,FC_dia!C17,MAY!D14:D44,"I*"),IF($F$3=6,SUMIFS(JUN!G14:G44,JUN!B14:B44,FC_dia!C17,JUN!D14:D44,"I*"),IF($F$3=8,SUMIFS(AGO!G14:G44,AGO!B14:B44,FC_dia!C17,AGO!D14:D44,"I*"),IF($F$3=7,SUMIFS(JUL!G14:G44,JUN!B14:B44,FC_dia!C17,JUL!D14:D44,"I*"),IF($F$3=9,SUMIFS(SET!G14:G44,SET!B14:B44,FC_dia!C17,SET!D14:D44,"I*"),IF($F$3=10,SUMIFS(OCT!G14:G44,OCT!B14:B44,FC_dia!C17,OCT!D14:D44,"I*"),IF($F$3=11,SUMIFS(NOV!G14:G44,NOV!B14:B44,FC_dia!C17,NOV!D14:D44,"I*"),IF($F$3=12,SUMIFS(DIC!G14:G44,DIC!B14:B44,FC_dia!C17,DIC!D14:D44,"I*")))))))))))))</f>
        <v>11</v>
      </c>
      <c r="E17" s="27">
        <f>IF($F$3=1,SUMIFS(ENE!G14:G44,ENE!B14:B44,FC_dia!C17,ENE!D14:D44,"G*"),IF($F$3=2,SUMIFS(FEB!G14:G44,FEB!B14:B44,FC_dia!C17,FEB!D14:D44,"G*"),IF($F$3=3,SUMIFS(MAR!G14:G44,MAR!B14:B44,FC_dia!C17,MAR!D14:D44,"G*"),IF($F$3=4,SUMIFS(ABR!G14:G44,ABR!B14:B44,FC_dia!C17,ABR!D14:D44,"G*"),IF($F$3=5,SUMIFS(MAY!G14:G44,MAY!B14:B44,FC_dia!C17,MAY!D14:D44,"G*"),IF($F$3=6,SUMIFS(JUN!G14:G44,JUN!B14:B44,FC_dia!C17,JUN!D14:D44,"G*"),IF($F$3=8,SUMIFS(AGO!G14:G44,AGO!B14:B44,FC_dia!C17,AGO!D14:D44,"G*"),IF($F$3=7,SUMIFS(JUL!G14:G44,JUN!B14:B44,FC_dia!C17,JUL!D14:D44,"G*"),IF($F$3=9,SUMIFS(SET!G14:G44,SET!B14:B44,FC_dia!C17,SET!D14:D44,"G*"),IF($F$3=10,SUMIFS(OCT!G14:G44,OCT!B14:B44,FC_dia!C17,OCT!D14:D44,"G*"),IF($F$3=11,SUMIFS(NOV!G14:G44,NOV!B14:B44,FC_dia!C17,NOV!D14:D44,"G*"),IF($F$3=12,SUMIFS(DIC!G14:G44,DIC!B14:B44,FC_dia!C17,DIC!D14:D44,"G*")))))))))))))</f>
        <v>0</v>
      </c>
      <c r="F17" s="27">
        <f t="shared" si="0"/>
        <v>11</v>
      </c>
      <c r="H17" s="23">
        <v>21</v>
      </c>
      <c r="I17" s="27">
        <f>IF($F$3=1,SUMIFS(ENE!L14:L44,ENE!G14:G44,FC_dia!H17,ENE!I14:I44,"I*"),IF($F$3=2,SUMIFS(FEB!L14:L44,FEB!G14:G44,FC_dia!H17,FEB!I14:I44,"I*"),IF($F$3=3,SUMIFS(MAR!L14:L44,MAR!G14:G44,FC_dia!H17,MAR!I14:I44,"I*"),IF($F$3=4,SUMIFS(ABR!L14:L44,ABR!G14:G44,FC_dia!H17,ABR!I14:I44,"I*"),IF($F$3=5,SUMIFS(MAY!L14:L44,MAY!G14:G44,FC_dia!H17,MAY!I14:I44,"I*"),IF($F$3=6,SUMIFS(JUN!L14:L44,JUN!G14:G44,FC_dia!H17,JUN!I14:I44,"I*"),IF($F$3=8,SUMIFS(AGO!L14:L44,AGO!G14:G44,FC_dia!H17,AGO!I14:I44,"I*"),IF($F$3=7,SUMIFS(JUL!L14:L44,JUN!G14:G44,FC_dia!H17,JUL!I14:I44,"I*"),IF($F$3=9,SUMIFS(SET!L14:L44,SET!G14:G44,FC_dia!H17,SET!I14:I44,"I*"),IF($F$3=10,SUMIFS(OCT!L14:L44,OCT!G14:G44,FC_dia!H17,OCT!I14:I44,"I*"),IF($F$3=11,SUMIFS(NOV!L14:L44,NOV!G14:G44,FC_dia!H17,NOV!I14:I44,"I*"),IF($F$3=12,SUMIFS(DIC!L14:L44,DIC!G14:G44,FC_dia!H17,DIC!I14:I44,"I*")))))))))))))</f>
        <v>0</v>
      </c>
      <c r="J17" s="27">
        <f>IF($F$3=1,SUMIFS(ENE!L14:L44,ENE!G14:G44,FC_dia!H17,ENE!I14:I44,"G*"),IF($F$3=2,SUMIFS(FEB!L14:L44,FEB!G14:G44,FC_dia!H17,FEB!I14:I44,"G*"),IF($F$3=3,SUMIFS(MAR!L14:L44,MAR!G14:G44,FC_dia!H17,MAR!I14:I44,"G*"),IF($F$3=4,SUMIFS(ABR!L14:L44,ABR!G14:G44,FC_dia!H17,ABR!I14:I44,"G*"),IF($F$3=5,SUMIFS(MAY!L14:L44,MAY!G14:G44,FC_dia!H17,MAY!I14:I44,"G*"),IF($F$3=6,SUMIFS(JUN!L14:L44,JUN!G14:G44,FC_dia!H17,JUN!I14:I44,"G*"),IF($F$3=8,SUMIFS(AGO!L14:L44,AGO!G14:G44,FC_dia!H17,AGO!I14:I44,"G*"),IF($F$3=7,SUMIFS(JUL!L14:L44,JUN!G14:G44,FC_dia!H17,JUL!I14:I44,"G*"),IF($F$3=9,SUMIFS(SET!L14:L44,SET!G14:G44,FC_dia!H17,SET!I14:I44,"G*"),IF($F$3=10,SUMIFS(OCT!L14:L44,OCT!G14:G44,FC_dia!H17,OCT!I14:I44,"G*"),IF($F$3=11,SUMIFS(NOV!L14:L44,NOV!G14:G44,FC_dia!H17,NOV!I14:I44,"G*"),IF($F$3=12,SUMIFS(DIC!L14:L44,DIC!G14:G44,FC_dia!H17,DIC!I14:I44,"G*")))))))))))))</f>
        <v>0</v>
      </c>
      <c r="K17" s="27">
        <f t="shared" si="1"/>
        <v>0</v>
      </c>
      <c r="M17" s="64" t="s">
        <v>177</v>
      </c>
      <c r="N17" s="64">
        <f ca="1">SUM(D8:D18,I8:I18,N8:N16)</f>
        <v>44.527000000000001</v>
      </c>
      <c r="O17" s="64">
        <f ca="1">SUM(E8:E18,J8:J18,O8:O16)</f>
        <v>28.96</v>
      </c>
      <c r="P17" s="64">
        <f t="shared" ca="1" si="2"/>
        <v>15.567</v>
      </c>
    </row>
    <row r="18" spans="2:16" ht="15.75" thickBot="1" x14ac:dyDescent="0.3">
      <c r="B18" s="21"/>
      <c r="C18" s="26">
        <v>11</v>
      </c>
      <c r="D18" s="27">
        <f>IF($F$3=1,SUMIFS(ENE!G15:G45,ENE!B15:B45,FC_dia!C18,ENE!D15:D45,"I*"),IF($F$3=2,SUMIFS(FEB!G15:G45,FEB!B15:B45,FC_dia!C18,FEB!D15:D45,"I*"),IF($F$3=3,SUMIFS(MAR!G15:G45,MAR!B15:B45,FC_dia!C18,MAR!D15:D45,"I*"),IF($F$3=4,SUMIFS(ABR!G15:G45,ABR!B15:B45,FC_dia!C18,ABR!D15:D45,"I*"),IF($F$3=5,SUMIFS(MAY!G15:G45,MAY!B15:B45,FC_dia!C18,MAY!D15:D45,"I*"),IF($F$3=6,SUMIFS(JUN!G15:G45,JUN!B15:B45,FC_dia!C18,JUN!D15:D45,"I*"),IF($F$3=8,SUMIFS(AGO!G15:G45,AGO!B15:B45,FC_dia!C18,AGO!D15:D45,"I*"),IF($F$3=7,SUMIFS(JUL!G15:G45,JUN!B15:B45,FC_dia!C18,JUL!D15:D45,"I*"),IF($F$3=9,SUMIFS(SET!G15:G45,SET!B15:B45,FC_dia!C18,SET!D15:D45,"I*"),IF($F$3=10,SUMIFS(OCT!G15:G45,OCT!B15:B45,FC_dia!C18,OCT!D15:D45,"I*"),IF($F$3=11,SUMIFS(NOV!G15:G45,NOV!B15:B45,FC_dia!C18,NOV!D15:D45,"I*"),IF($F$3=12,SUMIFS(DIC!G15:G45,DIC!B15:B45,FC_dia!C18,DIC!D15:D45,"I*")))))))))))))</f>
        <v>0</v>
      </c>
      <c r="E18" s="27">
        <f>IF($F$3=1,SUMIFS(ENE!G15:G45,ENE!B15:B45,FC_dia!C18,ENE!D15:D45,"G*"),IF($F$3=2,SUMIFS(FEB!G15:G45,FEB!B15:B45,FC_dia!C18,FEB!D15:D45,"G*"),IF($F$3=3,SUMIFS(MAR!G15:G45,MAR!B15:B45,FC_dia!C18,MAR!D15:D45,"G*"),IF($F$3=4,SUMIFS(ABR!G15:G45,ABR!B15:B45,FC_dia!C18,ABR!D15:D45,"G*"),IF($F$3=5,SUMIFS(MAY!G15:G45,MAY!B15:B45,FC_dia!C18,MAY!D15:D45,"G*"),IF($F$3=6,SUMIFS(JUN!G15:G45,JUN!B15:B45,FC_dia!C18,JUN!D15:D45,"G*"),IF($F$3=8,SUMIFS(AGO!G15:G45,AGO!B15:B45,FC_dia!C18,AGO!D15:D45,"G*"),IF($F$3=7,SUMIFS(JUL!G15:G45,JUN!B15:B45,FC_dia!C18,JUL!D15:D45,"G*"),IF($F$3=9,SUMIFS(SET!G15:G45,SET!B15:B45,FC_dia!C18,SET!D15:D45,"G*"),IF($F$3=10,SUMIFS(OCT!G15:G45,OCT!B15:B45,FC_dia!C18,OCT!D15:D45,"G*"),IF($F$3=11,SUMIFS(NOV!G15:G45,NOV!B15:B45,FC_dia!C18,NOV!D15:D45,"G*"),IF($F$3=12,SUMIFS(DIC!G15:G45,DIC!B15:B45,FC_dia!C18,DIC!D15:D45,"G*")))))))))))))</f>
        <v>12</v>
      </c>
      <c r="F18" s="27">
        <f t="shared" si="0"/>
        <v>-12</v>
      </c>
      <c r="H18" s="23">
        <v>22</v>
      </c>
      <c r="I18" s="27">
        <f>IF($F$3=1,SUMIFS(ENE!L15:L45,ENE!G15:G45,FC_dia!H18,ENE!I15:I45,"I*"),IF($F$3=2,SUMIFS(FEB!L15:L45,FEB!G15:G45,FC_dia!H18,FEB!I15:I45,"I*"),IF($F$3=3,SUMIFS(MAR!L15:L45,MAR!G15:G45,FC_dia!H18,MAR!I15:I45,"I*"),IF($F$3=4,SUMIFS(ABR!L15:L45,ABR!G15:G45,FC_dia!H18,ABR!I15:I45,"I*"),IF($F$3=5,SUMIFS(MAY!L15:L45,MAY!G15:G45,FC_dia!H18,MAY!I15:I45,"I*"),IF($F$3=6,SUMIFS(JUN!L15:L45,JUN!G15:G45,FC_dia!H18,JUN!I15:I45,"I*"),IF($F$3=8,SUMIFS(AGO!L15:L45,AGO!G15:G45,FC_dia!H18,AGO!I15:I45,"I*"),IF($F$3=7,SUMIFS(JUL!L15:L45,JUN!G15:G45,FC_dia!H18,JUL!I15:I45,"I*"),IF($F$3=9,SUMIFS(SET!L15:L45,SET!G15:G45,FC_dia!H18,SET!I15:I45,"I*"),IF($F$3=10,SUMIFS(OCT!L15:L45,OCT!G15:G45,FC_dia!H18,OCT!I15:I45,"I*"),IF($F$3=11,SUMIFS(NOV!L15:L45,NOV!G15:G45,FC_dia!H18,NOV!I15:I45,"I*"),IF($F$3=12,SUMIFS(DIC!L15:L45,DIC!G15:G45,FC_dia!H18,DIC!I15:I45,"I*")))))))))))))</f>
        <v>0</v>
      </c>
      <c r="J18" s="27">
        <f>IF($F$3=1,SUMIFS(ENE!L15:L45,ENE!G15:G45,FC_dia!H18,ENE!I15:I45,"G*"),IF($F$3=2,SUMIFS(FEB!L15:L45,FEB!G15:G45,FC_dia!H18,FEB!I15:I45,"G*"),IF($F$3=3,SUMIFS(MAR!L15:L45,MAR!G15:G45,FC_dia!H18,MAR!I15:I45,"G*"),IF($F$3=4,SUMIFS(ABR!L15:L45,ABR!G15:G45,FC_dia!H18,ABR!I15:I45,"G*"),IF($F$3=5,SUMIFS(MAY!L15:L45,MAY!G15:G45,FC_dia!H18,MAY!I15:I45,"G*"),IF($F$3=6,SUMIFS(JUN!L15:L45,JUN!G15:G45,FC_dia!H18,JUN!I15:I45,"G*"),IF($F$3=8,SUMIFS(AGO!L15:L45,AGO!G15:G45,FC_dia!H18,AGO!I15:I45,"G*"),IF($F$3=7,SUMIFS(JUL!L15:L45,JUN!G15:G45,FC_dia!H18,JUL!I15:I45,"G*"),IF($F$3=9,SUMIFS(SET!L15:L45,SET!G15:G45,FC_dia!H18,SET!I15:I45,"G*"),IF($F$3=10,SUMIFS(OCT!L15:L45,OCT!G15:G45,FC_dia!H18,OCT!I15:I45,"G*"),IF($F$3=11,SUMIFS(NOV!L15:L45,NOV!G15:G45,FC_dia!H18,NOV!I15:I45,"G*"),IF($F$3=12,SUMIFS(DIC!L15:L45,DIC!G15:G45,FC_dia!H18,DIC!I15:I45,"G*")))))))))))))</f>
        <v>0</v>
      </c>
      <c r="K18" s="27">
        <f t="shared" si="1"/>
        <v>0</v>
      </c>
      <c r="M18" s="65"/>
      <c r="N18" s="65">
        <f ca="1">IF($F$3=1,SUMIFS(ENE!Q15:Q45,ENE!L15:L45,FC_dia!M18,ENE!N15:N45,"I*"),IF($F$3=2,SUMIFS(FEB!Q15:Q45,FEB!L15:L45,FC_dia!M18,FEB!N15:N45,"I*"),IF($F$3=3,SUMIFS(MAR!Q15:Q45,MAR!L15:L45,FC_dia!M18,MAR!N15:N45,"I*"),IF($F$3=4,SUMIFS(ABR!Q15:Q45,ABR!L15:L45,FC_dia!M18,ABR!N15:N45,"I*"),IF($F$3=5,SUMIFS(MAY!Q15:Q45,MAY!L15:L45,FC_dia!M18,MAY!N15:N45,"I*"),IF($F$3=6,SUMIFS(JUN!Q15:Q45,JUN!L15:L45,FC_dia!M18,JUN!N15:N45,"I*"),IF($F$3=8,SUMIFS(AGO!Q15:Q45,AGO!L15:L45,FC_dia!M18,AGO!N15:N45,"I*"),IF($F$3=7,SUMIFS(JUL!Q15:Q45,JUN!L15:L45,FC_dia!M18,JUL!N15:N45,"I*"),IF($F$3=9,SUMIFS(SET!Q15:Q45,SET!L15:L45,FC_dia!M18,SET!N15:N45,"I*"),IF($F$3=10,SUMIFS(OCT!Q15:Q45,OCT!L15:L45,FC_dia!M18,OCT!N15:N45,"I*"),IF($F$3=11,SUMIFS(NOV!Q15:Q45,NOV!L15:L45,FC_dia!M18,NOV!N15:N45,"I*"),IF($F$3=12,SUMIFS(DIC!Q15:Q45,DIC!L15:L45,FC_dia!M18,DIC!N15:N45,"I*")))))))))))))</f>
        <v>0</v>
      </c>
      <c r="O18" s="65">
        <f ca="1">IF($F$3=1,SUMIFS(ENE!Q15:Q45,ENE!L15:L45,FC_dia!M18,ENE!N15:N45,"G*"),IF($F$3=2,SUMIFS(FEB!Q15:Q45,FEB!L15:L45,FC_dia!M18,FEB!N15:N45,"G*"),IF($F$3=3,SUMIFS(MAR!Q15:Q45,MAR!L15:L45,FC_dia!M18,MAR!N15:N45,"G*"),IF($F$3=4,SUMIFS(ABR!Q15:Q45,ABR!L15:L45,FC_dia!M18,ABR!N15:N45,"G*"),IF($F$3=5,SUMIFS(MAY!Q15:Q45,MAY!L15:L45,FC_dia!M18,MAY!N15:N45,"G*"),IF($F$3=6,SUMIFS(JUN!Q15:Q45,JUN!L15:L45,FC_dia!M18,JUN!N15:N45,"G*"),IF($F$3=8,SUMIFS(AGO!Q15:Q45,AGO!L15:L45,FC_dia!M18,AGO!N15:N45,"G*"),IF($F$3=7,SUMIFS(JUL!Q15:Q45,JUN!L15:L45,FC_dia!M18,JUL!N15:N45,"G*"),IF($F$3=9,SUMIFS(SET!Q15:Q45,SET!L15:L45,FC_dia!M18,SET!N15:N45,"G*"),IF($F$3=10,SUMIFS(OCT!Q15:Q45,OCT!L15:L45,FC_dia!M18,OCT!N15:N45,"G*"),IF($F$3=11,SUMIFS(NOV!Q15:Q45,NOV!L15:L45,FC_dia!M18,NOV!N15:N45,"G*"),IF($F$3=12,SUMIFS(DIC!Q15:Q45,DIC!L15:L45,FC_dia!M18,DIC!N15:N45,"G*")))))))))))))</f>
        <v>0</v>
      </c>
      <c r="P18" s="65">
        <f t="shared" ca="1" si="2"/>
        <v>0</v>
      </c>
    </row>
  </sheetData>
  <mergeCells count="5">
    <mergeCell ref="A1:Q2"/>
    <mergeCell ref="M17:M18"/>
    <mergeCell ref="N17:N18"/>
    <mergeCell ref="O17:O18"/>
    <mergeCell ref="P17:P18"/>
  </mergeCells>
  <conditionalFormatting sqref="F8:F18">
    <cfRule type="expression" dxfId="3" priority="1">
      <formula>$F8&gt;0</formula>
    </cfRule>
    <cfRule type="expression" dxfId="2" priority="2">
      <formula>$F8&lt;0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Drop Down 1">
              <controlPr defaultSize="0" autoLine="0" autoPict="0">
                <anchor moveWithCells="1">
                  <from>
                    <xdr:col>2</xdr:col>
                    <xdr:colOff>238125</xdr:colOff>
                    <xdr:row>2</xdr:row>
                    <xdr:rowOff>19050</xdr:rowOff>
                  </from>
                  <to>
                    <xdr:col>4</xdr:col>
                    <xdr:colOff>238125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EAEB-2710-45B1-8369-AAEB9C13C1CA}">
  <dimension ref="A1:K20"/>
  <sheetViews>
    <sheetView workbookViewId="0">
      <selection activeCell="B4" sqref="B4"/>
    </sheetView>
  </sheetViews>
  <sheetFormatPr baseColWidth="10" defaultRowHeight="19.5" customHeight="1" x14ac:dyDescent="0.25"/>
  <cols>
    <col min="1" max="1" width="6.140625" bestFit="1" customWidth="1"/>
    <col min="2" max="2" width="29.140625" customWidth="1"/>
    <col min="3" max="3" width="2.28515625" customWidth="1"/>
    <col min="4" max="4" width="6.140625" bestFit="1" customWidth="1"/>
    <col min="5" max="5" width="19.5703125" bestFit="1" customWidth="1"/>
    <col min="6" max="6" width="2.5703125" customWidth="1"/>
    <col min="8" max="8" width="23.140625" bestFit="1" customWidth="1"/>
    <col min="9" max="9" width="2.7109375" customWidth="1"/>
    <col min="11" max="11" width="28.7109375" customWidth="1"/>
  </cols>
  <sheetData>
    <row r="1" spans="1:11" ht="19.5" customHeight="1" x14ac:dyDescent="0.25">
      <c r="A1" s="46" t="s">
        <v>17</v>
      </c>
      <c r="B1" s="46"/>
      <c r="C1" s="46"/>
    </row>
    <row r="2" spans="1:11" ht="9.75" customHeight="1" x14ac:dyDescent="0.25">
      <c r="A2" s="46"/>
      <c r="B2" s="46"/>
      <c r="C2" s="46"/>
    </row>
    <row r="3" spans="1:11" ht="19.5" customHeight="1" x14ac:dyDescent="0.25">
      <c r="A3" s="1">
        <v>1.1000000000000001</v>
      </c>
      <c r="B3" s="1" t="s">
        <v>19</v>
      </c>
      <c r="D3" s="1">
        <v>1.2</v>
      </c>
      <c r="E3" s="2" t="s">
        <v>18</v>
      </c>
      <c r="G3" s="1">
        <v>1.3</v>
      </c>
      <c r="H3" s="2" t="s">
        <v>57</v>
      </c>
      <c r="J3" s="1">
        <v>1.4</v>
      </c>
      <c r="K3" s="2" t="s">
        <v>128</v>
      </c>
    </row>
    <row r="4" spans="1:11" ht="19.5" customHeight="1" x14ac:dyDescent="0.25">
      <c r="A4" s="3" t="s">
        <v>0</v>
      </c>
      <c r="D4" s="3" t="s">
        <v>20</v>
      </c>
      <c r="G4" s="3" t="s">
        <v>37</v>
      </c>
      <c r="J4" s="3" t="s">
        <v>129</v>
      </c>
    </row>
    <row r="5" spans="1:11" ht="19.5" customHeight="1" x14ac:dyDescent="0.25">
      <c r="A5" s="3" t="s">
        <v>1</v>
      </c>
      <c r="D5" s="3" t="s">
        <v>21</v>
      </c>
      <c r="G5" s="3" t="s">
        <v>38</v>
      </c>
      <c r="J5" s="3" t="s">
        <v>130</v>
      </c>
    </row>
    <row r="6" spans="1:11" ht="19.5" customHeight="1" x14ac:dyDescent="0.25">
      <c r="A6" s="3" t="s">
        <v>2</v>
      </c>
      <c r="D6" s="3" t="s">
        <v>22</v>
      </c>
      <c r="G6" s="3" t="s">
        <v>39</v>
      </c>
      <c r="J6" s="3" t="s">
        <v>131</v>
      </c>
    </row>
    <row r="7" spans="1:11" ht="19.5" customHeight="1" x14ac:dyDescent="0.25">
      <c r="A7" s="3" t="s">
        <v>3</v>
      </c>
      <c r="D7" s="3" t="s">
        <v>23</v>
      </c>
      <c r="G7" s="3" t="s">
        <v>40</v>
      </c>
      <c r="J7" s="3" t="s">
        <v>132</v>
      </c>
    </row>
    <row r="8" spans="1:11" ht="19.5" customHeight="1" x14ac:dyDescent="0.25">
      <c r="A8" s="3" t="s">
        <v>4</v>
      </c>
      <c r="D8" s="3" t="s">
        <v>24</v>
      </c>
      <c r="G8" s="3" t="s">
        <v>41</v>
      </c>
      <c r="J8" s="3" t="s">
        <v>133</v>
      </c>
    </row>
    <row r="9" spans="1:11" ht="19.5" customHeight="1" x14ac:dyDescent="0.25">
      <c r="A9" s="3" t="s">
        <v>5</v>
      </c>
      <c r="D9" s="3" t="s">
        <v>25</v>
      </c>
      <c r="G9" s="3" t="s">
        <v>42</v>
      </c>
      <c r="J9" s="3" t="s">
        <v>134</v>
      </c>
    </row>
    <row r="10" spans="1:11" ht="19.5" customHeight="1" x14ac:dyDescent="0.25">
      <c r="A10" s="3" t="s">
        <v>6</v>
      </c>
      <c r="D10" s="3" t="s">
        <v>26</v>
      </c>
      <c r="G10" s="3" t="s">
        <v>43</v>
      </c>
      <c r="J10" s="3" t="s">
        <v>135</v>
      </c>
    </row>
    <row r="11" spans="1:11" ht="19.5" customHeight="1" x14ac:dyDescent="0.25">
      <c r="A11" s="3" t="s">
        <v>7</v>
      </c>
      <c r="D11" s="3" t="s">
        <v>27</v>
      </c>
      <c r="G11" s="3" t="s">
        <v>44</v>
      </c>
      <c r="J11" s="3" t="s">
        <v>136</v>
      </c>
    </row>
    <row r="12" spans="1:11" ht="19.5" customHeight="1" x14ac:dyDescent="0.25">
      <c r="A12" s="3" t="s">
        <v>8</v>
      </c>
      <c r="D12" s="3" t="s">
        <v>28</v>
      </c>
      <c r="G12" s="3" t="s">
        <v>45</v>
      </c>
      <c r="J12" s="3" t="s">
        <v>137</v>
      </c>
    </row>
    <row r="13" spans="1:11" ht="19.5" customHeight="1" x14ac:dyDescent="0.25">
      <c r="A13" s="3" t="s">
        <v>9</v>
      </c>
      <c r="D13" s="3" t="s">
        <v>29</v>
      </c>
      <c r="G13" s="3" t="s">
        <v>46</v>
      </c>
      <c r="J13" s="3" t="s">
        <v>138</v>
      </c>
    </row>
    <row r="14" spans="1:11" ht="19.5" customHeight="1" x14ac:dyDescent="0.25">
      <c r="A14" s="3" t="s">
        <v>10</v>
      </c>
      <c r="D14" s="3" t="s">
        <v>30</v>
      </c>
      <c r="G14" s="3" t="s">
        <v>47</v>
      </c>
      <c r="J14" s="3" t="s">
        <v>139</v>
      </c>
    </row>
    <row r="15" spans="1:11" ht="19.5" customHeight="1" x14ac:dyDescent="0.25">
      <c r="A15" s="3" t="s">
        <v>11</v>
      </c>
      <c r="D15" s="3" t="s">
        <v>31</v>
      </c>
      <c r="G15" s="3" t="s">
        <v>48</v>
      </c>
      <c r="J15" s="3" t="s">
        <v>140</v>
      </c>
    </row>
    <row r="16" spans="1:11" ht="19.5" customHeight="1" x14ac:dyDescent="0.25">
      <c r="A16" s="3" t="s">
        <v>12</v>
      </c>
      <c r="D16" s="3" t="s">
        <v>32</v>
      </c>
      <c r="G16" s="3" t="s">
        <v>49</v>
      </c>
      <c r="J16" s="3" t="s">
        <v>141</v>
      </c>
    </row>
    <row r="17" spans="1:10" ht="19.5" customHeight="1" x14ac:dyDescent="0.25">
      <c r="A17" s="3" t="s">
        <v>13</v>
      </c>
      <c r="D17" s="3" t="s">
        <v>33</v>
      </c>
      <c r="G17" s="3" t="s">
        <v>50</v>
      </c>
      <c r="J17" s="3" t="s">
        <v>142</v>
      </c>
    </row>
    <row r="18" spans="1:10" ht="19.5" customHeight="1" x14ac:dyDescent="0.25">
      <c r="A18" s="3" t="s">
        <v>14</v>
      </c>
      <c r="D18" s="3" t="s">
        <v>34</v>
      </c>
      <c r="G18" s="3" t="s">
        <v>51</v>
      </c>
      <c r="J18" s="3" t="s">
        <v>143</v>
      </c>
    </row>
    <row r="19" spans="1:10" ht="19.5" customHeight="1" x14ac:dyDescent="0.25">
      <c r="A19" s="3" t="s">
        <v>15</v>
      </c>
      <c r="D19" s="3" t="s">
        <v>35</v>
      </c>
      <c r="G19" s="3" t="s">
        <v>52</v>
      </c>
      <c r="J19" s="3" t="s">
        <v>144</v>
      </c>
    </row>
    <row r="20" spans="1:10" ht="19.5" customHeight="1" x14ac:dyDescent="0.25">
      <c r="A20" s="3" t="s">
        <v>16</v>
      </c>
      <c r="D20" s="3" t="s">
        <v>36</v>
      </c>
      <c r="G20" s="3" t="s">
        <v>53</v>
      </c>
      <c r="J20" s="3" t="s">
        <v>145</v>
      </c>
    </row>
  </sheetData>
  <mergeCells count="1">
    <mergeCell ref="A1:C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1C57-B33E-489A-88E6-95564EAE9D83}">
  <dimension ref="A1:N20"/>
  <sheetViews>
    <sheetView workbookViewId="0">
      <selection activeCell="B8" sqref="B8"/>
    </sheetView>
  </sheetViews>
  <sheetFormatPr baseColWidth="10" defaultRowHeight="19.5" customHeight="1" x14ac:dyDescent="0.25"/>
  <cols>
    <col min="1" max="1" width="6.140625" bestFit="1" customWidth="1"/>
    <col min="2" max="2" width="29.140625" customWidth="1"/>
    <col min="3" max="3" width="2.28515625" customWidth="1"/>
    <col min="4" max="4" width="6.140625" bestFit="1" customWidth="1"/>
    <col min="5" max="5" width="11.42578125" customWidth="1"/>
    <col min="7" max="7" width="2.42578125" customWidth="1"/>
    <col min="11" max="11" width="3" customWidth="1"/>
    <col min="14" max="14" width="15.5703125" customWidth="1"/>
  </cols>
  <sheetData>
    <row r="1" spans="1:14" ht="19.5" customHeight="1" x14ac:dyDescent="0.25">
      <c r="A1" s="46" t="s">
        <v>54</v>
      </c>
      <c r="B1" s="46"/>
      <c r="C1" s="46"/>
    </row>
    <row r="2" spans="1:14" ht="9.75" customHeight="1" x14ac:dyDescent="0.25">
      <c r="A2" s="46"/>
      <c r="B2" s="46"/>
      <c r="C2" s="46"/>
    </row>
    <row r="3" spans="1:14" ht="19.5" customHeight="1" x14ac:dyDescent="0.25">
      <c r="A3" s="1">
        <v>2.1</v>
      </c>
      <c r="B3" s="1" t="s">
        <v>55</v>
      </c>
      <c r="D3" s="1">
        <v>2.2000000000000002</v>
      </c>
      <c r="E3" s="2" t="s">
        <v>56</v>
      </c>
      <c r="F3" s="2"/>
      <c r="H3" s="1">
        <v>2.2999999999999998</v>
      </c>
      <c r="I3" s="2" t="s">
        <v>58</v>
      </c>
      <c r="J3" s="2"/>
      <c r="L3" s="1">
        <v>2.4</v>
      </c>
      <c r="M3" s="2" t="s">
        <v>110</v>
      </c>
      <c r="N3" s="2"/>
    </row>
    <row r="4" spans="1:14" ht="19.5" customHeight="1" x14ac:dyDescent="0.25">
      <c r="A4" s="3" t="s">
        <v>59</v>
      </c>
      <c r="D4" s="3" t="s">
        <v>76</v>
      </c>
      <c r="H4" s="3" t="s">
        <v>93</v>
      </c>
      <c r="L4" s="3" t="s">
        <v>111</v>
      </c>
    </row>
    <row r="5" spans="1:14" ht="19.5" customHeight="1" x14ac:dyDescent="0.25">
      <c r="A5" s="3" t="s">
        <v>60</v>
      </c>
      <c r="D5" s="3" t="s">
        <v>77</v>
      </c>
      <c r="H5" s="3" t="s">
        <v>94</v>
      </c>
      <c r="L5" s="3" t="s">
        <v>112</v>
      </c>
    </row>
    <row r="6" spans="1:14" ht="19.5" customHeight="1" x14ac:dyDescent="0.25">
      <c r="A6" s="3" t="s">
        <v>61</v>
      </c>
      <c r="D6" s="3" t="s">
        <v>78</v>
      </c>
      <c r="H6" s="3" t="s">
        <v>95</v>
      </c>
      <c r="L6" s="3" t="s">
        <v>113</v>
      </c>
    </row>
    <row r="7" spans="1:14" ht="19.5" customHeight="1" x14ac:dyDescent="0.25">
      <c r="A7" s="3" t="s">
        <v>62</v>
      </c>
      <c r="D7" s="3" t="s">
        <v>79</v>
      </c>
      <c r="H7" s="3" t="s">
        <v>96</v>
      </c>
      <c r="L7" s="3" t="s">
        <v>114</v>
      </c>
    </row>
    <row r="8" spans="1:14" ht="19.5" customHeight="1" x14ac:dyDescent="0.25">
      <c r="A8" s="3" t="s">
        <v>63</v>
      </c>
      <c r="D8" s="3" t="s">
        <v>80</v>
      </c>
      <c r="H8" s="3" t="s">
        <v>97</v>
      </c>
      <c r="L8" s="3" t="s">
        <v>115</v>
      </c>
    </row>
    <row r="9" spans="1:14" ht="19.5" customHeight="1" x14ac:dyDescent="0.25">
      <c r="A9" s="3" t="s">
        <v>64</v>
      </c>
      <c r="D9" s="3" t="s">
        <v>81</v>
      </c>
      <c r="H9" s="3" t="s">
        <v>98</v>
      </c>
      <c r="L9" s="3" t="s">
        <v>116</v>
      </c>
    </row>
    <row r="10" spans="1:14" ht="19.5" customHeight="1" x14ac:dyDescent="0.25">
      <c r="A10" s="3" t="s">
        <v>65</v>
      </c>
      <c r="D10" s="3" t="s">
        <v>82</v>
      </c>
      <c r="H10" s="3" t="s">
        <v>99</v>
      </c>
      <c r="L10" s="3" t="s">
        <v>117</v>
      </c>
    </row>
    <row r="11" spans="1:14" ht="19.5" customHeight="1" x14ac:dyDescent="0.25">
      <c r="A11" s="3" t="s">
        <v>66</v>
      </c>
      <c r="D11" s="3" t="s">
        <v>83</v>
      </c>
      <c r="H11" s="3" t="s">
        <v>100</v>
      </c>
      <c r="L11" s="3" t="s">
        <v>118</v>
      </c>
    </row>
    <row r="12" spans="1:14" ht="19.5" customHeight="1" x14ac:dyDescent="0.25">
      <c r="A12" s="3" t="s">
        <v>67</v>
      </c>
      <c r="D12" s="3" t="s">
        <v>84</v>
      </c>
      <c r="H12" s="3" t="s">
        <v>101</v>
      </c>
      <c r="L12" s="3" t="s">
        <v>119</v>
      </c>
    </row>
    <row r="13" spans="1:14" ht="19.5" customHeight="1" x14ac:dyDescent="0.25">
      <c r="A13" s="3" t="s">
        <v>68</v>
      </c>
      <c r="D13" s="3" t="s">
        <v>85</v>
      </c>
      <c r="H13" s="3" t="s">
        <v>102</v>
      </c>
      <c r="L13" s="3" t="s">
        <v>120</v>
      </c>
    </row>
    <row r="14" spans="1:14" ht="19.5" customHeight="1" x14ac:dyDescent="0.25">
      <c r="A14" s="3" t="s">
        <v>69</v>
      </c>
      <c r="D14" s="3" t="s">
        <v>86</v>
      </c>
      <c r="H14" s="3" t="s">
        <v>103</v>
      </c>
      <c r="L14" s="3" t="s">
        <v>121</v>
      </c>
    </row>
    <row r="15" spans="1:14" ht="19.5" customHeight="1" x14ac:dyDescent="0.25">
      <c r="A15" s="3" t="s">
        <v>70</v>
      </c>
      <c r="D15" s="3" t="s">
        <v>87</v>
      </c>
      <c r="H15" s="3" t="s">
        <v>104</v>
      </c>
      <c r="L15" s="3" t="s">
        <v>122</v>
      </c>
    </row>
    <row r="16" spans="1:14" ht="19.5" customHeight="1" x14ac:dyDescent="0.25">
      <c r="A16" s="3" t="s">
        <v>71</v>
      </c>
      <c r="D16" s="3" t="s">
        <v>88</v>
      </c>
      <c r="H16" s="3" t="s">
        <v>105</v>
      </c>
      <c r="L16" s="3" t="s">
        <v>123</v>
      </c>
    </row>
    <row r="17" spans="1:12" ht="19.5" customHeight="1" x14ac:dyDescent="0.25">
      <c r="A17" s="3" t="s">
        <v>72</v>
      </c>
      <c r="D17" s="3" t="s">
        <v>89</v>
      </c>
      <c r="H17" s="3" t="s">
        <v>106</v>
      </c>
      <c r="L17" s="3" t="s">
        <v>124</v>
      </c>
    </row>
    <row r="18" spans="1:12" ht="19.5" customHeight="1" x14ac:dyDescent="0.25">
      <c r="A18" s="3" t="s">
        <v>73</v>
      </c>
      <c r="D18" s="3" t="s">
        <v>90</v>
      </c>
      <c r="H18" s="3" t="s">
        <v>107</v>
      </c>
      <c r="L18" s="3" t="s">
        <v>125</v>
      </c>
    </row>
    <row r="19" spans="1:12" ht="19.5" customHeight="1" x14ac:dyDescent="0.25">
      <c r="A19" s="3" t="s">
        <v>74</v>
      </c>
      <c r="D19" s="3" t="s">
        <v>91</v>
      </c>
      <c r="H19" s="3" t="s">
        <v>108</v>
      </c>
      <c r="L19" s="3" t="s">
        <v>126</v>
      </c>
    </row>
    <row r="20" spans="1:12" ht="19.5" customHeight="1" x14ac:dyDescent="0.25">
      <c r="A20" s="3" t="s">
        <v>75</v>
      </c>
      <c r="D20" s="3" t="s">
        <v>92</v>
      </c>
      <c r="H20" s="3" t="s">
        <v>109</v>
      </c>
      <c r="L20" s="3" t="s">
        <v>127</v>
      </c>
    </row>
  </sheetData>
  <mergeCells count="1">
    <mergeCell ref="A1:C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A33F-00EC-45E2-A0D4-4FFA10E26FF5}">
  <dimension ref="B4:I15"/>
  <sheetViews>
    <sheetView workbookViewId="0">
      <selection activeCell="E14" sqref="E14"/>
    </sheetView>
  </sheetViews>
  <sheetFormatPr baseColWidth="10" defaultRowHeight="15" x14ac:dyDescent="0.25"/>
  <cols>
    <col min="2" max="2" width="29.7109375" bestFit="1" customWidth="1"/>
    <col min="6" max="6" width="29.42578125" customWidth="1"/>
  </cols>
  <sheetData>
    <row r="4" spans="2:9" x14ac:dyDescent="0.25">
      <c r="B4" t="s">
        <v>158</v>
      </c>
      <c r="F4" t="s">
        <v>157</v>
      </c>
      <c r="I4" t="s">
        <v>165</v>
      </c>
    </row>
    <row r="5" spans="2:9" x14ac:dyDescent="0.25">
      <c r="B5" s="6" t="s">
        <v>19</v>
      </c>
      <c r="F5" t="s">
        <v>55</v>
      </c>
      <c r="I5" t="s">
        <v>166</v>
      </c>
    </row>
    <row r="6" spans="2:9" x14ac:dyDescent="0.25">
      <c r="B6" s="7" t="s">
        <v>18</v>
      </c>
      <c r="F6" t="s">
        <v>56</v>
      </c>
      <c r="I6" t="s">
        <v>167</v>
      </c>
    </row>
    <row r="7" spans="2:9" x14ac:dyDescent="0.25">
      <c r="B7" s="7" t="s">
        <v>57</v>
      </c>
      <c r="F7" t="s">
        <v>58</v>
      </c>
      <c r="I7" t="s">
        <v>168</v>
      </c>
    </row>
    <row r="8" spans="2:9" x14ac:dyDescent="0.25">
      <c r="B8" s="7" t="s">
        <v>128</v>
      </c>
      <c r="F8" t="s">
        <v>110</v>
      </c>
      <c r="I8" t="s">
        <v>169</v>
      </c>
    </row>
    <row r="9" spans="2:9" x14ac:dyDescent="0.25">
      <c r="B9" s="7" t="s">
        <v>55</v>
      </c>
      <c r="I9" t="s">
        <v>170</v>
      </c>
    </row>
    <row r="10" spans="2:9" x14ac:dyDescent="0.25">
      <c r="B10" s="7" t="s">
        <v>56</v>
      </c>
      <c r="I10" t="s">
        <v>171</v>
      </c>
    </row>
    <row r="11" spans="2:9" x14ac:dyDescent="0.25">
      <c r="B11" s="7" t="s">
        <v>58</v>
      </c>
      <c r="I11" t="s">
        <v>172</v>
      </c>
    </row>
    <row r="12" spans="2:9" x14ac:dyDescent="0.25">
      <c r="B12" s="7" t="s">
        <v>110</v>
      </c>
      <c r="I12" t="s">
        <v>173</v>
      </c>
    </row>
    <row r="13" spans="2:9" x14ac:dyDescent="0.25">
      <c r="I13" t="s">
        <v>174</v>
      </c>
    </row>
    <row r="14" spans="2:9" x14ac:dyDescent="0.25">
      <c r="I14" t="s">
        <v>175</v>
      </c>
    </row>
    <row r="15" spans="2:9" x14ac:dyDescent="0.25">
      <c r="I15" t="s">
        <v>176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F269-4948-4A1D-8D28-D227860F67B2}">
  <dimension ref="B1:M33"/>
  <sheetViews>
    <sheetView workbookViewId="0">
      <selection activeCell="I12" sqref="I12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15.731999999999999</v>
      </c>
    </row>
    <row r="5" spans="2:13" ht="15.75" thickTop="1" x14ac:dyDescent="0.25">
      <c r="B5">
        <f>DAY(C5)</f>
        <v>1</v>
      </c>
      <c r="C5" s="9">
        <v>43132</v>
      </c>
      <c r="D5" t="s">
        <v>19</v>
      </c>
      <c r="G5">
        <v>1</v>
      </c>
      <c r="H5" s="5">
        <v>43105</v>
      </c>
      <c r="I5" s="11">
        <f>G5+L5</f>
        <v>31.567</v>
      </c>
      <c r="J5" s="15"/>
      <c r="K5" s="47" t="s">
        <v>159</v>
      </c>
      <c r="L5" s="38">
        <f>ENE!L11</f>
        <v>30.567</v>
      </c>
    </row>
    <row r="6" spans="2:13" ht="15.75" thickBot="1" x14ac:dyDescent="0.3">
      <c r="B6">
        <f t="shared" ref="B6:B33" si="0">DAY(C6)</f>
        <v>2</v>
      </c>
      <c r="C6" s="9">
        <v>43133</v>
      </c>
      <c r="D6" t="s">
        <v>55</v>
      </c>
      <c r="G6">
        <v>4.6230000000000002</v>
      </c>
      <c r="H6" s="5">
        <v>43105</v>
      </c>
      <c r="I6">
        <f>IF(LEFT(D6,1)="G",I5-G6,I5+G6)</f>
        <v>26.943999999999999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43133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30.730999999999998</v>
      </c>
      <c r="J7" s="15"/>
      <c r="K7" s="49" t="s">
        <v>155</v>
      </c>
      <c r="L7" s="40">
        <f>SUMIF(D5:D38,"I*",G5:G111)</f>
        <v>40.692</v>
      </c>
    </row>
    <row r="8" spans="2:13" ht="15.75" thickBot="1" x14ac:dyDescent="0.3">
      <c r="B8">
        <f t="shared" si="0"/>
        <v>2</v>
      </c>
      <c r="C8" s="9">
        <v>43133</v>
      </c>
      <c r="D8" t="s">
        <v>57</v>
      </c>
      <c r="G8">
        <v>3.7189999999999999</v>
      </c>
      <c r="H8" s="5">
        <v>43123</v>
      </c>
      <c r="I8">
        <f t="shared" si="1"/>
        <v>34.449999999999996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43133</v>
      </c>
      <c r="D9" t="s">
        <v>110</v>
      </c>
      <c r="G9">
        <v>2.4700000000000002</v>
      </c>
      <c r="H9" s="5">
        <v>43105</v>
      </c>
      <c r="I9">
        <f t="shared" si="1"/>
        <v>31.979999999999997</v>
      </c>
      <c r="J9" s="15"/>
      <c r="K9" s="49" t="s">
        <v>156</v>
      </c>
      <c r="L9" s="42">
        <f>SUMIF(D5:D38,"G*",G5:G111)</f>
        <v>24.96</v>
      </c>
    </row>
    <row r="10" spans="2:13" ht="15.75" thickBot="1" x14ac:dyDescent="0.3">
      <c r="B10">
        <f t="shared" si="0"/>
        <v>3</v>
      </c>
      <c r="C10" s="9">
        <v>43134</v>
      </c>
      <c r="D10" t="s">
        <v>18</v>
      </c>
      <c r="G10">
        <v>5.1859999999999999</v>
      </c>
      <c r="H10" s="5">
        <v>43147</v>
      </c>
      <c r="I10">
        <f t="shared" si="1"/>
        <v>37.165999999999997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43135</v>
      </c>
      <c r="D11" t="s">
        <v>55</v>
      </c>
      <c r="G11">
        <v>9.8670000000000009</v>
      </c>
      <c r="H11" s="5">
        <v>43148</v>
      </c>
      <c r="I11">
        <f t="shared" si="1"/>
        <v>27.298999999999996</v>
      </c>
      <c r="J11" s="15"/>
      <c r="K11" s="51" t="s">
        <v>153</v>
      </c>
      <c r="L11" s="44">
        <f>I22</f>
        <v>46.298999999999992</v>
      </c>
    </row>
    <row r="12" spans="2:13" ht="15.75" thickBot="1" x14ac:dyDescent="0.3">
      <c r="B12">
        <f t="shared" si="0"/>
        <v>5</v>
      </c>
      <c r="C12" s="9">
        <v>43136</v>
      </c>
      <c r="D12" t="s">
        <v>57</v>
      </c>
      <c r="G12">
        <v>3</v>
      </c>
      <c r="H12" s="5">
        <v>43148</v>
      </c>
      <c r="I12">
        <f t="shared" si="1"/>
        <v>30.298999999999996</v>
      </c>
      <c r="J12" s="15"/>
      <c r="K12" s="50"/>
      <c r="L12" s="45"/>
    </row>
    <row r="13" spans="2:13" ht="15.75" thickTop="1" x14ac:dyDescent="0.25">
      <c r="B13">
        <f t="shared" si="0"/>
        <v>6</v>
      </c>
      <c r="C13" s="9">
        <v>43137</v>
      </c>
      <c r="D13" t="s">
        <v>18</v>
      </c>
      <c r="G13">
        <v>5</v>
      </c>
      <c r="H13" s="5">
        <v>43148</v>
      </c>
      <c r="I13">
        <f t="shared" si="1"/>
        <v>35.298999999999992</v>
      </c>
      <c r="K13" s="13"/>
      <c r="L13" s="16"/>
    </row>
    <row r="14" spans="2:13" x14ac:dyDescent="0.25">
      <c r="B14">
        <f t="shared" si="0"/>
        <v>7</v>
      </c>
      <c r="C14" s="9">
        <v>43138</v>
      </c>
      <c r="D14" t="s">
        <v>57</v>
      </c>
      <c r="G14">
        <v>6</v>
      </c>
      <c r="H14" s="5">
        <v>43148</v>
      </c>
      <c r="I14">
        <f t="shared" si="1"/>
        <v>41.298999999999992</v>
      </c>
    </row>
    <row r="15" spans="2:13" x14ac:dyDescent="0.25">
      <c r="B15">
        <f t="shared" si="0"/>
        <v>8</v>
      </c>
      <c r="C15" s="9">
        <v>43139</v>
      </c>
      <c r="D15" t="s">
        <v>128</v>
      </c>
      <c r="G15">
        <v>6</v>
      </c>
      <c r="H15" s="5">
        <v>43148</v>
      </c>
      <c r="I15">
        <f t="shared" si="1"/>
        <v>47.298999999999992</v>
      </c>
    </row>
    <row r="16" spans="2:13" x14ac:dyDescent="0.25">
      <c r="B16">
        <f t="shared" si="0"/>
        <v>9</v>
      </c>
      <c r="C16" s="9">
        <v>43140</v>
      </c>
      <c r="D16" t="s">
        <v>128</v>
      </c>
      <c r="G16">
        <v>7</v>
      </c>
      <c r="H16" s="5">
        <v>43148</v>
      </c>
      <c r="I16">
        <f t="shared" si="1"/>
        <v>54.298999999999992</v>
      </c>
    </row>
    <row r="17" spans="2:9" x14ac:dyDescent="0.25">
      <c r="B17">
        <f t="shared" si="0"/>
        <v>10</v>
      </c>
      <c r="C17" s="9">
        <v>43141</v>
      </c>
      <c r="D17" t="s">
        <v>58</v>
      </c>
      <c r="G17">
        <v>8</v>
      </c>
      <c r="H17" s="5">
        <v>43148</v>
      </c>
      <c r="I17">
        <f t="shared" si="1"/>
        <v>46.298999999999992</v>
      </c>
    </row>
    <row r="18" spans="2:9" x14ac:dyDescent="0.25">
      <c r="B18">
        <f t="shared" si="0"/>
        <v>0</v>
      </c>
      <c r="I18">
        <f t="shared" si="1"/>
        <v>46.298999999999992</v>
      </c>
    </row>
    <row r="19" spans="2:9" x14ac:dyDescent="0.25">
      <c r="B19">
        <f t="shared" si="0"/>
        <v>0</v>
      </c>
      <c r="I19">
        <f t="shared" si="1"/>
        <v>46.298999999999992</v>
      </c>
    </row>
    <row r="20" spans="2:9" x14ac:dyDescent="0.25">
      <c r="B20">
        <f t="shared" si="0"/>
        <v>0</v>
      </c>
      <c r="I20">
        <f t="shared" si="1"/>
        <v>46.298999999999992</v>
      </c>
    </row>
    <row r="21" spans="2:9" x14ac:dyDescent="0.25">
      <c r="B21">
        <f t="shared" si="0"/>
        <v>0</v>
      </c>
      <c r="I21">
        <f t="shared" si="1"/>
        <v>46.298999999999992</v>
      </c>
    </row>
    <row r="22" spans="2:9" x14ac:dyDescent="0.25">
      <c r="B22">
        <f t="shared" si="0"/>
        <v>0</v>
      </c>
      <c r="I22">
        <f t="shared" si="1"/>
        <v>46.298999999999992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51" priority="3">
      <formula>$I5&lt;0</formula>
    </cfRule>
    <cfRule type="expression" dxfId="50" priority="4">
      <formula>$I5&gt;0</formula>
    </cfRule>
  </conditionalFormatting>
  <conditionalFormatting sqref="L7">
    <cfRule type="expression" dxfId="49" priority="1">
      <formula>$I7&lt;0</formula>
    </cfRule>
    <cfRule type="expression" dxfId="48" priority="2">
      <formula>$I7&gt;0</formula>
    </cfRule>
  </conditionalFormatting>
  <dataValidations count="2">
    <dataValidation type="date" allowBlank="1" showInputMessage="1" showErrorMessage="1" sqref="C5" xr:uid="{CF360A44-1443-4594-961E-4567C7B18EE5}">
      <formula1>43101</formula1>
      <formula2>TODAY()</formula2>
    </dataValidation>
    <dataValidation type="list" allowBlank="1" showInputMessage="1" showErrorMessage="1" sqref="D5:D79" xr:uid="{0D3A5614-4088-4C77-90A5-BBFBDDB019AB}">
      <formula1>INDIRECT("Tabla1[Ingresos]")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31F2-561B-4AEF-93C1-238EED97AAC0}">
  <dimension ref="B1:M33"/>
  <sheetViews>
    <sheetView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-7.4329999999999998</v>
      </c>
    </row>
    <row r="5" spans="2:13" ht="15.75" thickTop="1" x14ac:dyDescent="0.25">
      <c r="B5">
        <f>DAY(C5)</f>
        <v>1</v>
      </c>
      <c r="C5" s="9">
        <v>43160</v>
      </c>
      <c r="D5" t="s">
        <v>19</v>
      </c>
      <c r="G5">
        <v>2.835</v>
      </c>
      <c r="H5" s="5">
        <v>43164</v>
      </c>
      <c r="I5" s="11">
        <f>G5+L5</f>
        <v>49.133999999999993</v>
      </c>
      <c r="J5" s="15"/>
      <c r="K5" s="47" t="s">
        <v>159</v>
      </c>
      <c r="L5" s="38">
        <f>FEB!L11</f>
        <v>46.298999999999992</v>
      </c>
    </row>
    <row r="6" spans="2:13" ht="15.75" thickBot="1" x14ac:dyDescent="0.3">
      <c r="B6">
        <f t="shared" ref="B6:B33" si="0">DAY(C6)</f>
        <v>2</v>
      </c>
      <c r="C6" s="9">
        <v>43161</v>
      </c>
      <c r="D6" t="s">
        <v>55</v>
      </c>
      <c r="G6">
        <v>4.6230000000000002</v>
      </c>
      <c r="H6" s="5">
        <v>43164</v>
      </c>
      <c r="I6">
        <f>IF(LEFT(D6,1)="G",I5-G6,I5+G6)</f>
        <v>44.510999999999996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43161</v>
      </c>
      <c r="D7" t="s">
        <v>18</v>
      </c>
      <c r="G7">
        <v>3.7869999999999999</v>
      </c>
      <c r="H7" s="5">
        <v>43225</v>
      </c>
      <c r="I7">
        <f t="shared" ref="I7:I22" si="1">IF(LEFT(D7,1)="G",I6-G7,I6+G7)</f>
        <v>48.297999999999995</v>
      </c>
      <c r="J7" s="15"/>
      <c r="K7" s="49" t="s">
        <v>155</v>
      </c>
      <c r="L7" s="40">
        <f>SUMIF(D5:D38,"I*",G5:G111)</f>
        <v>39.527000000000001</v>
      </c>
    </row>
    <row r="8" spans="2:13" ht="15.75" thickBot="1" x14ac:dyDescent="0.3">
      <c r="B8">
        <f t="shared" si="0"/>
        <v>2</v>
      </c>
      <c r="C8" s="9">
        <v>43161</v>
      </c>
      <c r="D8" t="s">
        <v>57</v>
      </c>
      <c r="G8">
        <v>3.7189999999999999</v>
      </c>
      <c r="H8" s="5">
        <v>43182</v>
      </c>
      <c r="I8">
        <f t="shared" si="1"/>
        <v>52.016999999999996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43161</v>
      </c>
      <c r="D9" t="s">
        <v>110</v>
      </c>
      <c r="G9">
        <v>2.4700000000000002</v>
      </c>
      <c r="H9" s="5">
        <v>43164</v>
      </c>
      <c r="I9">
        <f t="shared" si="1"/>
        <v>49.546999999999997</v>
      </c>
      <c r="J9" s="15"/>
      <c r="K9" s="49" t="s">
        <v>156</v>
      </c>
      <c r="L9" s="42">
        <f>SUMIF(D5:D38,"G*",G5:G111)</f>
        <v>46.96</v>
      </c>
    </row>
    <row r="10" spans="2:13" ht="15.75" thickBot="1" x14ac:dyDescent="0.3">
      <c r="B10">
        <f t="shared" si="0"/>
        <v>3</v>
      </c>
      <c r="C10" s="9">
        <v>43162</v>
      </c>
      <c r="D10" t="s">
        <v>18</v>
      </c>
      <c r="G10">
        <v>5.1859999999999999</v>
      </c>
      <c r="H10" s="5">
        <v>43175</v>
      </c>
      <c r="I10">
        <f t="shared" si="1"/>
        <v>54.732999999999997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43163</v>
      </c>
      <c r="D11" t="s">
        <v>55</v>
      </c>
      <c r="G11">
        <v>9.8670000000000009</v>
      </c>
      <c r="H11" s="5">
        <v>43176</v>
      </c>
      <c r="I11">
        <f t="shared" si="1"/>
        <v>44.866</v>
      </c>
      <c r="J11" s="15"/>
      <c r="K11" s="51" t="s">
        <v>153</v>
      </c>
      <c r="L11" s="44">
        <f>I22</f>
        <v>38.866</v>
      </c>
    </row>
    <row r="12" spans="2:13" ht="15.75" thickBot="1" x14ac:dyDescent="0.3">
      <c r="B12">
        <f t="shared" si="0"/>
        <v>5</v>
      </c>
      <c r="C12" s="9">
        <v>43164</v>
      </c>
      <c r="D12" t="s">
        <v>110</v>
      </c>
      <c r="G12">
        <v>4</v>
      </c>
      <c r="H12" s="5">
        <v>43176</v>
      </c>
      <c r="I12">
        <f t="shared" si="1"/>
        <v>40.866</v>
      </c>
      <c r="J12" s="15"/>
      <c r="K12" s="50"/>
      <c r="L12" s="45"/>
    </row>
    <row r="13" spans="2:13" ht="15.75" thickTop="1" x14ac:dyDescent="0.25">
      <c r="B13">
        <f t="shared" si="0"/>
        <v>6</v>
      </c>
      <c r="C13" s="9">
        <v>43165</v>
      </c>
      <c r="D13" t="s">
        <v>110</v>
      </c>
      <c r="G13">
        <v>6</v>
      </c>
      <c r="H13" s="5">
        <v>43176</v>
      </c>
      <c r="I13">
        <f t="shared" si="1"/>
        <v>34.866</v>
      </c>
      <c r="K13" s="13"/>
      <c r="L13" s="16"/>
    </row>
    <row r="14" spans="2:13" x14ac:dyDescent="0.25">
      <c r="B14">
        <f t="shared" si="0"/>
        <v>7</v>
      </c>
      <c r="C14" s="9">
        <v>43166</v>
      </c>
      <c r="D14" t="s">
        <v>110</v>
      </c>
      <c r="G14">
        <v>8</v>
      </c>
      <c r="H14" s="5">
        <v>43176</v>
      </c>
      <c r="I14">
        <f t="shared" si="1"/>
        <v>26.866</v>
      </c>
    </row>
    <row r="15" spans="2:13" x14ac:dyDescent="0.25">
      <c r="B15">
        <f t="shared" si="0"/>
        <v>8</v>
      </c>
      <c r="C15" s="9">
        <v>43167</v>
      </c>
      <c r="D15" t="s">
        <v>110</v>
      </c>
      <c r="G15">
        <v>12</v>
      </c>
      <c r="H15" s="5">
        <v>43176</v>
      </c>
      <c r="I15">
        <f t="shared" si="1"/>
        <v>14.866</v>
      </c>
    </row>
    <row r="16" spans="2:13" x14ac:dyDescent="0.25">
      <c r="B16">
        <f t="shared" si="0"/>
        <v>9</v>
      </c>
      <c r="C16" s="9">
        <v>43168</v>
      </c>
      <c r="D16" t="s">
        <v>18</v>
      </c>
      <c r="G16">
        <v>3</v>
      </c>
      <c r="I16">
        <f t="shared" si="1"/>
        <v>17.866</v>
      </c>
    </row>
    <row r="17" spans="2:9" x14ac:dyDescent="0.25">
      <c r="B17">
        <f t="shared" si="0"/>
        <v>10</v>
      </c>
      <c r="C17" s="9">
        <v>43169</v>
      </c>
      <c r="D17" t="s">
        <v>18</v>
      </c>
      <c r="G17">
        <v>6</v>
      </c>
      <c r="I17">
        <f t="shared" si="1"/>
        <v>23.866</v>
      </c>
    </row>
    <row r="18" spans="2:9" x14ac:dyDescent="0.25">
      <c r="B18">
        <f t="shared" si="0"/>
        <v>11</v>
      </c>
      <c r="C18" s="9">
        <v>43170</v>
      </c>
      <c r="D18" t="s">
        <v>18</v>
      </c>
      <c r="G18">
        <v>6</v>
      </c>
      <c r="I18">
        <f t="shared" si="1"/>
        <v>29.866</v>
      </c>
    </row>
    <row r="19" spans="2:9" x14ac:dyDescent="0.25">
      <c r="B19">
        <f t="shared" si="0"/>
        <v>12</v>
      </c>
      <c r="C19" s="9">
        <v>43171</v>
      </c>
      <c r="D19" t="s">
        <v>18</v>
      </c>
      <c r="G19">
        <v>9</v>
      </c>
      <c r="I19">
        <f t="shared" si="1"/>
        <v>38.866</v>
      </c>
    </row>
    <row r="20" spans="2:9" x14ac:dyDescent="0.25">
      <c r="B20">
        <f t="shared" si="0"/>
        <v>0</v>
      </c>
      <c r="I20">
        <f t="shared" si="1"/>
        <v>38.866</v>
      </c>
    </row>
    <row r="21" spans="2:9" x14ac:dyDescent="0.25">
      <c r="B21">
        <f t="shared" si="0"/>
        <v>0</v>
      </c>
      <c r="I21">
        <f t="shared" si="1"/>
        <v>38.866</v>
      </c>
    </row>
    <row r="22" spans="2:9" x14ac:dyDescent="0.25">
      <c r="B22">
        <f t="shared" si="0"/>
        <v>0</v>
      </c>
      <c r="I22">
        <f t="shared" si="1"/>
        <v>38.866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47" priority="3">
      <formula>$I5&lt;0</formula>
    </cfRule>
    <cfRule type="expression" dxfId="46" priority="4">
      <formula>$I5&gt;0</formula>
    </cfRule>
  </conditionalFormatting>
  <conditionalFormatting sqref="L7">
    <cfRule type="expression" dxfId="45" priority="1">
      <formula>$I7&lt;0</formula>
    </cfRule>
    <cfRule type="expression" dxfId="44" priority="2">
      <formula>$I7&gt;0</formula>
    </cfRule>
  </conditionalFormatting>
  <dataValidations count="2">
    <dataValidation type="list" allowBlank="1" showInputMessage="1" showErrorMessage="1" sqref="D5:D79" xr:uid="{125844FD-8D3C-41ED-A2B7-9F2E985C5EE9}">
      <formula1>INDIRECT("Tabla1[Ingresos]")</formula1>
    </dataValidation>
    <dataValidation type="date" allowBlank="1" showInputMessage="1" showErrorMessage="1" sqref="C5" xr:uid="{2A96F70C-1F10-47E0-8BEA-33A53BC43DA0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5A8A-221B-40F4-8625-DA75C32DD53F}">
  <dimension ref="B1:M33"/>
  <sheetViews>
    <sheetView topLeftCell="A3" workbookViewId="0">
      <selection activeCell="G12" sqref="G12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26.937000000000008</v>
      </c>
    </row>
    <row r="5" spans="2:13" ht="15.75" thickTop="1" x14ac:dyDescent="0.25">
      <c r="B5">
        <f>DAY(C5)</f>
        <v>1</v>
      </c>
      <c r="C5" s="9">
        <v>43191</v>
      </c>
      <c r="D5" t="s">
        <v>19</v>
      </c>
      <c r="G5">
        <v>2.835</v>
      </c>
      <c r="H5" s="5">
        <v>43105</v>
      </c>
      <c r="I5" s="11">
        <f>G5+L5</f>
        <v>41.701000000000001</v>
      </c>
      <c r="J5" s="15"/>
      <c r="K5" s="47" t="s">
        <v>159</v>
      </c>
      <c r="L5" s="38">
        <f>MAR!L11</f>
        <v>38.866</v>
      </c>
    </row>
    <row r="6" spans="2:13" ht="15.75" thickBot="1" x14ac:dyDescent="0.3">
      <c r="B6">
        <f t="shared" ref="B6:B33" si="0">DAY(C6)</f>
        <v>2</v>
      </c>
      <c r="C6" s="9">
        <v>43192</v>
      </c>
      <c r="D6" t="s">
        <v>55</v>
      </c>
      <c r="G6">
        <v>4.6230000000000002</v>
      </c>
      <c r="H6" s="5">
        <v>43105</v>
      </c>
      <c r="I6">
        <f>IF(LEFT(D6,1)="G",I5-G6,I5+G6)</f>
        <v>37.078000000000003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43192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40.865000000000002</v>
      </c>
      <c r="J7" s="15"/>
      <c r="K7" s="49" t="s">
        <v>155</v>
      </c>
      <c r="L7" s="40">
        <f>SUMIF(D5:D38,"I*",G5:G111)</f>
        <v>45.560000000000009</v>
      </c>
    </row>
    <row r="8" spans="2:13" ht="15.75" thickBot="1" x14ac:dyDescent="0.3">
      <c r="B8">
        <f t="shared" si="0"/>
        <v>2</v>
      </c>
      <c r="C8" s="9">
        <v>43192</v>
      </c>
      <c r="D8" t="s">
        <v>57</v>
      </c>
      <c r="G8">
        <v>3.7189999999999999</v>
      </c>
      <c r="H8" s="5">
        <v>43123</v>
      </c>
      <c r="I8">
        <f t="shared" si="1"/>
        <v>44.584000000000003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43192</v>
      </c>
      <c r="D9" t="s">
        <v>110</v>
      </c>
      <c r="G9">
        <v>9</v>
      </c>
      <c r="H9" s="5">
        <v>43105</v>
      </c>
      <c r="I9">
        <f t="shared" si="1"/>
        <v>35.584000000000003</v>
      </c>
      <c r="J9" s="15"/>
      <c r="K9" s="49" t="s">
        <v>156</v>
      </c>
      <c r="L9" s="42">
        <f>SUMIF(D5:D38,"G*",G5:G111)</f>
        <v>18.623000000000001</v>
      </c>
    </row>
    <row r="10" spans="2:13" ht="15.75" thickBot="1" x14ac:dyDescent="0.3">
      <c r="B10">
        <f t="shared" si="0"/>
        <v>3</v>
      </c>
      <c r="C10" s="9">
        <v>43193</v>
      </c>
      <c r="D10" t="s">
        <v>18</v>
      </c>
      <c r="G10">
        <v>5.1859999999999999</v>
      </c>
      <c r="H10" s="5">
        <v>43147</v>
      </c>
      <c r="I10">
        <f t="shared" si="1"/>
        <v>40.770000000000003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43194</v>
      </c>
      <c r="D11" t="s">
        <v>55</v>
      </c>
      <c r="G11">
        <v>5</v>
      </c>
      <c r="H11" s="5">
        <v>43148</v>
      </c>
      <c r="I11">
        <f t="shared" si="1"/>
        <v>35.770000000000003</v>
      </c>
      <c r="J11" s="15"/>
      <c r="K11" s="51" t="s">
        <v>153</v>
      </c>
      <c r="L11" s="44">
        <f>I22</f>
        <v>65.803000000000011</v>
      </c>
    </row>
    <row r="12" spans="2:13" ht="15.75" thickBot="1" x14ac:dyDescent="0.3">
      <c r="B12">
        <f t="shared" si="0"/>
        <v>5</v>
      </c>
      <c r="C12" s="9">
        <v>43195</v>
      </c>
      <c r="D12" t="s">
        <v>18</v>
      </c>
      <c r="G12">
        <v>4</v>
      </c>
      <c r="H12" s="5">
        <v>43149</v>
      </c>
      <c r="I12">
        <f t="shared" si="1"/>
        <v>39.770000000000003</v>
      </c>
      <c r="J12" s="15"/>
      <c r="K12" s="50"/>
      <c r="L12" s="45"/>
    </row>
    <row r="13" spans="2:13" ht="15.75" thickTop="1" x14ac:dyDescent="0.25">
      <c r="B13">
        <f t="shared" si="0"/>
        <v>2</v>
      </c>
      <c r="C13" s="9">
        <v>43192</v>
      </c>
      <c r="D13" t="s">
        <v>57</v>
      </c>
      <c r="G13">
        <v>3.7189999999999999</v>
      </c>
      <c r="H13" s="5">
        <v>43123</v>
      </c>
      <c r="I13">
        <f t="shared" si="1"/>
        <v>43.489000000000004</v>
      </c>
      <c r="K13" s="13"/>
      <c r="L13" s="16"/>
    </row>
    <row r="14" spans="2:13" x14ac:dyDescent="0.25">
      <c r="B14">
        <f t="shared" si="0"/>
        <v>2</v>
      </c>
      <c r="C14" s="9">
        <v>43192</v>
      </c>
      <c r="D14" t="s">
        <v>57</v>
      </c>
      <c r="G14">
        <v>3.7189999999999999</v>
      </c>
      <c r="H14" s="5">
        <v>43123</v>
      </c>
      <c r="I14">
        <f t="shared" si="1"/>
        <v>47.208000000000006</v>
      </c>
    </row>
    <row r="15" spans="2:13" x14ac:dyDescent="0.25">
      <c r="B15">
        <f t="shared" si="0"/>
        <v>2</v>
      </c>
      <c r="C15" s="9">
        <v>43192</v>
      </c>
      <c r="D15" t="s">
        <v>57</v>
      </c>
      <c r="G15">
        <v>3.7189999999999999</v>
      </c>
      <c r="H15" s="5">
        <v>43123</v>
      </c>
      <c r="I15">
        <f t="shared" si="1"/>
        <v>50.927000000000007</v>
      </c>
    </row>
    <row r="16" spans="2:13" x14ac:dyDescent="0.25">
      <c r="B16">
        <f t="shared" si="0"/>
        <v>2</v>
      </c>
      <c r="C16" s="9">
        <v>43192</v>
      </c>
      <c r="D16" t="s">
        <v>57</v>
      </c>
      <c r="G16">
        <v>3.7189999999999999</v>
      </c>
      <c r="H16" s="5">
        <v>43123</v>
      </c>
      <c r="I16">
        <f t="shared" si="1"/>
        <v>54.646000000000008</v>
      </c>
    </row>
    <row r="17" spans="2:9" x14ac:dyDescent="0.25">
      <c r="B17">
        <f t="shared" si="0"/>
        <v>2</v>
      </c>
      <c r="C17" s="9">
        <v>43192</v>
      </c>
      <c r="D17" t="s">
        <v>57</v>
      </c>
      <c r="G17">
        <v>3.7189999999999999</v>
      </c>
      <c r="H17" s="5">
        <v>43123</v>
      </c>
      <c r="I17">
        <f t="shared" si="1"/>
        <v>58.365000000000009</v>
      </c>
    </row>
    <row r="18" spans="2:9" x14ac:dyDescent="0.25">
      <c r="B18">
        <f t="shared" si="0"/>
        <v>2</v>
      </c>
      <c r="C18" s="9">
        <v>43192</v>
      </c>
      <c r="D18" t="s">
        <v>57</v>
      </c>
      <c r="G18">
        <v>3.7189999999999999</v>
      </c>
      <c r="H18" s="5">
        <v>43123</v>
      </c>
      <c r="I18">
        <f t="shared" si="1"/>
        <v>62.08400000000001</v>
      </c>
    </row>
    <row r="19" spans="2:9" x14ac:dyDescent="0.25">
      <c r="B19">
        <f t="shared" si="0"/>
        <v>2</v>
      </c>
      <c r="C19" s="9">
        <v>43192</v>
      </c>
      <c r="D19" t="s">
        <v>57</v>
      </c>
      <c r="G19">
        <v>3.7189999999999999</v>
      </c>
      <c r="H19" s="5">
        <v>43123</v>
      </c>
      <c r="I19">
        <f t="shared" si="1"/>
        <v>65.803000000000011</v>
      </c>
    </row>
    <row r="20" spans="2:9" x14ac:dyDescent="0.25">
      <c r="B20">
        <f t="shared" si="0"/>
        <v>0</v>
      </c>
      <c r="I20">
        <f t="shared" si="1"/>
        <v>65.803000000000011</v>
      </c>
    </row>
    <row r="21" spans="2:9" x14ac:dyDescent="0.25">
      <c r="B21">
        <f t="shared" si="0"/>
        <v>0</v>
      </c>
      <c r="I21">
        <f t="shared" si="1"/>
        <v>65.803000000000011</v>
      </c>
    </row>
    <row r="22" spans="2:9" x14ac:dyDescent="0.25">
      <c r="B22">
        <f t="shared" si="0"/>
        <v>0</v>
      </c>
      <c r="I22">
        <f t="shared" si="1"/>
        <v>65.803000000000011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43" priority="3">
      <formula>$I5&lt;0</formula>
    </cfRule>
    <cfRule type="expression" dxfId="42" priority="4">
      <formula>$I5&gt;0</formula>
    </cfRule>
  </conditionalFormatting>
  <conditionalFormatting sqref="L7">
    <cfRule type="expression" dxfId="41" priority="1">
      <formula>$I7&lt;0</formula>
    </cfRule>
    <cfRule type="expression" dxfId="40" priority="2">
      <formula>$I7&gt;0</formula>
    </cfRule>
  </conditionalFormatting>
  <dataValidations count="2">
    <dataValidation type="date" allowBlank="1" showInputMessage="1" showErrorMessage="1" sqref="C5" xr:uid="{7FDBEB2B-1616-4C01-BF2E-D86A40274602}">
      <formula1>43101</formula1>
      <formula2>TODAY()</formula2>
    </dataValidation>
    <dataValidation type="list" allowBlank="1" showInputMessage="1" showErrorMessage="1" sqref="D5:D79" xr:uid="{9FA63EA3-0D23-4731-850B-4091735DED71}">
      <formula1>INDIRECT("Tabla1[Ingresos]")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3D0A-E597-43BB-9051-410F1DFB1A30}">
  <dimension ref="B1:M33"/>
  <sheetViews>
    <sheetView workbookViewId="0">
      <selection activeCell="G14" sqref="G14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-26.259999999999998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68.638000000000005</v>
      </c>
      <c r="J5" s="15"/>
      <c r="K5" s="47" t="s">
        <v>159</v>
      </c>
      <c r="L5" s="38">
        <f>ABR!L11</f>
        <v>65.803000000000011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20</v>
      </c>
      <c r="H6" s="5">
        <v>43105</v>
      </c>
      <c r="I6">
        <f>IF(LEFT(D6,1)="G",I5-G6,I5+G6)</f>
        <v>48.638000000000005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6</v>
      </c>
      <c r="H7" s="5">
        <v>43164</v>
      </c>
      <c r="I7">
        <f t="shared" ref="I7:I22" si="1">IF(LEFT(D7,1)="G",I6-G7,I6+G7)</f>
        <v>54.638000000000005</v>
      </c>
      <c r="J7" s="15"/>
      <c r="K7" s="49" t="s">
        <v>155</v>
      </c>
      <c r="L7" s="40">
        <f>SUMIF(D5:D38,"I*",G5:G111)</f>
        <v>17.740000000000002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58.357000000000006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12</v>
      </c>
      <c r="H9" s="5">
        <v>43105</v>
      </c>
      <c r="I9">
        <f t="shared" si="1"/>
        <v>46.357000000000006</v>
      </c>
      <c r="J9" s="15"/>
      <c r="K9" s="49" t="s">
        <v>156</v>
      </c>
      <c r="L9" s="42">
        <f>SUMIF(D5:D38,"G*",G5:G111)</f>
        <v>44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51.543000000000006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12</v>
      </c>
      <c r="H11" s="5">
        <v>43148</v>
      </c>
      <c r="I11">
        <f t="shared" si="1"/>
        <v>39.543000000000006</v>
      </c>
      <c r="J11" s="15"/>
      <c r="K11" s="51" t="s">
        <v>153</v>
      </c>
      <c r="L11" s="44">
        <f>I22</f>
        <v>39.543000000000006</v>
      </c>
    </row>
    <row r="12" spans="2:13" ht="15.75" thickBot="1" x14ac:dyDescent="0.3">
      <c r="B12">
        <f t="shared" si="0"/>
        <v>0</v>
      </c>
      <c r="I12">
        <f t="shared" si="1"/>
        <v>39.543000000000006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39.543000000000006</v>
      </c>
      <c r="K13" s="13"/>
      <c r="L13" s="16"/>
    </row>
    <row r="14" spans="2:13" x14ac:dyDescent="0.25">
      <c r="B14">
        <f t="shared" si="0"/>
        <v>0</v>
      </c>
      <c r="I14">
        <f t="shared" si="1"/>
        <v>39.543000000000006</v>
      </c>
    </row>
    <row r="15" spans="2:13" x14ac:dyDescent="0.25">
      <c r="B15">
        <f t="shared" si="0"/>
        <v>0</v>
      </c>
      <c r="I15">
        <f t="shared" si="1"/>
        <v>39.543000000000006</v>
      </c>
    </row>
    <row r="16" spans="2:13" x14ac:dyDescent="0.25">
      <c r="B16">
        <f t="shared" si="0"/>
        <v>0</v>
      </c>
      <c r="I16">
        <f t="shared" si="1"/>
        <v>39.543000000000006</v>
      </c>
    </row>
    <row r="17" spans="2:9" x14ac:dyDescent="0.25">
      <c r="B17">
        <f t="shared" si="0"/>
        <v>0</v>
      </c>
      <c r="I17">
        <f t="shared" si="1"/>
        <v>39.543000000000006</v>
      </c>
    </row>
    <row r="18" spans="2:9" x14ac:dyDescent="0.25">
      <c r="B18">
        <f t="shared" si="0"/>
        <v>0</v>
      </c>
      <c r="I18">
        <f t="shared" si="1"/>
        <v>39.543000000000006</v>
      </c>
    </row>
    <row r="19" spans="2:9" x14ac:dyDescent="0.25">
      <c r="B19">
        <f t="shared" si="0"/>
        <v>0</v>
      </c>
      <c r="I19">
        <f t="shared" si="1"/>
        <v>39.543000000000006</v>
      </c>
    </row>
    <row r="20" spans="2:9" x14ac:dyDescent="0.25">
      <c r="B20">
        <f t="shared" si="0"/>
        <v>0</v>
      </c>
      <c r="I20">
        <f t="shared" si="1"/>
        <v>39.543000000000006</v>
      </c>
    </row>
    <row r="21" spans="2:9" x14ac:dyDescent="0.25">
      <c r="B21">
        <f t="shared" si="0"/>
        <v>0</v>
      </c>
      <c r="I21">
        <f t="shared" si="1"/>
        <v>39.543000000000006</v>
      </c>
    </row>
    <row r="22" spans="2:9" x14ac:dyDescent="0.25">
      <c r="B22">
        <f t="shared" si="0"/>
        <v>0</v>
      </c>
      <c r="I22">
        <f t="shared" si="1"/>
        <v>39.543000000000006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39" priority="3">
      <formula>$I5&lt;0</formula>
    </cfRule>
    <cfRule type="expression" dxfId="38" priority="4">
      <formula>$I5&gt;0</formula>
    </cfRule>
  </conditionalFormatting>
  <conditionalFormatting sqref="L7">
    <cfRule type="expression" dxfId="37" priority="1">
      <formula>$I7&lt;0</formula>
    </cfRule>
    <cfRule type="expression" dxfId="36" priority="2">
      <formula>$I7&gt;0</formula>
    </cfRule>
  </conditionalFormatting>
  <dataValidations count="2">
    <dataValidation type="list" allowBlank="1" showInputMessage="1" showErrorMessage="1" sqref="D5:D79" xr:uid="{261CE167-8451-497B-AB0E-886D09D99656}">
      <formula1>INDIRECT("Tabla1[Ingresos]")</formula1>
    </dataValidation>
    <dataValidation type="date" allowBlank="1" showInputMessage="1" showErrorMessage="1" sqref="C5" xr:uid="{7E9BC5E7-888D-4908-B6D0-5127F45FAB60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ED22-0B72-45D3-ABF7-8A16D46C1C31}">
  <dimension ref="B1:M33"/>
  <sheetViews>
    <sheetView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 ca="1"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42.378000000000007</v>
      </c>
      <c r="J5" s="15"/>
      <c r="K5" s="47" t="s">
        <v>159</v>
      </c>
      <c r="L5" s="38">
        <f>MAY!L11</f>
        <v>39.543000000000006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37.75500000000001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41.542000000000009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45.26100000000001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42.791000000000011</v>
      </c>
      <c r="J9" s="15"/>
      <c r="K9" s="49" t="s">
        <v>156</v>
      </c>
      <c r="L9" s="42">
        <f ca="1">SUMIF(D5:D38,"G*",G5:G11)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47.977000000000011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38.110000000000014</v>
      </c>
      <c r="J11" s="15"/>
      <c r="K11" s="51" t="s">
        <v>153</v>
      </c>
      <c r="L11" s="44">
        <f>I22</f>
        <v>38.110000000000014</v>
      </c>
    </row>
    <row r="12" spans="2:13" ht="15.75" thickBot="1" x14ac:dyDescent="0.3">
      <c r="B12">
        <f t="shared" si="0"/>
        <v>0</v>
      </c>
      <c r="I12">
        <f t="shared" si="1"/>
        <v>38.110000000000014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38.110000000000014</v>
      </c>
      <c r="K13" s="13"/>
      <c r="L13" s="16"/>
    </row>
    <row r="14" spans="2:13" x14ac:dyDescent="0.25">
      <c r="B14">
        <f t="shared" si="0"/>
        <v>0</v>
      </c>
      <c r="I14">
        <f t="shared" si="1"/>
        <v>38.110000000000014</v>
      </c>
    </row>
    <row r="15" spans="2:13" x14ac:dyDescent="0.25">
      <c r="B15">
        <f t="shared" si="0"/>
        <v>0</v>
      </c>
      <c r="I15">
        <f t="shared" si="1"/>
        <v>38.110000000000014</v>
      </c>
    </row>
    <row r="16" spans="2:13" x14ac:dyDescent="0.25">
      <c r="B16">
        <f t="shared" si="0"/>
        <v>0</v>
      </c>
      <c r="I16">
        <f t="shared" si="1"/>
        <v>38.110000000000014</v>
      </c>
    </row>
    <row r="17" spans="2:9" x14ac:dyDescent="0.25">
      <c r="B17">
        <f t="shared" si="0"/>
        <v>0</v>
      </c>
      <c r="I17">
        <f t="shared" si="1"/>
        <v>38.110000000000014</v>
      </c>
    </row>
    <row r="18" spans="2:9" x14ac:dyDescent="0.25">
      <c r="B18">
        <f t="shared" si="0"/>
        <v>0</v>
      </c>
      <c r="I18">
        <f t="shared" si="1"/>
        <v>38.110000000000014</v>
      </c>
    </row>
    <row r="19" spans="2:9" x14ac:dyDescent="0.25">
      <c r="B19">
        <f t="shared" si="0"/>
        <v>0</v>
      </c>
      <c r="I19">
        <f t="shared" si="1"/>
        <v>38.110000000000014</v>
      </c>
    </row>
    <row r="20" spans="2:9" x14ac:dyDescent="0.25">
      <c r="B20">
        <f t="shared" si="0"/>
        <v>0</v>
      </c>
      <c r="I20">
        <f t="shared" si="1"/>
        <v>38.110000000000014</v>
      </c>
    </row>
    <row r="21" spans="2:9" x14ac:dyDescent="0.25">
      <c r="B21">
        <f t="shared" si="0"/>
        <v>0</v>
      </c>
      <c r="I21">
        <f t="shared" si="1"/>
        <v>38.110000000000014</v>
      </c>
    </row>
    <row r="22" spans="2:9" x14ac:dyDescent="0.25">
      <c r="B22">
        <f t="shared" si="0"/>
        <v>0</v>
      </c>
      <c r="I22">
        <f t="shared" si="1"/>
        <v>38.110000000000014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35" priority="3">
      <formula>$I5&lt;0</formula>
    </cfRule>
    <cfRule type="expression" dxfId="34" priority="4">
      <formula>$I5&gt;0</formula>
    </cfRule>
  </conditionalFormatting>
  <conditionalFormatting sqref="L7">
    <cfRule type="expression" dxfId="33" priority="1">
      <formula>$I7&lt;0</formula>
    </cfRule>
    <cfRule type="expression" dxfId="32" priority="2">
      <formula>$I7&gt;0</formula>
    </cfRule>
  </conditionalFormatting>
  <dataValidations count="2">
    <dataValidation type="date" allowBlank="1" showInputMessage="1" showErrorMessage="1" sqref="C5" xr:uid="{8B2F2CCE-3738-4F51-8DB3-83131675C39C}">
      <formula1>43101</formula1>
      <formula2>TODAY()</formula2>
    </dataValidation>
    <dataValidation type="list" allowBlank="1" showInputMessage="1" showErrorMessage="1" sqref="D5:D79" xr:uid="{859600DB-1FB4-4EA9-8B19-955B4F2EE331}">
      <formula1>INDIRECT("Tabla1[Ingresos]")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4009-595F-40CE-9CA8-F35FB55083DD}">
  <dimension ref="B1:M33"/>
  <sheetViews>
    <sheetView workbookViewId="0">
      <selection activeCell="C19" sqref="C19:G22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</row>
    <row r="3" spans="2:13" ht="29.25" customHeight="1" thickBot="1" x14ac:dyDescent="0.3"/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-1.433</f>
        <v>-1.4330000000000001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40.945000000000014</v>
      </c>
      <c r="J5" s="15"/>
      <c r="K5" s="47" t="s">
        <v>159</v>
      </c>
      <c r="L5" s="38">
        <f>JUN!L11</f>
        <v>38.110000000000014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36.322000000000017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40.109000000000016</v>
      </c>
      <c r="J7" s="15"/>
      <c r="K7" s="49" t="s">
        <v>155</v>
      </c>
      <c r="L7" s="40">
        <f>SUMIF(D5:D38,"I*",G5:G111)</f>
        <v>39.958999999999996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43.828000000000017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41.358000000000018</v>
      </c>
      <c r="J9" s="15"/>
      <c r="K9" s="49" t="s">
        <v>156</v>
      </c>
      <c r="L9" s="42">
        <f>SUMIF(D5:D38,"G*",G5:G111)</f>
        <v>46.257000000000005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46.544000000000018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36.677000000000021</v>
      </c>
      <c r="J11" s="15"/>
      <c r="K11" s="51" t="s">
        <v>153</v>
      </c>
      <c r="L11" s="44">
        <f>I22</f>
        <v>31.81200000000003</v>
      </c>
    </row>
    <row r="12" spans="2:13" ht="15.75" thickBot="1" x14ac:dyDescent="0.3">
      <c r="B12">
        <f t="shared" si="0"/>
        <v>1</v>
      </c>
      <c r="C12" s="9">
        <v>43101</v>
      </c>
      <c r="D12" t="s">
        <v>19</v>
      </c>
      <c r="G12">
        <v>2.835</v>
      </c>
      <c r="I12">
        <f t="shared" si="1"/>
        <v>39.512000000000022</v>
      </c>
      <c r="J12" s="15"/>
      <c r="K12" s="50"/>
      <c r="L12" s="45"/>
    </row>
    <row r="13" spans="2:13" ht="15.75" thickTop="1" x14ac:dyDescent="0.25">
      <c r="B13">
        <f t="shared" si="0"/>
        <v>2</v>
      </c>
      <c r="C13" s="9">
        <v>43102</v>
      </c>
      <c r="D13" t="s">
        <v>55</v>
      </c>
      <c r="G13">
        <v>4.6230000000000002</v>
      </c>
      <c r="I13">
        <f t="shared" si="1"/>
        <v>34.889000000000024</v>
      </c>
      <c r="K13" s="13"/>
      <c r="L13" s="16"/>
    </row>
    <row r="14" spans="2:13" x14ac:dyDescent="0.25">
      <c r="B14">
        <f t="shared" si="0"/>
        <v>2</v>
      </c>
      <c r="C14" s="9">
        <v>43102</v>
      </c>
      <c r="D14" t="s">
        <v>18</v>
      </c>
      <c r="G14">
        <v>3.7869999999999999</v>
      </c>
      <c r="I14">
        <f t="shared" si="1"/>
        <v>38.676000000000023</v>
      </c>
    </row>
    <row r="15" spans="2:13" x14ac:dyDescent="0.25">
      <c r="B15">
        <f t="shared" si="0"/>
        <v>2</v>
      </c>
      <c r="C15" s="9">
        <v>43102</v>
      </c>
      <c r="D15" t="s">
        <v>57</v>
      </c>
      <c r="G15">
        <v>3.7189999999999999</v>
      </c>
      <c r="I15">
        <f t="shared" si="1"/>
        <v>42.395000000000024</v>
      </c>
    </row>
    <row r="16" spans="2:13" x14ac:dyDescent="0.25">
      <c r="B16">
        <f t="shared" si="0"/>
        <v>2</v>
      </c>
      <c r="C16" s="9">
        <v>43102</v>
      </c>
      <c r="D16" t="s">
        <v>110</v>
      </c>
      <c r="G16">
        <v>2.4700000000000002</v>
      </c>
      <c r="I16">
        <f t="shared" si="1"/>
        <v>39.925000000000026</v>
      </c>
    </row>
    <row r="17" spans="2:9" x14ac:dyDescent="0.25">
      <c r="B17">
        <f t="shared" si="0"/>
        <v>3</v>
      </c>
      <c r="C17" s="9">
        <v>43103</v>
      </c>
      <c r="D17" t="s">
        <v>18</v>
      </c>
      <c r="G17">
        <v>5.1859999999999999</v>
      </c>
      <c r="I17">
        <f t="shared" si="1"/>
        <v>45.111000000000026</v>
      </c>
    </row>
    <row r="18" spans="2:9" x14ac:dyDescent="0.25">
      <c r="B18">
        <f t="shared" si="0"/>
        <v>4</v>
      </c>
      <c r="C18" s="9">
        <v>43104</v>
      </c>
      <c r="D18" t="s">
        <v>55</v>
      </c>
      <c r="G18">
        <v>9.8670000000000009</v>
      </c>
      <c r="I18">
        <f t="shared" si="1"/>
        <v>35.244000000000028</v>
      </c>
    </row>
    <row r="19" spans="2:9" x14ac:dyDescent="0.25">
      <c r="B19">
        <f t="shared" si="0"/>
        <v>2</v>
      </c>
      <c r="C19" s="9">
        <v>43102</v>
      </c>
      <c r="D19" t="s">
        <v>57</v>
      </c>
      <c r="G19">
        <v>3.7189999999999999</v>
      </c>
      <c r="I19">
        <f t="shared" si="1"/>
        <v>38.963000000000029</v>
      </c>
    </row>
    <row r="20" spans="2:9" x14ac:dyDescent="0.25">
      <c r="B20">
        <f t="shared" si="0"/>
        <v>2</v>
      </c>
      <c r="C20" s="9">
        <v>43102</v>
      </c>
      <c r="D20" t="s">
        <v>110</v>
      </c>
      <c r="G20">
        <v>2.4700000000000002</v>
      </c>
      <c r="I20">
        <f t="shared" si="1"/>
        <v>36.493000000000031</v>
      </c>
    </row>
    <row r="21" spans="2:9" x14ac:dyDescent="0.25">
      <c r="B21">
        <f t="shared" si="0"/>
        <v>3</v>
      </c>
      <c r="C21" s="9">
        <v>43103</v>
      </c>
      <c r="D21" t="s">
        <v>18</v>
      </c>
      <c r="G21">
        <v>5.1859999999999999</v>
      </c>
      <c r="I21">
        <f t="shared" si="1"/>
        <v>41.67900000000003</v>
      </c>
    </row>
    <row r="22" spans="2:9" x14ac:dyDescent="0.25">
      <c r="B22">
        <f t="shared" si="0"/>
        <v>4</v>
      </c>
      <c r="C22" s="9">
        <v>43104</v>
      </c>
      <c r="D22" t="s">
        <v>55</v>
      </c>
      <c r="G22">
        <v>9.8670000000000009</v>
      </c>
      <c r="I22">
        <f t="shared" si="1"/>
        <v>31.81200000000003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31" priority="3">
      <formula>$I5&lt;0</formula>
    </cfRule>
    <cfRule type="expression" dxfId="30" priority="4">
      <formula>$I5&gt;0</formula>
    </cfRule>
  </conditionalFormatting>
  <conditionalFormatting sqref="L7">
    <cfRule type="expression" dxfId="29" priority="1">
      <formula>$I7&lt;0</formula>
    </cfRule>
    <cfRule type="expression" dxfId="28" priority="2">
      <formula>$I7&gt;0</formula>
    </cfRule>
  </conditionalFormatting>
  <dataValidations count="2">
    <dataValidation type="date" allowBlank="1" showInputMessage="1" showErrorMessage="1" sqref="C5 C12" xr:uid="{27B9F8AB-8468-4B96-9E84-1B5D6E5A6251}">
      <formula1>43101</formula1>
      <formula2>TODAY()</formula2>
    </dataValidation>
    <dataValidation type="list" allowBlank="1" showInputMessage="1" showErrorMessage="1" sqref="D5:D79" xr:uid="{0379C61B-134D-4351-908A-AB6620104C53}">
      <formula1>INDIRECT("Tabla1[Ingresos]")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EE76-544A-4BD1-A709-139FF77D0EEB}">
  <dimension ref="B1:M33"/>
  <sheetViews>
    <sheetView workbookViewId="0">
      <selection activeCell="F15" sqref="F15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34.647000000000027</v>
      </c>
      <c r="J5" s="15"/>
      <c r="K5" s="47" t="s">
        <v>159</v>
      </c>
      <c r="L5" s="38">
        <f>JUL!L11</f>
        <v>31.81200000000003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30.024000000000026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33.811000000000028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37.53000000000003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35.060000000000031</v>
      </c>
      <c r="J9" s="15"/>
      <c r="K9" s="49" t="s">
        <v>156</v>
      </c>
      <c r="L9" s="42">
        <f>SUMIF(D5:D38,"G*",G5:G111)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40.246000000000031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30.37900000000003</v>
      </c>
      <c r="J11" s="15"/>
      <c r="K11" s="51" t="s">
        <v>153</v>
      </c>
      <c r="L11" s="44">
        <f>I22</f>
        <v>30.37900000000003</v>
      </c>
    </row>
    <row r="12" spans="2:13" ht="15.75" thickBot="1" x14ac:dyDescent="0.3">
      <c r="B12">
        <f t="shared" si="0"/>
        <v>0</v>
      </c>
      <c r="I12">
        <f t="shared" si="1"/>
        <v>30.37900000000003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30.37900000000003</v>
      </c>
      <c r="K13" s="13"/>
      <c r="L13" s="16"/>
    </row>
    <row r="14" spans="2:13" x14ac:dyDescent="0.25">
      <c r="B14">
        <f t="shared" si="0"/>
        <v>0</v>
      </c>
      <c r="I14">
        <f t="shared" si="1"/>
        <v>30.37900000000003</v>
      </c>
      <c r="M14">
        <f>SUMIFS(G5:G11,B5:B11,2,D5:D11,"I*")</f>
        <v>7.5060000000000002</v>
      </c>
    </row>
    <row r="15" spans="2:13" x14ac:dyDescent="0.25">
      <c r="B15">
        <f t="shared" si="0"/>
        <v>0</v>
      </c>
      <c r="I15">
        <f t="shared" si="1"/>
        <v>30.37900000000003</v>
      </c>
    </row>
    <row r="16" spans="2:13" x14ac:dyDescent="0.25">
      <c r="B16">
        <f t="shared" si="0"/>
        <v>0</v>
      </c>
      <c r="I16">
        <f t="shared" si="1"/>
        <v>30.37900000000003</v>
      </c>
    </row>
    <row r="17" spans="2:9" x14ac:dyDescent="0.25">
      <c r="B17">
        <f t="shared" si="0"/>
        <v>0</v>
      </c>
      <c r="I17">
        <f t="shared" si="1"/>
        <v>30.37900000000003</v>
      </c>
    </row>
    <row r="18" spans="2:9" x14ac:dyDescent="0.25">
      <c r="B18">
        <f t="shared" si="0"/>
        <v>0</v>
      </c>
      <c r="I18">
        <f t="shared" si="1"/>
        <v>30.37900000000003</v>
      </c>
    </row>
    <row r="19" spans="2:9" x14ac:dyDescent="0.25">
      <c r="B19">
        <f t="shared" si="0"/>
        <v>0</v>
      </c>
      <c r="I19">
        <f t="shared" si="1"/>
        <v>30.37900000000003</v>
      </c>
    </row>
    <row r="20" spans="2:9" x14ac:dyDescent="0.25">
      <c r="B20">
        <f t="shared" si="0"/>
        <v>0</v>
      </c>
      <c r="I20">
        <f t="shared" si="1"/>
        <v>30.37900000000003</v>
      </c>
    </row>
    <row r="21" spans="2:9" x14ac:dyDescent="0.25">
      <c r="B21">
        <f t="shared" si="0"/>
        <v>0</v>
      </c>
      <c r="I21">
        <f t="shared" si="1"/>
        <v>30.37900000000003</v>
      </c>
    </row>
    <row r="22" spans="2:9" x14ac:dyDescent="0.25">
      <c r="B22">
        <f t="shared" si="0"/>
        <v>0</v>
      </c>
      <c r="I22">
        <f t="shared" si="1"/>
        <v>30.37900000000003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27" priority="3">
      <formula>$I5&lt;0</formula>
    </cfRule>
    <cfRule type="expression" dxfId="26" priority="4">
      <formula>$I5&gt;0</formula>
    </cfRule>
  </conditionalFormatting>
  <conditionalFormatting sqref="L7">
    <cfRule type="expression" dxfId="25" priority="1">
      <formula>$I7&lt;0</formula>
    </cfRule>
    <cfRule type="expression" dxfId="24" priority="2">
      <formula>$I7&gt;0</formula>
    </cfRule>
  </conditionalFormatting>
  <dataValidations count="2">
    <dataValidation type="list" allowBlank="1" showInputMessage="1" showErrorMessage="1" sqref="D5:D79" xr:uid="{3A326312-0867-47D0-A478-6B0352D34BD1}">
      <formula1>INDIRECT("Tabla1[Ingresos]")</formula1>
    </dataValidation>
    <dataValidation type="date" allowBlank="1" showInputMessage="1" showErrorMessage="1" sqref="C5" xr:uid="{284A857C-384E-4B95-BD8A-7587E599BF1C}">
      <formula1>43101</formula1>
      <formula2>TODAY()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9E6B-0745-4311-8846-7D57BF331EE0}">
  <dimension ref="B1:M33"/>
  <sheetViews>
    <sheetView workbookViewId="0">
      <selection activeCell="L5" sqref="L5:L6"/>
    </sheetView>
  </sheetViews>
  <sheetFormatPr baseColWidth="10" defaultRowHeight="15" x14ac:dyDescent="0.25"/>
  <cols>
    <col min="1" max="1" width="3.28515625" customWidth="1"/>
    <col min="2" max="2" width="6" customWidth="1"/>
    <col min="3" max="3" width="11.42578125" style="8"/>
    <col min="4" max="4" width="27.85546875" bestFit="1" customWidth="1"/>
    <col min="5" max="5" width="18.42578125" customWidth="1"/>
    <col min="8" max="8" width="13.5703125" bestFit="1" customWidth="1"/>
    <col min="10" max="10" width="5.42578125" customWidth="1"/>
    <col min="11" max="11" width="13.28515625" bestFit="1" customWidth="1"/>
  </cols>
  <sheetData>
    <row r="1" spans="2:13" x14ac:dyDescent="0.25">
      <c r="C1" s="46" t="s">
        <v>146</v>
      </c>
      <c r="D1" s="46"/>
      <c r="E1" s="46"/>
    </row>
    <row r="2" spans="2:13" x14ac:dyDescent="0.25">
      <c r="C2" s="46"/>
      <c r="D2" s="46"/>
      <c r="E2" s="46"/>
      <c r="F2" s="28"/>
      <c r="H2" t="e">
        <f>DIA</f>
        <v>#NAME?</v>
      </c>
    </row>
    <row r="3" spans="2:13" ht="29.25" customHeight="1" thickBot="1" x14ac:dyDescent="0.3">
      <c r="C3" s="8">
        <f>DAY(C5)</f>
        <v>1</v>
      </c>
      <c r="F3" s="28"/>
    </row>
    <row r="4" spans="2:13" ht="16.5" thickTop="1" thickBot="1" x14ac:dyDescent="0.3">
      <c r="B4" t="s">
        <v>161</v>
      </c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5"/>
      <c r="K4" s="14" t="s">
        <v>154</v>
      </c>
      <c r="L4" s="17">
        <f>L7-L9</f>
        <v>-1.4330000000000016</v>
      </c>
    </row>
    <row r="5" spans="2:13" ht="15.75" thickTop="1" x14ac:dyDescent="0.25">
      <c r="B5">
        <f>DAY(C5)</f>
        <v>1</v>
      </c>
      <c r="C5" s="9">
        <v>43101</v>
      </c>
      <c r="D5" t="s">
        <v>19</v>
      </c>
      <c r="G5">
        <v>2.835</v>
      </c>
      <c r="H5" s="5">
        <v>43105</v>
      </c>
      <c r="I5" s="11">
        <f>G5+L5</f>
        <v>33.214000000000027</v>
      </c>
      <c r="J5" s="15"/>
      <c r="K5" s="47" t="s">
        <v>159</v>
      </c>
      <c r="L5" s="38">
        <f>AGO!L11</f>
        <v>30.37900000000003</v>
      </c>
    </row>
    <row r="6" spans="2:13" ht="15.75" thickBot="1" x14ac:dyDescent="0.3">
      <c r="B6">
        <f t="shared" ref="B6:B33" si="0">DAY(C6)</f>
        <v>2</v>
      </c>
      <c r="C6" s="9">
        <v>43102</v>
      </c>
      <c r="D6" t="s">
        <v>55</v>
      </c>
      <c r="G6">
        <v>4.6230000000000002</v>
      </c>
      <c r="H6" s="5">
        <v>43105</v>
      </c>
      <c r="I6">
        <f>IF(LEFT(D6,1)="G",I5-G6,I5+G6)</f>
        <v>28.591000000000026</v>
      </c>
      <c r="J6" s="15"/>
      <c r="K6" s="48"/>
      <c r="L6" s="39"/>
    </row>
    <row r="7" spans="2:13" ht="15.75" thickTop="1" x14ac:dyDescent="0.25">
      <c r="B7">
        <f t="shared" si="0"/>
        <v>2</v>
      </c>
      <c r="C7" s="9">
        <v>43102</v>
      </c>
      <c r="D7" t="s">
        <v>18</v>
      </c>
      <c r="G7">
        <v>3.7869999999999999</v>
      </c>
      <c r="H7" s="5">
        <v>43164</v>
      </c>
      <c r="I7">
        <f t="shared" ref="I7:I22" si="1">IF(LEFT(D7,1)="G",I6-G7,I6+G7)</f>
        <v>32.378000000000029</v>
      </c>
      <c r="J7" s="15"/>
      <c r="K7" s="49" t="s">
        <v>155</v>
      </c>
      <c r="L7" s="40">
        <f>SUMIF(D5:D38,"I*",G5:G111)</f>
        <v>15.526999999999999</v>
      </c>
    </row>
    <row r="8" spans="2:13" ht="15.75" thickBot="1" x14ac:dyDescent="0.3">
      <c r="B8">
        <f t="shared" si="0"/>
        <v>2</v>
      </c>
      <c r="C8" s="9">
        <v>43102</v>
      </c>
      <c r="D8" t="s">
        <v>57</v>
      </c>
      <c r="G8">
        <v>3.7189999999999999</v>
      </c>
      <c r="H8" s="5">
        <v>43123</v>
      </c>
      <c r="I8">
        <f t="shared" si="1"/>
        <v>36.09700000000003</v>
      </c>
      <c r="J8" s="15"/>
      <c r="K8" s="50"/>
      <c r="L8" s="41"/>
    </row>
    <row r="9" spans="2:13" ht="15.75" thickTop="1" x14ac:dyDescent="0.25">
      <c r="B9">
        <f t="shared" si="0"/>
        <v>2</v>
      </c>
      <c r="C9" s="9">
        <v>43102</v>
      </c>
      <c r="D9" t="s">
        <v>110</v>
      </c>
      <c r="G9">
        <v>2.4700000000000002</v>
      </c>
      <c r="H9" s="5">
        <v>43105</v>
      </c>
      <c r="I9">
        <f t="shared" si="1"/>
        <v>33.627000000000031</v>
      </c>
      <c r="J9" s="15"/>
      <c r="K9" s="49" t="s">
        <v>156</v>
      </c>
      <c r="L9" s="42">
        <f>SUMIF(D5:D38,"G*",G5:G111)</f>
        <v>16.96</v>
      </c>
    </row>
    <row r="10" spans="2:13" ht="15.75" thickBot="1" x14ac:dyDescent="0.3">
      <c r="B10">
        <f t="shared" si="0"/>
        <v>3</v>
      </c>
      <c r="C10" s="9">
        <v>43103</v>
      </c>
      <c r="D10" t="s">
        <v>18</v>
      </c>
      <c r="G10">
        <v>5.1859999999999999</v>
      </c>
      <c r="H10" s="5">
        <v>43147</v>
      </c>
      <c r="I10">
        <f t="shared" si="1"/>
        <v>38.813000000000031</v>
      </c>
      <c r="J10" s="15"/>
      <c r="K10" s="50"/>
      <c r="L10" s="43"/>
      <c r="M10" s="12"/>
    </row>
    <row r="11" spans="2:13" ht="15.75" thickTop="1" x14ac:dyDescent="0.25">
      <c r="B11">
        <f t="shared" si="0"/>
        <v>4</v>
      </c>
      <c r="C11" s="9">
        <v>43104</v>
      </c>
      <c r="D11" t="s">
        <v>55</v>
      </c>
      <c r="G11">
        <v>9.8670000000000009</v>
      </c>
      <c r="H11" s="5">
        <v>43148</v>
      </c>
      <c r="I11">
        <f t="shared" si="1"/>
        <v>28.94600000000003</v>
      </c>
      <c r="J11" s="15"/>
      <c r="K11" s="51" t="s">
        <v>153</v>
      </c>
      <c r="L11" s="44">
        <f>I21</f>
        <v>28.94600000000003</v>
      </c>
    </row>
    <row r="12" spans="2:13" ht="15.75" thickBot="1" x14ac:dyDescent="0.3">
      <c r="B12">
        <f t="shared" si="0"/>
        <v>0</v>
      </c>
      <c r="I12">
        <f t="shared" si="1"/>
        <v>28.94600000000003</v>
      </c>
      <c r="J12" s="15"/>
      <c r="K12" s="50"/>
      <c r="L12" s="45"/>
    </row>
    <row r="13" spans="2:13" ht="15.75" thickTop="1" x14ac:dyDescent="0.25">
      <c r="B13">
        <f t="shared" si="0"/>
        <v>0</v>
      </c>
      <c r="I13">
        <f t="shared" si="1"/>
        <v>28.94600000000003</v>
      </c>
      <c r="K13" s="13"/>
      <c r="L13" s="16"/>
    </row>
    <row r="14" spans="2:13" x14ac:dyDescent="0.25">
      <c r="B14">
        <f t="shared" si="0"/>
        <v>0</v>
      </c>
      <c r="I14">
        <f t="shared" si="1"/>
        <v>28.94600000000003</v>
      </c>
      <c r="M14">
        <f>SUMIFS(G5:G11,B5:B11,2,D5:D11,"I*")</f>
        <v>7.5060000000000002</v>
      </c>
    </row>
    <row r="15" spans="2:13" x14ac:dyDescent="0.25">
      <c r="B15">
        <f t="shared" si="0"/>
        <v>0</v>
      </c>
      <c r="I15">
        <f t="shared" si="1"/>
        <v>28.94600000000003</v>
      </c>
    </row>
    <row r="16" spans="2:13" x14ac:dyDescent="0.25">
      <c r="B16">
        <f t="shared" si="0"/>
        <v>0</v>
      </c>
      <c r="I16">
        <f t="shared" si="1"/>
        <v>28.94600000000003</v>
      </c>
    </row>
    <row r="17" spans="2:9" x14ac:dyDescent="0.25">
      <c r="B17">
        <f t="shared" si="0"/>
        <v>0</v>
      </c>
      <c r="I17">
        <f t="shared" si="1"/>
        <v>28.94600000000003</v>
      </c>
    </row>
    <row r="18" spans="2:9" x14ac:dyDescent="0.25">
      <c r="B18">
        <f t="shared" si="0"/>
        <v>0</v>
      </c>
      <c r="I18">
        <f t="shared" si="1"/>
        <v>28.94600000000003</v>
      </c>
    </row>
    <row r="19" spans="2:9" x14ac:dyDescent="0.25">
      <c r="B19">
        <f t="shared" si="0"/>
        <v>0</v>
      </c>
      <c r="I19">
        <f t="shared" si="1"/>
        <v>28.94600000000003</v>
      </c>
    </row>
    <row r="20" spans="2:9" x14ac:dyDescent="0.25">
      <c r="B20">
        <f t="shared" si="0"/>
        <v>0</v>
      </c>
      <c r="I20">
        <f t="shared" si="1"/>
        <v>28.94600000000003</v>
      </c>
    </row>
    <row r="21" spans="2:9" x14ac:dyDescent="0.25">
      <c r="B21">
        <f t="shared" si="0"/>
        <v>0</v>
      </c>
      <c r="I21">
        <f t="shared" si="1"/>
        <v>28.94600000000003</v>
      </c>
    </row>
    <row r="22" spans="2:9" x14ac:dyDescent="0.25">
      <c r="B22">
        <f t="shared" si="0"/>
        <v>0</v>
      </c>
      <c r="I22">
        <f t="shared" si="1"/>
        <v>28.94600000000003</v>
      </c>
    </row>
    <row r="23" spans="2:9" x14ac:dyDescent="0.25">
      <c r="B23">
        <f t="shared" si="0"/>
        <v>0</v>
      </c>
    </row>
    <row r="24" spans="2:9" x14ac:dyDescent="0.25">
      <c r="B24">
        <f t="shared" si="0"/>
        <v>0</v>
      </c>
    </row>
    <row r="25" spans="2:9" x14ac:dyDescent="0.25">
      <c r="B25">
        <f t="shared" si="0"/>
        <v>0</v>
      </c>
    </row>
    <row r="26" spans="2:9" x14ac:dyDescent="0.25">
      <c r="B26">
        <f t="shared" si="0"/>
        <v>0</v>
      </c>
    </row>
    <row r="27" spans="2:9" x14ac:dyDescent="0.25">
      <c r="B27">
        <f t="shared" si="0"/>
        <v>0</v>
      </c>
    </row>
    <row r="28" spans="2:9" x14ac:dyDescent="0.25">
      <c r="B28">
        <f t="shared" si="0"/>
        <v>0</v>
      </c>
    </row>
    <row r="29" spans="2:9" x14ac:dyDescent="0.25">
      <c r="B29">
        <f t="shared" si="0"/>
        <v>0</v>
      </c>
    </row>
    <row r="30" spans="2:9" x14ac:dyDescent="0.25">
      <c r="B30">
        <f t="shared" si="0"/>
        <v>0</v>
      </c>
    </row>
    <row r="31" spans="2:9" x14ac:dyDescent="0.25">
      <c r="B31">
        <f t="shared" si="0"/>
        <v>0</v>
      </c>
    </row>
    <row r="32" spans="2:9" x14ac:dyDescent="0.25">
      <c r="B32">
        <f t="shared" si="0"/>
        <v>0</v>
      </c>
    </row>
    <row r="33" spans="2:2" x14ac:dyDescent="0.25">
      <c r="B33">
        <f t="shared" si="0"/>
        <v>0</v>
      </c>
    </row>
  </sheetData>
  <autoFilter ref="C4:I4" xr:uid="{F0E261ED-01AE-426F-806D-629998F483D7}"/>
  <mergeCells count="9">
    <mergeCell ref="K11:K12"/>
    <mergeCell ref="L11:L12"/>
    <mergeCell ref="C1:E2"/>
    <mergeCell ref="K5:K6"/>
    <mergeCell ref="L5:L6"/>
    <mergeCell ref="K7:K8"/>
    <mergeCell ref="L7:L8"/>
    <mergeCell ref="K9:K10"/>
    <mergeCell ref="L9:L10"/>
  </mergeCells>
  <conditionalFormatting sqref="I5:I140">
    <cfRule type="expression" dxfId="23" priority="3">
      <formula>$I5&lt;0</formula>
    </cfRule>
    <cfRule type="expression" dxfId="22" priority="4">
      <formula>$I5&gt;0</formula>
    </cfRule>
  </conditionalFormatting>
  <conditionalFormatting sqref="L7">
    <cfRule type="expression" dxfId="21" priority="1">
      <formula>$I7&lt;0</formula>
    </cfRule>
    <cfRule type="expression" dxfId="20" priority="2">
      <formula>$I7&gt;0</formula>
    </cfRule>
  </conditionalFormatting>
  <dataValidations count="2">
    <dataValidation type="date" allowBlank="1" showInputMessage="1" showErrorMessage="1" sqref="C5" xr:uid="{A3DF5276-FEEB-4F27-A9C8-116EC1C9FB61}">
      <formula1>43101</formula1>
      <formula2>TODAY()</formula2>
    </dataValidation>
    <dataValidation type="list" allowBlank="1" showInputMessage="1" showErrorMessage="1" sqref="D5:D79" xr:uid="{CDB445AC-5D08-4286-BC3D-FAD36D7CF124}">
      <formula1>INDIRECT("Tabla1[Ingresos]")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SET</vt:lpstr>
      <vt:lpstr>OCT</vt:lpstr>
      <vt:lpstr>NOV</vt:lpstr>
      <vt:lpstr>DIC</vt:lpstr>
      <vt:lpstr>REL_fc</vt:lpstr>
      <vt:lpstr>Objetivos</vt:lpstr>
      <vt:lpstr>DASH1</vt:lpstr>
      <vt:lpstr>FC_dia</vt:lpstr>
      <vt:lpstr>Ingresos</vt:lpstr>
      <vt:lpstr>Gastos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2022-11-20T05:53:34Z</dcterms:created>
  <dcterms:modified xsi:type="dcterms:W3CDTF">2023-01-15T05:12:18Z</dcterms:modified>
</cp:coreProperties>
</file>