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55" yWindow="495" windowWidth="19320" windowHeight="11640" activeTab="6"/>
  </bookViews>
  <sheets>
    <sheet name="Blad1" sheetId="1" r:id="rId1"/>
    <sheet name="Blad2" sheetId="2" r:id="rId2"/>
    <sheet name="Blad3" sheetId="3" r:id="rId3"/>
    <sheet name="Blad4" sheetId="7" r:id="rId4"/>
    <sheet name="Blad5" sheetId="4" r:id="rId5"/>
    <sheet name="Blad6" sheetId="5" r:id="rId6"/>
    <sheet name="SAMENVATTING" sheetId="6" r:id="rId7"/>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I24" i="6"/>
  <c r="T21" i="7" l="1"/>
  <c r="U21"/>
  <c r="W21"/>
  <c r="T22"/>
  <c r="U22"/>
  <c r="W22"/>
  <c r="T23"/>
  <c r="U23"/>
  <c r="W23"/>
  <c r="T24"/>
  <c r="U24"/>
  <c r="W24"/>
  <c r="T25"/>
  <c r="U25"/>
  <c r="W25"/>
  <c r="W26"/>
  <c r="W27"/>
  <c r="W28"/>
  <c r="W29"/>
  <c r="W30"/>
  <c r="W31"/>
  <c r="W32"/>
  <c r="W33"/>
  <c r="W34"/>
  <c r="W35"/>
  <c r="W36"/>
  <c r="W37"/>
  <c r="W38"/>
  <c r="W39"/>
  <c r="W40"/>
  <c r="W41"/>
  <c r="W42"/>
  <c r="W43"/>
  <c r="W44"/>
  <c r="W45"/>
  <c r="W46"/>
  <c r="W47"/>
  <c r="W48"/>
  <c r="W49"/>
  <c r="W50"/>
  <c r="W51"/>
  <c r="W52"/>
  <c r="W53"/>
  <c r="W54"/>
  <c r="W55"/>
  <c r="W56"/>
  <c r="T18"/>
  <c r="U18"/>
  <c r="W18"/>
  <c r="T19"/>
  <c r="U19"/>
  <c r="W19"/>
  <c r="T20"/>
  <c r="U20"/>
  <c r="W20"/>
  <c r="L20" i="3"/>
  <c r="M20"/>
  <c r="N20"/>
  <c r="L18"/>
  <c r="M18"/>
  <c r="N18"/>
  <c r="L19"/>
  <c r="M19"/>
  <c r="N19"/>
  <c r="L21"/>
  <c r="M21"/>
  <c r="N21"/>
  <c r="L22"/>
  <c r="M22"/>
  <c r="N22"/>
  <c r="L23"/>
  <c r="M23"/>
  <c r="N23"/>
  <c r="L24"/>
  <c r="M24"/>
  <c r="N24"/>
  <c r="N25"/>
  <c r="N26"/>
  <c r="N27"/>
  <c r="N28"/>
  <c r="N29"/>
  <c r="N30"/>
  <c r="N31"/>
  <c r="N32"/>
  <c r="N33"/>
  <c r="N34"/>
  <c r="N35"/>
  <c r="N36"/>
  <c r="N37"/>
  <c r="N38"/>
  <c r="N39"/>
  <c r="N40"/>
  <c r="N41"/>
  <c r="N42"/>
  <c r="N43"/>
  <c r="N44"/>
  <c r="N45"/>
  <c r="N46"/>
  <c r="N47"/>
  <c r="N48"/>
  <c r="L25"/>
  <c r="L26"/>
  <c r="L27"/>
  <c r="L28"/>
  <c r="L29"/>
  <c r="L30"/>
  <c r="L31"/>
  <c r="L32"/>
  <c r="L33"/>
  <c r="L34"/>
  <c r="L35"/>
  <c r="L36"/>
  <c r="L37"/>
  <c r="L38"/>
  <c r="L39"/>
  <c r="L40"/>
  <c r="L41"/>
  <c r="L42"/>
  <c r="L43"/>
  <c r="L44"/>
  <c r="L45"/>
  <c r="L46"/>
  <c r="L47"/>
  <c r="L48"/>
  <c r="W29" i="2"/>
  <c r="W30"/>
  <c r="W31"/>
  <c r="W32"/>
  <c r="W33"/>
  <c r="W34"/>
  <c r="W35"/>
  <c r="W36"/>
  <c r="W37"/>
  <c r="W38"/>
  <c r="W39"/>
  <c r="W40"/>
  <c r="W41"/>
  <c r="W42"/>
  <c r="W43"/>
  <c r="W44"/>
  <c r="W45"/>
  <c r="W46"/>
  <c r="W47"/>
  <c r="W48"/>
  <c r="W49"/>
  <c r="W50"/>
  <c r="W51"/>
  <c r="W52"/>
  <c r="W53"/>
  <c r="W54"/>
  <c r="W55"/>
  <c r="W56"/>
  <c r="W57"/>
  <c r="W58"/>
  <c r="W59"/>
  <c r="W60"/>
  <c r="W61"/>
  <c r="W62"/>
  <c r="W63"/>
  <c r="W64"/>
  <c r="W65"/>
  <c r="W66"/>
  <c r="U30"/>
  <c r="V30"/>
  <c r="U31"/>
  <c r="V31"/>
  <c r="U32"/>
  <c r="V32"/>
  <c r="U33"/>
  <c r="V33"/>
  <c r="U34"/>
  <c r="V34"/>
  <c r="U35"/>
  <c r="V35"/>
  <c r="U36"/>
  <c r="V36"/>
  <c r="U37"/>
  <c r="V37"/>
  <c r="V38"/>
  <c r="V39"/>
  <c r="V40"/>
  <c r="V41"/>
  <c r="V42"/>
  <c r="V43"/>
  <c r="V44"/>
  <c r="V45"/>
  <c r="V46"/>
  <c r="V47"/>
  <c r="V48"/>
  <c r="V49"/>
  <c r="V50"/>
  <c r="V51"/>
  <c r="V52"/>
  <c r="V53"/>
  <c r="V54"/>
  <c r="V55"/>
  <c r="V56"/>
  <c r="V57"/>
  <c r="V58"/>
  <c r="V59"/>
  <c r="V60"/>
  <c r="V61"/>
  <c r="V62"/>
  <c r="V63"/>
  <c r="V64"/>
  <c r="V65"/>
  <c r="V66"/>
  <c r="U29"/>
  <c r="V29"/>
  <c r="U38"/>
  <c r="U39"/>
  <c r="U40"/>
  <c r="U41"/>
  <c r="U42"/>
  <c r="U43"/>
  <c r="U44"/>
  <c r="U45"/>
  <c r="U46"/>
  <c r="U47"/>
  <c r="U48"/>
  <c r="U49"/>
  <c r="U50"/>
  <c r="U51"/>
  <c r="U52"/>
  <c r="U53"/>
  <c r="U54"/>
  <c r="U55"/>
  <c r="U56"/>
  <c r="U57"/>
  <c r="U58"/>
  <c r="U59"/>
  <c r="U60"/>
  <c r="U61"/>
  <c r="U62"/>
  <c r="U63"/>
  <c r="U64"/>
  <c r="U65"/>
  <c r="U66"/>
  <c r="R27" i="1"/>
  <c r="R28"/>
  <c r="R29"/>
  <c r="R30"/>
  <c r="R31"/>
  <c r="R32"/>
  <c r="R33"/>
  <c r="R34"/>
  <c r="R35"/>
  <c r="R36"/>
  <c r="R37"/>
  <c r="R38"/>
  <c r="Q25"/>
  <c r="Q26"/>
  <c r="Q27"/>
  <c r="Q28"/>
  <c r="Q29"/>
  <c r="Q30"/>
  <c r="Q31"/>
  <c r="Q32"/>
  <c r="Q33"/>
  <c r="Q34"/>
  <c r="Q35"/>
  <c r="Q36"/>
  <c r="Q37"/>
  <c r="Q38"/>
  <c r="Q39"/>
  <c r="Q40"/>
  <c r="Q41"/>
  <c r="Q42"/>
  <c r="Q43"/>
  <c r="Q44"/>
  <c r="Q45"/>
  <c r="Q46"/>
  <c r="Q47"/>
  <c r="Q18"/>
  <c r="Q19"/>
  <c r="Q20"/>
  <c r="Q21"/>
  <c r="Q22"/>
  <c r="Q23"/>
  <c r="Q24"/>
  <c r="O26"/>
  <c r="P26"/>
  <c r="O25"/>
  <c r="O27"/>
  <c r="O28"/>
  <c r="O29"/>
  <c r="O30"/>
  <c r="O31"/>
  <c r="O32"/>
  <c r="O33"/>
  <c r="O34"/>
  <c r="O35"/>
  <c r="O36"/>
  <c r="O37"/>
  <c r="O38"/>
  <c r="O39"/>
  <c r="O40"/>
  <c r="O41"/>
  <c r="O42"/>
  <c r="O43"/>
  <c r="O44"/>
  <c r="O45"/>
  <c r="O46"/>
  <c r="O47"/>
  <c r="O18"/>
  <c r="O19"/>
  <c r="O20"/>
  <c r="O21"/>
  <c r="O22"/>
  <c r="O23"/>
  <c r="O24"/>
  <c r="P27"/>
  <c r="P18"/>
  <c r="P19"/>
  <c r="P20"/>
  <c r="P21"/>
  <c r="P22"/>
  <c r="P23"/>
  <c r="P24"/>
  <c r="P25"/>
  <c r="P28"/>
  <c r="P29"/>
  <c r="P30"/>
  <c r="P31"/>
  <c r="P32"/>
  <c r="P38"/>
  <c r="P39"/>
  <c r="P40"/>
  <c r="P41"/>
  <c r="P42"/>
  <c r="P43"/>
  <c r="P44"/>
  <c r="P45"/>
  <c r="P46"/>
  <c r="P47"/>
  <c r="P33"/>
  <c r="P34"/>
  <c r="P35"/>
  <c r="P36"/>
  <c r="P37"/>
  <c r="I51" i="6"/>
  <c r="I53"/>
  <c r="V9" i="1"/>
  <c r="X9"/>
  <c r="V10"/>
  <c r="X10"/>
  <c r="X11"/>
  <c r="X12"/>
  <c r="X13"/>
  <c r="X14"/>
  <c r="X15"/>
  <c r="H19" i="2"/>
  <c r="F20"/>
  <c r="H20"/>
  <c r="H21"/>
  <c r="H22"/>
  <c r="F23"/>
  <c r="H23"/>
  <c r="H24"/>
  <c r="H25"/>
  <c r="Q19"/>
  <c r="Q20"/>
  <c r="Q21"/>
  <c r="Q22"/>
  <c r="O23"/>
  <c r="Q23"/>
  <c r="Q24"/>
  <c r="Q25"/>
  <c r="AA19"/>
  <c r="AA20"/>
  <c r="AA21"/>
  <c r="AA22"/>
  <c r="AA23"/>
  <c r="AA24"/>
  <c r="AF21"/>
  <c r="O18" i="3"/>
  <c r="O19"/>
  <c r="O20"/>
  <c r="O21"/>
  <c r="O22"/>
  <c r="O23"/>
  <c r="O24"/>
  <c r="O25"/>
  <c r="O26"/>
  <c r="O27"/>
  <c r="O28"/>
  <c r="O29"/>
  <c r="O30"/>
  <c r="O31"/>
  <c r="O32"/>
  <c r="O33"/>
  <c r="O34"/>
  <c r="O35"/>
  <c r="O36"/>
  <c r="O37"/>
  <c r="O38"/>
  <c r="O39"/>
  <c r="O40"/>
  <c r="O41"/>
  <c r="O42"/>
  <c r="O43"/>
  <c r="O44"/>
  <c r="O45"/>
  <c r="O46"/>
  <c r="O47"/>
  <c r="O48"/>
  <c r="O49"/>
  <c r="N49"/>
  <c r="Y18" i="7"/>
  <c r="Y19"/>
  <c r="Y20"/>
  <c r="Y21"/>
  <c r="Y22"/>
  <c r="Y23"/>
  <c r="Y24"/>
  <c r="Y25"/>
  <c r="Y26"/>
  <c r="Y27"/>
  <c r="Y28"/>
  <c r="Y29"/>
  <c r="Y30"/>
  <c r="Y31"/>
  <c r="Y32"/>
  <c r="Y33"/>
  <c r="Y34"/>
  <c r="Y35"/>
  <c r="Y36"/>
  <c r="Y37"/>
  <c r="Y38"/>
  <c r="Y39"/>
  <c r="Y40"/>
  <c r="Y41"/>
  <c r="Y42"/>
  <c r="Y43"/>
  <c r="Y44"/>
  <c r="Y45"/>
  <c r="Y46"/>
  <c r="Y47"/>
  <c r="Y48"/>
  <c r="Y49"/>
  <c r="Y50"/>
  <c r="Y51"/>
  <c r="Y52"/>
  <c r="Y53"/>
  <c r="Y54"/>
  <c r="Y55"/>
  <c r="Y56"/>
  <c r="Y57"/>
  <c r="W57"/>
  <c r="D25" i="4"/>
  <c r="J25"/>
  <c r="D26"/>
  <c r="J26"/>
  <c r="D27"/>
  <c r="J27"/>
  <c r="D28"/>
  <c r="J28"/>
  <c r="D29"/>
  <c r="J29"/>
  <c r="D30"/>
  <c r="J30"/>
  <c r="J31"/>
  <c r="I33" i="5"/>
  <c r="I34"/>
  <c r="I35"/>
  <c r="I36"/>
  <c r="I37"/>
  <c r="I38"/>
  <c r="I39"/>
  <c r="M26" i="6"/>
  <c r="Q48" i="1"/>
  <c r="W67" i="2"/>
  <c r="F19" i="6"/>
  <c r="H59"/>
  <c r="H60"/>
  <c r="H61"/>
  <c r="H62"/>
  <c r="H63"/>
  <c r="H64"/>
  <c r="H65"/>
  <c r="M71"/>
  <c r="N65"/>
  <c r="M73"/>
  <c r="L25" i="4"/>
  <c r="L26"/>
  <c r="L27"/>
  <c r="L28"/>
  <c r="L29"/>
  <c r="L30"/>
  <c r="L31"/>
  <c r="K33" i="5"/>
  <c r="K34"/>
  <c r="K35"/>
  <c r="K36"/>
  <c r="K37"/>
  <c r="K38"/>
  <c r="K39"/>
  <c r="F14" i="6"/>
  <c r="V67" i="2"/>
  <c r="C36" i="6"/>
  <c r="J39"/>
  <c r="G36"/>
  <c r="J40"/>
  <c r="K36"/>
  <c r="J41"/>
  <c r="O36"/>
  <c r="J42"/>
  <c r="J44"/>
  <c r="M39"/>
  <c r="M41"/>
  <c r="M42"/>
  <c r="M44"/>
  <c r="D36"/>
  <c r="P39"/>
  <c r="H36"/>
  <c r="P40"/>
  <c r="L36"/>
  <c r="P41"/>
  <c r="P36"/>
  <c r="P42"/>
  <c r="P44"/>
  <c r="M45"/>
  <c r="I59"/>
  <c r="I60"/>
  <c r="I61"/>
  <c r="I62"/>
  <c r="I63"/>
  <c r="I64"/>
  <c r="I65"/>
  <c r="J59"/>
  <c r="K59"/>
  <c r="J60"/>
  <c r="K60"/>
  <c r="J61"/>
  <c r="K61"/>
  <c r="J62"/>
  <c r="K62"/>
  <c r="J63"/>
  <c r="K63"/>
  <c r="J64"/>
  <c r="K64"/>
  <c r="F66"/>
  <c r="M76"/>
  <c r="S18" i="1"/>
  <c r="U18"/>
  <c r="V18"/>
  <c r="S19"/>
  <c r="U19"/>
  <c r="V19"/>
  <c r="S20"/>
  <c r="U20"/>
  <c r="V20"/>
  <c r="S21"/>
  <c r="U21"/>
  <c r="V21"/>
  <c r="S22"/>
  <c r="U22"/>
  <c r="V22"/>
  <c r="S23"/>
  <c r="U23"/>
  <c r="V23"/>
  <c r="S24"/>
  <c r="U24"/>
  <c r="V24"/>
  <c r="S25"/>
  <c r="U25"/>
  <c r="V25"/>
  <c r="S26"/>
  <c r="U26"/>
  <c r="V26"/>
  <c r="V27"/>
  <c r="V28"/>
  <c r="V38"/>
  <c r="V39"/>
  <c r="V40"/>
  <c r="V41"/>
  <c r="V42"/>
  <c r="V43"/>
  <c r="V44"/>
  <c r="V45"/>
  <c r="V46"/>
  <c r="V47"/>
  <c r="AA29" i="2"/>
  <c r="AD29"/>
  <c r="AF29"/>
  <c r="AA30"/>
  <c r="AD30"/>
  <c r="AF30"/>
  <c r="AA31"/>
  <c r="AD31"/>
  <c r="AF31"/>
  <c r="AA32"/>
  <c r="AD32"/>
  <c r="AF32"/>
  <c r="AA33"/>
  <c r="AD33"/>
  <c r="AF33"/>
  <c r="AA34"/>
  <c r="AD34"/>
  <c r="AF34"/>
  <c r="AA35"/>
  <c r="AD35"/>
  <c r="AF35"/>
  <c r="AA36"/>
  <c r="AD36"/>
  <c r="AF36"/>
  <c r="AA37"/>
  <c r="AD37"/>
  <c r="AF37"/>
  <c r="AD38"/>
  <c r="AF38"/>
  <c r="AD39"/>
  <c r="AF39"/>
  <c r="AD49"/>
  <c r="AF49"/>
  <c r="AD50"/>
  <c r="AF50"/>
  <c r="AD51"/>
  <c r="AF51"/>
  <c r="AD52"/>
  <c r="AF52"/>
  <c r="AD53"/>
  <c r="AF53"/>
  <c r="AD54"/>
  <c r="AF54"/>
  <c r="AD55"/>
  <c r="AF55"/>
  <c r="AD56"/>
  <c r="AF56"/>
  <c r="AD57"/>
  <c r="AF57"/>
  <c r="AD58"/>
  <c r="AF58"/>
  <c r="AD59"/>
  <c r="AF59"/>
  <c r="AD60"/>
  <c r="AF60"/>
  <c r="AD61"/>
  <c r="AF61"/>
  <c r="AD62"/>
  <c r="AF62"/>
  <c r="AD63"/>
  <c r="AF63"/>
  <c r="AD64"/>
  <c r="AF64"/>
  <c r="AD65"/>
  <c r="AF65"/>
  <c r="AD66"/>
  <c r="AF66"/>
  <c r="R18" i="3"/>
  <c r="T18"/>
  <c r="U18"/>
  <c r="R19"/>
  <c r="T19"/>
  <c r="U19"/>
  <c r="R20"/>
  <c r="T20"/>
  <c r="U20"/>
  <c r="R21"/>
  <c r="T21"/>
  <c r="U21"/>
  <c r="R22"/>
  <c r="T22"/>
  <c r="U22"/>
  <c r="R23"/>
  <c r="T23"/>
  <c r="U23"/>
  <c r="R24"/>
  <c r="T24"/>
  <c r="U24"/>
  <c r="T25"/>
  <c r="U25"/>
  <c r="T26"/>
  <c r="U26"/>
  <c r="T27"/>
  <c r="U27"/>
  <c r="T28"/>
  <c r="U28"/>
  <c r="T29"/>
  <c r="U29"/>
  <c r="T30"/>
  <c r="U30"/>
  <c r="T31"/>
  <c r="U31"/>
  <c r="T32"/>
  <c r="U32"/>
  <c r="T33"/>
  <c r="U33"/>
  <c r="T34"/>
  <c r="U34"/>
  <c r="T35"/>
  <c r="U35"/>
  <c r="T36"/>
  <c r="U36"/>
  <c r="T37"/>
  <c r="U37"/>
  <c r="T38"/>
  <c r="U38"/>
  <c r="T39"/>
  <c r="U39"/>
  <c r="T40"/>
  <c r="U40"/>
  <c r="T41"/>
  <c r="U41"/>
  <c r="T42"/>
  <c r="U42"/>
  <c r="T43"/>
  <c r="U43"/>
  <c r="T44"/>
  <c r="U44"/>
  <c r="T45"/>
  <c r="U45"/>
  <c r="T46"/>
  <c r="U46"/>
  <c r="T47"/>
  <c r="U47"/>
  <c r="T48"/>
  <c r="U48"/>
  <c r="U49"/>
  <c r="AC18" i="7"/>
  <c r="AF18"/>
  <c r="AH18"/>
  <c r="AC19"/>
  <c r="AF19"/>
  <c r="AH19"/>
  <c r="AC20"/>
  <c r="AF20"/>
  <c r="AH20"/>
  <c r="AC21"/>
  <c r="AF21"/>
  <c r="AH21"/>
  <c r="AC22"/>
  <c r="AF22"/>
  <c r="AH22"/>
  <c r="AC23"/>
  <c r="AF23"/>
  <c r="AH23"/>
  <c r="AC24"/>
  <c r="AF24"/>
  <c r="AH24"/>
  <c r="AC25"/>
  <c r="AF25"/>
  <c r="AH25"/>
  <c r="AF26"/>
  <c r="T26"/>
  <c r="AH26"/>
  <c r="AF27"/>
  <c r="T27"/>
  <c r="AH27"/>
  <c r="AF28"/>
  <c r="T28"/>
  <c r="AH28"/>
  <c r="AF29"/>
  <c r="T29"/>
  <c r="AH29"/>
  <c r="AF30"/>
  <c r="T30"/>
  <c r="AH30"/>
  <c r="AF31"/>
  <c r="T31"/>
  <c r="AH31"/>
  <c r="AF32"/>
  <c r="T32"/>
  <c r="AH32"/>
  <c r="AF33"/>
  <c r="T33"/>
  <c r="AH33"/>
  <c r="AF34"/>
  <c r="T34"/>
  <c r="AH34"/>
  <c r="AF35"/>
  <c r="T35"/>
  <c r="AH35"/>
  <c r="AF36"/>
  <c r="T36"/>
  <c r="AH36"/>
  <c r="AF37"/>
  <c r="T37"/>
  <c r="AH37"/>
  <c r="AF38"/>
  <c r="T38"/>
  <c r="AH38"/>
  <c r="AF39"/>
  <c r="T39"/>
  <c r="AH39"/>
  <c r="AF40"/>
  <c r="T40"/>
  <c r="AH40"/>
  <c r="AF41"/>
  <c r="T41"/>
  <c r="AH41"/>
  <c r="AF42"/>
  <c r="T42"/>
  <c r="AH42"/>
  <c r="AF43"/>
  <c r="T43"/>
  <c r="AH43"/>
  <c r="AF44"/>
  <c r="T44"/>
  <c r="AH44"/>
  <c r="AF45"/>
  <c r="T45"/>
  <c r="AH45"/>
  <c r="AF46"/>
  <c r="T46"/>
  <c r="AH46"/>
  <c r="AF47"/>
  <c r="T47"/>
  <c r="AH47"/>
  <c r="AF48"/>
  <c r="T48"/>
  <c r="AH48"/>
  <c r="AF49"/>
  <c r="T49"/>
  <c r="AH49"/>
  <c r="AF50"/>
  <c r="T50"/>
  <c r="AH50"/>
  <c r="AF51"/>
  <c r="T51"/>
  <c r="AH51"/>
  <c r="AF52"/>
  <c r="T52"/>
  <c r="AH52"/>
  <c r="AF53"/>
  <c r="T53"/>
  <c r="AH53"/>
  <c r="AF54"/>
  <c r="T54"/>
  <c r="AH54"/>
  <c r="AF55"/>
  <c r="T55"/>
  <c r="AH55"/>
  <c r="AF56"/>
  <c r="T56"/>
  <c r="AH56"/>
  <c r="AH57"/>
  <c r="L59" i="6"/>
  <c r="N59"/>
  <c r="M59"/>
  <c r="L60"/>
  <c r="N60"/>
  <c r="M60"/>
  <c r="L61"/>
  <c r="N61"/>
  <c r="M61"/>
  <c r="L62"/>
  <c r="N62"/>
  <c r="M62"/>
  <c r="L63"/>
  <c r="N63"/>
  <c r="M63"/>
  <c r="L64"/>
  <c r="N64"/>
  <c r="M64"/>
  <c r="M65"/>
  <c r="T18" i="1"/>
  <c r="T19"/>
  <c r="T20"/>
  <c r="T21"/>
  <c r="T22"/>
  <c r="T23"/>
  <c r="T24"/>
  <c r="T25"/>
  <c r="T26"/>
  <c r="T27"/>
  <c r="T28"/>
  <c r="T38"/>
  <c r="T39"/>
  <c r="T40"/>
  <c r="T41"/>
  <c r="T42"/>
  <c r="T43"/>
  <c r="T44"/>
  <c r="T45"/>
  <c r="T46"/>
  <c r="T47"/>
  <c r="AC29" i="2"/>
  <c r="AC30"/>
  <c r="AC31"/>
  <c r="AC32"/>
  <c r="AC33"/>
  <c r="AC34"/>
  <c r="AC35"/>
  <c r="AC36"/>
  <c r="AC37"/>
  <c r="Y38"/>
  <c r="AC38"/>
  <c r="Y39"/>
  <c r="AC39"/>
  <c r="Y49"/>
  <c r="AC49"/>
  <c r="Y50"/>
  <c r="AC50"/>
  <c r="Y51"/>
  <c r="AC51"/>
  <c r="Y52"/>
  <c r="AC52"/>
  <c r="Y53"/>
  <c r="AC53"/>
  <c r="Y54"/>
  <c r="AC54"/>
  <c r="Y55"/>
  <c r="AC55"/>
  <c r="Y56"/>
  <c r="AC56"/>
  <c r="Y57"/>
  <c r="AC57"/>
  <c r="Y58"/>
  <c r="AC58"/>
  <c r="Y59"/>
  <c r="AC59"/>
  <c r="Y60"/>
  <c r="AC60"/>
  <c r="Y61"/>
  <c r="AC61"/>
  <c r="Y62"/>
  <c r="AC62"/>
  <c r="Y63"/>
  <c r="AC63"/>
  <c r="Y64"/>
  <c r="AC64"/>
  <c r="Y65"/>
  <c r="AC65"/>
  <c r="Y66"/>
  <c r="AC66"/>
  <c r="S18" i="3"/>
  <c r="S19"/>
  <c r="S20"/>
  <c r="S21"/>
  <c r="S22"/>
  <c r="S23"/>
  <c r="S24"/>
  <c r="Q25"/>
  <c r="R25"/>
  <c r="S25"/>
  <c r="Q26"/>
  <c r="R26"/>
  <c r="S26"/>
  <c r="Q27"/>
  <c r="R27"/>
  <c r="S27"/>
  <c r="Q28"/>
  <c r="R28"/>
  <c r="S28"/>
  <c r="Q29"/>
  <c r="R29"/>
  <c r="S29"/>
  <c r="Q30"/>
  <c r="R30"/>
  <c r="S30"/>
  <c r="Q31"/>
  <c r="R31"/>
  <c r="S31"/>
  <c r="Q32"/>
  <c r="R32"/>
  <c r="S32"/>
  <c r="Q33"/>
  <c r="R33"/>
  <c r="S33"/>
  <c r="Q34"/>
  <c r="R34"/>
  <c r="S34"/>
  <c r="Q35"/>
  <c r="R35"/>
  <c r="S35"/>
  <c r="Q36"/>
  <c r="R36"/>
  <c r="S36"/>
  <c r="Q37"/>
  <c r="R37"/>
  <c r="S37"/>
  <c r="Q38"/>
  <c r="R38"/>
  <c r="S38"/>
  <c r="Q39"/>
  <c r="R39"/>
  <c r="S39"/>
  <c r="Q40"/>
  <c r="R40"/>
  <c r="S40"/>
  <c r="Q41"/>
  <c r="R41"/>
  <c r="S41"/>
  <c r="Q42"/>
  <c r="R42"/>
  <c r="S42"/>
  <c r="Q43"/>
  <c r="R43"/>
  <c r="S43"/>
  <c r="Q44"/>
  <c r="R44"/>
  <c r="S44"/>
  <c r="Q45"/>
  <c r="R45"/>
  <c r="S45"/>
  <c r="Q46"/>
  <c r="R46"/>
  <c r="S46"/>
  <c r="Q47"/>
  <c r="R47"/>
  <c r="S47"/>
  <c r="Q48"/>
  <c r="R48"/>
  <c r="S48"/>
  <c r="S49"/>
  <c r="AD18" i="7"/>
  <c r="AD19"/>
  <c r="AD20"/>
  <c r="AD21"/>
  <c r="AD22"/>
  <c r="AD23"/>
  <c r="AD24"/>
  <c r="AD25"/>
  <c r="AA26"/>
  <c r="AC26"/>
  <c r="AD26"/>
  <c r="AA27"/>
  <c r="AC27"/>
  <c r="AD27"/>
  <c r="AA28"/>
  <c r="AC28"/>
  <c r="AD28"/>
  <c r="AA29"/>
  <c r="AC29"/>
  <c r="AD29"/>
  <c r="AA30"/>
  <c r="AC30"/>
  <c r="AD30"/>
  <c r="AA31"/>
  <c r="AC31"/>
  <c r="AD31"/>
  <c r="AA32"/>
  <c r="AC32"/>
  <c r="AD32"/>
  <c r="AA33"/>
  <c r="AC33"/>
  <c r="AD33"/>
  <c r="AA34"/>
  <c r="AC34"/>
  <c r="AD34"/>
  <c r="AA35"/>
  <c r="AC35"/>
  <c r="AD35"/>
  <c r="AA36"/>
  <c r="AC36"/>
  <c r="AD36"/>
  <c r="AA37"/>
  <c r="AC37"/>
  <c r="AD37"/>
  <c r="AA38"/>
  <c r="AC38"/>
  <c r="AD38"/>
  <c r="AA39"/>
  <c r="AC39"/>
  <c r="AD39"/>
  <c r="AA40"/>
  <c r="AC40"/>
  <c r="AD40"/>
  <c r="AA41"/>
  <c r="AC41"/>
  <c r="AD41"/>
  <c r="AA42"/>
  <c r="AC42"/>
  <c r="AD42"/>
  <c r="AA43"/>
  <c r="AC43"/>
  <c r="AD43"/>
  <c r="AA44"/>
  <c r="AC44"/>
  <c r="AD44"/>
  <c r="AA45"/>
  <c r="AC45"/>
  <c r="AD45"/>
  <c r="AA46"/>
  <c r="AC46"/>
  <c r="AD46"/>
  <c r="AA47"/>
  <c r="AC47"/>
  <c r="AD47"/>
  <c r="AA48"/>
  <c r="AC48"/>
  <c r="AD48"/>
  <c r="AA49"/>
  <c r="AC49"/>
  <c r="AD49"/>
  <c r="AA50"/>
  <c r="AC50"/>
  <c r="AD50"/>
  <c r="AA51"/>
  <c r="AC51"/>
  <c r="AD51"/>
  <c r="AA52"/>
  <c r="AC52"/>
  <c r="AD52"/>
  <c r="AA53"/>
  <c r="AC53"/>
  <c r="AD53"/>
  <c r="AA54"/>
  <c r="AC54"/>
  <c r="AD54"/>
  <c r="AA55"/>
  <c r="AC55"/>
  <c r="AD55"/>
  <c r="AA56"/>
  <c r="AC56"/>
  <c r="AD56"/>
  <c r="AD57"/>
  <c r="L65" i="6"/>
  <c r="N25" i="4"/>
  <c r="N26"/>
  <c r="N27"/>
  <c r="N28"/>
  <c r="N29"/>
  <c r="N30"/>
  <c r="N31"/>
  <c r="N33" i="5"/>
  <c r="N34"/>
  <c r="N35"/>
  <c r="N36"/>
  <c r="N37"/>
  <c r="N38"/>
  <c r="N39"/>
  <c r="J65" i="6"/>
  <c r="K65"/>
  <c r="P76"/>
  <c r="P73"/>
  <c r="P71"/>
  <c r="X27" i="1"/>
  <c r="X28"/>
  <c r="X38"/>
  <c r="X39"/>
  <c r="X40"/>
  <c r="X41"/>
  <c r="X42"/>
  <c r="X43"/>
  <c r="X44"/>
  <c r="X45"/>
  <c r="X46"/>
  <c r="X47"/>
  <c r="AI29" i="2"/>
  <c r="AI30"/>
  <c r="AI31"/>
  <c r="AI32"/>
  <c r="AI33"/>
  <c r="AI34"/>
  <c r="AI35"/>
  <c r="AI36"/>
  <c r="AI37"/>
  <c r="AI38"/>
  <c r="AI39"/>
  <c r="AI49"/>
  <c r="AI50"/>
  <c r="AI51"/>
  <c r="AI52"/>
  <c r="AI53"/>
  <c r="AI54"/>
  <c r="AI55"/>
  <c r="AI56"/>
  <c r="AI57"/>
  <c r="AI58"/>
  <c r="AI59"/>
  <c r="AI60"/>
  <c r="AI61"/>
  <c r="AI62"/>
  <c r="AI63"/>
  <c r="AI64"/>
  <c r="AI65"/>
  <c r="AI66"/>
  <c r="W18" i="3"/>
  <c r="W19"/>
  <c r="W20"/>
  <c r="W21"/>
  <c r="W22"/>
  <c r="W23"/>
  <c r="V25"/>
  <c r="W25"/>
  <c r="V26"/>
  <c r="W26"/>
  <c r="V27"/>
  <c r="W27"/>
  <c r="V28"/>
  <c r="W28"/>
  <c r="V29"/>
  <c r="W29"/>
  <c r="V30"/>
  <c r="W30"/>
  <c r="V31"/>
  <c r="W31"/>
  <c r="V32"/>
  <c r="W32"/>
  <c r="V33"/>
  <c r="W33"/>
  <c r="V34"/>
  <c r="W34"/>
  <c r="V35"/>
  <c r="W35"/>
  <c r="V36"/>
  <c r="W36"/>
  <c r="V37"/>
  <c r="W37"/>
  <c r="V38"/>
  <c r="W38"/>
  <c r="V39"/>
  <c r="W39"/>
  <c r="V40"/>
  <c r="W40"/>
  <c r="V41"/>
  <c r="W41"/>
  <c r="V42"/>
  <c r="W42"/>
  <c r="V43"/>
  <c r="W43"/>
  <c r="V44"/>
  <c r="W44"/>
  <c r="V45"/>
  <c r="W45"/>
  <c r="V46"/>
  <c r="W46"/>
  <c r="V47"/>
  <c r="W47"/>
  <c r="V48"/>
  <c r="W48"/>
  <c r="AJ18" i="7"/>
  <c r="AJ19"/>
  <c r="AJ20"/>
  <c r="AJ21"/>
  <c r="AJ22"/>
  <c r="AJ23"/>
  <c r="AI26"/>
  <c r="AJ26"/>
  <c r="AI27"/>
  <c r="AJ27"/>
  <c r="AI28"/>
  <c r="AJ28"/>
  <c r="AI29"/>
  <c r="AJ29"/>
  <c r="AI30"/>
  <c r="AJ30"/>
  <c r="AI31"/>
  <c r="AJ31"/>
  <c r="AI32"/>
  <c r="AJ32"/>
  <c r="AI33"/>
  <c r="AJ33"/>
  <c r="AI34"/>
  <c r="AJ34"/>
  <c r="AI35"/>
  <c r="AJ35"/>
  <c r="AI36"/>
  <c r="AJ36"/>
  <c r="AI37"/>
  <c r="AJ37"/>
  <c r="AI38"/>
  <c r="AJ38"/>
  <c r="AI39"/>
  <c r="AJ39"/>
  <c r="AI40"/>
  <c r="AJ40"/>
  <c r="AI41"/>
  <c r="AJ41"/>
  <c r="AI42"/>
  <c r="AJ42"/>
  <c r="AI43"/>
  <c r="AJ43"/>
  <c r="AI44"/>
  <c r="AJ44"/>
  <c r="AI45"/>
  <c r="AJ45"/>
  <c r="AI46"/>
  <c r="AJ46"/>
  <c r="AI47"/>
  <c r="AJ47"/>
  <c r="AI48"/>
  <c r="AJ48"/>
  <c r="AI49"/>
  <c r="AJ49"/>
  <c r="AI50"/>
  <c r="AJ50"/>
  <c r="AI51"/>
  <c r="AJ51"/>
  <c r="AI52"/>
  <c r="AJ52"/>
  <c r="AI53"/>
  <c r="AJ53"/>
  <c r="AI54"/>
  <c r="AJ54"/>
  <c r="AI55"/>
  <c r="AJ55"/>
  <c r="AI56"/>
  <c r="AJ56"/>
  <c r="F17" i="6"/>
  <c r="F16"/>
  <c r="F13"/>
  <c r="B30" i="4"/>
  <c r="B29"/>
  <c r="B28"/>
  <c r="B27"/>
  <c r="B26"/>
  <c r="B25"/>
  <c r="U26" i="7"/>
  <c r="U27"/>
  <c r="U28"/>
  <c r="U29"/>
  <c r="U30"/>
  <c r="U31"/>
  <c r="U32"/>
  <c r="U33"/>
  <c r="U34"/>
  <c r="U35"/>
  <c r="U36"/>
  <c r="U37"/>
  <c r="U38"/>
  <c r="U39"/>
  <c r="U40"/>
  <c r="U41"/>
  <c r="U42"/>
  <c r="U43"/>
  <c r="U44"/>
  <c r="U45"/>
  <c r="U46"/>
  <c r="U47"/>
  <c r="U48"/>
  <c r="U49"/>
  <c r="U50"/>
  <c r="U51"/>
  <c r="U52"/>
  <c r="U53"/>
  <c r="U54"/>
  <c r="U55"/>
  <c r="U56"/>
  <c r="U57"/>
  <c r="W47" i="1"/>
  <c r="U47"/>
  <c r="R47"/>
  <c r="S47"/>
  <c r="W46"/>
  <c r="U46"/>
  <c r="R46"/>
  <c r="S46"/>
  <c r="W45"/>
  <c r="U45"/>
  <c r="R45"/>
  <c r="S45"/>
  <c r="W44"/>
  <c r="U44"/>
  <c r="R44"/>
  <c r="S44"/>
  <c r="W43"/>
  <c r="U43"/>
  <c r="R43"/>
  <c r="S43"/>
  <c r="W42"/>
  <c r="U42"/>
  <c r="R42"/>
  <c r="S42"/>
  <c r="W41"/>
  <c r="U41"/>
  <c r="R41"/>
  <c r="S41"/>
  <c r="W40"/>
  <c r="U40"/>
  <c r="R40"/>
  <c r="S40"/>
  <c r="W39"/>
  <c r="U39"/>
  <c r="R39"/>
  <c r="S39"/>
  <c r="W38"/>
  <c r="U38"/>
  <c r="S38"/>
  <c r="W28"/>
  <c r="U28"/>
  <c r="S28"/>
  <c r="W27"/>
  <c r="U27"/>
  <c r="S27"/>
  <c r="M28" i="3"/>
  <c r="M29"/>
  <c r="M30"/>
  <c r="M31"/>
  <c r="M32"/>
  <c r="M33"/>
  <c r="M34"/>
  <c r="M35"/>
  <c r="M36"/>
  <c r="M37"/>
  <c r="M38"/>
  <c r="M39"/>
  <c r="M40"/>
  <c r="M41"/>
  <c r="M42"/>
  <c r="M43"/>
  <c r="M44"/>
  <c r="M45"/>
  <c r="AH49" i="2"/>
  <c r="AH50"/>
  <c r="AA49"/>
  <c r="AA50"/>
  <c r="AA51"/>
  <c r="AA52"/>
  <c r="AA53"/>
  <c r="AA54"/>
  <c r="AA55"/>
  <c r="AA56"/>
  <c r="AA57"/>
  <c r="AH51"/>
  <c r="AH52"/>
  <c r="AH53"/>
  <c r="AH54"/>
  <c r="AH55"/>
  <c r="AH56"/>
  <c r="AH57"/>
  <c r="AA38"/>
  <c r="AH38"/>
  <c r="AA39"/>
  <c r="AH39"/>
  <c r="AA58"/>
  <c r="AH58"/>
  <c r="AA59"/>
  <c r="AH59"/>
  <c r="AA60"/>
  <c r="AH60"/>
  <c r="AA61"/>
  <c r="AH61"/>
  <c r="AA62"/>
  <c r="AH62"/>
  <c r="AA63"/>
  <c r="AH63"/>
  <c r="AA64"/>
  <c r="AH64"/>
  <c r="AA65"/>
  <c r="AH65"/>
  <c r="AA66"/>
  <c r="AH66"/>
  <c r="AB67"/>
  <c r="M25" i="3"/>
  <c r="M26"/>
  <c r="M27"/>
  <c r="M46"/>
  <c r="M47"/>
  <c r="M48"/>
  <c r="M49"/>
  <c r="X19" i="1"/>
  <c r="X20"/>
  <c r="X21"/>
  <c r="X22"/>
  <c r="X23"/>
  <c r="X24"/>
  <c r="X25"/>
  <c r="X26"/>
  <c r="X18"/>
  <c r="W24" i="3"/>
  <c r="W49"/>
  <c r="AJ25" i="7"/>
  <c r="AJ24"/>
  <c r="AJ57"/>
  <c r="P48" i="1"/>
  <c r="F15" i="6"/>
  <c r="F18"/>
  <c r="J19"/>
  <c r="M75"/>
  <c r="P75"/>
  <c r="M77"/>
  <c r="S29" i="1"/>
  <c r="T29"/>
  <c r="S30"/>
  <c r="S31"/>
  <c r="S32"/>
  <c r="S33"/>
  <c r="S34"/>
  <c r="S35"/>
  <c r="S36"/>
  <c r="S37"/>
  <c r="T30"/>
  <c r="T31"/>
  <c r="T32"/>
  <c r="T33"/>
  <c r="T34"/>
  <c r="T35"/>
  <c r="T36"/>
  <c r="T37"/>
  <c r="T48"/>
  <c r="X30"/>
  <c r="X31"/>
  <c r="X32"/>
  <c r="X33"/>
  <c r="X34"/>
  <c r="X35"/>
  <c r="X36"/>
  <c r="X37"/>
  <c r="X29"/>
  <c r="X48"/>
  <c r="V29"/>
  <c r="V30"/>
  <c r="V31"/>
  <c r="V32"/>
  <c r="V33"/>
  <c r="V34"/>
  <c r="V35"/>
  <c r="V36"/>
  <c r="V37"/>
  <c r="V48"/>
  <c r="W29"/>
  <c r="U29"/>
  <c r="W37"/>
  <c r="U37"/>
  <c r="W36"/>
  <c r="U36"/>
  <c r="W35"/>
  <c r="U35"/>
  <c r="W34"/>
  <c r="U34"/>
  <c r="W33"/>
  <c r="U33"/>
  <c r="W32"/>
  <c r="U32"/>
  <c r="W31"/>
  <c r="U31"/>
  <c r="W30"/>
  <c r="U30"/>
  <c r="AD41" i="2"/>
  <c r="AF41"/>
  <c r="AD42"/>
  <c r="AF42"/>
  <c r="AD43"/>
  <c r="AF43"/>
  <c r="AD44"/>
  <c r="AF44"/>
  <c r="AD45"/>
  <c r="AF45"/>
  <c r="AD46"/>
  <c r="AF46"/>
  <c r="AD47"/>
  <c r="AF47"/>
  <c r="AD48"/>
  <c r="AF48"/>
  <c r="AD40"/>
  <c r="AF40"/>
  <c r="AF67"/>
  <c r="M74" i="6"/>
  <c r="P74"/>
  <c r="AI41" i="2"/>
  <c r="AH41"/>
  <c r="AI42"/>
  <c r="AH42"/>
  <c r="AI43"/>
  <c r="AH43"/>
  <c r="AI44"/>
  <c r="AH44"/>
  <c r="AI45"/>
  <c r="AH45"/>
  <c r="AI46"/>
  <c r="AH46"/>
  <c r="AI47"/>
  <c r="AH47"/>
  <c r="AI48"/>
  <c r="AH48"/>
  <c r="AH40"/>
  <c r="AI40"/>
  <c r="AI67"/>
  <c r="I23" i="6"/>
  <c r="Y41" i="2"/>
  <c r="AA41"/>
  <c r="AC41"/>
  <c r="Y42"/>
  <c r="AA42"/>
  <c r="AC42"/>
  <c r="Y43"/>
  <c r="AA43"/>
  <c r="AC43"/>
  <c r="Y44"/>
  <c r="AA44"/>
  <c r="AC44"/>
  <c r="Y45"/>
  <c r="AA45"/>
  <c r="AC45"/>
  <c r="Y46"/>
  <c r="AA46"/>
  <c r="AC46"/>
  <c r="Y47"/>
  <c r="AA47"/>
  <c r="AC47"/>
  <c r="Y48"/>
  <c r="AA48"/>
  <c r="AC48"/>
  <c r="Y40"/>
  <c r="AA40"/>
  <c r="AC40"/>
  <c r="AC67"/>
  <c r="I22" i="6"/>
  <c r="M72"/>
  <c r="P72"/>
</calcChain>
</file>

<file path=xl/comments1.xml><?xml version="1.0" encoding="utf-8"?>
<comments xmlns="http://schemas.openxmlformats.org/spreadsheetml/2006/main">
  <authors>
    <author>EDDY VELTJEN</author>
  </authors>
  <commentList>
    <comment ref="T9" authorId="0">
      <text>
        <r>
          <rPr>
            <b/>
            <sz val="9"/>
            <color indexed="81"/>
            <rFont val="Arial"/>
          </rPr>
          <t>diameter buis invullen</t>
        </r>
        <r>
          <rPr>
            <sz val="9"/>
            <color indexed="81"/>
            <rFont val="Arial"/>
          </rPr>
          <t xml:space="preserve">
</t>
        </r>
      </text>
    </comment>
    <comment ref="V9" authorId="0">
      <text>
        <r>
          <rPr>
            <b/>
            <sz val="9"/>
            <color indexed="81"/>
            <rFont val="Arial"/>
          </rPr>
          <t>overeenkomstige strengen uit de onderstaande  tabel ingeven</t>
        </r>
        <r>
          <rPr>
            <sz val="9"/>
            <color indexed="81"/>
            <rFont val="Arial"/>
          </rPr>
          <t xml:space="preserve">
</t>
        </r>
      </text>
    </comment>
    <comment ref="A16" authorId="0">
      <text>
        <r>
          <rPr>
            <b/>
            <sz val="9"/>
            <color indexed="81"/>
            <rFont val="Arial"/>
          </rPr>
          <t>diameter rioolstreng in m invullen.COPY kolom A van gegevensdrager</t>
        </r>
        <r>
          <rPr>
            <sz val="9"/>
            <color indexed="81"/>
            <rFont val="Arial"/>
          </rPr>
          <t xml:space="preserve">
</t>
        </r>
      </text>
    </comment>
    <comment ref="B16" authorId="0">
      <text>
        <r>
          <rPr>
            <b/>
            <sz val="9"/>
            <color indexed="81"/>
            <rFont val="Arial"/>
          </rPr>
          <t>COPY kolom B-C-D van gegevensdrager</t>
        </r>
        <r>
          <rPr>
            <sz val="9"/>
            <color indexed="81"/>
            <rFont val="Arial"/>
          </rPr>
          <t xml:space="preserve">
</t>
        </r>
      </text>
    </comment>
    <comment ref="E16" authorId="0">
      <text>
        <r>
          <rPr>
            <b/>
            <sz val="9"/>
            <color indexed="81"/>
            <rFont val="Arial"/>
          </rPr>
          <t>lengte rioolstreng exclusief IP's invullen.
COPY kolom R van gegevensdrager</t>
        </r>
        <r>
          <rPr>
            <sz val="9"/>
            <color indexed="81"/>
            <rFont val="Arial"/>
          </rPr>
          <t xml:space="preserve">
</t>
        </r>
      </text>
    </comment>
    <comment ref="F16" authorId="0">
      <text>
        <r>
          <rPr>
            <b/>
            <sz val="9"/>
            <color indexed="81"/>
            <rFont val="Arial"/>
          </rPr>
          <t>COPY kolom F van gegevensdrager</t>
        </r>
        <r>
          <rPr>
            <sz val="9"/>
            <color indexed="81"/>
            <rFont val="Arial"/>
          </rPr>
          <t xml:space="preserve">
</t>
        </r>
      </text>
    </comment>
    <comment ref="G16" authorId="0">
      <text>
        <r>
          <rPr>
            <b/>
            <sz val="9"/>
            <color indexed="81"/>
            <rFont val="Arial"/>
          </rPr>
          <t>COPY kolom G van gegevensdrager</t>
        </r>
        <r>
          <rPr>
            <sz val="9"/>
            <color indexed="81"/>
            <rFont val="Arial"/>
          </rPr>
          <t xml:space="preserve">
</t>
        </r>
      </text>
    </comment>
    <comment ref="H16" authorId="0">
      <text>
        <r>
          <rPr>
            <sz val="9"/>
            <color indexed="81"/>
            <rFont val="Arial"/>
          </rPr>
          <t xml:space="preserve">bestaande maaiveldpeilen invullen overeenkomstig plannen lengteprofiel
</t>
        </r>
      </text>
    </comment>
    <comment ref="I16" authorId="0">
      <text>
        <r>
          <rPr>
            <b/>
            <sz val="9"/>
            <color indexed="81"/>
            <rFont val="Arial"/>
          </rPr>
          <t>COPY kolom j van gegevensdrager</t>
        </r>
        <r>
          <rPr>
            <sz val="9"/>
            <color indexed="81"/>
            <rFont val="Arial"/>
          </rPr>
          <t xml:space="preserve">
</t>
        </r>
      </text>
    </comment>
    <comment ref="J16" authorId="0">
      <text>
        <r>
          <rPr>
            <b/>
            <sz val="9"/>
            <color indexed="81"/>
            <rFont val="Arial"/>
          </rPr>
          <t>COPY kolom K van gegevensdrager</t>
        </r>
        <r>
          <rPr>
            <sz val="9"/>
            <color indexed="81"/>
            <rFont val="Arial"/>
          </rPr>
          <t xml:space="preserve">
</t>
        </r>
      </text>
    </comment>
    <comment ref="K16" authorId="0">
      <text>
        <r>
          <rPr>
            <b/>
            <sz val="9"/>
            <color indexed="81"/>
            <rFont val="Arial"/>
          </rPr>
          <t>bestaande maaiveldpeilen invullen overeenkomstig plannen lengteprofiel</t>
        </r>
        <r>
          <rPr>
            <sz val="9"/>
            <color indexed="81"/>
            <rFont val="Arial"/>
          </rPr>
          <t xml:space="preserve">
</t>
        </r>
      </text>
    </comment>
    <comment ref="L16" authorId="0">
      <text>
        <r>
          <rPr>
            <sz val="10"/>
            <rFont val="Arial"/>
          </rPr>
          <t xml:space="preserve">volgens tabel hierboven overeenkomstig diameter en diepteligging .COPY kolom R gegevensdrager
</t>
        </r>
      </text>
    </comment>
    <comment ref="M16" authorId="0">
      <text>
        <r>
          <rPr>
            <b/>
            <sz val="9"/>
            <color indexed="81"/>
            <rFont val="Arial"/>
          </rPr>
          <t>laagdikte van de nieuw aan te leggen rijweg = afstand baanbed tot maaiveld</t>
        </r>
        <r>
          <rPr>
            <sz val="9"/>
            <color indexed="81"/>
            <rFont val="Arial"/>
          </rPr>
          <t xml:space="preserve">
COPY kolom S gegevensdrager.</t>
        </r>
      </text>
    </comment>
    <comment ref="N16" authorId="0">
      <text>
        <r>
          <rPr>
            <b/>
            <sz val="9"/>
            <color indexed="81"/>
            <rFont val="Arial"/>
          </rPr>
          <t>laagdikte van de opgebroken verharding of de afgraving van de teelaarde</t>
        </r>
        <r>
          <rPr>
            <sz val="9"/>
            <color indexed="81"/>
            <rFont val="Arial"/>
          </rPr>
          <t xml:space="preserve">
</t>
        </r>
      </text>
    </comment>
    <comment ref="O16" authorId="0">
      <text>
        <r>
          <rPr>
            <b/>
            <sz val="9"/>
            <color indexed="81"/>
            <rFont val="Arial"/>
          </rPr>
          <t>hieronder in deze kolom wordt de gemiddelde diepteligging H
 van de rioolstreng weergegeven</t>
        </r>
        <r>
          <rPr>
            <sz val="9"/>
            <color indexed="81"/>
            <rFont val="Arial"/>
          </rPr>
          <t xml:space="preserve">
</t>
        </r>
      </text>
    </comment>
    <comment ref="R16" authorId="0">
      <text>
        <r>
          <rPr>
            <b/>
            <sz val="9"/>
            <color indexed="81"/>
            <rFont val="Arial"/>
          </rPr>
          <t>In kolom 1 de grondsoort welke het raakvlak vormt tussen grondwerken sleuf en grondwerken wegenis</t>
        </r>
        <r>
          <rPr>
            <sz val="9"/>
            <color indexed="81"/>
            <rFont val="Arial"/>
          </rPr>
          <t xml:space="preserve">
</t>
        </r>
      </text>
    </comment>
    <comment ref="U16" authorId="0">
      <text>
        <r>
          <rPr>
            <b/>
            <sz val="9"/>
            <color indexed="81"/>
            <rFont val="Arial"/>
          </rPr>
          <t>In kolom 2 de onderliggende grondsoort van kolom 1 vermelden</t>
        </r>
        <r>
          <rPr>
            <sz val="9"/>
            <color indexed="81"/>
            <rFont val="Arial"/>
          </rPr>
          <t xml:space="preserve">
</t>
        </r>
      </text>
    </comment>
    <comment ref="W16" authorId="0">
      <text>
        <r>
          <rPr>
            <b/>
            <sz val="9"/>
            <color indexed="81"/>
            <rFont val="Arial"/>
          </rPr>
          <t>in deze kolom de resterende grondsoort al of niet aanwezig vermelden . De waarden verschijnen automatisch na het invullen van de 2 overige  kolommen</t>
        </r>
      </text>
    </comment>
    <comment ref="R17" authorId="0">
      <text>
        <r>
          <rPr>
            <b/>
            <sz val="9"/>
            <color indexed="81"/>
            <rFont val="Arial"/>
          </rPr>
          <t>laagdikte van de grondsoort vermelden overeenkomstig zoneringsplannen = laagdikte zoneringsplannen min pakket opbraak of afgraving</t>
        </r>
        <r>
          <rPr>
            <sz val="9"/>
            <color indexed="81"/>
            <rFont val="Arial"/>
          </rPr>
          <t xml:space="preserve">
</t>
        </r>
      </text>
    </comment>
    <comment ref="S17" authorId="0">
      <text>
        <r>
          <rPr>
            <b/>
            <sz val="9"/>
            <color indexed="81"/>
            <rFont val="Arial"/>
          </rPr>
          <t>laagdikte aandeel riolering wordt hier bepaald na interpollatie bestaand en nieuw te verwezenlijken maaiveldpeil</t>
        </r>
        <r>
          <rPr>
            <sz val="9"/>
            <color indexed="81"/>
            <rFont val="Arial"/>
          </rPr>
          <t xml:space="preserve">
</t>
        </r>
      </text>
    </comment>
    <comment ref="U17" authorId="0">
      <text>
        <r>
          <rPr>
            <b/>
            <sz val="9"/>
            <color indexed="81"/>
            <rFont val="Arial"/>
          </rPr>
          <t>Laagdikte van de bovenstaande grondsoort vermelden volgens zoneringsplannen enkel bij aanwezigheid van nog een derde grondsoort.In het geval van afwezigheid van deze derde grondsoort de waarden van de laagdikten in kolom 3 allemaal op 0 zetten en de individuele laagdikten van kolom 2 worden dan automatisch getoond</t>
        </r>
        <r>
          <rPr>
            <sz val="9"/>
            <color indexed="81"/>
            <rFont val="Arial"/>
          </rPr>
          <t xml:space="preserve">
</t>
        </r>
      </text>
    </comment>
  </commentList>
</comments>
</file>

<file path=xl/comments2.xml><?xml version="1.0" encoding="utf-8"?>
<comments xmlns="http://schemas.openxmlformats.org/spreadsheetml/2006/main">
  <authors>
    <author>EDDY VELTJEN</author>
  </authors>
  <commentList>
    <comment ref="A27" authorId="0">
      <text>
        <r>
          <rPr>
            <b/>
            <sz val="9"/>
            <color indexed="81"/>
            <rFont val="Arial"/>
          </rPr>
          <t>diameter rioolstreng in m invullen COPY kolom A van gegevensdrager.</t>
        </r>
      </text>
    </comment>
    <comment ref="B27" authorId="0">
      <text>
        <r>
          <rPr>
            <b/>
            <sz val="9"/>
            <color indexed="81"/>
            <rFont val="Arial"/>
          </rPr>
          <t>COPY kolom B-C-D van gegevensdrager</t>
        </r>
        <r>
          <rPr>
            <sz val="9"/>
            <color indexed="81"/>
            <rFont val="Arial"/>
          </rPr>
          <t xml:space="preserve">
</t>
        </r>
      </text>
    </comment>
    <comment ref="E27" authorId="0">
      <text>
        <r>
          <rPr>
            <b/>
            <sz val="9"/>
            <color indexed="81"/>
            <rFont val="Arial"/>
          </rPr>
          <t>invullen volgens gegevens in tabel hierboven</t>
        </r>
        <r>
          <rPr>
            <sz val="9"/>
            <color indexed="81"/>
            <rFont val="Arial"/>
          </rPr>
          <t xml:space="preserve">
</t>
        </r>
      </text>
    </comment>
    <comment ref="F27" authorId="0">
      <text>
        <r>
          <rPr>
            <b/>
            <sz val="9"/>
            <color indexed="81"/>
            <rFont val="Arial"/>
          </rPr>
          <t>lengte rioolstreng exclusief IP's invullen.
COPY kolom R van gegevensdrager</t>
        </r>
        <r>
          <rPr>
            <sz val="9"/>
            <color indexed="81"/>
            <rFont val="Arial"/>
          </rPr>
          <t xml:space="preserve">
</t>
        </r>
      </text>
    </comment>
    <comment ref="G27" authorId="0">
      <text>
        <r>
          <rPr>
            <b/>
            <sz val="9"/>
            <color indexed="81"/>
            <rFont val="Arial"/>
          </rPr>
          <t>COPY kolom F van gegevensdrager</t>
        </r>
        <r>
          <rPr>
            <sz val="9"/>
            <color indexed="81"/>
            <rFont val="Arial"/>
          </rPr>
          <t xml:space="preserve">
</t>
        </r>
      </text>
    </comment>
    <comment ref="H27" authorId="0">
      <text>
        <r>
          <rPr>
            <sz val="9"/>
            <color indexed="81"/>
            <rFont val="Arial"/>
          </rPr>
          <t>COPY kolom G
 van algemene gegevensdrager</t>
        </r>
      </text>
    </comment>
    <comment ref="J27" authorId="0">
      <text>
        <r>
          <rPr>
            <b/>
            <sz val="9"/>
            <color indexed="81"/>
            <rFont val="Arial"/>
          </rPr>
          <t>bestaande maaiveldpeilen invullen overeenkomstig plannen lengteprofiel</t>
        </r>
        <r>
          <rPr>
            <sz val="9"/>
            <color indexed="81"/>
            <rFont val="Arial"/>
          </rPr>
          <t xml:space="preserve">
</t>
        </r>
      </text>
    </comment>
    <comment ref="L27" authorId="0">
      <text>
        <r>
          <rPr>
            <b/>
            <sz val="9"/>
            <color indexed="81"/>
            <rFont val="Arial"/>
          </rPr>
          <t>COPY kolom J van algemene gegevensdrager</t>
        </r>
        <r>
          <rPr>
            <sz val="9"/>
            <color indexed="81"/>
            <rFont val="Arial"/>
          </rPr>
          <t xml:space="preserve">
</t>
        </r>
      </text>
    </comment>
    <comment ref="N27" authorId="0">
      <text>
        <r>
          <rPr>
            <b/>
            <sz val="9"/>
            <color indexed="81"/>
            <rFont val="Arial"/>
          </rPr>
          <t>COPY kolom K van algemene gegevensdrager</t>
        </r>
        <r>
          <rPr>
            <sz val="9"/>
            <color indexed="81"/>
            <rFont val="Arial"/>
          </rPr>
          <t xml:space="preserve">
</t>
        </r>
      </text>
    </comment>
    <comment ref="P27" authorId="0">
      <text>
        <r>
          <rPr>
            <b/>
            <sz val="9"/>
            <color indexed="81"/>
            <rFont val="Arial"/>
          </rPr>
          <t>bestaande maaiveldpeilen invullen overeenkomstig plannen lengteprofiel</t>
        </r>
        <r>
          <rPr>
            <sz val="9"/>
            <color indexed="81"/>
            <rFont val="Arial"/>
          </rPr>
          <t xml:space="preserve">
</t>
        </r>
      </text>
    </comment>
    <comment ref="Q27" authorId="0">
      <text>
        <r>
          <rPr>
            <b/>
            <sz val="9"/>
            <color indexed="81"/>
            <rFont val="Arial"/>
          </rPr>
          <t>volgens tabel hierboven overeenkomstig diameter en diepteligging.COPY kolom R van gegevensdrager</t>
        </r>
        <r>
          <rPr>
            <sz val="9"/>
            <color indexed="81"/>
            <rFont val="Arial"/>
          </rPr>
          <t xml:space="preserve">
</t>
        </r>
      </text>
    </comment>
    <comment ref="R27" authorId="0">
      <text>
        <r>
          <rPr>
            <b/>
            <sz val="9"/>
            <color indexed="81"/>
            <rFont val="Arial"/>
          </rPr>
          <t>laagdikte van de nieuw aan te leggen rijweg = afstand baanbed tot maaiveld.COPY kolom S van gegevensdrager</t>
        </r>
        <r>
          <rPr>
            <sz val="9"/>
            <color indexed="81"/>
            <rFont val="Arial"/>
          </rPr>
          <t xml:space="preserve">
</t>
        </r>
      </text>
    </comment>
    <comment ref="T27" authorId="0">
      <text>
        <r>
          <rPr>
            <b/>
            <sz val="9"/>
            <color indexed="81"/>
            <rFont val="Arial"/>
          </rPr>
          <t>laagdikte van de opgebroken verharding of de afgraving van de teelaarde</t>
        </r>
        <r>
          <rPr>
            <sz val="9"/>
            <color indexed="81"/>
            <rFont val="Arial"/>
          </rPr>
          <t xml:space="preserve">
</t>
        </r>
      </text>
    </comment>
    <comment ref="U27" authorId="0">
      <text>
        <r>
          <rPr>
            <b/>
            <sz val="9"/>
            <color indexed="81"/>
            <rFont val="Arial"/>
          </rPr>
          <t>hieronder in deze kolom wordt de gemiddelde diepteligging H
 van de rioolstreng weergegeven</t>
        </r>
        <r>
          <rPr>
            <sz val="9"/>
            <color indexed="81"/>
            <rFont val="Arial"/>
          </rPr>
          <t xml:space="preserve">
</t>
        </r>
      </text>
    </comment>
    <comment ref="Y27" authorId="0">
      <text>
        <r>
          <rPr>
            <b/>
            <sz val="9"/>
            <color indexed="81"/>
            <rFont val="Arial"/>
          </rPr>
          <t>In kolom 1 de grondsoort welke het raakvlak vormt tussen grondwerken sleuf en grondwerken wegenis</t>
        </r>
        <r>
          <rPr>
            <sz val="9"/>
            <color indexed="81"/>
            <rFont val="Arial"/>
          </rPr>
          <t xml:space="preserve">
</t>
        </r>
      </text>
    </comment>
    <comment ref="AD27" authorId="0">
      <text>
        <r>
          <rPr>
            <b/>
            <sz val="9"/>
            <color indexed="81"/>
            <rFont val="Arial"/>
          </rPr>
          <t>In kolom 2 de onderliggende grondsoort van kolom 1 vermelden</t>
        </r>
        <r>
          <rPr>
            <sz val="9"/>
            <color indexed="81"/>
            <rFont val="Arial"/>
          </rPr>
          <t xml:space="preserve">
</t>
        </r>
      </text>
    </comment>
    <comment ref="AH27" authorId="0">
      <text>
        <r>
          <rPr>
            <b/>
            <sz val="9"/>
            <color indexed="81"/>
            <rFont val="Arial"/>
          </rPr>
          <t>in deze kolom de resterende grondsoort al of niet aanwezig vermelden . De waarden verschijnen automatisch na het invullen van de 2 overige  kolommen</t>
        </r>
        <r>
          <rPr>
            <sz val="9"/>
            <color indexed="81"/>
            <rFont val="Arial"/>
          </rPr>
          <t xml:space="preserve">
</t>
        </r>
      </text>
    </comment>
    <comment ref="Y28" authorId="0">
      <text>
        <r>
          <rPr>
            <b/>
            <sz val="9"/>
            <color indexed="81"/>
            <rFont val="Arial"/>
          </rPr>
          <t>laagdikte van de grondsoort vermelden overeenkomstig zoneringsplannen = laagdikte zoneringsplannen min pakket opbraak of afgraving</t>
        </r>
        <r>
          <rPr>
            <sz val="9"/>
            <color indexed="81"/>
            <rFont val="Arial"/>
          </rPr>
          <t xml:space="preserve">
</t>
        </r>
      </text>
    </comment>
    <comment ref="AA28" authorId="0">
      <text>
        <r>
          <rPr>
            <b/>
            <sz val="9"/>
            <color indexed="81"/>
            <rFont val="Arial"/>
          </rPr>
          <t>laagdikte aandeel riolering wordt hier bepaald na interpollatie bestaand en nieuw te verwezenlijken maaiveldpeil</t>
        </r>
        <r>
          <rPr>
            <sz val="9"/>
            <color indexed="81"/>
            <rFont val="Arial"/>
          </rPr>
          <t xml:space="preserve">
</t>
        </r>
      </text>
    </comment>
    <comment ref="AD28" authorId="0">
      <text>
        <r>
          <rPr>
            <b/>
            <sz val="9"/>
            <color indexed="81"/>
            <rFont val="Arial"/>
          </rPr>
          <t>Laagdikte van de bovenstaande grondsoort vermelden volgens zoneringsplannen enkel bij aanwezigheid van nog een derde grondsoort.In het geval van afwezigheid van deze derde grondsoort de waarden van de laagdikten in kolom 3 allemaal op 0 zetten en de individuele laagdikten van kolom 2 worden dan automatisch getoond</t>
        </r>
        <r>
          <rPr>
            <sz val="9"/>
            <color indexed="81"/>
            <rFont val="Arial"/>
          </rPr>
          <t xml:space="preserve">
</t>
        </r>
      </text>
    </comment>
  </commentList>
</comments>
</file>

<file path=xl/comments3.xml><?xml version="1.0" encoding="utf-8"?>
<comments xmlns="http://schemas.openxmlformats.org/spreadsheetml/2006/main">
  <authors>
    <author>EDDY VELTJEN</author>
  </authors>
  <commentList>
    <comment ref="A16" authorId="0">
      <text>
        <r>
          <rPr>
            <b/>
            <sz val="9"/>
            <color indexed="81"/>
            <rFont val="Arial"/>
          </rPr>
          <t>IP nummers invullen , COPY kolom B van gegevensdrager</t>
        </r>
        <r>
          <rPr>
            <sz val="9"/>
            <color indexed="81"/>
            <rFont val="Arial"/>
          </rPr>
          <t xml:space="preserve">
</t>
        </r>
      </text>
    </comment>
    <comment ref="B16" authorId="0">
      <text>
        <r>
          <rPr>
            <b/>
            <sz val="9"/>
            <color indexed="81"/>
            <rFont val="Arial"/>
          </rPr>
          <t xml:space="preserve">COPY kolom A van blad1 van dit werkdocument
</t>
        </r>
        <r>
          <rPr>
            <sz val="9"/>
            <color indexed="81"/>
            <rFont val="Arial"/>
          </rPr>
          <t xml:space="preserve">
</t>
        </r>
      </text>
    </comment>
    <comment ref="C16" authorId="0">
      <text>
        <r>
          <rPr>
            <b/>
            <sz val="9"/>
            <color indexed="81"/>
            <rFont val="Arial"/>
          </rPr>
          <t>inwendige diameter IP +2x de wanddikte.</t>
        </r>
        <r>
          <rPr>
            <sz val="9"/>
            <color indexed="81"/>
            <rFont val="Arial"/>
          </rPr>
          <t xml:space="preserve">
</t>
        </r>
      </text>
    </comment>
    <comment ref="D16" authorId="0">
      <text>
        <r>
          <rPr>
            <b/>
            <sz val="9"/>
            <color indexed="81"/>
            <rFont val="Arial"/>
          </rPr>
          <t>COPY kolom Q van gegevensdrager</t>
        </r>
        <r>
          <rPr>
            <sz val="9"/>
            <color indexed="81"/>
            <rFont val="Arial"/>
          </rPr>
          <t xml:space="preserve">
</t>
        </r>
      </text>
    </comment>
    <comment ref="E16" authorId="0">
      <text>
        <r>
          <rPr>
            <b/>
            <sz val="9"/>
            <color indexed="81"/>
            <rFont val="Arial"/>
          </rPr>
          <t>COPY kolom J van gegevensdrager</t>
        </r>
        <r>
          <rPr>
            <sz val="9"/>
            <color indexed="81"/>
            <rFont val="Arial"/>
          </rPr>
          <t xml:space="preserve">
</t>
        </r>
      </text>
    </comment>
    <comment ref="F16" authorId="0">
      <text>
        <r>
          <rPr>
            <b/>
            <sz val="9"/>
            <color indexed="81"/>
            <rFont val="Arial"/>
          </rPr>
          <t>COPY kolom K van gegevensdrager</t>
        </r>
        <r>
          <rPr>
            <sz val="9"/>
            <color indexed="81"/>
            <rFont val="Arial"/>
          </rPr>
          <t xml:space="preserve">
</t>
        </r>
      </text>
    </comment>
    <comment ref="G16" authorId="0">
      <text>
        <r>
          <rPr>
            <b/>
            <sz val="9"/>
            <color indexed="81"/>
            <rFont val="Arial"/>
          </rPr>
          <t>COPY kolom K van blad 1 van dit werkdocument</t>
        </r>
        <r>
          <rPr>
            <sz val="9"/>
            <color indexed="81"/>
            <rFont val="Arial"/>
          </rPr>
          <t xml:space="preserve">
</t>
        </r>
      </text>
    </comment>
    <comment ref="H16" authorId="0">
      <text>
        <r>
          <rPr>
            <b/>
            <sz val="9"/>
            <color indexed="81"/>
            <rFont val="Arial"/>
          </rPr>
          <t>bodemdikte van het basiselement invullen</t>
        </r>
        <r>
          <rPr>
            <sz val="9"/>
            <color indexed="81"/>
            <rFont val="Arial"/>
          </rPr>
          <t xml:space="preserve">
</t>
        </r>
      </text>
    </comment>
    <comment ref="I16" authorId="0">
      <text>
        <r>
          <rPr>
            <b/>
            <sz val="9"/>
            <color indexed="81"/>
            <rFont val="Arial"/>
          </rPr>
          <t>laagdikte van de nieuw aan te leggen rijweg = afstand baanbed tot maaiveld</t>
        </r>
        <r>
          <rPr>
            <sz val="9"/>
            <color indexed="81"/>
            <rFont val="Arial"/>
          </rPr>
          <t xml:space="preserve">
</t>
        </r>
      </text>
    </comment>
    <comment ref="J16" authorId="0">
      <text>
        <r>
          <rPr>
            <b/>
            <sz val="9"/>
            <color indexed="81"/>
            <rFont val="Arial"/>
          </rPr>
          <t>laagdikte van de opgebroken verharding of de afgraving van de teelaarde</t>
        </r>
        <r>
          <rPr>
            <sz val="9"/>
            <color indexed="81"/>
            <rFont val="Arial"/>
          </rPr>
          <t xml:space="preserve">
</t>
        </r>
      </text>
    </comment>
    <comment ref="K16" authorId="0">
      <text>
        <r>
          <rPr>
            <sz val="10"/>
            <rFont val="Arial"/>
          </rPr>
          <t>volgens tabel hierboven overeenkomstig diameter en diepteligging (zie gegevensdrager)</t>
        </r>
        <r>
          <rPr>
            <sz val="10"/>
            <rFont val="Arial"/>
          </rPr>
          <t xml:space="preserve">
</t>
        </r>
      </text>
    </comment>
    <comment ref="P16" authorId="0">
      <text>
        <r>
          <rPr>
            <b/>
            <sz val="9"/>
            <color indexed="81"/>
            <rFont val="Arial"/>
          </rPr>
          <t>cijfer 1, 2 of 3 invullen overenkomstig het kolomnummer van de hiernaastvolgende kolommen, die met de corresponderende grondsoort t.h.v. de uitgraving van de fundering van de IP overeenstemmen.</t>
        </r>
        <r>
          <rPr>
            <sz val="9"/>
            <color indexed="81"/>
            <rFont val="Arial"/>
          </rPr>
          <t xml:space="preserve">
</t>
        </r>
      </text>
    </comment>
    <comment ref="Q16" authorId="0">
      <text>
        <r>
          <rPr>
            <b/>
            <sz val="9"/>
            <color indexed="81"/>
            <rFont val="Arial"/>
          </rPr>
          <t>In kolom 1 de grondsoort welke het raakvlak vormt tussen grondwerken sleuf en grondwerken wegenis</t>
        </r>
        <r>
          <rPr>
            <sz val="9"/>
            <color indexed="81"/>
            <rFont val="Arial"/>
          </rPr>
          <t xml:space="preserve">
</t>
        </r>
      </text>
    </comment>
    <comment ref="T16" authorId="0">
      <text>
        <r>
          <rPr>
            <b/>
            <sz val="9"/>
            <color indexed="81"/>
            <rFont val="Arial"/>
          </rPr>
          <t>In kolom 2 de onderliggende grondsoort van kolom 1 vermelden</t>
        </r>
        <r>
          <rPr>
            <sz val="9"/>
            <color indexed="81"/>
            <rFont val="Arial"/>
          </rPr>
          <t xml:space="preserve">
</t>
        </r>
      </text>
    </comment>
    <comment ref="V16" authorId="0">
      <text>
        <r>
          <rPr>
            <b/>
            <sz val="9"/>
            <color indexed="81"/>
            <rFont val="Arial"/>
          </rPr>
          <t>in deze kolom de resterende grondsoort al of niet aanwezig vermelden . De waarden verschijnen automatisch na het invullen van de 2 overige  kolommen</t>
        </r>
      </text>
    </comment>
    <comment ref="Q17" authorId="0">
      <text>
        <r>
          <rPr>
            <b/>
            <sz val="9"/>
            <color indexed="81"/>
            <rFont val="Arial"/>
          </rPr>
          <t>laagdikte van de grondsoort vermelden overeenkomstig zoneringsplannen = laagdikte zoneringsplannen min pakket opbraak of afgraving</t>
        </r>
        <r>
          <rPr>
            <sz val="9"/>
            <color indexed="81"/>
            <rFont val="Arial"/>
          </rPr>
          <t xml:space="preserve">
</t>
        </r>
      </text>
    </comment>
    <comment ref="R17" authorId="0">
      <text>
        <r>
          <rPr>
            <b/>
            <sz val="9"/>
            <color indexed="81"/>
            <rFont val="Arial"/>
          </rPr>
          <t>laagdikte aandeel riolering wordt hier bepaald na interpollatie bestaand en nieuw te verwezenlijken maaiveldpeil</t>
        </r>
        <r>
          <rPr>
            <sz val="9"/>
            <color indexed="81"/>
            <rFont val="Arial"/>
          </rPr>
          <t xml:space="preserve">
</t>
        </r>
      </text>
    </comment>
    <comment ref="T17" authorId="0">
      <text>
        <r>
          <rPr>
            <b/>
            <sz val="9"/>
            <color indexed="81"/>
            <rFont val="Arial"/>
          </rPr>
          <t>Laagdikte van de bovenstaande grondsoort vermelden volgens zoneringsplannen enkel bij aanwezigheid van nog een derde grondsoort.In het geval van afwezigheid van deze derde grondsoort de waarden van de laagdikten in kolom 3 allemaal op 0 zetten en de individuele laagdikten van kolom 2 worden dan automatisch getoond</t>
        </r>
        <r>
          <rPr>
            <sz val="9"/>
            <color indexed="81"/>
            <rFont val="Arial"/>
          </rPr>
          <t xml:space="preserve">
</t>
        </r>
      </text>
    </comment>
  </commentList>
</comments>
</file>

<file path=xl/comments4.xml><?xml version="1.0" encoding="utf-8"?>
<comments xmlns="http://schemas.openxmlformats.org/spreadsheetml/2006/main">
  <authors>
    <author>EDDY VELTJEN</author>
    <author>eddy</author>
  </authors>
  <commentList>
    <comment ref="A16" authorId="0">
      <text>
        <r>
          <rPr>
            <b/>
            <sz val="9"/>
            <color indexed="81"/>
            <rFont val="Arial"/>
          </rPr>
          <t>IP nummers invullen , COPY kolom B van blad 2 van dit werkblad</t>
        </r>
        <r>
          <rPr>
            <sz val="9"/>
            <color indexed="81"/>
            <rFont val="Arial"/>
          </rPr>
          <t xml:space="preserve">
</t>
        </r>
      </text>
    </comment>
    <comment ref="B16" authorId="0">
      <text>
        <r>
          <rPr>
            <b/>
            <sz val="9"/>
            <color indexed="81"/>
            <rFont val="Arial"/>
          </rPr>
          <t xml:space="preserve">COPY kolom A van gegevensdrager
</t>
        </r>
        <r>
          <rPr>
            <sz val="9"/>
            <color indexed="81"/>
            <rFont val="Arial"/>
          </rPr>
          <t xml:space="preserve">
</t>
        </r>
      </text>
    </comment>
    <comment ref="C16" authorId="0">
      <text>
        <r>
          <rPr>
            <b/>
            <sz val="9"/>
            <color indexed="81"/>
            <rFont val="Arial"/>
          </rPr>
          <t>inwendige diameter IP +2x de wanddikte.</t>
        </r>
        <r>
          <rPr>
            <sz val="9"/>
            <color indexed="81"/>
            <rFont val="Arial"/>
          </rPr>
          <t xml:space="preserve">
</t>
        </r>
      </text>
    </comment>
    <comment ref="D16" authorId="0">
      <text>
        <r>
          <rPr>
            <sz val="9"/>
            <color indexed="81"/>
            <rFont val="Arial"/>
          </rPr>
          <t xml:space="preserve">COPY kolom Q van gegevensdrager
</t>
        </r>
      </text>
    </comment>
    <comment ref="F16" authorId="0">
      <text>
        <r>
          <rPr>
            <b/>
            <sz val="9"/>
            <color indexed="81"/>
            <rFont val="Arial"/>
          </rPr>
          <t>COPY kolom J van gegevensdrager</t>
        </r>
        <r>
          <rPr>
            <sz val="9"/>
            <color indexed="81"/>
            <rFont val="Arial"/>
          </rPr>
          <t xml:space="preserve">
</t>
        </r>
      </text>
    </comment>
    <comment ref="H16" authorId="0">
      <text>
        <r>
          <rPr>
            <b/>
            <sz val="9"/>
            <color indexed="81"/>
            <rFont val="Arial"/>
          </rPr>
          <t>COPY kolom K van gegevensdrager</t>
        </r>
        <r>
          <rPr>
            <sz val="9"/>
            <color indexed="81"/>
            <rFont val="Arial"/>
          </rPr>
          <t xml:space="preserve">
</t>
        </r>
      </text>
    </comment>
    <comment ref="J16" authorId="0">
      <text>
        <r>
          <rPr>
            <b/>
            <sz val="9"/>
            <color indexed="81"/>
            <rFont val="Arial"/>
          </rPr>
          <t>COPY kolom J van blad 1 van dit werkdocument</t>
        </r>
        <r>
          <rPr>
            <sz val="9"/>
            <color indexed="81"/>
            <rFont val="Arial"/>
          </rPr>
          <t xml:space="preserve">
</t>
        </r>
      </text>
    </comment>
    <comment ref="L16" authorId="0">
      <text>
        <r>
          <rPr>
            <sz val="9"/>
            <color indexed="81"/>
            <rFont val="Arial"/>
          </rPr>
          <t xml:space="preserve">bodemdikte van het basiselement invullen
</t>
        </r>
      </text>
    </comment>
    <comment ref="M16" authorId="0">
      <text>
        <r>
          <rPr>
            <b/>
            <sz val="9"/>
            <color indexed="81"/>
            <rFont val="Arial"/>
          </rPr>
          <t>laagdikte van de nieuw aan te leggen rijweg = afstand baanbed tot maaiveld</t>
        </r>
        <r>
          <rPr>
            <sz val="9"/>
            <color indexed="81"/>
            <rFont val="Arial"/>
          </rPr>
          <t xml:space="preserve">
</t>
        </r>
      </text>
    </comment>
    <comment ref="N16" authorId="1">
      <text>
        <r>
          <rPr>
            <b/>
            <sz val="8"/>
            <color indexed="81"/>
            <rFont val="Tahoma"/>
            <charset val="1"/>
          </rPr>
          <t>laagdikte van de opbraak of van de afgegraven teelaarde</t>
        </r>
        <r>
          <rPr>
            <sz val="8"/>
            <color indexed="81"/>
            <rFont val="Tahoma"/>
            <charset val="1"/>
          </rPr>
          <t xml:space="preserve">
</t>
        </r>
      </text>
    </comment>
    <comment ref="Q16" authorId="0">
      <text>
        <r>
          <rPr>
            <b/>
            <sz val="9"/>
            <color indexed="81"/>
            <rFont val="Arial"/>
          </rPr>
          <t>volgens tabel hierboven overeenkomstig diameter en diepteligging (zie gegevensdrager)</t>
        </r>
        <r>
          <rPr>
            <sz val="9"/>
            <color indexed="81"/>
            <rFont val="Arial"/>
          </rPr>
          <t xml:space="preserve">
</t>
        </r>
      </text>
    </comment>
    <comment ref="Z16" authorId="0">
      <text>
        <r>
          <rPr>
            <b/>
            <sz val="9"/>
            <color indexed="81"/>
            <rFont val="Arial"/>
          </rPr>
          <t>cijfer 1, 2 of 3 invullen overenkomstig het kolomnummer van de hiernaastvolgende kolommen, die met de corresponderende grondsoort t.h.v. de uitgraving van de fundering van de IP overeenstemmen.</t>
        </r>
        <r>
          <rPr>
            <sz val="9"/>
            <color indexed="81"/>
            <rFont val="Arial"/>
          </rPr>
          <t xml:space="preserve">
</t>
        </r>
      </text>
    </comment>
    <comment ref="AA16" authorId="0">
      <text>
        <r>
          <rPr>
            <b/>
            <sz val="9"/>
            <color indexed="81"/>
            <rFont val="Arial"/>
          </rPr>
          <t>In kolom 1 de grondsoort welke het raakvlak vormt tussen grondwerken sleuf en grondwerken wegenis</t>
        </r>
        <r>
          <rPr>
            <sz val="9"/>
            <color indexed="81"/>
            <rFont val="Arial"/>
          </rPr>
          <t xml:space="preserve">
</t>
        </r>
      </text>
    </comment>
    <comment ref="AF16" authorId="0">
      <text>
        <r>
          <rPr>
            <b/>
            <sz val="9"/>
            <color indexed="81"/>
            <rFont val="Arial"/>
          </rPr>
          <t>In kolom 2 een onderliggende grondsoort van kolom 1 vermelden</t>
        </r>
        <r>
          <rPr>
            <sz val="9"/>
            <color indexed="81"/>
            <rFont val="Arial"/>
          </rPr>
          <t xml:space="preserve">
</t>
        </r>
      </text>
    </comment>
    <comment ref="AI16" authorId="0">
      <text>
        <r>
          <rPr>
            <b/>
            <sz val="9"/>
            <color indexed="81"/>
            <rFont val="Arial"/>
          </rPr>
          <t>in deze kolom de resterende grondsoort al of niet aanwezig vermelden . De waarden verschijnen automatisch na het invullen van de 2 overige  kolommen</t>
        </r>
        <r>
          <rPr>
            <sz val="9"/>
            <color indexed="81"/>
            <rFont val="Arial"/>
          </rPr>
          <t xml:space="preserve">
</t>
        </r>
      </text>
    </comment>
    <comment ref="AA17" authorId="0">
      <text>
        <r>
          <rPr>
            <sz val="10"/>
            <rFont val="Arial"/>
          </rPr>
          <t>laagdikte van de grondsoort vermelden overeenkomstig zoneringsplannen = laagdikte zoneringsplannen min pakket opbraak of afgraving</t>
        </r>
        <r>
          <rPr>
            <sz val="10"/>
            <rFont val="Arial"/>
          </rPr>
          <t xml:space="preserve">
</t>
        </r>
      </text>
    </comment>
    <comment ref="AC17" authorId="0">
      <text>
        <r>
          <rPr>
            <b/>
            <sz val="9"/>
            <color indexed="81"/>
            <rFont val="Arial"/>
          </rPr>
          <t>laagdikte aandeel riolering wordt hier bepaald na interpollatie bestaand en nieuw te verwezenlijken maaiveldpeil</t>
        </r>
        <r>
          <rPr>
            <sz val="9"/>
            <color indexed="81"/>
            <rFont val="Arial"/>
          </rPr>
          <t xml:space="preserve">
</t>
        </r>
      </text>
    </comment>
    <comment ref="AD17" authorId="0">
      <text>
        <r>
          <rPr>
            <b/>
            <sz val="9"/>
            <color indexed="81"/>
            <rFont val="Arial"/>
          </rPr>
          <t>toont hier het volume van de uitgegraven grondsoort</t>
        </r>
        <r>
          <rPr>
            <sz val="9"/>
            <color indexed="81"/>
            <rFont val="Arial"/>
          </rPr>
          <t xml:space="preserve">
</t>
        </r>
      </text>
    </comment>
    <comment ref="AF17" authorId="0">
      <text>
        <r>
          <rPr>
            <b/>
            <sz val="9"/>
            <color indexed="81"/>
            <rFont val="Arial"/>
          </rPr>
          <t>Laagdikte van de bovenstaande grondsoort vermelden volgens zoneringsplannen enkel bij aanwezigheid van nog een derde grondsoort.In het geval van afwezigheid van deze derde grondsoort de waarden van de laagdikten in kolom 3 allemaal op 0 zetten en de individuele laagdikten van kolom 2 worden dan automatisch getoond</t>
        </r>
        <r>
          <rPr>
            <sz val="9"/>
            <color indexed="81"/>
            <rFont val="Arial"/>
          </rPr>
          <t xml:space="preserve">
</t>
        </r>
      </text>
    </comment>
    <comment ref="AH17" authorId="0">
      <text>
        <r>
          <rPr>
            <b/>
            <sz val="9"/>
            <color indexed="81"/>
            <rFont val="Arial"/>
          </rPr>
          <t>toont hier het uitgegraven volume van deze grondsoort</t>
        </r>
        <r>
          <rPr>
            <sz val="9"/>
            <color indexed="81"/>
            <rFont val="Arial"/>
          </rPr>
          <t xml:space="preserve">
</t>
        </r>
      </text>
    </comment>
    <comment ref="AJ17" authorId="0">
      <text>
        <r>
          <rPr>
            <b/>
            <sz val="9"/>
            <color indexed="81"/>
            <rFont val="Arial"/>
          </rPr>
          <t>toont hier het uitgegraven volume van deze grondsoort</t>
        </r>
        <r>
          <rPr>
            <sz val="9"/>
            <color indexed="81"/>
            <rFont val="Arial"/>
          </rPr>
          <t xml:space="preserve">
</t>
        </r>
      </text>
    </comment>
  </commentList>
</comments>
</file>

<file path=xl/sharedStrings.xml><?xml version="1.0" encoding="utf-8"?>
<sst xmlns="http://schemas.openxmlformats.org/spreadsheetml/2006/main" count="841" uniqueCount="408">
  <si>
    <t>breedte naast de buis a = 30cm</t>
  </si>
  <si>
    <t>breedte naast de buis a = 40cm</t>
  </si>
  <si>
    <t>breedte naast de buis a = 50cm</t>
  </si>
  <si>
    <t xml:space="preserve">      Bij omhulling van 30cm</t>
  </si>
  <si>
    <t xml:space="preserve">         dikte fundering</t>
  </si>
  <si>
    <t xml:space="preserve">              overbreedte</t>
  </si>
  <si>
    <t>DIAM.(cm)</t>
  </si>
  <si>
    <t>d=10cm</t>
  </si>
  <si>
    <t>d=20cm</t>
  </si>
  <si>
    <t>d=30cm</t>
  </si>
  <si>
    <t>a=30cm</t>
  </si>
  <si>
    <t>a=40cm</t>
  </si>
  <si>
    <t>a=50cm</t>
  </si>
  <si>
    <t>Diam.</t>
  </si>
  <si>
    <t>Plaats</t>
  </si>
  <si>
    <t xml:space="preserve">    lengte buizen</t>
  </si>
  <si>
    <t xml:space="preserve">     overbreedte a=</t>
  </si>
  <si>
    <t>diam 200</t>
  </si>
  <si>
    <t>diam 225</t>
  </si>
  <si>
    <t>diam 250</t>
  </si>
  <si>
    <t>diam 300</t>
  </si>
  <si>
    <t>diam 350</t>
  </si>
  <si>
    <t>diam 400</t>
  </si>
  <si>
    <t>diam 500</t>
  </si>
  <si>
    <t>diam 600</t>
  </si>
  <si>
    <t>diam 700</t>
  </si>
  <si>
    <t>diam 800</t>
  </si>
  <si>
    <t>diam 1000</t>
  </si>
  <si>
    <t>diam 1200</t>
  </si>
  <si>
    <t>diam 1400</t>
  </si>
  <si>
    <t>diam 150</t>
  </si>
  <si>
    <t>diepte=0,5m tot 1m</t>
  </si>
  <si>
    <t>0,842-FN32</t>
  </si>
  <si>
    <t>0,878-FN45</t>
  </si>
  <si>
    <t>0,898-FN40</t>
  </si>
  <si>
    <t>0,955-FN48</t>
  </si>
  <si>
    <t>1,017-FN56</t>
  </si>
  <si>
    <t>1,086-FN64</t>
  </si>
  <si>
    <t>1,181-FN60</t>
  </si>
  <si>
    <t>1,287-FN57</t>
  </si>
  <si>
    <t>diepte= &gt; dan 2m</t>
  </si>
  <si>
    <t>1,242-FN32</t>
  </si>
  <si>
    <t>1,278-FN45</t>
  </si>
  <si>
    <t>1,298-FN40</t>
  </si>
  <si>
    <t>1,355-FN48</t>
  </si>
  <si>
    <t>1,417-FN56</t>
  </si>
  <si>
    <t>1,486-FN64</t>
  </si>
  <si>
    <t>1,581-FN60</t>
  </si>
  <si>
    <t>1,687-FN57</t>
  </si>
  <si>
    <t>1,858-FN140</t>
  </si>
  <si>
    <t>1,959-FN128</t>
  </si>
  <si>
    <t>2,26-FN114</t>
  </si>
  <si>
    <t>2,457-FN114</t>
  </si>
  <si>
    <t>2,601-FN90</t>
  </si>
  <si>
    <t xml:space="preserve">       a=50cm</t>
  </si>
  <si>
    <t>VOLUME INGENOMEN DOOR DE BUIZEN</t>
  </si>
  <si>
    <t>Di(mm)</t>
  </si>
  <si>
    <t xml:space="preserve">      a= 50cm</t>
  </si>
  <si>
    <t xml:space="preserve">      a= 40cm</t>
  </si>
  <si>
    <t xml:space="preserve">      a= 30cm</t>
  </si>
  <si>
    <t>diepte= 0,5m tot 1m</t>
  </si>
  <si>
    <t>diepte= 1m tot 2m</t>
  </si>
  <si>
    <t>diepte= meer dan 2m</t>
  </si>
  <si>
    <t>1,254-FN48</t>
  </si>
  <si>
    <t>1,318-FN60</t>
  </si>
  <si>
    <t>1,376-FN72</t>
  </si>
  <si>
    <t>1,492-FN80</t>
  </si>
  <si>
    <t>1,609-FN80</t>
  </si>
  <si>
    <t>1,725-FN96</t>
  </si>
  <si>
    <t>diameter</t>
  </si>
  <si>
    <r>
      <t>BOK Ip</t>
    </r>
    <r>
      <rPr>
        <sz val="10"/>
        <rFont val="Wingdings"/>
      </rPr>
      <t>ä</t>
    </r>
  </si>
  <si>
    <t>diam120</t>
  </si>
  <si>
    <t>diam100</t>
  </si>
  <si>
    <t>diam40</t>
  </si>
  <si>
    <t>diam50</t>
  </si>
  <si>
    <t>diam60</t>
  </si>
  <si>
    <t>diam70</t>
  </si>
  <si>
    <t>diam80</t>
  </si>
  <si>
    <t>diam90</t>
  </si>
  <si>
    <t>diam140</t>
  </si>
  <si>
    <t>diam150</t>
  </si>
  <si>
    <t>diam160</t>
  </si>
  <si>
    <t>laagdikte</t>
  </si>
  <si>
    <t>verplichte afvoer</t>
  </si>
  <si>
    <t>geschikt te maken</t>
  </si>
  <si>
    <t>310+991</t>
  </si>
  <si>
    <t>MV -</t>
  </si>
  <si>
    <t xml:space="preserve">                                               BEREKENINGSTABEL GRONDWERK INSPECTIEPUTTEN MET BETONBUIZEN</t>
  </si>
  <si>
    <t>IP</t>
  </si>
  <si>
    <t>Diam.IP</t>
  </si>
  <si>
    <t>Dikte</t>
  </si>
  <si>
    <t xml:space="preserve">    Bij omhulling van 30cm</t>
  </si>
  <si>
    <t xml:space="preserve">   dikte fundering</t>
  </si>
  <si>
    <t>overbreedte</t>
  </si>
  <si>
    <t>DIAM.</t>
  </si>
  <si>
    <t xml:space="preserve">  a=20cm</t>
  </si>
  <si>
    <r>
      <t>200</t>
    </r>
    <r>
      <rPr>
        <sz val="8"/>
        <rFont val="Arial"/>
      </rPr>
      <t>(160-FN32)</t>
    </r>
  </si>
  <si>
    <r>
      <t>200</t>
    </r>
    <r>
      <rPr>
        <sz val="8"/>
        <rFont val="Arial"/>
      </rPr>
      <t>(240-FN48)</t>
    </r>
  </si>
  <si>
    <r>
      <t>225</t>
    </r>
    <r>
      <rPr>
        <sz val="8"/>
        <rFont val="Arial"/>
      </rPr>
      <t>(200-FN45)</t>
    </r>
  </si>
  <si>
    <r>
      <t>250</t>
    </r>
    <r>
      <rPr>
        <sz val="8"/>
        <rFont val="Arial"/>
      </rPr>
      <t>(160-FN40)</t>
    </r>
  </si>
  <si>
    <r>
      <t>250</t>
    </r>
    <r>
      <rPr>
        <sz val="8"/>
        <rFont val="Arial"/>
      </rPr>
      <t>(240-FN60)</t>
    </r>
  </si>
  <si>
    <r>
      <t>300</t>
    </r>
    <r>
      <rPr>
        <sz val="8"/>
        <rFont val="Arial"/>
      </rPr>
      <t>(160-FN48)</t>
    </r>
  </si>
  <si>
    <r>
      <t>300</t>
    </r>
    <r>
      <rPr>
        <sz val="8"/>
        <rFont val="Arial"/>
      </rPr>
      <t>(240-FN72)</t>
    </r>
  </si>
  <si>
    <r>
      <t>350</t>
    </r>
    <r>
      <rPr>
        <sz val="8"/>
        <rFont val="Arial"/>
      </rPr>
      <t>(160-FN56)</t>
    </r>
  </si>
  <si>
    <r>
      <t>400</t>
    </r>
    <r>
      <rPr>
        <sz val="8"/>
        <rFont val="Arial"/>
      </rPr>
      <t>(160-FN64)</t>
    </r>
  </si>
  <si>
    <t xml:space="preserve">        fundering</t>
  </si>
  <si>
    <t xml:space="preserve">       omhulling</t>
  </si>
  <si>
    <t>volume fundering</t>
  </si>
  <si>
    <t>volume omhulling</t>
  </si>
  <si>
    <t>volume fundering+omhulling</t>
  </si>
  <si>
    <t>m</t>
  </si>
  <si>
    <t xml:space="preserve"> m³/m</t>
  </si>
  <si>
    <t>m³/m</t>
  </si>
  <si>
    <t xml:space="preserve">   m³</t>
  </si>
  <si>
    <t xml:space="preserve">      m³</t>
  </si>
  <si>
    <t>VOLUME buizen</t>
  </si>
  <si>
    <t>FUNDERING BUIZEN</t>
  </si>
  <si>
    <t>boven</t>
  </si>
  <si>
    <t>oppervl.</t>
  </si>
  <si>
    <t>uitg.fund.</t>
  </si>
  <si>
    <t>buiz.</t>
  </si>
  <si>
    <t>uitwend.</t>
  </si>
  <si>
    <t>inwend.</t>
  </si>
  <si>
    <t>bodem</t>
  </si>
  <si>
    <t>afgraving</t>
  </si>
  <si>
    <t>fundering</t>
  </si>
  <si>
    <r>
      <t xml:space="preserve">1_2 </t>
    </r>
    <r>
      <rPr>
        <sz val="10"/>
        <rFont val="Arial"/>
      </rPr>
      <t xml:space="preserve">of </t>
    </r>
    <r>
      <rPr>
        <b/>
        <sz val="10"/>
        <rFont val="Arial"/>
        <family val="2"/>
      </rPr>
      <t>3</t>
    </r>
  </si>
  <si>
    <t>MV</t>
  </si>
  <si>
    <t>TOTALEN</t>
  </si>
  <si>
    <t xml:space="preserve"> -</t>
    <phoneticPr fontId="4" type="noConversion"/>
  </si>
  <si>
    <t xml:space="preserve"> -</t>
    <phoneticPr fontId="4" type="noConversion"/>
  </si>
  <si>
    <t>sleuf</t>
    <phoneticPr fontId="4" type="noConversion"/>
  </si>
  <si>
    <t>Bij omhulling</t>
  </si>
  <si>
    <t xml:space="preserve">     a = 20cm</t>
  </si>
  <si>
    <t>a naast de buis a = 30cm</t>
  </si>
  <si>
    <t>a naast de buis a = 40cm</t>
  </si>
  <si>
    <t>a naast de buis a = 50cm</t>
  </si>
  <si>
    <t xml:space="preserve">    van 20cm</t>
  </si>
  <si>
    <t>VOLUME IP+fundering</t>
  </si>
  <si>
    <t>TOTAAL grondverzet</t>
  </si>
  <si>
    <t>TOTAAL uitgraving</t>
  </si>
  <si>
    <t>m³</t>
  </si>
  <si>
    <r>
      <t>400</t>
    </r>
    <r>
      <rPr>
        <sz val="8"/>
        <rFont val="Arial"/>
      </rPr>
      <t>(200-FN80)</t>
    </r>
  </si>
  <si>
    <r>
      <t>500</t>
    </r>
    <r>
      <rPr>
        <sz val="8"/>
        <rFont val="Arial"/>
      </rPr>
      <t>(120-FN60)</t>
    </r>
  </si>
  <si>
    <r>
      <t>500</t>
    </r>
    <r>
      <rPr>
        <sz val="8"/>
        <rFont val="Arial"/>
      </rPr>
      <t>(160-FN80)</t>
    </r>
  </si>
  <si>
    <r>
      <t>600</t>
    </r>
    <r>
      <rPr>
        <sz val="8"/>
        <rFont val="Arial"/>
      </rPr>
      <t>(95-FN57)</t>
    </r>
  </si>
  <si>
    <r>
      <t>600</t>
    </r>
    <r>
      <rPr>
        <sz val="8"/>
        <rFont val="Arial"/>
      </rPr>
      <t>(160-FN96)</t>
    </r>
  </si>
  <si>
    <r>
      <t>700</t>
    </r>
    <r>
      <rPr>
        <sz val="8"/>
        <rFont val="Arial"/>
      </rPr>
      <t>(200-FN140)</t>
    </r>
  </si>
  <si>
    <r>
      <t>800</t>
    </r>
    <r>
      <rPr>
        <sz val="8"/>
        <rFont val="Arial"/>
      </rPr>
      <t>(160-FN128)</t>
    </r>
  </si>
  <si>
    <r>
      <t>1000</t>
    </r>
    <r>
      <rPr>
        <sz val="8"/>
        <rFont val="Arial"/>
      </rPr>
      <t>(120-FN120)</t>
    </r>
  </si>
  <si>
    <r>
      <t>1200</t>
    </r>
    <r>
      <rPr>
        <sz val="8"/>
        <rFont val="Arial"/>
      </rPr>
      <t>(95-FN114)</t>
    </r>
  </si>
  <si>
    <r>
      <t>1400</t>
    </r>
    <r>
      <rPr>
        <sz val="8"/>
        <rFont val="Arial"/>
      </rPr>
      <t>(L-FN90)</t>
    </r>
  </si>
  <si>
    <t>PLAATS</t>
  </si>
  <si>
    <t>1 geschikt te maken</t>
  </si>
  <si>
    <t>3 verplichte afvoer</t>
  </si>
  <si>
    <t>BEREKENINGSTABEL VOLUME FUNDERING EN OMHULLING BETONBUIZEN</t>
  </si>
  <si>
    <t xml:space="preserve"> POSTNR.</t>
  </si>
  <si>
    <t>diepteligging=0,5 m tot 1m</t>
  </si>
  <si>
    <t>diepteligging= 1 m tot 2m</t>
  </si>
  <si>
    <t>diepteligging= meer dan 2m</t>
  </si>
  <si>
    <t xml:space="preserve">            omhulling</t>
  </si>
  <si>
    <t>920(411)</t>
  </si>
  <si>
    <t>1,458-FN140</t>
  </si>
  <si>
    <t>1,559-FN128</t>
  </si>
  <si>
    <t>1,86-FN120</t>
  </si>
  <si>
    <t>2,057-FN114</t>
  </si>
  <si>
    <t>2,201-FN90</t>
  </si>
  <si>
    <t>a=20cm</t>
  </si>
  <si>
    <t xml:space="preserve">       a= 30cm</t>
  </si>
  <si>
    <t>0,854-FN48</t>
  </si>
  <si>
    <t>0,918-FN60</t>
  </si>
  <si>
    <t>0,976-FN72</t>
  </si>
  <si>
    <t>1,092-FN80</t>
  </si>
  <si>
    <t>1,209-FN80</t>
  </si>
  <si>
    <t>1,325-FN96</t>
  </si>
  <si>
    <t>1,042-FN32</t>
  </si>
  <si>
    <t>1,078-FN45</t>
  </si>
  <si>
    <t>1,098-FN40</t>
  </si>
  <si>
    <t>1,155-FN48</t>
  </si>
  <si>
    <t>1,217-FN56</t>
  </si>
  <si>
    <t>1,286-FN64</t>
  </si>
  <si>
    <t>1,381-FN60</t>
  </si>
  <si>
    <t>1,487-FN57</t>
  </si>
  <si>
    <t>1,658-FN140</t>
  </si>
  <si>
    <t>1,759-FN128</t>
  </si>
  <si>
    <t>2,06-FN114</t>
  </si>
  <si>
    <t>2,257-FN114</t>
  </si>
  <si>
    <t>2,401-FN90</t>
  </si>
  <si>
    <t xml:space="preserve">       a= 40cm</t>
  </si>
  <si>
    <t>1,054-FN48</t>
  </si>
  <si>
    <t>1,118-FN60</t>
  </si>
  <si>
    <t>1,176-FN72</t>
  </si>
  <si>
    <t>1,292-FN80</t>
  </si>
  <si>
    <t>1,409-FN80</t>
  </si>
  <si>
    <t>1,525-FN96</t>
  </si>
  <si>
    <t xml:space="preserve"> lengte</t>
  </si>
  <si>
    <t>afgewerkt</t>
  </si>
  <si>
    <t>bestaand</t>
  </si>
  <si>
    <t xml:space="preserve">  sleuf-</t>
  </si>
  <si>
    <t>breedte</t>
  </si>
  <si>
    <t xml:space="preserve">boven </t>
  </si>
  <si>
    <t>sleuf</t>
  </si>
  <si>
    <t>opbraak</t>
  </si>
  <si>
    <t>afgrav.</t>
  </si>
  <si>
    <t>volume</t>
  </si>
  <si>
    <t>aanvulling</t>
  </si>
  <si>
    <t>uitgraving</t>
  </si>
  <si>
    <t>buizen</t>
  </si>
  <si>
    <r>
      <t>MV Ip</t>
    </r>
    <r>
      <rPr>
        <sz val="10"/>
        <rFont val="Wingdings"/>
      </rPr>
      <t>ä</t>
    </r>
  </si>
  <si>
    <t xml:space="preserve">     overbreedte</t>
  </si>
  <si>
    <t xml:space="preserve">                                        SLEUFBREEDTE</t>
  </si>
  <si>
    <t>diam.</t>
  </si>
  <si>
    <t>rioolstreng</t>
  </si>
  <si>
    <t>TOTAAL</t>
  </si>
  <si>
    <r>
      <t>H</t>
    </r>
    <r>
      <rPr>
        <sz val="8"/>
        <rFont val="Arial"/>
      </rPr>
      <t xml:space="preserve"> =0,5m tot 1m</t>
    </r>
  </si>
  <si>
    <r>
      <t>H</t>
    </r>
    <r>
      <rPr>
        <sz val="8"/>
        <rFont val="Arial"/>
      </rPr>
      <t xml:space="preserve"> = 1m tot 2m</t>
    </r>
  </si>
  <si>
    <r>
      <t>H</t>
    </r>
    <r>
      <rPr>
        <sz val="8"/>
        <rFont val="Arial"/>
      </rPr>
      <t xml:space="preserve"> = &gt; dan 2m</t>
    </r>
  </si>
  <si>
    <t xml:space="preserve">                                                                               BEREKENINGSTABEL GRONDWERK RIOLERINGSSLEUF Luikersteenweg GRESBUIZEN (VANAF OMHULLING 30CM)</t>
    <phoneticPr fontId="4" type="noConversion"/>
  </si>
  <si>
    <t xml:space="preserve">                                          TOTALEN</t>
  </si>
  <si>
    <t>TOTAAL geschikt te maken gronden(kode411)</t>
  </si>
  <si>
    <t>Du(cm)</t>
  </si>
  <si>
    <t>LENGTE</t>
  </si>
  <si>
    <t>VOLUME</t>
  </si>
  <si>
    <t>TOTAAL VOLUME INGENOMEN DOOR BUIZEN</t>
  </si>
  <si>
    <t xml:space="preserve">150  -  </t>
  </si>
  <si>
    <t>300(240-FN72)</t>
  </si>
  <si>
    <t>600(160-FN96)</t>
  </si>
  <si>
    <t>200(160-FN32)</t>
  </si>
  <si>
    <t>350(160-FN56)</t>
  </si>
  <si>
    <t>700(200-FN140)</t>
  </si>
  <si>
    <t>200(240-FN48)</t>
  </si>
  <si>
    <t>400(160-FN64)</t>
  </si>
  <si>
    <t>800(160-FN128)</t>
  </si>
  <si>
    <t>225(200-FN45)</t>
  </si>
  <si>
    <t>400(200-FN80)</t>
  </si>
  <si>
    <t>1000(120-FN120)</t>
  </si>
  <si>
    <t>250(160-FN40)</t>
  </si>
  <si>
    <t>500(120-FN60)</t>
  </si>
  <si>
    <t>1200(95-FN114)</t>
  </si>
  <si>
    <t>250(240-FN60)</t>
  </si>
  <si>
    <t>500(160-FN80)</t>
  </si>
  <si>
    <t>1400(L-FN90)</t>
  </si>
  <si>
    <t>300(160-FN48)</t>
  </si>
  <si>
    <t>600(95-FN57)</t>
  </si>
  <si>
    <t>Di(m)</t>
  </si>
  <si>
    <t>Du(m)</t>
  </si>
  <si>
    <t>(-Ip inw)</t>
  </si>
  <si>
    <t>MV IP</t>
  </si>
  <si>
    <t>BOK IP</t>
  </si>
  <si>
    <t>dikte</t>
  </si>
  <si>
    <t>tot.vol.</t>
  </si>
  <si>
    <t>uitg.fund</t>
  </si>
  <si>
    <t>put uitw.</t>
  </si>
  <si>
    <t>put inw.</t>
  </si>
  <si>
    <t>uitgrav.</t>
  </si>
  <si>
    <t>fund.</t>
  </si>
  <si>
    <t>aanvul.</t>
  </si>
  <si>
    <t>1,2 of 3</t>
  </si>
  <si>
    <t>laagdik.</t>
  </si>
  <si>
    <t xml:space="preserve">                   TOTALEN</t>
  </si>
  <si>
    <t>2.vrije afvoer</t>
  </si>
  <si>
    <t>3.verplicht afvoer</t>
  </si>
  <si>
    <t>2 vrije afvoer</t>
  </si>
  <si>
    <t>BEREKENINGSTABEL VOLUME FUNDERING EN OMHULLING BIJ GRESBUIZEN</t>
  </si>
  <si>
    <t>a naast de buis</t>
  </si>
  <si>
    <t xml:space="preserve">SAMENVATTING GRONDWERKEN RIOLERING </t>
  </si>
  <si>
    <t>AANVULLING</t>
  </si>
  <si>
    <t>kontrole</t>
  </si>
  <si>
    <t>TOTAAL verplicht af te voeren gronden(kode999)</t>
  </si>
  <si>
    <t>SAMENVATTING GRONDWERKEN HOOFDRIOLERING</t>
  </si>
  <si>
    <t xml:space="preserve">OMHULLING BUIZEN </t>
  </si>
  <si>
    <t>(=aanvulling als geen post voorzien )</t>
  </si>
  <si>
    <t>diam. 400</t>
  </si>
  <si>
    <t>diam. 600</t>
  </si>
  <si>
    <t>diam. 800</t>
  </si>
  <si>
    <t>diam. 1000</t>
  </si>
  <si>
    <t>m3</t>
  </si>
  <si>
    <t>TOTAAL VOLUME VRIJGEKOMEN GRONDEN INGENOMEN DOOR BOUWSTOFFEN</t>
  </si>
  <si>
    <r>
      <t>MV Ip</t>
    </r>
    <r>
      <rPr>
        <sz val="9"/>
        <rFont val="Wingdings"/>
      </rPr>
      <t>æ</t>
    </r>
  </si>
  <si>
    <r>
      <t>BOK Ip</t>
    </r>
    <r>
      <rPr>
        <sz val="9"/>
        <rFont val="Wingdings"/>
      </rPr>
      <t>æ</t>
    </r>
  </si>
  <si>
    <r>
      <t>MV Ip</t>
    </r>
    <r>
      <rPr>
        <sz val="9"/>
        <rFont val="Wingdings"/>
      </rPr>
      <t>ä</t>
    </r>
  </si>
  <si>
    <r>
      <t>BOK Ip</t>
    </r>
    <r>
      <rPr>
        <sz val="9"/>
        <rFont val="Wingdings"/>
      </rPr>
      <t>ä</t>
    </r>
  </si>
  <si>
    <r>
      <t xml:space="preserve"> Ip</t>
    </r>
    <r>
      <rPr>
        <sz val="9"/>
        <rFont val="Wingdings"/>
      </rPr>
      <t>æ</t>
    </r>
  </si>
  <si>
    <r>
      <t xml:space="preserve"> Ip</t>
    </r>
    <r>
      <rPr>
        <sz val="9"/>
        <rFont val="Wingdings"/>
      </rPr>
      <t>ä</t>
    </r>
  </si>
  <si>
    <t>Uitgraving volgens bestemming gronden(eventueel aanpassen volgens schikking in tabellen)</t>
  </si>
  <si>
    <t>BEREKENINGSTABEL GRONDWERK RIOLERINGSSLEUF BETONBUIZEN RWA Luikersteenweg meetstaat 1 FEUU</t>
  </si>
  <si>
    <t>volume ingenomen door buizen</t>
    <phoneticPr fontId="0" type="noConversion"/>
  </si>
  <si>
    <t xml:space="preserve">     TOTAAL</t>
  </si>
  <si>
    <r>
      <t>MV Ip</t>
    </r>
    <r>
      <rPr>
        <sz val="10"/>
        <rFont val="Wingdings"/>
      </rPr>
      <t>æ</t>
    </r>
  </si>
  <si>
    <r>
      <t>BOK Ip</t>
    </r>
    <r>
      <rPr>
        <sz val="10"/>
        <rFont val="Wingdings"/>
      </rPr>
      <t>æ</t>
    </r>
  </si>
  <si>
    <r>
      <t xml:space="preserve"> Ip</t>
    </r>
    <r>
      <rPr>
        <sz val="10"/>
        <rFont val="Wingdings"/>
      </rPr>
      <t>æ</t>
    </r>
  </si>
  <si>
    <r>
      <t xml:space="preserve"> Ip</t>
    </r>
    <r>
      <rPr>
        <sz val="10"/>
        <rFont val="Wingdings"/>
      </rPr>
      <t>ä</t>
    </r>
  </si>
  <si>
    <t xml:space="preserve"> - IP</t>
    <phoneticPr fontId="0" type="noConversion"/>
  </si>
  <si>
    <t xml:space="preserve"> -</t>
    <phoneticPr fontId="0" type="noConversion"/>
  </si>
  <si>
    <t>(omhulling minder dan 30cm boven buis of ophoging)</t>
    <phoneticPr fontId="0" type="noConversion"/>
  </si>
  <si>
    <t>TOTAAL vrij af te voeren gronden(kode 211)</t>
    <phoneticPr fontId="0" type="noConversion"/>
  </si>
  <si>
    <t>m3</t>
    <phoneticPr fontId="0" type="noConversion"/>
  </si>
  <si>
    <t>Volume opbraak buizen+IP's buiten de sleuf van nieuwe rioleringen</t>
  </si>
  <si>
    <t>locatie</t>
    <phoneticPr fontId="0" type="noConversion"/>
  </si>
  <si>
    <t>lengte</t>
    <phoneticPr fontId="0" type="noConversion"/>
  </si>
  <si>
    <t>iIP's</t>
    <phoneticPr fontId="0" type="noConversion"/>
  </si>
  <si>
    <t>IP's</t>
    <phoneticPr fontId="0" type="noConversion"/>
  </si>
  <si>
    <t>R202_R201</t>
    <phoneticPr fontId="0" type="noConversion"/>
  </si>
  <si>
    <t>D107_D108</t>
    <phoneticPr fontId="0" type="noConversion"/>
  </si>
  <si>
    <t>onder brug</t>
    <phoneticPr fontId="0" type="noConversion"/>
  </si>
  <si>
    <t>O1_D205</t>
    <phoneticPr fontId="0" type="noConversion"/>
  </si>
  <si>
    <t>D108_D116</t>
    <phoneticPr fontId="0" type="noConversion"/>
  </si>
  <si>
    <t>R230_R231</t>
    <phoneticPr fontId="0" type="noConversion"/>
  </si>
  <si>
    <t>O1_D107</t>
    <phoneticPr fontId="0" type="noConversion"/>
  </si>
  <si>
    <t>D211_D221</t>
    <phoneticPr fontId="0" type="noConversion"/>
  </si>
  <si>
    <t>R232_R500</t>
    <phoneticPr fontId="0" type="noConversion"/>
  </si>
  <si>
    <t>D207_D210</t>
    <phoneticPr fontId="0" type="noConversion"/>
  </si>
  <si>
    <t>D116_D118</t>
    <phoneticPr fontId="0" type="noConversion"/>
  </si>
  <si>
    <t>R200_KM1</t>
    <phoneticPr fontId="0" type="noConversion"/>
  </si>
  <si>
    <t>R242_UR5</t>
    <phoneticPr fontId="0" type="noConversion"/>
  </si>
  <si>
    <t>Totalen</t>
    <phoneticPr fontId="0" type="noConversion"/>
  </si>
  <si>
    <t>schrappen wat niet van toepassing is</t>
  </si>
  <si>
    <t>met omhulling</t>
  </si>
  <si>
    <t>zonder omhulling</t>
  </si>
  <si>
    <t>IP's</t>
  </si>
  <si>
    <t xml:space="preserve">D400 grond nodig voor aanvullingen opgebroken buizen </t>
  </si>
  <si>
    <t xml:space="preserve">D600 grond nodig voor aanvullingen opgebroken buizen </t>
  </si>
  <si>
    <t xml:space="preserve">D800 grond nodig voor aanvullingen opgebroken buizen </t>
  </si>
  <si>
    <t xml:space="preserve">D1000 grond nodig voor aanvullingen opgebroken buizen </t>
  </si>
  <si>
    <t>subtotaal</t>
  </si>
  <si>
    <t>Dempen gracht</t>
    <phoneticPr fontId="0" type="noConversion"/>
  </si>
  <si>
    <t>D210</t>
    <phoneticPr fontId="0" type="noConversion"/>
  </si>
  <si>
    <t>m</t>
    <phoneticPr fontId="0" type="noConversion"/>
  </si>
  <si>
    <t>R211A_R211</t>
    <phoneticPr fontId="0" type="noConversion"/>
  </si>
  <si>
    <t>R500_UR3</t>
    <phoneticPr fontId="0" type="noConversion"/>
  </si>
  <si>
    <t>Benodigd volume grond voor dempen gracht =153*1*0,8=</t>
    <phoneticPr fontId="0" type="noConversion"/>
  </si>
  <si>
    <t>Buizen huisaansluitingen</t>
    <phoneticPr fontId="0" type="noConversion"/>
  </si>
  <si>
    <t>aantal RWA</t>
  </si>
  <si>
    <t xml:space="preserve">aantal DWA </t>
  </si>
  <si>
    <t>sleufbreedte</t>
  </si>
  <si>
    <t>sleufdiepte</t>
  </si>
  <si>
    <t>vol.uitgrav.</t>
  </si>
  <si>
    <t>vol.aanvul.</t>
  </si>
  <si>
    <t>vol.fund.</t>
  </si>
  <si>
    <t>vol.omh.</t>
  </si>
  <si>
    <t>verontr.gr.</t>
  </si>
  <si>
    <t>TOTALEN VOOR HUISAANSLUITINGEN</t>
  </si>
  <si>
    <t>Totaal vol. grondoverschotten:=</t>
  </si>
  <si>
    <t>TOTAAL OVERZICHT GRONDWERKEN RIOLERING LUIKERSTEENWEG</t>
    <phoneticPr fontId="0" type="noConversion"/>
  </si>
  <si>
    <t>Huidig</t>
    <phoneticPr fontId="0" type="noConversion"/>
  </si>
  <si>
    <t>aanbesteding</t>
    <phoneticPr fontId="0" type="noConversion"/>
  </si>
  <si>
    <t>verschil</t>
    <phoneticPr fontId="0" type="noConversion"/>
  </si>
  <si>
    <t>TOTAAL UITGRAVING RIOLERINGSSLEUVEN</t>
    <phoneticPr fontId="0" type="noConversion"/>
  </si>
  <si>
    <t>TOTAAL VOLUME MOGELIJK TE GEBRUIKEN VOOR AANVULLINGEN EN OMHULLINGEN</t>
    <phoneticPr fontId="0" type="noConversion"/>
  </si>
  <si>
    <r>
      <t xml:space="preserve">                                                                                                                BEREKENINGSTABEL GRONDWERK </t>
    </r>
    <r>
      <rPr>
        <b/>
        <i/>
        <sz val="9"/>
        <rFont val="Arial"/>
        <family val="2"/>
      </rPr>
      <t>IP's</t>
    </r>
    <r>
      <rPr>
        <b/>
        <sz val="9"/>
        <rFont val="Arial"/>
        <family val="2"/>
      </rPr>
      <t xml:space="preserve"> GRESBUIZEN </t>
    </r>
  </si>
  <si>
    <t>verplicht af te voeren</t>
  </si>
  <si>
    <t>laagdikte verontr.herbruikgrond =</t>
  </si>
  <si>
    <t>laagdikte verplicht af te voeren grond=</t>
  </si>
  <si>
    <t>lengte buiten</t>
  </si>
  <si>
    <t>hoofdriool</t>
  </si>
  <si>
    <t>gemidd.sleuf-</t>
  </si>
  <si>
    <t>vrij af te voer.</t>
  </si>
  <si>
    <t xml:space="preserve">TOTAAL UITGRAVING VERONTREINIGDE (geschikt te maken) gronden </t>
  </si>
  <si>
    <t xml:space="preserve">TOTAAL VOLUME VERPLICHT AF TE VOEREN GRONDEN </t>
  </si>
  <si>
    <t xml:space="preserve">TOTAAL VOLUME VRIJ TE GEBRUIKEN OF AF TE VOEREN GRONDEN </t>
  </si>
  <si>
    <t xml:space="preserve">TOTAAL VOLUME GRONDOVERSCHOTTEN </t>
  </si>
  <si>
    <t>R123</t>
  </si>
  <si>
    <t>R225</t>
  </si>
  <si>
    <t>R226</t>
  </si>
  <si>
    <t>R227</t>
  </si>
  <si>
    <t>R122</t>
  </si>
  <si>
    <t>R224</t>
  </si>
  <si>
    <t>R242</t>
  </si>
  <si>
    <t>UR0</t>
  </si>
  <si>
    <t>U501</t>
  </si>
  <si>
    <t>UR5</t>
  </si>
  <si>
    <t>R223tv3v</t>
  </si>
  <si>
    <t>zone 8</t>
  </si>
  <si>
    <t>D120</t>
  </si>
  <si>
    <t>D121</t>
  </si>
  <si>
    <t>D223</t>
  </si>
  <si>
    <t>D224</t>
  </si>
  <si>
    <t>D225</t>
  </si>
  <si>
    <t>D226</t>
  </si>
  <si>
    <t>D227</t>
  </si>
  <si>
    <t>D228</t>
  </si>
  <si>
    <t>D229</t>
  </si>
  <si>
    <t>D122</t>
  </si>
  <si>
    <t>D250</t>
  </si>
  <si>
    <t>R123</t>
    <phoneticPr fontId="4" type="noConversion"/>
  </si>
  <si>
    <t>R226</t>
    <phoneticPr fontId="4" type="noConversion"/>
  </si>
  <si>
    <t>R227</t>
    <phoneticPr fontId="4" type="noConversion"/>
  </si>
  <si>
    <t>R122</t>
    <phoneticPr fontId="4" type="noConversion"/>
  </si>
  <si>
    <t>R224</t>
    <phoneticPr fontId="4" type="noConversion"/>
  </si>
  <si>
    <t>R225</t>
    <phoneticPr fontId="4" type="noConversion"/>
  </si>
  <si>
    <t>R242</t>
    <phoneticPr fontId="4" type="noConversion"/>
  </si>
  <si>
    <t>D122</t>
    <phoneticPr fontId="4" type="noConversion"/>
  </si>
  <si>
    <t>D224</t>
    <phoneticPr fontId="4" type="noConversion"/>
  </si>
  <si>
    <t>D225</t>
    <phoneticPr fontId="4" type="noConversion"/>
  </si>
  <si>
    <t>D226</t>
    <phoneticPr fontId="4" type="noConversion"/>
  </si>
  <si>
    <t>D227</t>
    <phoneticPr fontId="4" type="noConversion"/>
  </si>
  <si>
    <t>D228</t>
    <phoneticPr fontId="4" type="noConversion"/>
  </si>
  <si>
    <t>D250</t>
    <phoneticPr fontId="4" type="noConversion"/>
  </si>
  <si>
    <t>D225_D250</t>
  </si>
  <si>
    <t>D120_D122</t>
  </si>
  <si>
    <t>D223_D229</t>
  </si>
  <si>
    <r>
      <t>Totaal grondoverschot (vol. buizen+vol. IP's+fundering</t>
    </r>
    <r>
      <rPr>
        <b/>
        <sz val="12"/>
        <color rgb="FFFF0000"/>
        <rFont val="Arial"/>
      </rPr>
      <t>+omhulling indien  ZC/zand</t>
    </r>
    <r>
      <rPr>
        <sz val="12"/>
        <rFont val="Arial"/>
      </rPr>
      <t>)</t>
    </r>
  </si>
  <si>
    <t>H rioolstr.</t>
  </si>
  <si>
    <t>-</t>
    <phoneticPr fontId="5" type="noConversion"/>
  </si>
  <si>
    <t>H</t>
  </si>
  <si>
    <t>streng</t>
  </si>
  <si>
    <t>supervisie product van OWT</t>
  </si>
  <si>
    <t xml:space="preserve">     supervisie product van OWT</t>
  </si>
</sst>
</file>

<file path=xl/styles.xml><?xml version="1.0" encoding="utf-8"?>
<styleSheet xmlns="http://schemas.openxmlformats.org/spreadsheetml/2006/main">
  <numFmts count="2">
    <numFmt numFmtId="164" formatCode="0.000"/>
    <numFmt numFmtId="165" formatCode="0.0%"/>
  </numFmts>
  <fonts count="41">
    <font>
      <sz val="10"/>
      <name val="Arial"/>
    </font>
    <font>
      <sz val="10"/>
      <name val="Arial"/>
    </font>
    <font>
      <sz val="14"/>
      <name val="Arial"/>
    </font>
    <font>
      <sz val="12"/>
      <name val="Arial"/>
    </font>
    <font>
      <sz val="8"/>
      <name val="Arial"/>
    </font>
    <font>
      <sz val="10"/>
      <name val="Arial"/>
    </font>
    <font>
      <sz val="10"/>
      <name val="Wingdings"/>
    </font>
    <font>
      <b/>
      <sz val="10"/>
      <name val="Arial"/>
      <family val="2"/>
    </font>
    <font>
      <sz val="10"/>
      <name val="Arial"/>
    </font>
    <font>
      <b/>
      <sz val="14"/>
      <name val="Arial"/>
      <family val="2"/>
    </font>
    <font>
      <sz val="14"/>
      <color indexed="10"/>
      <name val="Arial"/>
    </font>
    <font>
      <sz val="10"/>
      <color indexed="10"/>
      <name val="Arial"/>
    </font>
    <font>
      <b/>
      <sz val="9"/>
      <name val="Arial"/>
      <family val="2"/>
    </font>
    <font>
      <b/>
      <sz val="8"/>
      <name val="Arial"/>
      <family val="2"/>
    </font>
    <font>
      <sz val="8"/>
      <name val="Arial"/>
    </font>
    <font>
      <b/>
      <i/>
      <sz val="9"/>
      <name val="Arial"/>
      <family val="2"/>
    </font>
    <font>
      <b/>
      <sz val="12"/>
      <name val="Arial"/>
    </font>
    <font>
      <b/>
      <u/>
      <sz val="12"/>
      <name val="Verdana"/>
    </font>
    <font>
      <b/>
      <u/>
      <sz val="14"/>
      <name val="Verdana"/>
    </font>
    <font>
      <sz val="10"/>
      <name val="Verdana"/>
    </font>
    <font>
      <b/>
      <sz val="10"/>
      <name val="Verdana"/>
    </font>
    <font>
      <b/>
      <sz val="12"/>
      <name val="Verdana"/>
    </font>
    <font>
      <sz val="14"/>
      <name val="Verdana"/>
    </font>
    <font>
      <b/>
      <u/>
      <sz val="10"/>
      <name val="Verdana"/>
    </font>
    <font>
      <b/>
      <sz val="11"/>
      <name val="Arial"/>
    </font>
    <font>
      <b/>
      <u/>
      <sz val="10"/>
      <name val="Arial"/>
    </font>
    <font>
      <sz val="9"/>
      <name val="Arial"/>
    </font>
    <font>
      <sz val="9"/>
      <color indexed="81"/>
      <name val="Arial"/>
    </font>
    <font>
      <b/>
      <sz val="9"/>
      <color indexed="81"/>
      <name val="Arial"/>
    </font>
    <font>
      <sz val="9"/>
      <name val="Wingdings"/>
    </font>
    <font>
      <u/>
      <sz val="12"/>
      <name val="Arial"/>
    </font>
    <font>
      <u/>
      <sz val="10"/>
      <color theme="10"/>
      <name val="Arial"/>
    </font>
    <font>
      <u/>
      <sz val="10"/>
      <color theme="11"/>
      <name val="Arial"/>
    </font>
    <font>
      <b/>
      <sz val="10"/>
      <color rgb="FFFF0000"/>
      <name val="Arial"/>
    </font>
    <font>
      <sz val="10"/>
      <color rgb="FFFF6600"/>
      <name val="Arial"/>
    </font>
    <font>
      <b/>
      <sz val="9"/>
      <name val="Verdana"/>
    </font>
    <font>
      <sz val="12"/>
      <name val="Times New Roman"/>
      <family val="1"/>
    </font>
    <font>
      <sz val="9"/>
      <name val="Times New Roman"/>
      <family val="1"/>
    </font>
    <font>
      <b/>
      <sz val="12"/>
      <color rgb="FFFF0000"/>
      <name val="Arial"/>
    </font>
    <font>
      <sz val="8"/>
      <color indexed="81"/>
      <name val="Tahoma"/>
      <charset val="1"/>
    </font>
    <font>
      <b/>
      <sz val="8"/>
      <color indexed="81"/>
      <name val="Tahoma"/>
      <charset val="1"/>
    </font>
  </fonts>
  <fills count="2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42"/>
        <bgColor indexed="64"/>
      </patternFill>
    </fill>
    <fill>
      <patternFill patternType="solid">
        <fgColor indexed="46"/>
        <bgColor indexed="64"/>
      </patternFill>
    </fill>
    <fill>
      <patternFill patternType="solid">
        <fgColor indexed="53"/>
        <bgColor indexed="64"/>
      </patternFill>
    </fill>
    <fill>
      <patternFill patternType="solid">
        <fgColor indexed="45"/>
        <bgColor indexed="64"/>
      </patternFill>
    </fill>
    <fill>
      <patternFill patternType="solid">
        <fgColor indexed="9"/>
        <bgColor indexed="64"/>
      </patternFill>
    </fill>
    <fill>
      <patternFill patternType="solid">
        <fgColor indexed="15"/>
        <bgColor indexed="64"/>
      </patternFill>
    </fill>
    <fill>
      <patternFill patternType="solid">
        <fgColor indexed="4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CC00"/>
        <bgColor indexed="64"/>
      </patternFill>
    </fill>
    <fill>
      <patternFill patternType="solid">
        <fgColor rgb="FFEDC6C1"/>
        <bgColor indexed="64"/>
      </patternFill>
    </fill>
  </fills>
  <borders count="77">
    <border>
      <left/>
      <right/>
      <top/>
      <bottom/>
      <diagonal/>
    </border>
    <border>
      <left style="thick">
        <color auto="1"/>
      </left>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top/>
      <bottom style="thick">
        <color auto="1"/>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thin">
        <color auto="1"/>
      </left>
      <right style="medium">
        <color auto="1"/>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thin">
        <color auto="1"/>
      </right>
      <top/>
      <bottom style="medium">
        <color auto="1"/>
      </bottom>
      <diagonal/>
    </border>
    <border>
      <left style="medium">
        <color auto="1"/>
      </left>
      <right/>
      <top style="thin">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s>
  <cellStyleXfs count="36">
    <xf numFmtId="0" fontId="0" fillId="0" borderId="0"/>
    <xf numFmtId="9" fontId="1"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727">
    <xf numFmtId="0" fontId="0" fillId="0" borderId="0" xfId="0"/>
    <xf numFmtId="0" fontId="2" fillId="0" borderId="0" xfId="0" applyFont="1"/>
    <xf numFmtId="0" fontId="3" fillId="0" borderId="0" xfId="0" applyFont="1"/>
    <xf numFmtId="0" fontId="3" fillId="0" borderId="0" xfId="0" applyFont="1" applyBorder="1"/>
    <xf numFmtId="164" fontId="2" fillId="0" borderId="0" xfId="0" applyNumberFormat="1" applyFont="1"/>
    <xf numFmtId="0" fontId="1" fillId="0" borderId="0" xfId="0" applyFont="1" applyFill="1" applyBorder="1"/>
    <xf numFmtId="0" fontId="3" fillId="0" borderId="0" xfId="0" applyFont="1" applyFill="1"/>
    <xf numFmtId="0" fontId="1" fillId="0" borderId="0" xfId="0" applyFont="1"/>
    <xf numFmtId="164" fontId="0" fillId="0" borderId="0" xfId="0" applyNumberFormat="1"/>
    <xf numFmtId="0" fontId="4" fillId="0" borderId="0" xfId="0" applyFont="1" applyBorder="1" applyProtection="1"/>
    <xf numFmtId="0" fontId="4" fillId="0" borderId="0" xfId="0" applyFont="1"/>
    <xf numFmtId="0" fontId="14" fillId="0" borderId="0" xfId="0" applyFont="1" applyBorder="1" applyProtection="1"/>
    <xf numFmtId="0" fontId="4" fillId="0" borderId="0" xfId="0" applyFont="1" applyBorder="1" applyProtection="1">
      <protection locked="0"/>
    </xf>
    <xf numFmtId="164" fontId="4" fillId="0" borderId="0" xfId="0" applyNumberFormat="1" applyFont="1" applyBorder="1" applyProtection="1"/>
    <xf numFmtId="165" fontId="4" fillId="0" borderId="0" xfId="1" applyNumberFormat="1" applyFont="1" applyBorder="1" applyProtection="1">
      <protection locked="0"/>
    </xf>
    <xf numFmtId="0" fontId="4" fillId="0" borderId="0" xfId="0" applyFont="1" applyBorder="1" applyAlignment="1">
      <alignment horizontal="center"/>
    </xf>
    <xf numFmtId="0" fontId="4" fillId="0" borderId="0" xfId="0" applyFont="1" applyBorder="1" applyAlignment="1" applyProtection="1">
      <alignment horizontal="center"/>
    </xf>
    <xf numFmtId="0" fontId="4" fillId="0" borderId="0" xfId="0" applyFont="1" applyBorder="1"/>
    <xf numFmtId="0" fontId="4" fillId="0" borderId="0" xfId="0" applyFont="1" applyFill="1" applyBorder="1" applyProtection="1"/>
    <xf numFmtId="0" fontId="4" fillId="0" borderId="0" xfId="0" applyFont="1" applyFill="1" applyBorder="1" applyProtection="1">
      <protection locked="0"/>
    </xf>
    <xf numFmtId="164" fontId="4" fillId="0" borderId="0" xfId="0" applyNumberFormat="1" applyFont="1" applyFill="1" applyBorder="1" applyProtection="1"/>
    <xf numFmtId="0" fontId="4" fillId="0" borderId="0" xfId="0" applyFont="1" applyFill="1" applyBorder="1"/>
    <xf numFmtId="0" fontId="4" fillId="0" borderId="7" xfId="0" applyFont="1" applyFill="1" applyBorder="1"/>
    <xf numFmtId="0" fontId="0" fillId="0" borderId="0" xfId="0" applyFill="1" applyBorder="1" applyAlignment="1"/>
    <xf numFmtId="2" fontId="8" fillId="0" borderId="0" xfId="0" applyNumberFormat="1" applyFont="1" applyFill="1" applyBorder="1" applyProtection="1">
      <protection locked="0"/>
    </xf>
    <xf numFmtId="2" fontId="8" fillId="0" borderId="0" xfId="0" applyNumberFormat="1" applyFont="1" applyFill="1" applyBorder="1" applyAlignment="1" applyProtection="1">
      <alignment horizontal="center"/>
    </xf>
    <xf numFmtId="0" fontId="8" fillId="0" borderId="0" xfId="0" applyFont="1" applyFill="1" applyBorder="1" applyProtection="1">
      <protection locked="0"/>
    </xf>
    <xf numFmtId="0" fontId="7" fillId="0" borderId="0" xfId="0" applyFont="1" applyFill="1" applyBorder="1" applyAlignment="1" applyProtection="1">
      <alignment horizontal="center"/>
    </xf>
    <xf numFmtId="0" fontId="8" fillId="0" borderId="0" xfId="0" applyFont="1" applyFill="1" applyBorder="1" applyProtection="1"/>
    <xf numFmtId="0" fontId="8" fillId="0" borderId="0" xfId="0" applyFont="1" applyFill="1" applyBorder="1" applyAlignment="1" applyProtection="1">
      <alignment horizontal="center"/>
    </xf>
    <xf numFmtId="0" fontId="8" fillId="0" borderId="0" xfId="0" applyFont="1" applyFill="1" applyBorder="1" applyAlignment="1" applyProtection="1">
      <alignment horizontal="left"/>
    </xf>
    <xf numFmtId="0" fontId="7" fillId="0" borderId="0" xfId="0" applyFont="1" applyFill="1" applyBorder="1" applyProtection="1"/>
    <xf numFmtId="0" fontId="5" fillId="0" borderId="0" xfId="0" applyFont="1" applyFill="1" applyBorder="1" applyAlignment="1" applyProtection="1">
      <alignment horizontal="center"/>
    </xf>
    <xf numFmtId="0" fontId="8" fillId="0" borderId="0" xfId="0" applyFont="1" applyFill="1" applyBorder="1" applyAlignment="1" applyProtection="1">
      <alignment horizontal="center"/>
      <protection locked="0"/>
    </xf>
    <xf numFmtId="2" fontId="8" fillId="0" borderId="0" xfId="0" applyNumberFormat="1" applyFont="1" applyFill="1" applyBorder="1" applyAlignment="1" applyProtection="1">
      <alignment horizontal="center"/>
      <protection locked="0"/>
    </xf>
    <xf numFmtId="164" fontId="8" fillId="0" borderId="0" xfId="0" applyNumberFormat="1" applyFont="1" applyFill="1" applyBorder="1" applyAlignment="1" applyProtection="1">
      <alignment horizontal="center"/>
      <protection locked="0"/>
    </xf>
    <xf numFmtId="164" fontId="8" fillId="0" borderId="0" xfId="0" applyNumberFormat="1" applyFont="1" applyFill="1" applyBorder="1" applyAlignment="1" applyProtection="1">
      <alignment horizontal="center"/>
    </xf>
    <xf numFmtId="1" fontId="8" fillId="0" borderId="0" xfId="0" applyNumberFormat="1" applyFont="1" applyFill="1" applyBorder="1" applyAlignment="1" applyProtection="1">
      <alignment horizontal="center"/>
      <protection locked="0"/>
    </xf>
    <xf numFmtId="0" fontId="3" fillId="0" borderId="0" xfId="0" applyFont="1" applyFill="1" applyBorder="1"/>
    <xf numFmtId="0" fontId="8" fillId="0" borderId="0" xfId="0" applyNumberFormat="1" applyFont="1" applyFill="1" applyBorder="1" applyAlignment="1" applyProtection="1">
      <alignment horizontal="center"/>
      <protection locked="0"/>
    </xf>
    <xf numFmtId="0" fontId="8" fillId="0" borderId="0" xfId="0" applyFont="1" applyFill="1" applyBorder="1"/>
    <xf numFmtId="0" fontId="7" fillId="0" borderId="0" xfId="0" applyFont="1" applyFill="1" applyBorder="1"/>
    <xf numFmtId="164" fontId="8" fillId="0" borderId="0" xfId="0" applyNumberFormat="1" applyFont="1" applyFill="1" applyBorder="1" applyProtection="1"/>
    <xf numFmtId="164" fontId="8" fillId="0" borderId="0" xfId="0" applyNumberFormat="1" applyFont="1" applyFill="1" applyBorder="1"/>
    <xf numFmtId="164" fontId="3" fillId="0" borderId="0" xfId="0" applyNumberFormat="1" applyFont="1" applyFill="1" applyBorder="1"/>
    <xf numFmtId="0" fontId="2" fillId="0" borderId="0" xfId="0" applyFont="1" applyFill="1" applyBorder="1"/>
    <xf numFmtId="0" fontId="0" fillId="0" borderId="0" xfId="0" applyFill="1" applyBorder="1"/>
    <xf numFmtId="164" fontId="2" fillId="0" borderId="0" xfId="0" applyNumberFormat="1" applyFont="1" applyFill="1" applyBorder="1"/>
    <xf numFmtId="0" fontId="0" fillId="0" borderId="0" xfId="0" applyBorder="1"/>
    <xf numFmtId="2" fontId="1" fillId="0" borderId="0" xfId="0" applyNumberFormat="1" applyFont="1"/>
    <xf numFmtId="0" fontId="17" fillId="0" borderId="0" xfId="0" applyFont="1"/>
    <xf numFmtId="0" fontId="18" fillId="0" borderId="0" xfId="0" applyFont="1"/>
    <xf numFmtId="0" fontId="0" fillId="0" borderId="25" xfId="0" applyBorder="1"/>
    <xf numFmtId="0" fontId="0" fillId="0" borderId="26" xfId="0" applyBorder="1"/>
    <xf numFmtId="0" fontId="0" fillId="0" borderId="27" xfId="0" applyBorder="1"/>
    <xf numFmtId="0" fontId="0" fillId="0" borderId="21" xfId="0" applyBorder="1"/>
    <xf numFmtId="0" fontId="0" fillId="0" borderId="30" xfId="0" applyBorder="1"/>
    <xf numFmtId="0" fontId="0" fillId="0" borderId="31" xfId="0" applyBorder="1"/>
    <xf numFmtId="164" fontId="20" fillId="0" borderId="0" xfId="0" applyNumberFormat="1" applyFont="1"/>
    <xf numFmtId="2" fontId="21" fillId="0" borderId="0" xfId="0" applyNumberFormat="1" applyFont="1"/>
    <xf numFmtId="0" fontId="19" fillId="0" borderId="34" xfId="0" applyFont="1" applyBorder="1"/>
    <xf numFmtId="0" fontId="0" fillId="0" borderId="35" xfId="0" applyBorder="1"/>
    <xf numFmtId="0" fontId="0" fillId="0" borderId="19" xfId="0" applyBorder="1"/>
    <xf numFmtId="0" fontId="0" fillId="0" borderId="6" xfId="0" applyBorder="1"/>
    <xf numFmtId="0" fontId="0" fillId="0" borderId="37" xfId="0" applyBorder="1"/>
    <xf numFmtId="0" fontId="0" fillId="0" borderId="11" xfId="0" applyBorder="1"/>
    <xf numFmtId="0" fontId="19" fillId="0" borderId="38" xfId="0" applyFont="1" applyBorder="1"/>
    <xf numFmtId="0" fontId="0" fillId="0" borderId="0" xfId="0" applyFont="1"/>
    <xf numFmtId="0" fontId="20" fillId="0" borderId="0" xfId="0" applyFont="1"/>
    <xf numFmtId="0" fontId="20" fillId="0" borderId="0" xfId="0" applyFont="1" applyBorder="1"/>
    <xf numFmtId="0" fontId="0" fillId="17" borderId="34" xfId="0" applyFill="1" applyBorder="1"/>
    <xf numFmtId="0" fontId="0" fillId="17" borderId="25" xfId="0" applyFill="1" applyBorder="1"/>
    <xf numFmtId="0" fontId="0" fillId="17" borderId="26" xfId="0" applyFill="1" applyBorder="1"/>
    <xf numFmtId="0" fontId="0" fillId="17" borderId="35" xfId="0" applyFill="1" applyBorder="1"/>
    <xf numFmtId="0" fontId="0" fillId="17" borderId="27" xfId="0" applyFill="1" applyBorder="1"/>
    <xf numFmtId="0" fontId="0" fillId="17" borderId="37" xfId="0" applyFill="1" applyBorder="1"/>
    <xf numFmtId="0" fontId="0" fillId="17" borderId="9" xfId="0" applyFill="1" applyBorder="1"/>
    <xf numFmtId="0" fontId="0" fillId="17" borderId="0" xfId="0" applyFill="1" applyBorder="1"/>
    <xf numFmtId="0" fontId="0" fillId="17" borderId="8" xfId="0" applyFill="1" applyBorder="1"/>
    <xf numFmtId="0" fontId="0" fillId="17" borderId="41" xfId="0" applyFill="1" applyBorder="1"/>
    <xf numFmtId="0" fontId="0" fillId="17" borderId="29" xfId="0" applyFill="1" applyBorder="1"/>
    <xf numFmtId="0" fontId="0" fillId="17" borderId="10" xfId="0" applyFill="1" applyBorder="1"/>
    <xf numFmtId="0" fontId="0" fillId="17" borderId="42" xfId="0" applyFill="1" applyBorder="1"/>
    <xf numFmtId="0" fontId="0" fillId="17" borderId="31" xfId="0" applyFill="1" applyBorder="1"/>
    <xf numFmtId="0" fontId="0" fillId="17" borderId="32" xfId="0" applyFill="1" applyBorder="1"/>
    <xf numFmtId="0" fontId="0" fillId="17" borderId="43" xfId="0" applyFill="1" applyBorder="1"/>
    <xf numFmtId="0" fontId="0" fillId="17" borderId="33" xfId="0" applyFill="1" applyBorder="1"/>
    <xf numFmtId="0" fontId="0" fillId="17" borderId="44" xfId="0" applyFill="1" applyBorder="1"/>
    <xf numFmtId="0" fontId="17" fillId="18" borderId="0" xfId="0" applyFont="1" applyFill="1"/>
    <xf numFmtId="0" fontId="0" fillId="18" borderId="0" xfId="0" applyFill="1"/>
    <xf numFmtId="0" fontId="3" fillId="18" borderId="0" xfId="0" applyFont="1" applyFill="1"/>
    <xf numFmtId="0" fontId="16" fillId="18" borderId="0" xfId="0" applyFont="1" applyFill="1"/>
    <xf numFmtId="0" fontId="0" fillId="19" borderId="0" xfId="0" applyFill="1"/>
    <xf numFmtId="0" fontId="3" fillId="19" borderId="0" xfId="0" applyFont="1" applyFill="1"/>
    <xf numFmtId="164" fontId="0" fillId="19" borderId="0" xfId="0" applyNumberFormat="1" applyFill="1"/>
    <xf numFmtId="164" fontId="3" fillId="19" borderId="0" xfId="0" applyNumberFormat="1" applyFont="1" applyFill="1"/>
    <xf numFmtId="0" fontId="0" fillId="0" borderId="40" xfId="0" applyBorder="1"/>
    <xf numFmtId="0" fontId="7" fillId="18" borderId="0" xfId="0" applyFont="1" applyFill="1"/>
    <xf numFmtId="0" fontId="7" fillId="19" borderId="0" xfId="0" applyFont="1" applyFill="1"/>
    <xf numFmtId="0" fontId="0" fillId="17" borderId="28" xfId="0" applyFill="1" applyBorder="1"/>
    <xf numFmtId="0" fontId="0" fillId="17" borderId="40" xfId="0" applyFill="1" applyBorder="1"/>
    <xf numFmtId="0" fontId="0" fillId="17" borderId="30" xfId="0" applyFill="1" applyBorder="1"/>
    <xf numFmtId="0" fontId="0" fillId="17" borderId="8" xfId="0" quotePrefix="1" applyFill="1" applyBorder="1"/>
    <xf numFmtId="0" fontId="1" fillId="0" borderId="24" xfId="0" applyFont="1" applyBorder="1"/>
    <xf numFmtId="0" fontId="30" fillId="19" borderId="0" xfId="0" applyFont="1" applyFill="1"/>
    <xf numFmtId="164" fontId="20" fillId="0" borderId="0" xfId="0" applyNumberFormat="1" applyFont="1" applyBorder="1" applyAlignment="1"/>
    <xf numFmtId="0" fontId="20" fillId="0" borderId="0" xfId="0" applyFont="1" applyBorder="1" applyAlignment="1"/>
    <xf numFmtId="0" fontId="0" fillId="0" borderId="0" xfId="0" applyFont="1" applyBorder="1"/>
    <xf numFmtId="164" fontId="24" fillId="0" borderId="0" xfId="0" applyNumberFormat="1" applyFont="1" applyBorder="1"/>
    <xf numFmtId="0" fontId="3" fillId="0" borderId="0" xfId="0" applyFont="1" applyFill="1" applyBorder="1" applyAlignment="1"/>
    <xf numFmtId="164" fontId="24" fillId="0" borderId="0" xfId="0" applyNumberFormat="1" applyFont="1" applyBorder="1" applyAlignment="1"/>
    <xf numFmtId="0" fontId="0" fillId="0" borderId="0" xfId="0" applyFill="1" applyBorder="1" applyAlignment="1">
      <alignment horizontal="center"/>
    </xf>
    <xf numFmtId="164" fontId="0" fillId="0" borderId="0" xfId="0" applyNumberFormat="1" applyFill="1" applyBorder="1" applyAlignment="1"/>
    <xf numFmtId="0" fontId="0" fillId="0" borderId="0" xfId="0" applyFont="1" applyFill="1" applyBorder="1" applyAlignment="1"/>
    <xf numFmtId="164" fontId="20" fillId="0" borderId="0" xfId="0" applyNumberFormat="1" applyFont="1" applyFill="1" applyBorder="1" applyAlignment="1"/>
    <xf numFmtId="0" fontId="20" fillId="0" borderId="0" xfId="0" applyFont="1" applyFill="1" applyBorder="1" applyAlignment="1"/>
    <xf numFmtId="164" fontId="23" fillId="0" borderId="0" xfId="0" applyNumberFormat="1" applyFont="1" applyFill="1" applyBorder="1" applyAlignment="1"/>
    <xf numFmtId="0" fontId="23" fillId="0" borderId="0" xfId="0" applyFont="1" applyFill="1" applyBorder="1" applyAlignment="1"/>
    <xf numFmtId="0" fontId="0" fillId="0" borderId="18" xfId="0" applyBorder="1"/>
    <xf numFmtId="0" fontId="0" fillId="0" borderId="4" xfId="0" applyBorder="1"/>
    <xf numFmtId="0" fontId="0" fillId="0" borderId="12" xfId="0" applyBorder="1"/>
    <xf numFmtId="0" fontId="3" fillId="0" borderId="13" xfId="0" applyFont="1" applyBorder="1"/>
    <xf numFmtId="0" fontId="3" fillId="0" borderId="15" xfId="0" applyFont="1" applyBorder="1"/>
    <xf numFmtId="0" fontId="3" fillId="0" borderId="15" xfId="0" applyFont="1" applyBorder="1" applyAlignment="1"/>
    <xf numFmtId="0" fontId="0" fillId="0" borderId="15" xfId="0" applyBorder="1" applyAlignment="1"/>
    <xf numFmtId="0" fontId="24" fillId="0" borderId="14" xfId="0" applyFont="1" applyBorder="1" applyAlignment="1">
      <alignment horizontal="center"/>
    </xf>
    <xf numFmtId="0" fontId="3" fillId="0" borderId="9" xfId="0" applyFont="1" applyBorder="1"/>
    <xf numFmtId="164" fontId="24" fillId="0" borderId="29" xfId="0" applyNumberFormat="1" applyFont="1" applyBorder="1"/>
    <xf numFmtId="164" fontId="24" fillId="0" borderId="60" xfId="0" applyNumberFormat="1" applyFont="1" applyBorder="1"/>
    <xf numFmtId="164" fontId="24" fillId="0" borderId="41" xfId="0" applyNumberFormat="1" applyFont="1" applyBorder="1"/>
    <xf numFmtId="164" fontId="24" fillId="0" borderId="40" xfId="0" applyNumberFormat="1" applyFont="1" applyBorder="1" applyAlignment="1"/>
    <xf numFmtId="164" fontId="7" fillId="0" borderId="0" xfId="0" applyNumberFormat="1" applyFont="1" applyBorder="1" applyAlignment="1"/>
    <xf numFmtId="164" fontId="24" fillId="0" borderId="36" xfId="0" applyNumberFormat="1" applyFont="1" applyBorder="1"/>
    <xf numFmtId="164" fontId="24" fillId="0" borderId="50" xfId="0" applyNumberFormat="1" applyFont="1" applyBorder="1"/>
    <xf numFmtId="164" fontId="24" fillId="0" borderId="15" xfId="0" applyNumberFormat="1" applyFont="1" applyBorder="1"/>
    <xf numFmtId="164" fontId="24" fillId="0" borderId="16" xfId="0" applyNumberFormat="1" applyFont="1" applyBorder="1"/>
    <xf numFmtId="0" fontId="0" fillId="0" borderId="18" xfId="0" applyFont="1" applyBorder="1"/>
    <xf numFmtId="0" fontId="0" fillId="0" borderId="4" xfId="0" applyFont="1" applyBorder="1"/>
    <xf numFmtId="0" fontId="7" fillId="20" borderId="4" xfId="0" applyFont="1" applyFill="1" applyBorder="1"/>
    <xf numFmtId="0" fontId="0" fillId="0" borderId="13" xfId="0" applyFont="1" applyBorder="1"/>
    <xf numFmtId="0" fontId="0" fillId="0" borderId="15" xfId="0" applyFont="1" applyBorder="1"/>
    <xf numFmtId="0" fontId="0" fillId="0" borderId="49" xfId="0" applyFont="1" applyBorder="1"/>
    <xf numFmtId="0" fontId="0" fillId="0" borderId="50" xfId="0" applyFont="1" applyBorder="1"/>
    <xf numFmtId="0" fontId="0" fillId="0" borderId="20" xfId="0" applyFont="1" applyBorder="1"/>
    <xf numFmtId="0" fontId="0" fillId="0" borderId="16" xfId="0" applyBorder="1"/>
    <xf numFmtId="0" fontId="7" fillId="20" borderId="8" xfId="0" applyFont="1" applyFill="1" applyBorder="1"/>
    <xf numFmtId="0" fontId="0" fillId="20" borderId="24" xfId="0" applyFont="1" applyFill="1" applyBorder="1"/>
    <xf numFmtId="0" fontId="0" fillId="0" borderId="6" xfId="0" applyFont="1" applyBorder="1"/>
    <xf numFmtId="0" fontId="20" fillId="0" borderId="9" xfId="0" applyFont="1" applyBorder="1"/>
    <xf numFmtId="164" fontId="0" fillId="0" borderId="10" xfId="0" applyNumberFormat="1" applyBorder="1"/>
    <xf numFmtId="164" fontId="0" fillId="0" borderId="6" xfId="0" applyNumberFormat="1" applyBorder="1" applyAlignment="1"/>
    <xf numFmtId="0" fontId="0" fillId="0" borderId="6" xfId="0" applyBorder="1" applyAlignment="1"/>
    <xf numFmtId="0" fontId="0" fillId="0" borderId="11" xfId="0" applyBorder="1" applyAlignment="1"/>
    <xf numFmtId="0" fontId="0" fillId="0" borderId="16" xfId="0" applyBorder="1" applyAlignment="1"/>
    <xf numFmtId="164" fontId="35" fillId="0" borderId="9" xfId="0" applyNumberFormat="1" applyFont="1" applyBorder="1" applyAlignment="1"/>
    <xf numFmtId="0" fontId="0" fillId="0" borderId="13" xfId="0" applyBorder="1" applyAlignment="1">
      <alignment horizontal="center"/>
    </xf>
    <xf numFmtId="0" fontId="0" fillId="0" borderId="15" xfId="0" applyBorder="1" applyAlignment="1"/>
    <xf numFmtId="0" fontId="0" fillId="0" borderId="63" xfId="0" applyFill="1" applyBorder="1" applyProtection="1">
      <protection hidden="1"/>
    </xf>
    <xf numFmtId="0" fontId="2" fillId="0" borderId="54" xfId="0" applyFont="1" applyFill="1" applyBorder="1" applyProtection="1">
      <protection hidden="1"/>
    </xf>
    <xf numFmtId="0" fontId="0" fillId="0" borderId="64" xfId="0" applyFill="1" applyBorder="1" applyProtection="1">
      <protection hidden="1"/>
    </xf>
    <xf numFmtId="0" fontId="1" fillId="2" borderId="63" xfId="0" applyFont="1" applyFill="1" applyBorder="1" applyProtection="1">
      <protection hidden="1"/>
    </xf>
    <xf numFmtId="0" fontId="2" fillId="2" borderId="54" xfId="0" applyFont="1" applyFill="1" applyBorder="1" applyProtection="1">
      <protection hidden="1"/>
    </xf>
    <xf numFmtId="0" fontId="2" fillId="2" borderId="65" xfId="0" applyFont="1" applyFill="1" applyBorder="1" applyProtection="1">
      <protection hidden="1"/>
    </xf>
    <xf numFmtId="0" fontId="1" fillId="3" borderId="66" xfId="0" applyFont="1" applyFill="1" applyBorder="1" applyProtection="1">
      <protection hidden="1"/>
    </xf>
    <xf numFmtId="0" fontId="2" fillId="3" borderId="54" xfId="0" applyFont="1" applyFill="1" applyBorder="1" applyProtection="1">
      <protection hidden="1"/>
    </xf>
    <xf numFmtId="0" fontId="2" fillId="3" borderId="64" xfId="0" applyFont="1" applyFill="1" applyBorder="1" applyProtection="1">
      <protection hidden="1"/>
    </xf>
    <xf numFmtId="0" fontId="1" fillId="10" borderId="63" xfId="0" applyFont="1" applyFill="1" applyBorder="1" applyProtection="1">
      <protection hidden="1"/>
    </xf>
    <xf numFmtId="0" fontId="2" fillId="10" borderId="54" xfId="0" applyFont="1" applyFill="1" applyBorder="1" applyProtection="1">
      <protection hidden="1"/>
    </xf>
    <xf numFmtId="0" fontId="2" fillId="10" borderId="65" xfId="0" applyFont="1" applyFill="1" applyBorder="1" applyProtection="1">
      <protection hidden="1"/>
    </xf>
    <xf numFmtId="0" fontId="3" fillId="11" borderId="66" xfId="0" applyFont="1" applyFill="1" applyBorder="1" applyProtection="1">
      <protection hidden="1"/>
    </xf>
    <xf numFmtId="0" fontId="2" fillId="11" borderId="54" xfId="0" applyFont="1" applyFill="1" applyBorder="1" applyProtection="1">
      <protection hidden="1"/>
    </xf>
    <xf numFmtId="0" fontId="2" fillId="11" borderId="65" xfId="0" applyFont="1" applyFill="1" applyBorder="1" applyProtection="1">
      <protection hidden="1"/>
    </xf>
    <xf numFmtId="0" fontId="0" fillId="0" borderId="67" xfId="0" applyFill="1" applyBorder="1" applyProtection="1">
      <protection hidden="1"/>
    </xf>
    <xf numFmtId="0" fontId="2" fillId="0" borderId="68" xfId="0" applyFont="1" applyFill="1" applyBorder="1" applyProtection="1">
      <protection hidden="1"/>
    </xf>
    <xf numFmtId="0" fontId="0" fillId="0" borderId="52" xfId="0" applyFill="1" applyBorder="1" applyProtection="1">
      <protection hidden="1"/>
    </xf>
    <xf numFmtId="0" fontId="1" fillId="2" borderId="67" xfId="0" applyFont="1" applyFill="1" applyBorder="1" applyProtection="1">
      <protection hidden="1"/>
    </xf>
    <xf numFmtId="0" fontId="3" fillId="2" borderId="68" xfId="0" applyFont="1" applyFill="1" applyBorder="1" applyProtection="1">
      <protection hidden="1"/>
    </xf>
    <xf numFmtId="0" fontId="2" fillId="2" borderId="69" xfId="0" applyFont="1" applyFill="1" applyBorder="1" applyProtection="1">
      <protection hidden="1"/>
    </xf>
    <xf numFmtId="0" fontId="1" fillId="3" borderId="21" xfId="0" applyFont="1" applyFill="1" applyBorder="1" applyProtection="1">
      <protection hidden="1"/>
    </xf>
    <xf numFmtId="0" fontId="2" fillId="3" borderId="68" xfId="0" applyFont="1" applyFill="1" applyBorder="1" applyProtection="1">
      <protection hidden="1"/>
    </xf>
    <xf numFmtId="0" fontId="2" fillId="3" borderId="52" xfId="0" applyFont="1" applyFill="1" applyBorder="1" applyProtection="1">
      <protection hidden="1"/>
    </xf>
    <xf numFmtId="0" fontId="1" fillId="10" borderId="67" xfId="0" applyFont="1" applyFill="1" applyBorder="1" applyProtection="1">
      <protection hidden="1"/>
    </xf>
    <xf numFmtId="0" fontId="2" fillId="10" borderId="68" xfId="0" applyFont="1" applyFill="1" applyBorder="1" applyProtection="1">
      <protection hidden="1"/>
    </xf>
    <xf numFmtId="0" fontId="2" fillId="10" borderId="69" xfId="0" applyFont="1" applyFill="1" applyBorder="1" applyProtection="1">
      <protection hidden="1"/>
    </xf>
    <xf numFmtId="0" fontId="1" fillId="11" borderId="21" xfId="0" applyFont="1" applyFill="1" applyBorder="1" applyProtection="1">
      <protection hidden="1"/>
    </xf>
    <xf numFmtId="0" fontId="2" fillId="11" borderId="68" xfId="0" applyFont="1" applyFill="1" applyBorder="1" applyProtection="1">
      <protection hidden="1"/>
    </xf>
    <xf numFmtId="0" fontId="2" fillId="11" borderId="69" xfId="0" applyFont="1" applyFill="1" applyBorder="1" applyProtection="1">
      <protection hidden="1"/>
    </xf>
    <xf numFmtId="0" fontId="0" fillId="0" borderId="70" xfId="0" applyFill="1" applyBorder="1" applyProtection="1">
      <protection hidden="1"/>
    </xf>
    <xf numFmtId="0" fontId="0" fillId="0" borderId="39" xfId="0" applyFill="1" applyBorder="1" applyProtection="1">
      <protection hidden="1"/>
    </xf>
    <xf numFmtId="0" fontId="0" fillId="0" borderId="58" xfId="0" applyFill="1" applyBorder="1" applyProtection="1">
      <protection hidden="1"/>
    </xf>
    <xf numFmtId="0" fontId="3" fillId="0" borderId="70" xfId="0" applyFont="1" applyFill="1" applyBorder="1" applyProtection="1">
      <protection hidden="1"/>
    </xf>
    <xf numFmtId="0" fontId="3" fillId="0" borderId="39" xfId="0" applyFont="1" applyFill="1" applyBorder="1" applyProtection="1">
      <protection hidden="1"/>
    </xf>
    <xf numFmtId="0" fontId="2" fillId="0" borderId="23" xfId="0" applyFont="1" applyFill="1" applyBorder="1" applyProtection="1">
      <protection hidden="1"/>
    </xf>
    <xf numFmtId="0" fontId="3" fillId="0" borderId="57" xfId="0" applyFont="1" applyFill="1" applyBorder="1" applyProtection="1">
      <protection hidden="1"/>
    </xf>
    <xf numFmtId="0" fontId="2" fillId="0" borderId="39" xfId="0" applyFont="1" applyFill="1" applyBorder="1" applyProtection="1">
      <protection hidden="1"/>
    </xf>
    <xf numFmtId="0" fontId="2" fillId="0" borderId="58" xfId="0" applyFont="1" applyFill="1" applyBorder="1" applyProtection="1">
      <protection hidden="1"/>
    </xf>
    <xf numFmtId="0" fontId="0" fillId="6" borderId="71" xfId="0" applyFill="1" applyBorder="1" applyProtection="1">
      <protection hidden="1"/>
    </xf>
    <xf numFmtId="0" fontId="2" fillId="6" borderId="32" xfId="0" applyFont="1" applyFill="1" applyBorder="1" applyProtection="1">
      <protection hidden="1"/>
    </xf>
    <xf numFmtId="0" fontId="0" fillId="6" borderId="30" xfId="0" applyFill="1" applyBorder="1" applyProtection="1">
      <protection hidden="1"/>
    </xf>
    <xf numFmtId="0" fontId="3" fillId="0" borderId="71" xfId="0" applyFont="1" applyFill="1" applyBorder="1" applyProtection="1">
      <protection hidden="1"/>
    </xf>
    <xf numFmtId="0" fontId="3" fillId="0" borderId="32" xfId="0" applyFont="1" applyFill="1" applyBorder="1" applyProtection="1">
      <protection hidden="1"/>
    </xf>
    <xf numFmtId="0" fontId="3" fillId="0" borderId="43" xfId="0" applyFont="1" applyFill="1" applyBorder="1" applyProtection="1">
      <protection hidden="1"/>
    </xf>
    <xf numFmtId="0" fontId="3" fillId="0" borderId="33" xfId="0" applyFont="1" applyFill="1" applyBorder="1" applyProtection="1">
      <protection hidden="1"/>
    </xf>
    <xf numFmtId="0" fontId="3" fillId="0" borderId="30" xfId="0" applyFont="1" applyFill="1" applyBorder="1" applyProtection="1">
      <protection hidden="1"/>
    </xf>
    <xf numFmtId="0" fontId="0" fillId="6" borderId="67" xfId="0" applyFill="1" applyBorder="1" applyProtection="1">
      <protection hidden="1"/>
    </xf>
    <xf numFmtId="0" fontId="2" fillId="6" borderId="68" xfId="0" applyFont="1" applyFill="1" applyBorder="1" applyProtection="1">
      <protection hidden="1"/>
    </xf>
    <xf numFmtId="0" fontId="0" fillId="6" borderId="52" xfId="0" applyFill="1" applyBorder="1" applyProtection="1">
      <protection hidden="1"/>
    </xf>
    <xf numFmtId="0" fontId="2" fillId="0" borderId="67" xfId="0" applyFont="1" applyFill="1" applyBorder="1" applyProtection="1">
      <protection hidden="1"/>
    </xf>
    <xf numFmtId="0" fontId="10" fillId="0" borderId="68" xfId="0" applyFont="1" applyFill="1" applyBorder="1" applyProtection="1">
      <protection hidden="1"/>
    </xf>
    <xf numFmtId="0" fontId="2" fillId="0" borderId="69" xfId="0" applyFont="1" applyFill="1" applyBorder="1" applyProtection="1">
      <protection hidden="1"/>
    </xf>
    <xf numFmtId="0" fontId="2" fillId="0" borderId="21" xfId="0" applyFont="1" applyFill="1" applyBorder="1" applyProtection="1">
      <protection hidden="1"/>
    </xf>
    <xf numFmtId="0" fontId="2" fillId="0" borderId="52" xfId="0" applyFont="1" applyFill="1" applyBorder="1" applyProtection="1">
      <protection hidden="1"/>
    </xf>
    <xf numFmtId="0" fontId="2" fillId="6" borderId="68" xfId="0" quotePrefix="1" applyFont="1" applyFill="1" applyBorder="1" applyProtection="1">
      <protection hidden="1"/>
    </xf>
    <xf numFmtId="0" fontId="10" fillId="0" borderId="69" xfId="0" applyFont="1" applyFill="1" applyBorder="1" applyProtection="1">
      <protection hidden="1"/>
    </xf>
    <xf numFmtId="0" fontId="10" fillId="0" borderId="52" xfId="0" applyFont="1" applyFill="1" applyBorder="1" applyProtection="1">
      <protection hidden="1"/>
    </xf>
    <xf numFmtId="0" fontId="0" fillId="6" borderId="72" xfId="0" applyFill="1" applyBorder="1" applyProtection="1">
      <protection hidden="1"/>
    </xf>
    <xf numFmtId="0" fontId="2" fillId="6" borderId="26" xfId="0" applyFont="1" applyFill="1" applyBorder="1" applyProtection="1">
      <protection hidden="1"/>
    </xf>
    <xf numFmtId="0" fontId="0" fillId="6" borderId="28" xfId="0" applyFill="1" applyBorder="1" applyProtection="1">
      <protection hidden="1"/>
    </xf>
    <xf numFmtId="0" fontId="2" fillId="0" borderId="72" xfId="0" applyFont="1" applyFill="1" applyBorder="1" applyProtection="1">
      <protection hidden="1"/>
    </xf>
    <xf numFmtId="0" fontId="2" fillId="0" borderId="26" xfId="0" applyFont="1" applyFill="1" applyBorder="1" applyProtection="1">
      <protection hidden="1"/>
    </xf>
    <xf numFmtId="0" fontId="10" fillId="0" borderId="35" xfId="0" applyFont="1" applyFill="1" applyBorder="1" applyProtection="1">
      <protection hidden="1"/>
    </xf>
    <xf numFmtId="0" fontId="2" fillId="0" borderId="27" xfId="0" applyFont="1" applyFill="1" applyBorder="1" applyProtection="1">
      <protection hidden="1"/>
    </xf>
    <xf numFmtId="0" fontId="10" fillId="0" borderId="28" xfId="0" applyFont="1" applyFill="1" applyBorder="1" applyProtection="1">
      <protection hidden="1"/>
    </xf>
    <xf numFmtId="0" fontId="2" fillId="0" borderId="35" xfId="0" applyFont="1" applyFill="1" applyBorder="1" applyProtection="1">
      <protection hidden="1"/>
    </xf>
    <xf numFmtId="0" fontId="3" fillId="0" borderId="51" xfId="0" applyFont="1" applyFill="1" applyBorder="1" applyProtection="1">
      <protection hidden="1"/>
    </xf>
    <xf numFmtId="0" fontId="3" fillId="0" borderId="20" xfId="0" applyFont="1" applyFill="1" applyBorder="1" applyProtection="1">
      <protection hidden="1"/>
    </xf>
    <xf numFmtId="0" fontId="2" fillId="0" borderId="20" xfId="0" applyFont="1" applyFill="1" applyBorder="1" applyProtection="1">
      <protection hidden="1"/>
    </xf>
    <xf numFmtId="0" fontId="0" fillId="0" borderId="20" xfId="0" applyFill="1" applyBorder="1" applyProtection="1">
      <protection hidden="1"/>
    </xf>
    <xf numFmtId="0" fontId="2" fillId="0" borderId="61" xfId="0" applyFont="1" applyFill="1" applyBorder="1" applyProtection="1">
      <protection hidden="1"/>
    </xf>
    <xf numFmtId="0" fontId="1" fillId="5" borderId="71" xfId="0" applyFont="1" applyFill="1" applyBorder="1" applyProtection="1">
      <protection locked="0"/>
    </xf>
    <xf numFmtId="0" fontId="1" fillId="5" borderId="32" xfId="0" applyFont="1" applyFill="1" applyBorder="1" applyProtection="1">
      <protection locked="0"/>
    </xf>
    <xf numFmtId="2" fontId="1" fillId="5" borderId="32" xfId="0" applyNumberFormat="1" applyFont="1" applyFill="1" applyBorder="1" applyProtection="1">
      <protection locked="0"/>
    </xf>
    <xf numFmtId="0" fontId="2" fillId="5" borderId="32" xfId="0" applyFont="1" applyFill="1" applyBorder="1" applyProtection="1"/>
    <xf numFmtId="0" fontId="3" fillId="5" borderId="32" xfId="0" applyFont="1" applyFill="1" applyBorder="1" applyProtection="1">
      <protection locked="0"/>
    </xf>
    <xf numFmtId="0" fontId="3" fillId="12" borderId="32" xfId="0" applyFont="1" applyFill="1" applyBorder="1" applyProtection="1">
      <protection hidden="1"/>
    </xf>
    <xf numFmtId="0" fontId="2" fillId="12" borderId="32" xfId="0" applyFont="1" applyFill="1" applyBorder="1" applyProtection="1">
      <protection hidden="1"/>
    </xf>
    <xf numFmtId="0" fontId="2" fillId="12" borderId="43" xfId="0" applyFont="1" applyFill="1" applyBorder="1" applyProtection="1">
      <protection hidden="1"/>
    </xf>
    <xf numFmtId="0" fontId="1" fillId="5" borderId="67" xfId="0" applyFont="1" applyFill="1" applyBorder="1" applyProtection="1">
      <protection locked="0"/>
    </xf>
    <xf numFmtId="0" fontId="1" fillId="5" borderId="68" xfId="0" applyFont="1" applyFill="1" applyBorder="1" applyProtection="1">
      <protection locked="0"/>
    </xf>
    <xf numFmtId="2" fontId="1" fillId="5" borderId="68" xfId="0" applyNumberFormat="1" applyFont="1" applyFill="1" applyBorder="1" applyProtection="1">
      <protection locked="0"/>
    </xf>
    <xf numFmtId="0" fontId="2" fillId="5" borderId="68" xfId="0" applyFont="1" applyFill="1" applyBorder="1" applyProtection="1"/>
    <xf numFmtId="0" fontId="3" fillId="5" borderId="68" xfId="0" applyFont="1" applyFill="1" applyBorder="1" applyProtection="1">
      <protection locked="0"/>
    </xf>
    <xf numFmtId="0" fontId="3" fillId="12" borderId="68" xfId="0" applyFont="1" applyFill="1" applyBorder="1" applyProtection="1">
      <protection hidden="1"/>
    </xf>
    <xf numFmtId="0" fontId="2" fillId="12" borderId="68" xfId="0" applyFont="1" applyFill="1" applyBorder="1" applyProtection="1">
      <protection hidden="1"/>
    </xf>
    <xf numFmtId="0" fontId="2" fillId="12" borderId="69" xfId="0" applyFont="1" applyFill="1" applyBorder="1" applyProtection="1">
      <protection hidden="1"/>
    </xf>
    <xf numFmtId="0" fontId="1" fillId="5" borderId="70" xfId="0" applyFont="1" applyFill="1" applyBorder="1" applyProtection="1">
      <protection locked="0"/>
    </xf>
    <xf numFmtId="0" fontId="1" fillId="5" borderId="39" xfId="0" applyFont="1" applyFill="1" applyBorder="1" applyProtection="1">
      <protection locked="0"/>
    </xf>
    <xf numFmtId="2" fontId="1" fillId="5" borderId="39" xfId="0" applyNumberFormat="1" applyFont="1" applyFill="1" applyBorder="1" applyProtection="1">
      <protection locked="0"/>
    </xf>
    <xf numFmtId="0" fontId="2" fillId="5" borderId="39" xfId="0" applyFont="1" applyFill="1" applyBorder="1" applyProtection="1"/>
    <xf numFmtId="0" fontId="3" fillId="5" borderId="39" xfId="0" applyFont="1" applyFill="1" applyBorder="1" applyProtection="1">
      <protection locked="0"/>
    </xf>
    <xf numFmtId="0" fontId="3" fillId="12" borderId="39" xfId="0" applyFont="1" applyFill="1" applyBorder="1" applyProtection="1">
      <protection hidden="1"/>
    </xf>
    <xf numFmtId="0" fontId="2" fillId="12" borderId="39" xfId="0" applyFont="1" applyFill="1" applyBorder="1" applyProtection="1">
      <protection hidden="1"/>
    </xf>
    <xf numFmtId="0" fontId="2" fillId="12" borderId="23" xfId="0" applyFont="1" applyFill="1" applyBorder="1" applyProtection="1">
      <protection hidden="1"/>
    </xf>
    <xf numFmtId="0" fontId="0" fillId="0" borderId="47" xfId="0" applyFill="1" applyBorder="1"/>
    <xf numFmtId="0" fontId="0" fillId="0" borderId="24" xfId="0" applyFill="1" applyBorder="1"/>
    <xf numFmtId="0" fontId="2" fillId="0" borderId="24" xfId="0" applyFont="1" applyFill="1" applyBorder="1" applyProtection="1"/>
    <xf numFmtId="0" fontId="9" fillId="0" borderId="24" xfId="0" applyFont="1" applyFill="1" applyBorder="1" applyProtection="1"/>
    <xf numFmtId="0" fontId="0" fillId="0" borderId="24" xfId="0" applyFill="1" applyBorder="1" applyProtection="1"/>
    <xf numFmtId="0" fontId="2" fillId="7" borderId="24" xfId="0" applyFont="1" applyFill="1" applyBorder="1" applyProtection="1">
      <protection hidden="1"/>
    </xf>
    <xf numFmtId="0" fontId="9" fillId="7" borderId="24" xfId="0" applyFont="1" applyFill="1" applyBorder="1" applyAlignment="1" applyProtection="1">
      <protection hidden="1"/>
    </xf>
    <xf numFmtId="0" fontId="0" fillId="7" borderId="36" xfId="0" applyFill="1" applyBorder="1" applyAlignment="1" applyProtection="1">
      <protection hidden="1"/>
    </xf>
    <xf numFmtId="0" fontId="1" fillId="0" borderId="55" xfId="0" applyFont="1" applyBorder="1" applyProtection="1">
      <protection hidden="1"/>
    </xf>
    <xf numFmtId="0" fontId="1" fillId="11" borderId="63" xfId="0" applyFont="1" applyFill="1" applyBorder="1" applyProtection="1">
      <protection hidden="1"/>
    </xf>
    <xf numFmtId="0" fontId="1" fillId="11" borderId="65" xfId="0" applyFont="1" applyFill="1" applyBorder="1" applyProtection="1">
      <protection hidden="1"/>
    </xf>
    <xf numFmtId="0" fontId="1" fillId="4" borderId="66" xfId="0" applyFont="1" applyFill="1" applyBorder="1" applyProtection="1">
      <protection hidden="1"/>
    </xf>
    <xf numFmtId="0" fontId="1" fillId="4" borderId="54" xfId="0" applyFont="1" applyFill="1" applyBorder="1" applyProtection="1">
      <protection hidden="1"/>
    </xf>
    <xf numFmtId="0" fontId="1" fillId="4" borderId="64" xfId="0" applyFont="1" applyFill="1" applyBorder="1" applyProtection="1">
      <protection hidden="1"/>
    </xf>
    <xf numFmtId="0" fontId="1" fillId="3" borderId="63" xfId="0" applyFont="1" applyFill="1" applyBorder="1" applyProtection="1">
      <protection hidden="1"/>
    </xf>
    <xf numFmtId="0" fontId="1" fillId="3" borderId="54" xfId="0" applyFont="1" applyFill="1" applyBorder="1" applyProtection="1">
      <protection hidden="1"/>
    </xf>
    <xf numFmtId="0" fontId="1" fillId="3" borderId="65" xfId="0" applyFont="1" applyFill="1" applyBorder="1" applyProtection="1">
      <protection hidden="1"/>
    </xf>
    <xf numFmtId="0" fontId="1" fillId="2" borderId="66" xfId="0" applyFont="1" applyFill="1" applyBorder="1" applyProtection="1">
      <protection hidden="1"/>
    </xf>
    <xf numFmtId="0" fontId="1" fillId="2" borderId="54" xfId="0" applyFont="1" applyFill="1" applyBorder="1" applyProtection="1">
      <protection hidden="1"/>
    </xf>
    <xf numFmtId="0" fontId="1" fillId="2" borderId="64" xfId="0" applyFont="1" applyFill="1" applyBorder="1" applyProtection="1">
      <protection hidden="1"/>
    </xf>
    <xf numFmtId="0" fontId="1" fillId="13" borderId="73" xfId="0" applyFont="1" applyFill="1" applyBorder="1" applyProtection="1">
      <protection hidden="1"/>
    </xf>
    <xf numFmtId="0" fontId="1" fillId="4" borderId="65" xfId="0" applyFont="1" applyFill="1" applyBorder="1" applyProtection="1">
      <protection hidden="1"/>
    </xf>
    <xf numFmtId="0" fontId="2" fillId="0" borderId="38" xfId="0" applyFont="1" applyBorder="1" applyProtection="1">
      <protection hidden="1"/>
    </xf>
    <xf numFmtId="0" fontId="1" fillId="11" borderId="67" xfId="0" applyFont="1" applyFill="1" applyBorder="1" applyProtection="1">
      <protection hidden="1"/>
    </xf>
    <xf numFmtId="0" fontId="1" fillId="11" borderId="69" xfId="0" applyFont="1" applyFill="1" applyBorder="1" applyProtection="1">
      <protection hidden="1"/>
    </xf>
    <xf numFmtId="0" fontId="1" fillId="4" borderId="21" xfId="0" applyFont="1" applyFill="1" applyBorder="1" applyProtection="1">
      <protection hidden="1"/>
    </xf>
    <xf numFmtId="0" fontId="1" fillId="4" borderId="68" xfId="0" applyFont="1" applyFill="1" applyBorder="1" applyProtection="1">
      <protection hidden="1"/>
    </xf>
    <xf numFmtId="0" fontId="1" fillId="4" borderId="52" xfId="0" applyFont="1" applyFill="1" applyBorder="1" applyProtection="1">
      <protection hidden="1"/>
    </xf>
    <xf numFmtId="0" fontId="1" fillId="3" borderId="67" xfId="0" applyFont="1" applyFill="1" applyBorder="1" applyProtection="1">
      <protection hidden="1"/>
    </xf>
    <xf numFmtId="0" fontId="1" fillId="3" borderId="68" xfId="0" applyFont="1" applyFill="1" applyBorder="1" applyProtection="1">
      <protection hidden="1"/>
    </xf>
    <xf numFmtId="0" fontId="1" fillId="3" borderId="69" xfId="0" applyFont="1" applyFill="1" applyBorder="1" applyProtection="1">
      <protection hidden="1"/>
    </xf>
    <xf numFmtId="0" fontId="1" fillId="2" borderId="21" xfId="0" applyFont="1" applyFill="1" applyBorder="1" applyProtection="1">
      <protection hidden="1"/>
    </xf>
    <xf numFmtId="0" fontId="1" fillId="2" borderId="68" xfId="0" applyFont="1" applyFill="1" applyBorder="1" applyProtection="1">
      <protection hidden="1"/>
    </xf>
    <xf numFmtId="0" fontId="1" fillId="2" borderId="52" xfId="0" applyFont="1" applyFill="1" applyBorder="1" applyProtection="1">
      <protection hidden="1"/>
    </xf>
    <xf numFmtId="0" fontId="1" fillId="13" borderId="74" xfId="0" applyFont="1" applyFill="1" applyBorder="1" applyProtection="1">
      <protection hidden="1"/>
    </xf>
    <xf numFmtId="0" fontId="1" fillId="4" borderId="69" xfId="0" applyFont="1" applyFill="1" applyBorder="1" applyProtection="1">
      <protection hidden="1"/>
    </xf>
    <xf numFmtId="0" fontId="0" fillId="0" borderId="48" xfId="0" applyBorder="1" applyProtection="1">
      <protection hidden="1"/>
    </xf>
    <xf numFmtId="0" fontId="1" fillId="0" borderId="70" xfId="0" applyFont="1" applyBorder="1" applyProtection="1">
      <protection hidden="1"/>
    </xf>
    <xf numFmtId="0" fontId="1" fillId="0" borderId="23" xfId="0" applyFont="1" applyBorder="1" applyProtection="1">
      <protection hidden="1"/>
    </xf>
    <xf numFmtId="0" fontId="1" fillId="0" borderId="57" xfId="0" applyFont="1" applyBorder="1" applyProtection="1">
      <protection hidden="1"/>
    </xf>
    <xf numFmtId="0" fontId="1" fillId="0" borderId="39" xfId="0" applyFont="1" applyBorder="1" applyProtection="1">
      <protection hidden="1"/>
    </xf>
    <xf numFmtId="0" fontId="1" fillId="0" borderId="58" xfId="0" applyFont="1" applyBorder="1" applyProtection="1">
      <protection hidden="1"/>
    </xf>
    <xf numFmtId="0" fontId="1" fillId="0" borderId="22" xfId="0" applyFont="1" applyBorder="1" applyProtection="1">
      <protection hidden="1"/>
    </xf>
    <xf numFmtId="0" fontId="3" fillId="6" borderId="42" xfId="0" applyFont="1" applyFill="1" applyBorder="1" applyProtection="1">
      <protection hidden="1"/>
    </xf>
    <xf numFmtId="0" fontId="1" fillId="14" borderId="71" xfId="0" applyFont="1" applyFill="1" applyBorder="1" applyProtection="1">
      <protection hidden="1"/>
    </xf>
    <xf numFmtId="0" fontId="1" fillId="14" borderId="43" xfId="0" applyFont="1" applyFill="1" applyBorder="1" applyProtection="1">
      <protection hidden="1"/>
    </xf>
    <xf numFmtId="0" fontId="1" fillId="0" borderId="33" xfId="0" applyFont="1" applyBorder="1" applyProtection="1">
      <protection hidden="1"/>
    </xf>
    <xf numFmtId="0" fontId="1" fillId="0" borderId="32" xfId="0" applyFont="1" applyBorder="1" applyProtection="1">
      <protection hidden="1"/>
    </xf>
    <xf numFmtId="0" fontId="1" fillId="0" borderId="30" xfId="0" applyFont="1" applyBorder="1" applyProtection="1">
      <protection hidden="1"/>
    </xf>
    <xf numFmtId="0" fontId="1" fillId="0" borderId="71" xfId="0" applyFont="1" applyBorder="1" applyProtection="1">
      <protection hidden="1"/>
    </xf>
    <xf numFmtId="0" fontId="1" fillId="0" borderId="43" xfId="0" applyFont="1" applyBorder="1" applyProtection="1">
      <protection hidden="1"/>
    </xf>
    <xf numFmtId="0" fontId="1" fillId="0" borderId="75" xfId="0" applyFont="1" applyBorder="1" applyProtection="1">
      <protection hidden="1"/>
    </xf>
    <xf numFmtId="0" fontId="3" fillId="6" borderId="38" xfId="0" applyFont="1" applyFill="1" applyBorder="1" applyProtection="1">
      <protection hidden="1"/>
    </xf>
    <xf numFmtId="164" fontId="1" fillId="14" borderId="67" xfId="0" applyNumberFormat="1" applyFont="1" applyFill="1" applyBorder="1" applyProtection="1">
      <protection hidden="1"/>
    </xf>
    <xf numFmtId="0" fontId="1" fillId="14" borderId="69" xfId="0" applyFont="1" applyFill="1" applyBorder="1" applyProtection="1">
      <protection hidden="1"/>
    </xf>
    <xf numFmtId="0" fontId="1" fillId="0" borderId="21" xfId="0" applyFont="1" applyBorder="1" applyProtection="1">
      <protection hidden="1"/>
    </xf>
    <xf numFmtId="0" fontId="1" fillId="0" borderId="68" xfId="0" applyFont="1" applyBorder="1" applyProtection="1">
      <protection hidden="1"/>
    </xf>
    <xf numFmtId="0" fontId="1" fillId="0" borderId="52" xfId="0" applyFont="1" applyBorder="1" applyProtection="1">
      <protection hidden="1"/>
    </xf>
    <xf numFmtId="0" fontId="1" fillId="0" borderId="67" xfId="0" applyFont="1" applyBorder="1" applyProtection="1">
      <protection hidden="1"/>
    </xf>
    <xf numFmtId="0" fontId="1" fillId="0" borderId="69" xfId="0" applyFont="1" applyBorder="1" applyProtection="1">
      <protection hidden="1"/>
    </xf>
    <xf numFmtId="164" fontId="1" fillId="0" borderId="74" xfId="0" applyNumberFormat="1" applyFont="1" applyBorder="1" applyProtection="1">
      <protection hidden="1"/>
    </xf>
    <xf numFmtId="164" fontId="1" fillId="0" borderId="21" xfId="0" applyNumberFormat="1" applyFont="1" applyBorder="1" applyProtection="1">
      <protection hidden="1"/>
    </xf>
    <xf numFmtId="164" fontId="1" fillId="0" borderId="68" xfId="0" applyNumberFormat="1" applyFont="1" applyBorder="1" applyProtection="1">
      <protection hidden="1"/>
    </xf>
    <xf numFmtId="164" fontId="1" fillId="0" borderId="52" xfId="0" applyNumberFormat="1" applyFont="1" applyBorder="1" applyProtection="1">
      <protection hidden="1"/>
    </xf>
    <xf numFmtId="164" fontId="1" fillId="0" borderId="67" xfId="0" applyNumberFormat="1" applyFont="1" applyBorder="1" applyProtection="1">
      <protection hidden="1"/>
    </xf>
    <xf numFmtId="164" fontId="1" fillId="0" borderId="69" xfId="0" applyNumberFormat="1" applyFont="1" applyBorder="1" applyProtection="1">
      <protection hidden="1"/>
    </xf>
    <xf numFmtId="0" fontId="1" fillId="14" borderId="67" xfId="0" applyFont="1" applyFill="1" applyBorder="1" applyProtection="1">
      <protection hidden="1"/>
    </xf>
    <xf numFmtId="164" fontId="11" fillId="0" borderId="68" xfId="0" applyNumberFormat="1" applyFont="1" applyBorder="1" applyProtection="1">
      <protection hidden="1"/>
    </xf>
    <xf numFmtId="164" fontId="11" fillId="0" borderId="52" xfId="0" applyNumberFormat="1" applyFont="1" applyBorder="1" applyProtection="1">
      <protection hidden="1"/>
    </xf>
    <xf numFmtId="164" fontId="11" fillId="0" borderId="69" xfId="0" applyNumberFormat="1" applyFont="1" applyBorder="1" applyProtection="1">
      <protection hidden="1"/>
    </xf>
    <xf numFmtId="0" fontId="3" fillId="6" borderId="34" xfId="0" applyFont="1" applyFill="1" applyBorder="1" applyProtection="1">
      <protection hidden="1"/>
    </xf>
    <xf numFmtId="0" fontId="1" fillId="14" borderId="70" xfId="0" applyFont="1" applyFill="1" applyBorder="1" applyProtection="1">
      <protection hidden="1"/>
    </xf>
    <xf numFmtId="0" fontId="1" fillId="14" borderId="23" xfId="0" applyFont="1" applyFill="1" applyBorder="1" applyProtection="1">
      <protection hidden="1"/>
    </xf>
    <xf numFmtId="164" fontId="1" fillId="0" borderId="27" xfId="0" applyNumberFormat="1" applyFont="1" applyBorder="1" applyProtection="1">
      <protection hidden="1"/>
    </xf>
    <xf numFmtId="164" fontId="1" fillId="0" borderId="26" xfId="0" applyNumberFormat="1" applyFont="1" applyBorder="1" applyProtection="1">
      <protection hidden="1"/>
    </xf>
    <xf numFmtId="164" fontId="11" fillId="0" borderId="28" xfId="0" applyNumberFormat="1" applyFont="1" applyBorder="1" applyProtection="1">
      <protection hidden="1"/>
    </xf>
    <xf numFmtId="164" fontId="1" fillId="0" borderId="70" xfId="0" applyNumberFormat="1" applyFont="1" applyBorder="1" applyProtection="1">
      <protection hidden="1"/>
    </xf>
    <xf numFmtId="164" fontId="1" fillId="0" borderId="39" xfId="0" applyNumberFormat="1" applyFont="1" applyBorder="1" applyProtection="1">
      <protection hidden="1"/>
    </xf>
    <xf numFmtId="164" fontId="11" fillId="0" borderId="23" xfId="0" applyNumberFormat="1" applyFont="1" applyBorder="1" applyProtection="1">
      <protection hidden="1"/>
    </xf>
    <xf numFmtId="164" fontId="1" fillId="0" borderId="22" xfId="0" applyNumberFormat="1" applyFont="1" applyBorder="1" applyProtection="1">
      <protection hidden="1"/>
    </xf>
    <xf numFmtId="164" fontId="1" fillId="0" borderId="35" xfId="0" applyNumberFormat="1" applyFont="1" applyBorder="1" applyProtection="1">
      <protection hidden="1"/>
    </xf>
    <xf numFmtId="0" fontId="1" fillId="0" borderId="14" xfId="0" applyFont="1" applyFill="1" applyBorder="1" applyProtection="1">
      <protection hidden="1"/>
    </xf>
    <xf numFmtId="0" fontId="1" fillId="0" borderId="4" xfId="0" applyFont="1" applyBorder="1" applyProtection="1">
      <protection hidden="1"/>
    </xf>
    <xf numFmtId="0" fontId="1" fillId="0" borderId="51" xfId="0" applyFont="1" applyBorder="1" applyProtection="1">
      <protection hidden="1"/>
    </xf>
    <xf numFmtId="0" fontId="1" fillId="0" borderId="61" xfId="0" applyFont="1" applyBorder="1" applyProtection="1">
      <protection hidden="1"/>
    </xf>
    <xf numFmtId="0" fontId="1" fillId="0" borderId="46" xfId="0" applyFont="1" applyBorder="1" applyProtection="1">
      <protection hidden="1"/>
    </xf>
    <xf numFmtId="0" fontId="1" fillId="0" borderId="45" xfId="0" applyFont="1" applyBorder="1" applyProtection="1">
      <protection hidden="1"/>
    </xf>
    <xf numFmtId="0" fontId="1" fillId="0" borderId="17" xfId="0" applyFont="1" applyBorder="1" applyProtection="1">
      <protection hidden="1"/>
    </xf>
    <xf numFmtId="0" fontId="1" fillId="0" borderId="60" xfId="0" applyFont="1" applyBorder="1" applyProtection="1">
      <protection hidden="1"/>
    </xf>
    <xf numFmtId="0" fontId="1" fillId="5" borderId="54" xfId="0" applyFont="1" applyFill="1" applyBorder="1" applyProtection="1">
      <protection locked="0"/>
    </xf>
    <xf numFmtId="0" fontId="1" fillId="5" borderId="54" xfId="0" applyFont="1" applyFill="1" applyBorder="1" applyProtection="1"/>
    <xf numFmtId="164" fontId="1" fillId="9" borderId="54" xfId="0" applyNumberFormat="1" applyFont="1" applyFill="1" applyBorder="1" applyProtection="1">
      <protection hidden="1"/>
    </xf>
    <xf numFmtId="0" fontId="1" fillId="9" borderId="54" xfId="0" applyFont="1" applyFill="1" applyBorder="1" applyProtection="1">
      <protection hidden="1"/>
    </xf>
    <xf numFmtId="0" fontId="1" fillId="9" borderId="65" xfId="0" applyFont="1" applyFill="1" applyBorder="1" applyProtection="1">
      <protection hidden="1"/>
    </xf>
    <xf numFmtId="0" fontId="1" fillId="5" borderId="68" xfId="0" applyFont="1" applyFill="1" applyBorder="1" applyProtection="1"/>
    <xf numFmtId="164" fontId="1" fillId="9" borderId="68" xfId="0" applyNumberFormat="1" applyFont="1" applyFill="1" applyBorder="1" applyProtection="1">
      <protection hidden="1"/>
    </xf>
    <xf numFmtId="0" fontId="1" fillId="9" borderId="68" xfId="0" applyFont="1" applyFill="1" applyBorder="1" applyProtection="1">
      <protection hidden="1"/>
    </xf>
    <xf numFmtId="0" fontId="1" fillId="9" borderId="69" xfId="0" applyFont="1" applyFill="1" applyBorder="1" applyProtection="1">
      <protection hidden="1"/>
    </xf>
    <xf numFmtId="0" fontId="1" fillId="5" borderId="39" xfId="0" applyFont="1" applyFill="1" applyBorder="1" applyProtection="1"/>
    <xf numFmtId="164" fontId="1" fillId="9" borderId="39" xfId="0" applyNumberFormat="1" applyFont="1" applyFill="1" applyBorder="1" applyProtection="1">
      <protection hidden="1"/>
    </xf>
    <xf numFmtId="0" fontId="1" fillId="9" borderId="39" xfId="0" applyFont="1" applyFill="1" applyBorder="1" applyProtection="1">
      <protection hidden="1"/>
    </xf>
    <xf numFmtId="0" fontId="1" fillId="9" borderId="23" xfId="0" applyFont="1" applyFill="1" applyBorder="1" applyProtection="1">
      <protection hidden="1"/>
    </xf>
    <xf numFmtId="0" fontId="1" fillId="0" borderId="47" xfId="0" applyFont="1" applyBorder="1"/>
    <xf numFmtId="0" fontId="7" fillId="0" borderId="24" xfId="0" applyFont="1" applyBorder="1"/>
    <xf numFmtId="164" fontId="1" fillId="7" borderId="24" xfId="0" applyNumberFormat="1" applyFont="1" applyFill="1" applyBorder="1" applyProtection="1">
      <protection hidden="1"/>
    </xf>
    <xf numFmtId="0" fontId="1" fillId="7" borderId="24" xfId="0" applyFont="1" applyFill="1" applyBorder="1" applyProtection="1">
      <protection hidden="1"/>
    </xf>
    <xf numFmtId="164" fontId="7" fillId="7" borderId="24" xfId="0" applyNumberFormat="1" applyFont="1" applyFill="1" applyBorder="1" applyAlignment="1" applyProtection="1">
      <protection hidden="1"/>
    </xf>
    <xf numFmtId="0" fontId="7" fillId="7" borderId="24" xfId="0" applyFont="1" applyFill="1" applyBorder="1" applyAlignment="1" applyProtection="1">
      <protection hidden="1"/>
    </xf>
    <xf numFmtId="0" fontId="1" fillId="7" borderId="36" xfId="0" applyFont="1" applyFill="1" applyBorder="1" applyAlignment="1" applyProtection="1">
      <protection hidden="1"/>
    </xf>
    <xf numFmtId="0" fontId="0" fillId="0" borderId="68" xfId="0" applyBorder="1"/>
    <xf numFmtId="0" fontId="16" fillId="0" borderId="0" xfId="0" applyFont="1" applyBorder="1" applyAlignment="1">
      <alignment horizontal="center"/>
    </xf>
    <xf numFmtId="0" fontId="0" fillId="0" borderId="15" xfId="0" applyFont="1" applyFill="1" applyBorder="1"/>
    <xf numFmtId="0" fontId="0" fillId="0" borderId="3" xfId="0" applyBorder="1" applyAlignment="1"/>
    <xf numFmtId="0" fontId="0" fillId="0" borderId="2" xfId="0" applyFill="1" applyBorder="1" applyAlignment="1">
      <alignment horizontal="center"/>
    </xf>
    <xf numFmtId="0" fontId="0" fillId="0" borderId="5" xfId="0" applyBorder="1" applyAlignment="1"/>
    <xf numFmtId="0" fontId="0" fillId="20" borderId="10" xfId="0" applyFill="1" applyBorder="1" applyAlignment="1">
      <alignment horizontal="center"/>
    </xf>
    <xf numFmtId="0" fontId="7" fillId="20" borderId="12" xfId="0" applyFont="1" applyFill="1" applyBorder="1" applyAlignment="1">
      <alignment horizontal="center"/>
    </xf>
    <xf numFmtId="0" fontId="16" fillId="0" borderId="15" xfId="0" applyFont="1" applyFill="1" applyBorder="1" applyAlignment="1">
      <alignment horizontal="center"/>
    </xf>
    <xf numFmtId="0" fontId="0" fillId="20" borderId="0" xfId="0" applyFont="1" applyFill="1" applyBorder="1" applyAlignment="1">
      <alignment horizontal="center"/>
    </xf>
    <xf numFmtId="0" fontId="7" fillId="0" borderId="19" xfId="0" applyFont="1" applyBorder="1"/>
    <xf numFmtId="0" fontId="7" fillId="0" borderId="6" xfId="0" applyFont="1" applyBorder="1"/>
    <xf numFmtId="164" fontId="7" fillId="0" borderId="19" xfId="0" applyNumberFormat="1" applyFont="1" applyBorder="1" applyAlignment="1"/>
    <xf numFmtId="0" fontId="3" fillId="0" borderId="68" xfId="0" applyFont="1" applyBorder="1"/>
    <xf numFmtId="0" fontId="2" fillId="0" borderId="68" xfId="0" applyFont="1" applyBorder="1"/>
    <xf numFmtId="0" fontId="2" fillId="0" borderId="68" xfId="0" applyFont="1" applyFill="1" applyBorder="1"/>
    <xf numFmtId="0" fontId="1" fillId="0" borderId="68" xfId="0" applyFont="1" applyBorder="1"/>
    <xf numFmtId="0" fontId="1" fillId="6" borderId="68" xfId="0" applyFont="1" applyFill="1" applyBorder="1"/>
    <xf numFmtId="0" fontId="1" fillId="6" borderId="68" xfId="0" applyFont="1" applyFill="1" applyBorder="1" applyAlignment="1">
      <alignment horizontal="center"/>
    </xf>
    <xf numFmtId="0" fontId="1" fillId="0" borderId="68" xfId="0" applyFont="1" applyFill="1" applyBorder="1"/>
    <xf numFmtId="2" fontId="3" fillId="8" borderId="68" xfId="0" applyNumberFormat="1" applyFont="1" applyFill="1" applyBorder="1" applyProtection="1">
      <protection hidden="1"/>
    </xf>
    <xf numFmtId="0" fontId="1" fillId="2" borderId="68" xfId="0" applyFont="1" applyFill="1" applyBorder="1"/>
    <xf numFmtId="0" fontId="1" fillId="0" borderId="68" xfId="0" applyFont="1" applyBorder="1" applyAlignment="1">
      <alignment horizontal="center"/>
    </xf>
    <xf numFmtId="0" fontId="1" fillId="3" borderId="68" xfId="0" applyFont="1" applyFill="1" applyBorder="1"/>
    <xf numFmtId="0" fontId="1" fillId="4" borderId="68" xfId="0" applyFont="1" applyFill="1" applyBorder="1"/>
    <xf numFmtId="164" fontId="1" fillId="0" borderId="68" xfId="0" applyNumberFormat="1" applyFont="1" applyBorder="1"/>
    <xf numFmtId="164" fontId="1" fillId="0" borderId="68" xfId="0" applyNumberFormat="1" applyFont="1" applyFill="1" applyBorder="1"/>
    <xf numFmtId="2" fontId="3" fillId="7" borderId="68" xfId="0" applyNumberFormat="1" applyFont="1" applyFill="1" applyBorder="1" applyProtection="1">
      <protection hidden="1"/>
    </xf>
    <xf numFmtId="0" fontId="1" fillId="0" borderId="68" xfId="0" applyFont="1" applyBorder="1" applyAlignment="1" applyProtection="1">
      <alignment horizontal="center"/>
    </xf>
    <xf numFmtId="0" fontId="0" fillId="0" borderId="68" xfId="0" applyFont="1" applyBorder="1"/>
    <xf numFmtId="0" fontId="1" fillId="0" borderId="68" xfId="0" applyFont="1" applyBorder="1" applyAlignment="1">
      <alignment horizontal="left"/>
    </xf>
    <xf numFmtId="1" fontId="1" fillId="0" borderId="68" xfId="0" applyNumberFormat="1" applyFont="1" applyFill="1" applyBorder="1" applyAlignment="1" applyProtection="1">
      <alignment horizontal="center"/>
      <protection locked="0"/>
    </xf>
    <xf numFmtId="0" fontId="1" fillId="0" borderId="68" xfId="0" applyFont="1" applyFill="1" applyBorder="1" applyAlignment="1" applyProtection="1">
      <alignment horizontal="center"/>
      <protection locked="0"/>
    </xf>
    <xf numFmtId="0" fontId="1" fillId="0" borderId="68" xfId="0" applyNumberFormat="1" applyFont="1" applyFill="1" applyBorder="1" applyAlignment="1" applyProtection="1">
      <alignment horizontal="center"/>
      <protection locked="0"/>
    </xf>
    <xf numFmtId="0" fontId="36" fillId="5" borderId="68" xfId="0" applyFont="1" applyFill="1" applyBorder="1" applyAlignment="1" applyProtection="1">
      <alignment horizontal="center"/>
      <protection locked="0"/>
    </xf>
    <xf numFmtId="2" fontId="1" fillId="5" borderId="68" xfId="0" applyNumberFormat="1" applyFont="1" applyFill="1" applyBorder="1" applyAlignment="1" applyProtection="1">
      <alignment horizontal="center"/>
      <protection locked="0"/>
    </xf>
    <xf numFmtId="164" fontId="1" fillId="8" borderId="68" xfId="0" applyNumberFormat="1" applyFont="1" applyFill="1" applyBorder="1" applyProtection="1">
      <protection hidden="1"/>
    </xf>
    <xf numFmtId="164" fontId="1" fillId="5" borderId="68" xfId="0" applyNumberFormat="1" applyFont="1" applyFill="1" applyBorder="1" applyProtection="1">
      <protection locked="0"/>
    </xf>
    <xf numFmtId="0" fontId="1" fillId="5" borderId="68" xfId="0" applyFont="1" applyFill="1" applyBorder="1" applyAlignment="1" applyProtection="1">
      <alignment horizontal="center"/>
      <protection locked="0"/>
    </xf>
    <xf numFmtId="0" fontId="1" fillId="5" borderId="68" xfId="0" applyNumberFormat="1" applyFont="1" applyFill="1" applyBorder="1" applyProtection="1">
      <protection locked="0"/>
    </xf>
    <xf numFmtId="0" fontId="1" fillId="7" borderId="68" xfId="0" applyFont="1" applyFill="1" applyBorder="1"/>
    <xf numFmtId="0" fontId="7" fillId="7" borderId="68" xfId="0" applyFont="1" applyFill="1" applyBorder="1"/>
    <xf numFmtId="164" fontId="1" fillId="7" borderId="68" xfId="0" applyNumberFormat="1" applyFont="1" applyFill="1" applyBorder="1" applyProtection="1">
      <protection hidden="1"/>
    </xf>
    <xf numFmtId="164" fontId="1" fillId="7" borderId="68" xfId="0" applyNumberFormat="1" applyFont="1" applyFill="1" applyBorder="1" applyProtection="1"/>
    <xf numFmtId="0" fontId="3" fillId="0" borderId="52" xfId="0" applyFont="1" applyBorder="1"/>
    <xf numFmtId="0" fontId="1" fillId="0" borderId="52" xfId="0" applyFont="1" applyBorder="1"/>
    <xf numFmtId="0" fontId="1" fillId="2" borderId="52" xfId="0" applyFont="1" applyFill="1" applyBorder="1"/>
    <xf numFmtId="0" fontId="1" fillId="3" borderId="52" xfId="0" applyFont="1" applyFill="1" applyBorder="1"/>
    <xf numFmtId="0" fontId="3" fillId="0" borderId="21" xfId="0" applyFont="1" applyBorder="1"/>
    <xf numFmtId="0" fontId="1" fillId="0" borderId="21" xfId="0" applyFont="1" applyBorder="1"/>
    <xf numFmtId="0" fontId="1" fillId="2" borderId="21" xfId="0" applyFont="1" applyFill="1" applyBorder="1"/>
    <xf numFmtId="0" fontId="1" fillId="3" borderId="21" xfId="0" applyFont="1" applyFill="1" applyBorder="1"/>
    <xf numFmtId="0" fontId="3" fillId="0" borderId="53" xfId="0" applyFont="1" applyBorder="1"/>
    <xf numFmtId="0" fontId="1" fillId="0" borderId="53" xfId="0" applyFont="1" applyBorder="1"/>
    <xf numFmtId="0" fontId="1" fillId="2" borderId="53" xfId="0" applyFont="1" applyFill="1" applyBorder="1"/>
    <xf numFmtId="0" fontId="1" fillId="3" borderId="53" xfId="0" applyFont="1" applyFill="1" applyBorder="1"/>
    <xf numFmtId="0" fontId="1" fillId="4" borderId="52" xfId="0" applyFont="1" applyFill="1" applyBorder="1"/>
    <xf numFmtId="0" fontId="1" fillId="4" borderId="21" xfId="0" applyFont="1" applyFill="1" applyBorder="1"/>
    <xf numFmtId="0" fontId="1" fillId="4" borderId="53" xfId="0" applyFont="1" applyFill="1" applyBorder="1"/>
    <xf numFmtId="0" fontId="1" fillId="0" borderId="52" xfId="0" applyFont="1" applyBorder="1" applyAlignment="1" applyProtection="1">
      <alignment horizontal="center"/>
    </xf>
    <xf numFmtId="0" fontId="0" fillId="5" borderId="52" xfId="0" applyFont="1" applyFill="1" applyBorder="1" applyAlignment="1" applyProtection="1">
      <alignment horizontal="center"/>
      <protection locked="0"/>
    </xf>
    <xf numFmtId="0" fontId="1" fillId="5" borderId="52" xfId="0" applyFont="1" applyFill="1" applyBorder="1" applyAlignment="1" applyProtection="1">
      <alignment horizontal="center"/>
      <protection locked="0"/>
    </xf>
    <xf numFmtId="0" fontId="1" fillId="0" borderId="21" xfId="0" applyFont="1" applyBorder="1" applyAlignment="1" applyProtection="1">
      <alignment horizontal="center"/>
    </xf>
    <xf numFmtId="0" fontId="0" fillId="5" borderId="21" xfId="0" applyFont="1" applyFill="1" applyBorder="1" applyProtection="1">
      <protection locked="0"/>
    </xf>
    <xf numFmtId="0" fontId="1" fillId="5" borderId="21" xfId="0" applyFont="1" applyFill="1" applyBorder="1" applyProtection="1">
      <protection locked="0"/>
    </xf>
    <xf numFmtId="0" fontId="1" fillId="0" borderId="53" xfId="0" applyFont="1" applyBorder="1" applyAlignment="1" applyProtection="1">
      <alignment horizontal="center"/>
    </xf>
    <xf numFmtId="0" fontId="1" fillId="5" borderId="53" xfId="0" applyFont="1" applyFill="1" applyBorder="1" applyProtection="1">
      <protection locked="0"/>
    </xf>
    <xf numFmtId="2" fontId="4" fillId="0" borderId="0" xfId="0" applyNumberFormat="1" applyFont="1" applyFill="1" applyBorder="1" applyAlignment="1" applyProtection="1">
      <alignment horizontal="center"/>
      <protection locked="0"/>
    </xf>
    <xf numFmtId="0" fontId="4" fillId="6" borderId="68" xfId="0" applyFont="1" applyFill="1" applyBorder="1" applyProtection="1"/>
    <xf numFmtId="0" fontId="14" fillId="6" borderId="68" xfId="0" applyFont="1" applyFill="1" applyBorder="1" applyProtection="1"/>
    <xf numFmtId="0" fontId="14" fillId="2" borderId="68" xfId="0" applyFont="1" applyFill="1" applyBorder="1" applyProtection="1"/>
    <xf numFmtId="0" fontId="4" fillId="2" borderId="68" xfId="0" applyFont="1" applyFill="1" applyBorder="1" applyProtection="1"/>
    <xf numFmtId="0" fontId="14" fillId="0" borderId="68" xfId="0" applyFont="1" applyBorder="1" applyAlignment="1" applyProtection="1"/>
    <xf numFmtId="0" fontId="14" fillId="0" borderId="68" xfId="0" applyFont="1" applyBorder="1" applyProtection="1"/>
    <xf numFmtId="0" fontId="4" fillId="3" borderId="68" xfId="0" applyFont="1" applyFill="1" applyBorder="1" applyProtection="1"/>
    <xf numFmtId="0" fontId="4" fillId="4" borderId="68" xfId="0" applyFont="1" applyFill="1" applyBorder="1" applyProtection="1"/>
    <xf numFmtId="0" fontId="4" fillId="0" borderId="68" xfId="0" applyFont="1" applyBorder="1" applyProtection="1"/>
    <xf numFmtId="0" fontId="4" fillId="0" borderId="68" xfId="0" applyFont="1" applyBorder="1" applyAlignment="1" applyProtection="1">
      <alignment horizontal="center"/>
    </xf>
    <xf numFmtId="0" fontId="4" fillId="0" borderId="68" xfId="0" applyFont="1" applyBorder="1" applyAlignment="1">
      <alignment horizontal="center"/>
    </xf>
    <xf numFmtId="0" fontId="4" fillId="0" borderId="68" xfId="0" applyFont="1" applyFill="1" applyBorder="1" applyAlignment="1" applyProtection="1">
      <alignment horizontal="center"/>
    </xf>
    <xf numFmtId="0" fontId="4" fillId="0" borderId="68" xfId="0" applyFont="1" applyBorder="1" applyAlignment="1" applyProtection="1">
      <alignment horizontal="center"/>
      <protection locked="0"/>
    </xf>
    <xf numFmtId="164" fontId="4" fillId="0" borderId="68" xfId="0" applyNumberFormat="1" applyFont="1" applyBorder="1" applyAlignment="1" applyProtection="1">
      <alignment horizontal="center"/>
    </xf>
    <xf numFmtId="0" fontId="4" fillId="7" borderId="68" xfId="0" applyFont="1" applyFill="1" applyBorder="1" applyAlignment="1" applyProtection="1">
      <alignment horizontal="center"/>
      <protection locked="0"/>
    </xf>
    <xf numFmtId="0" fontId="0" fillId="0" borderId="68" xfId="0" applyBorder="1" applyAlignment="1">
      <alignment horizontal="center"/>
    </xf>
    <xf numFmtId="0" fontId="4" fillId="0" borderId="68" xfId="0" applyFont="1" applyFill="1" applyBorder="1" applyProtection="1"/>
    <xf numFmtId="0" fontId="14" fillId="0" borderId="68" xfId="0" applyFont="1" applyBorder="1" applyAlignment="1" applyProtection="1">
      <alignment horizontal="center"/>
    </xf>
    <xf numFmtId="164" fontId="14" fillId="0" borderId="68" xfId="0" applyNumberFormat="1" applyFont="1" applyFill="1" applyBorder="1" applyProtection="1"/>
    <xf numFmtId="0" fontId="26" fillId="0" borderId="68" xfId="0" applyFont="1" applyBorder="1"/>
    <xf numFmtId="0" fontId="26" fillId="0" borderId="68" xfId="0" applyFont="1" applyBorder="1" applyAlignment="1" applyProtection="1">
      <alignment horizontal="center"/>
    </xf>
    <xf numFmtId="0" fontId="26" fillId="0" borderId="68" xfId="0" applyFont="1" applyBorder="1" applyAlignment="1"/>
    <xf numFmtId="0" fontId="26" fillId="0" borderId="68" xfId="0" applyFont="1" applyFill="1" applyBorder="1" applyAlignment="1" applyProtection="1">
      <alignment horizontal="center"/>
      <protection locked="0"/>
    </xf>
    <xf numFmtId="0" fontId="26" fillId="0" borderId="68" xfId="0" applyFont="1" applyFill="1" applyBorder="1" applyProtection="1">
      <protection locked="0"/>
    </xf>
    <xf numFmtId="0" fontId="26" fillId="0" borderId="68" xfId="0" applyFont="1" applyBorder="1" applyAlignment="1">
      <alignment horizontal="left"/>
    </xf>
    <xf numFmtId="0" fontId="26" fillId="0" borderId="68" xfId="0" applyFont="1" applyBorder="1" applyAlignment="1" applyProtection="1">
      <alignment horizontal="center"/>
      <protection locked="0"/>
    </xf>
    <xf numFmtId="0" fontId="37" fillId="5" borderId="68" xfId="0" applyFont="1" applyFill="1" applyBorder="1" applyAlignment="1" applyProtection="1">
      <alignment horizontal="center"/>
      <protection locked="0"/>
    </xf>
    <xf numFmtId="0" fontId="26" fillId="5" borderId="68" xfId="0" applyFont="1" applyFill="1" applyBorder="1" applyAlignment="1" applyProtection="1">
      <alignment horizontal="center"/>
      <protection locked="0"/>
    </xf>
    <xf numFmtId="2" fontId="26" fillId="5" borderId="68" xfId="0" applyNumberFormat="1" applyFont="1" applyFill="1" applyBorder="1" applyAlignment="1" applyProtection="1">
      <alignment horizontal="center"/>
      <protection locked="0"/>
    </xf>
    <xf numFmtId="2" fontId="26" fillId="9" borderId="68" xfId="0" applyNumberFormat="1" applyFont="1" applyFill="1" applyBorder="1" applyAlignment="1" applyProtection="1">
      <alignment horizontal="center"/>
      <protection hidden="1"/>
    </xf>
    <xf numFmtId="0" fontId="26" fillId="0" borderId="68" xfId="0" applyFont="1" applyBorder="1" applyProtection="1">
      <protection hidden="1"/>
    </xf>
    <xf numFmtId="0" fontId="26" fillId="8" borderId="68" xfId="0" applyFont="1" applyFill="1" applyBorder="1" applyProtection="1">
      <protection hidden="1"/>
    </xf>
    <xf numFmtId="0" fontId="26" fillId="7" borderId="68" xfId="0" applyFont="1" applyFill="1" applyBorder="1" applyAlignment="1" applyProtection="1">
      <alignment horizontal="center"/>
    </xf>
    <xf numFmtId="164" fontId="26" fillId="7" borderId="68" xfId="0" applyNumberFormat="1" applyFont="1" applyFill="1" applyBorder="1" applyAlignment="1" applyProtection="1">
      <alignment horizontal="center"/>
      <protection hidden="1"/>
    </xf>
    <xf numFmtId="0" fontId="26" fillId="7" borderId="68" xfId="0" applyFont="1" applyFill="1" applyBorder="1" applyAlignment="1" applyProtection="1">
      <protection hidden="1"/>
    </xf>
    <xf numFmtId="164" fontId="26" fillId="7" borderId="68" xfId="0" applyNumberFormat="1" applyFont="1" applyFill="1" applyBorder="1" applyAlignment="1" applyProtection="1">
      <alignment horizontal="center"/>
    </xf>
    <xf numFmtId="0" fontId="4" fillId="2" borderId="52" xfId="0" applyFont="1" applyFill="1" applyBorder="1" applyProtection="1"/>
    <xf numFmtId="0" fontId="4" fillId="3" borderId="52" xfId="0" applyFont="1" applyFill="1" applyBorder="1" applyProtection="1"/>
    <xf numFmtId="0" fontId="4" fillId="4" borderId="52" xfId="0" applyFont="1" applyFill="1" applyBorder="1" applyProtection="1"/>
    <xf numFmtId="0" fontId="4" fillId="2" borderId="21" xfId="0" applyFont="1" applyFill="1" applyBorder="1" applyProtection="1"/>
    <xf numFmtId="0" fontId="4" fillId="3" borderId="21" xfId="0" applyFont="1" applyFill="1" applyBorder="1" applyProtection="1"/>
    <xf numFmtId="0" fontId="4" fillId="4" borderId="21" xfId="0" applyFont="1" applyFill="1" applyBorder="1" applyProtection="1"/>
    <xf numFmtId="0" fontId="4" fillId="2" borderId="53" xfId="0" applyFont="1" applyFill="1" applyBorder="1" applyProtection="1"/>
    <xf numFmtId="0" fontId="4" fillId="3" borderId="53" xfId="0" applyFont="1" applyFill="1" applyBorder="1" applyProtection="1"/>
    <xf numFmtId="0" fontId="4" fillId="4" borderId="53" xfId="0" applyFont="1" applyFill="1" applyBorder="1" applyProtection="1"/>
    <xf numFmtId="0" fontId="4" fillId="0" borderId="52" xfId="0" applyFont="1" applyFill="1" applyBorder="1" applyProtection="1"/>
    <xf numFmtId="0" fontId="4" fillId="0" borderId="21" xfId="0" applyFont="1" applyFill="1" applyBorder="1" applyProtection="1"/>
    <xf numFmtId="0" fontId="4" fillId="0" borderId="53" xfId="0" applyFont="1" applyFill="1" applyBorder="1" applyProtection="1"/>
    <xf numFmtId="0" fontId="26" fillId="0" borderId="52" xfId="0" applyFont="1" applyBorder="1" applyAlignment="1" applyProtection="1">
      <alignment horizontal="center"/>
    </xf>
    <xf numFmtId="0" fontId="26" fillId="5" borderId="52" xfId="0" applyFont="1" applyFill="1" applyBorder="1" applyAlignment="1" applyProtection="1">
      <alignment horizontal="center"/>
      <protection locked="0"/>
    </xf>
    <xf numFmtId="0" fontId="26" fillId="7" borderId="52" xfId="0" applyFont="1" applyFill="1" applyBorder="1" applyAlignment="1" applyProtection="1">
      <alignment horizontal="center"/>
    </xf>
    <xf numFmtId="0" fontId="26" fillId="0" borderId="21" xfId="0" applyFont="1" applyBorder="1" applyAlignment="1" applyProtection="1">
      <alignment horizontal="center"/>
    </xf>
    <xf numFmtId="0" fontId="26" fillId="5" borderId="21" xfId="0" applyFont="1" applyFill="1" applyBorder="1" applyAlignment="1" applyProtection="1">
      <alignment horizontal="center"/>
      <protection locked="0"/>
    </xf>
    <xf numFmtId="0" fontId="26" fillId="7" borderId="21" xfId="0" applyFont="1" applyFill="1" applyBorder="1" applyAlignment="1" applyProtection="1">
      <alignment horizontal="center"/>
    </xf>
    <xf numFmtId="0" fontId="26" fillId="0" borderId="53" xfId="0" applyFont="1" applyBorder="1" applyAlignment="1" applyProtection="1">
      <alignment horizontal="center"/>
    </xf>
    <xf numFmtId="0" fontId="26" fillId="5" borderId="53" xfId="0" applyFont="1" applyFill="1" applyBorder="1" applyAlignment="1" applyProtection="1">
      <alignment horizontal="center"/>
      <protection locked="0"/>
    </xf>
    <xf numFmtId="0" fontId="26" fillId="7" borderId="53" xfId="0" applyFont="1" applyFill="1" applyBorder="1" applyAlignment="1" applyProtection="1">
      <alignment horizontal="center"/>
    </xf>
    <xf numFmtId="0" fontId="3" fillId="0" borderId="68" xfId="0" applyFont="1" applyBorder="1" applyProtection="1"/>
    <xf numFmtId="0" fontId="2" fillId="0" borderId="68" xfId="0" applyFont="1" applyBorder="1" applyProtection="1"/>
    <xf numFmtId="0" fontId="1" fillId="0" borderId="68" xfId="0" applyFont="1" applyBorder="1" applyProtection="1"/>
    <xf numFmtId="0" fontId="1" fillId="6" borderId="68" xfId="0" applyFont="1" applyFill="1" applyBorder="1" applyProtection="1"/>
    <xf numFmtId="0" fontId="1" fillId="6" borderId="68" xfId="0" applyFont="1" applyFill="1" applyBorder="1" applyAlignment="1" applyProtection="1">
      <alignment horizontal="center"/>
    </xf>
    <xf numFmtId="0" fontId="1" fillId="2" borderId="68" xfId="0" applyFont="1" applyFill="1" applyBorder="1" applyProtection="1"/>
    <xf numFmtId="0" fontId="1" fillId="0" borderId="68" xfId="0" applyFont="1" applyFill="1" applyBorder="1" applyProtection="1"/>
    <xf numFmtId="2" fontId="3" fillId="0" borderId="68" xfId="0" applyNumberFormat="1" applyFont="1" applyFill="1" applyBorder="1" applyProtection="1"/>
    <xf numFmtId="0" fontId="1" fillId="3" borderId="68" xfId="0" applyFont="1" applyFill="1" applyBorder="1" applyProtection="1"/>
    <xf numFmtId="0" fontId="1" fillId="4" borderId="68" xfId="0" applyFont="1" applyFill="1" applyBorder="1" applyProtection="1"/>
    <xf numFmtId="164" fontId="1" fillId="0" borderId="68" xfId="0" applyNumberFormat="1" applyFont="1" applyBorder="1" applyProtection="1"/>
    <xf numFmtId="0" fontId="7" fillId="0" borderId="68" xfId="0" applyFont="1" applyBorder="1" applyAlignment="1" applyProtection="1">
      <alignment horizontal="center"/>
    </xf>
    <xf numFmtId="0" fontId="1" fillId="0" borderId="68" xfId="0" applyFont="1" applyBorder="1" applyAlignment="1" applyProtection="1">
      <alignment horizontal="left"/>
    </xf>
    <xf numFmtId="0" fontId="7" fillId="0" borderId="68" xfId="0" applyFont="1" applyBorder="1" applyProtection="1"/>
    <xf numFmtId="164" fontId="1" fillId="5" borderId="68" xfId="0" applyNumberFormat="1" applyFont="1" applyFill="1" applyBorder="1" applyAlignment="1" applyProtection="1">
      <alignment horizontal="center"/>
      <protection locked="0"/>
    </xf>
    <xf numFmtId="164" fontId="1" fillId="8" borderId="68" xfId="0" applyNumberFormat="1" applyFont="1" applyFill="1" applyBorder="1" applyAlignment="1" applyProtection="1">
      <alignment horizontal="center"/>
      <protection hidden="1"/>
    </xf>
    <xf numFmtId="1" fontId="1" fillId="5" borderId="68" xfId="0" applyNumberFormat="1" applyFont="1" applyFill="1" applyBorder="1" applyAlignment="1" applyProtection="1">
      <alignment horizontal="center"/>
      <protection locked="0"/>
    </xf>
    <xf numFmtId="2" fontId="1" fillId="9" borderId="68" xfId="0" applyNumberFormat="1" applyFont="1" applyFill="1" applyBorder="1" applyAlignment="1" applyProtection="1">
      <alignment horizontal="center"/>
      <protection hidden="1"/>
    </xf>
    <xf numFmtId="0" fontId="8" fillId="7" borderId="68" xfId="0" applyFont="1" applyFill="1" applyBorder="1"/>
    <xf numFmtId="164" fontId="8" fillId="7" borderId="68" xfId="0" applyNumberFormat="1" applyFont="1" applyFill="1" applyBorder="1" applyProtection="1">
      <protection hidden="1"/>
    </xf>
    <xf numFmtId="164" fontId="8" fillId="7" borderId="68" xfId="0" applyNumberFormat="1" applyFont="1" applyFill="1" applyBorder="1"/>
    <xf numFmtId="164" fontId="8" fillId="7" borderId="68" xfId="0" applyNumberFormat="1" applyFont="1" applyFill="1" applyBorder="1" applyProtection="1"/>
    <xf numFmtId="0" fontId="4" fillId="0" borderId="68" xfId="0" applyFont="1" applyBorder="1" applyAlignment="1" applyProtection="1"/>
    <xf numFmtId="0" fontId="4" fillId="6" borderId="68" xfId="0" applyFont="1" applyFill="1" applyBorder="1" applyAlignment="1" applyProtection="1"/>
    <xf numFmtId="0" fontId="0" fillId="0" borderId="68" xfId="0" applyFill="1" applyBorder="1" applyAlignment="1"/>
    <xf numFmtId="0" fontId="4" fillId="0" borderId="68" xfId="0" applyFont="1" applyFill="1" applyBorder="1" applyAlignment="1" applyProtection="1"/>
    <xf numFmtId="0" fontId="13" fillId="2" borderId="68" xfId="0" applyFont="1" applyFill="1" applyBorder="1" applyAlignment="1" applyProtection="1"/>
    <xf numFmtId="0" fontId="4" fillId="2" borderId="68" xfId="0" applyFont="1" applyFill="1" applyBorder="1" applyAlignment="1" applyProtection="1"/>
    <xf numFmtId="0" fontId="0" fillId="0" borderId="68" xfId="0" applyBorder="1" applyAlignment="1"/>
    <xf numFmtId="0" fontId="0" fillId="0" borderId="68" xfId="0" applyFill="1" applyBorder="1" applyAlignment="1">
      <alignment horizontal="left"/>
    </xf>
    <xf numFmtId="0" fontId="13" fillId="3" borderId="68" xfId="0" applyFont="1" applyFill="1" applyBorder="1" applyAlignment="1" applyProtection="1"/>
    <xf numFmtId="0" fontId="4" fillId="3" borderId="68" xfId="0" applyFont="1" applyFill="1" applyBorder="1" applyAlignment="1" applyProtection="1"/>
    <xf numFmtId="0" fontId="13" fillId="4" borderId="68" xfId="0" applyFont="1" applyFill="1" applyBorder="1" applyAlignment="1" applyProtection="1"/>
    <xf numFmtId="0" fontId="4" fillId="4" borderId="68" xfId="0" applyFont="1" applyFill="1" applyBorder="1" applyAlignment="1" applyProtection="1"/>
    <xf numFmtId="0" fontId="13" fillId="0" borderId="68" xfId="0" applyFont="1" applyBorder="1" applyAlignment="1" applyProtection="1">
      <alignment horizontal="center"/>
    </xf>
    <xf numFmtId="0" fontId="4" fillId="0" borderId="68" xfId="0" applyFont="1" applyFill="1" applyBorder="1" applyAlignment="1">
      <alignment horizontal="center"/>
    </xf>
    <xf numFmtId="0" fontId="4" fillId="0" borderId="68" xfId="0" applyFont="1" applyFill="1" applyBorder="1" applyAlignment="1" applyProtection="1">
      <alignment horizontal="center"/>
      <protection locked="0"/>
    </xf>
    <xf numFmtId="2" fontId="4" fillId="0" borderId="68" xfId="0" applyNumberFormat="1" applyFont="1" applyFill="1" applyBorder="1" applyAlignment="1" applyProtection="1">
      <alignment horizontal="center"/>
      <protection locked="0"/>
    </xf>
    <xf numFmtId="0" fontId="4" fillId="5" borderId="68" xfId="0" applyFont="1" applyFill="1" applyBorder="1" applyAlignment="1" applyProtection="1">
      <alignment horizontal="center"/>
      <protection locked="0"/>
    </xf>
    <xf numFmtId="2" fontId="4" fillId="5" borderId="68" xfId="0" applyNumberFormat="1" applyFont="1" applyFill="1" applyBorder="1" applyAlignment="1" applyProtection="1">
      <alignment horizontal="center"/>
      <protection locked="0"/>
    </xf>
    <xf numFmtId="164" fontId="4" fillId="9" borderId="68" xfId="0" applyNumberFormat="1" applyFont="1" applyFill="1" applyBorder="1" applyAlignment="1" applyProtection="1">
      <alignment horizontal="center"/>
      <protection hidden="1"/>
    </xf>
    <xf numFmtId="164" fontId="4" fillId="8" borderId="68" xfId="0" applyNumberFormat="1" applyFont="1" applyFill="1" applyBorder="1" applyAlignment="1" applyProtection="1">
      <alignment horizontal="center"/>
      <protection hidden="1"/>
    </xf>
    <xf numFmtId="0" fontId="4" fillId="5" borderId="68" xfId="0" applyNumberFormat="1" applyFont="1" applyFill="1" applyBorder="1" applyAlignment="1" applyProtection="1">
      <alignment horizontal="center"/>
      <protection locked="0"/>
    </xf>
    <xf numFmtId="2" fontId="4" fillId="9" borderId="68" xfId="0" applyNumberFormat="1" applyFont="1" applyFill="1" applyBorder="1" applyAlignment="1" applyProtection="1">
      <alignment horizontal="center"/>
      <protection hidden="1"/>
    </xf>
    <xf numFmtId="0" fontId="4" fillId="7" borderId="68" xfId="0" applyFont="1" applyFill="1" applyBorder="1" applyAlignment="1" applyProtection="1">
      <alignment horizontal="center"/>
    </xf>
    <xf numFmtId="0" fontId="13" fillId="7" borderId="68" xfId="0" applyFont="1" applyFill="1" applyBorder="1" applyAlignment="1" applyProtection="1">
      <alignment horizontal="center"/>
    </xf>
    <xf numFmtId="164" fontId="4" fillId="7" borderId="68" xfId="0" applyNumberFormat="1" applyFont="1" applyFill="1" applyBorder="1" applyAlignment="1" applyProtection="1">
      <alignment horizontal="center"/>
    </xf>
    <xf numFmtId="164" fontId="13" fillId="7" borderId="68" xfId="0" applyNumberFormat="1" applyFont="1" applyFill="1" applyBorder="1" applyAlignment="1" applyProtection="1">
      <alignment horizontal="center"/>
    </xf>
    <xf numFmtId="0" fontId="4" fillId="7" borderId="68" xfId="0" applyFont="1" applyFill="1" applyBorder="1" applyAlignment="1">
      <alignment horizontal="center"/>
    </xf>
    <xf numFmtId="0" fontId="4" fillId="7" borderId="68" xfId="0" applyFont="1" applyFill="1" applyBorder="1" applyAlignment="1" applyProtection="1">
      <alignment horizontal="center"/>
      <protection hidden="1"/>
    </xf>
    <xf numFmtId="164" fontId="4" fillId="7" borderId="68" xfId="0" applyNumberFormat="1" applyFont="1" applyFill="1" applyBorder="1" applyAlignment="1" applyProtection="1">
      <alignment horizontal="center"/>
      <protection hidden="1"/>
    </xf>
    <xf numFmtId="0" fontId="4" fillId="5" borderId="52" xfId="0" applyFont="1" applyFill="1" applyBorder="1" applyAlignment="1" applyProtection="1">
      <alignment horizontal="center"/>
      <protection locked="0"/>
    </xf>
    <xf numFmtId="0" fontId="4" fillId="5" borderId="53" xfId="0" applyFont="1" applyFill="1" applyBorder="1" applyAlignment="1" applyProtection="1">
      <alignment horizontal="center"/>
      <protection locked="0"/>
    </xf>
    <xf numFmtId="0" fontId="4" fillId="5" borderId="21" xfId="0" applyFont="1" applyFill="1" applyBorder="1" applyAlignment="1" applyProtection="1">
      <alignment horizontal="center"/>
      <protection locked="0"/>
    </xf>
    <xf numFmtId="0" fontId="0" fillId="5" borderId="63" xfId="0" applyFont="1" applyFill="1" applyBorder="1" applyProtection="1">
      <protection locked="0"/>
    </xf>
    <xf numFmtId="0" fontId="0" fillId="5" borderId="67" xfId="0" applyFont="1" applyFill="1" applyBorder="1" applyProtection="1">
      <protection locked="0"/>
    </xf>
    <xf numFmtId="164" fontId="0" fillId="0" borderId="16" xfId="0" applyNumberFormat="1" applyBorder="1" applyAlignment="1">
      <alignment horizontal="center"/>
    </xf>
    <xf numFmtId="0" fontId="4" fillId="0" borderId="52" xfId="0" applyFont="1" applyBorder="1" applyAlignment="1" applyProtection="1"/>
    <xf numFmtId="0" fontId="0" fillId="0" borderId="21" xfId="0" applyFill="1" applyBorder="1" applyAlignment="1"/>
    <xf numFmtId="0" fontId="0" fillId="0" borderId="21" xfId="0" applyBorder="1" applyAlignment="1"/>
    <xf numFmtId="0" fontId="26" fillId="5" borderId="68" xfId="0" applyFont="1" applyFill="1" applyBorder="1" applyAlignment="1" applyProtection="1">
      <alignment horizontal="center"/>
      <protection locked="0"/>
    </xf>
    <xf numFmtId="2" fontId="26" fillId="5" borderId="68" xfId="0" applyNumberFormat="1" applyFont="1" applyFill="1" applyBorder="1" applyAlignment="1" applyProtection="1">
      <alignment horizontal="center"/>
      <protection locked="0"/>
    </xf>
    <xf numFmtId="164" fontId="26" fillId="8" borderId="68" xfId="0" applyNumberFormat="1" applyFont="1" applyFill="1" applyBorder="1" applyAlignment="1" applyProtection="1">
      <alignment horizontal="center"/>
      <protection hidden="1"/>
    </xf>
    <xf numFmtId="0" fontId="26" fillId="7" borderId="68" xfId="0" applyFont="1" applyFill="1" applyBorder="1" applyAlignment="1" applyProtection="1">
      <alignment horizontal="center"/>
    </xf>
    <xf numFmtId="164" fontId="0" fillId="21" borderId="0" xfId="0" applyNumberFormat="1" applyFont="1" applyFill="1" applyBorder="1" applyProtection="1">
      <protection hidden="1"/>
    </xf>
    <xf numFmtId="164" fontId="0" fillId="21" borderId="8" xfId="0" applyNumberFormat="1" applyFont="1" applyFill="1" applyBorder="1" applyProtection="1">
      <protection hidden="1"/>
    </xf>
    <xf numFmtId="164" fontId="0" fillId="21" borderId="40" xfId="0" applyNumberFormat="1" applyFont="1" applyFill="1" applyBorder="1" applyProtection="1">
      <protection hidden="1"/>
    </xf>
    <xf numFmtId="164" fontId="0" fillId="21" borderId="14" xfId="0" applyNumberFormat="1" applyFont="1" applyFill="1" applyBorder="1" applyProtection="1">
      <protection hidden="1"/>
    </xf>
    <xf numFmtId="164" fontId="0" fillId="21" borderId="13" xfId="0" applyNumberFormat="1" applyFont="1" applyFill="1" applyBorder="1" applyProtection="1">
      <protection hidden="1"/>
    </xf>
    <xf numFmtId="164" fontId="0" fillId="18" borderId="0" xfId="0" applyNumberFormat="1" applyFill="1" applyProtection="1">
      <protection hidden="1"/>
    </xf>
    <xf numFmtId="164" fontId="7" fillId="19" borderId="0" xfId="0" applyNumberFormat="1" applyFont="1" applyFill="1" applyProtection="1">
      <protection hidden="1"/>
    </xf>
    <xf numFmtId="0" fontId="0" fillId="0" borderId="24" xfId="0" applyBorder="1" applyProtection="1">
      <protection hidden="1"/>
    </xf>
    <xf numFmtId="0" fontId="0" fillId="0" borderId="36" xfId="0" applyBorder="1" applyProtection="1">
      <protection hidden="1"/>
    </xf>
    <xf numFmtId="0" fontId="0" fillId="0" borderId="39" xfId="0" applyBorder="1" applyProtection="1">
      <protection hidden="1"/>
    </xf>
    <xf numFmtId="0" fontId="0" fillId="0" borderId="11" xfId="0" applyBorder="1" applyProtection="1">
      <protection hidden="1"/>
    </xf>
    <xf numFmtId="164" fontId="3" fillId="0" borderId="61" xfId="0" applyNumberFormat="1" applyFont="1" applyBorder="1" applyProtection="1">
      <protection hidden="1"/>
    </xf>
    <xf numFmtId="0" fontId="0" fillId="0" borderId="31" xfId="0" applyBorder="1" applyProtection="1">
      <protection hidden="1"/>
    </xf>
    <xf numFmtId="164" fontId="35" fillId="0" borderId="9" xfId="0" applyNumberFormat="1" applyFont="1" applyBorder="1" applyAlignment="1" applyProtection="1">
      <protection hidden="1"/>
    </xf>
    <xf numFmtId="0" fontId="1" fillId="0" borderId="68" xfId="0" applyFont="1" applyBorder="1" applyAlignment="1" applyProtection="1">
      <alignment horizontal="center"/>
      <protection hidden="1"/>
    </xf>
    <xf numFmtId="0" fontId="0" fillId="5" borderId="68" xfId="0" applyFont="1" applyFill="1" applyBorder="1" applyAlignment="1" applyProtection="1">
      <alignment horizontal="center"/>
      <protection locked="0"/>
    </xf>
    <xf numFmtId="0" fontId="0" fillId="5" borderId="52" xfId="0" applyFont="1" applyFill="1" applyBorder="1" applyProtection="1">
      <protection locked="0"/>
    </xf>
    <xf numFmtId="0" fontId="0" fillId="5" borderId="53" xfId="0" applyFont="1" applyFill="1" applyBorder="1" applyAlignment="1" applyProtection="1">
      <alignment horizontal="center"/>
      <protection locked="0"/>
    </xf>
    <xf numFmtId="2" fontId="0" fillId="5" borderId="68" xfId="0" applyNumberFormat="1" applyFont="1" applyFill="1" applyBorder="1" applyAlignment="1" applyProtection="1">
      <alignment horizontal="center"/>
      <protection locked="0"/>
    </xf>
    <xf numFmtId="0" fontId="0" fillId="5" borderId="68" xfId="0" applyFont="1" applyFill="1" applyBorder="1" applyProtection="1">
      <protection locked="0"/>
    </xf>
    <xf numFmtId="2" fontId="0" fillId="5" borderId="68" xfId="0" applyNumberFormat="1" applyFont="1" applyFill="1" applyBorder="1" applyProtection="1">
      <protection locked="0"/>
    </xf>
    <xf numFmtId="0" fontId="0" fillId="0" borderId="68" xfId="0" applyFont="1" applyBorder="1" applyAlignment="1" applyProtection="1">
      <alignment horizontal="center"/>
      <protection hidden="1"/>
    </xf>
    <xf numFmtId="2" fontId="26" fillId="5" borderId="68" xfId="0" applyNumberFormat="1" applyFont="1" applyFill="1" applyBorder="1" applyProtection="1">
      <protection locked="0"/>
    </xf>
    <xf numFmtId="0" fontId="26" fillId="5" borderId="52" xfId="0" applyFont="1" applyFill="1" applyBorder="1" applyProtection="1">
      <protection locked="0"/>
    </xf>
    <xf numFmtId="0" fontId="26" fillId="5" borderId="21" xfId="0" applyFont="1" applyFill="1" applyBorder="1" applyProtection="1">
      <protection locked="0"/>
    </xf>
    <xf numFmtId="0" fontId="26" fillId="5" borderId="68" xfId="0" applyFont="1" applyFill="1" applyBorder="1" applyProtection="1">
      <protection locked="0"/>
    </xf>
    <xf numFmtId="2" fontId="2" fillId="0" borderId="0" xfId="0" applyNumberFormat="1" applyFont="1"/>
    <xf numFmtId="2" fontId="0" fillId="0" borderId="0" xfId="0" applyNumberFormat="1"/>
    <xf numFmtId="2" fontId="1" fillId="23" borderId="68" xfId="0" applyNumberFormat="1" applyFont="1" applyFill="1" applyBorder="1" applyProtection="1">
      <protection hidden="1"/>
    </xf>
    <xf numFmtId="164" fontId="0" fillId="22" borderId="68" xfId="0" applyNumberFormat="1" applyFont="1" applyFill="1" applyBorder="1" applyAlignment="1" applyProtection="1">
      <alignment horizontal="center"/>
      <protection hidden="1"/>
    </xf>
    <xf numFmtId="2" fontId="26" fillId="23" borderId="68" xfId="0" applyNumberFormat="1" applyFont="1" applyFill="1" applyBorder="1" applyProtection="1">
      <protection hidden="1"/>
    </xf>
    <xf numFmtId="164" fontId="26" fillId="22" borderId="68" xfId="0" applyNumberFormat="1" applyFont="1" applyFill="1" applyBorder="1" applyAlignment="1" applyProtection="1">
      <alignment horizontal="center"/>
      <protection hidden="1"/>
    </xf>
    <xf numFmtId="0" fontId="26" fillId="5" borderId="68" xfId="0" applyFont="1" applyFill="1" applyBorder="1" applyAlignment="1" applyProtection="1">
      <alignment horizontal="center"/>
      <protection locked="0"/>
    </xf>
    <xf numFmtId="2" fontId="26" fillId="5" borderId="68" xfId="0" applyNumberFormat="1" applyFont="1" applyFill="1" applyBorder="1" applyAlignment="1" applyProtection="1">
      <alignment horizontal="center"/>
      <protection locked="0"/>
    </xf>
    <xf numFmtId="0" fontId="3" fillId="5" borderId="68" xfId="0" applyFont="1" applyFill="1" applyBorder="1" applyProtection="1">
      <protection locked="0"/>
    </xf>
    <xf numFmtId="2" fontId="3" fillId="5" borderId="68" xfId="0" applyNumberFormat="1" applyFont="1" applyFill="1" applyBorder="1" applyProtection="1">
      <protection locked="0"/>
    </xf>
    <xf numFmtId="0" fontId="3" fillId="0" borderId="68" xfId="0" applyFont="1" applyBorder="1" applyAlignment="1"/>
    <xf numFmtId="0" fontId="0" fillId="0" borderId="68" xfId="0" applyBorder="1" applyAlignment="1"/>
    <xf numFmtId="0" fontId="1" fillId="0" borderId="68" xfId="0" applyFont="1" applyBorder="1" applyAlignment="1" applyProtection="1">
      <alignment horizontal="center"/>
    </xf>
    <xf numFmtId="0" fontId="0" fillId="0" borderId="68" xfId="0" applyBorder="1" applyAlignment="1">
      <alignment horizontal="center"/>
    </xf>
    <xf numFmtId="0" fontId="1" fillId="0" borderId="68" xfId="0" applyFont="1" applyBorder="1" applyAlignment="1" applyProtection="1">
      <alignment horizontal="center"/>
      <protection locked="0"/>
    </xf>
    <xf numFmtId="0" fontId="0" fillId="0" borderId="68" xfId="0" applyBorder="1" applyAlignment="1" applyProtection="1">
      <protection locked="0"/>
    </xf>
    <xf numFmtId="0" fontId="0" fillId="0" borderId="68" xfId="0" applyBorder="1" applyAlignment="1" applyProtection="1">
      <alignment horizontal="center"/>
      <protection locked="0"/>
    </xf>
    <xf numFmtId="0" fontId="3" fillId="15" borderId="68" xfId="0" applyFont="1" applyFill="1" applyBorder="1" applyAlignment="1" applyProtection="1">
      <protection locked="0"/>
    </xf>
    <xf numFmtId="0" fontId="3" fillId="0" borderId="68" xfId="0" applyFont="1" applyBorder="1" applyAlignment="1">
      <alignment horizontal="center"/>
    </xf>
    <xf numFmtId="164" fontId="26" fillId="8" borderId="68" xfId="0" applyNumberFormat="1" applyFont="1" applyFill="1" applyBorder="1" applyAlignment="1" applyProtection="1">
      <alignment horizontal="center"/>
      <protection hidden="1"/>
    </xf>
    <xf numFmtId="2" fontId="26" fillId="5" borderId="68" xfId="0" applyNumberFormat="1" applyFont="1" applyFill="1" applyBorder="1" applyAlignment="1" applyProtection="1">
      <alignment horizontal="center"/>
      <protection locked="0"/>
    </xf>
    <xf numFmtId="2" fontId="26" fillId="0" borderId="68" xfId="0" applyNumberFormat="1" applyFont="1" applyBorder="1" applyAlignment="1" applyProtection="1">
      <alignment horizontal="center"/>
      <protection locked="0"/>
    </xf>
    <xf numFmtId="0" fontId="26" fillId="5" borderId="52" xfId="0" applyFont="1" applyFill="1" applyBorder="1" applyAlignment="1" applyProtection="1">
      <alignment horizontal="center"/>
      <protection locked="0"/>
    </xf>
    <xf numFmtId="0" fontId="26" fillId="5" borderId="21" xfId="0" applyFont="1" applyFill="1" applyBorder="1" applyAlignment="1" applyProtection="1">
      <alignment horizontal="center"/>
      <protection locked="0"/>
    </xf>
    <xf numFmtId="0" fontId="26" fillId="8" borderId="68" xfId="0" applyFont="1" applyFill="1" applyBorder="1" applyAlignment="1" applyProtection="1">
      <alignment horizontal="center"/>
      <protection hidden="1"/>
    </xf>
    <xf numFmtId="0" fontId="26" fillId="5" borderId="68" xfId="0" applyFont="1" applyFill="1" applyBorder="1" applyAlignment="1" applyProtection="1">
      <alignment horizontal="center"/>
      <protection locked="0"/>
    </xf>
    <xf numFmtId="2" fontId="26" fillId="5" borderId="52" xfId="0" applyNumberFormat="1" applyFont="1" applyFill="1" applyBorder="1" applyAlignment="1" applyProtection="1">
      <alignment horizontal="center"/>
      <protection locked="0"/>
    </xf>
    <xf numFmtId="2" fontId="26" fillId="5" borderId="21" xfId="0" applyNumberFormat="1" applyFont="1" applyFill="1" applyBorder="1" applyAlignment="1" applyProtection="1">
      <alignment horizontal="center"/>
      <protection locked="0"/>
    </xf>
    <xf numFmtId="164" fontId="4" fillId="0" borderId="0" xfId="0" applyNumberFormat="1" applyFont="1" applyFill="1" applyBorder="1" applyAlignment="1">
      <alignment horizontal="center"/>
    </xf>
    <xf numFmtId="164" fontId="26" fillId="7" borderId="68" xfId="0" applyNumberFormat="1" applyFont="1" applyFill="1" applyBorder="1" applyAlignment="1" applyProtection="1">
      <alignment horizontal="center"/>
      <protection hidden="1"/>
    </xf>
    <xf numFmtId="164" fontId="26" fillId="0" borderId="68" xfId="0" applyNumberFormat="1" applyFont="1" applyBorder="1" applyAlignment="1" applyProtection="1">
      <alignment horizontal="center"/>
      <protection hidden="1"/>
    </xf>
    <xf numFmtId="0" fontId="26" fillId="0" borderId="68" xfId="0" applyFont="1" applyBorder="1" applyAlignment="1" applyProtection="1">
      <alignment horizontal="center"/>
      <protection hidden="1"/>
    </xf>
    <xf numFmtId="0" fontId="26" fillId="7" borderId="68" xfId="0" applyFont="1" applyFill="1" applyBorder="1" applyAlignment="1" applyProtection="1">
      <alignment horizontal="center"/>
    </xf>
    <xf numFmtId="0" fontId="26" fillId="7" borderId="68" xfId="0" applyFont="1" applyFill="1" applyBorder="1" applyAlignment="1">
      <alignment horizontal="center"/>
    </xf>
    <xf numFmtId="164" fontId="12" fillId="7" borderId="68" xfId="0" applyNumberFormat="1" applyFont="1" applyFill="1" applyBorder="1" applyAlignment="1" applyProtection="1">
      <alignment horizontal="center"/>
      <protection hidden="1"/>
    </xf>
    <xf numFmtId="0" fontId="26" fillId="0" borderId="68" xfId="0" applyFont="1" applyBorder="1" applyAlignment="1" applyProtection="1">
      <alignment horizontal="center"/>
      <protection locked="0"/>
    </xf>
    <xf numFmtId="0" fontId="26" fillId="0" borderId="68" xfId="0" applyFont="1" applyBorder="1" applyAlignment="1">
      <alignment horizontal="center"/>
    </xf>
    <xf numFmtId="0" fontId="26" fillId="0" borderId="68" xfId="0" applyFont="1" applyBorder="1" applyAlignment="1"/>
    <xf numFmtId="0" fontId="26" fillId="0" borderId="68" xfId="0" applyFont="1" applyBorder="1" applyAlignment="1" applyProtection="1">
      <protection locked="0"/>
    </xf>
    <xf numFmtId="0" fontId="26" fillId="0" borderId="68" xfId="0" applyFont="1" applyFill="1" applyBorder="1" applyAlignment="1" applyProtection="1">
      <alignment horizontal="center"/>
      <protection locked="0"/>
    </xf>
    <xf numFmtId="0" fontId="26" fillId="0" borderId="68" xfId="0" applyNumberFormat="1" applyFont="1" applyFill="1" applyBorder="1" applyAlignment="1" applyProtection="1">
      <alignment horizontal="center"/>
      <protection locked="0"/>
    </xf>
    <xf numFmtId="0" fontId="26" fillId="0" borderId="68" xfId="0" applyNumberFormat="1" applyFont="1" applyBorder="1" applyAlignment="1" applyProtection="1">
      <protection locked="0"/>
    </xf>
    <xf numFmtId="0" fontId="4" fillId="0" borderId="68" xfId="0" applyFont="1" applyFill="1" applyBorder="1" applyAlignment="1" applyProtection="1">
      <alignment horizontal="center"/>
      <protection locked="0"/>
    </xf>
    <xf numFmtId="0" fontId="4" fillId="10" borderId="68" xfId="0" applyFont="1" applyFill="1" applyBorder="1" applyAlignment="1" applyProtection="1">
      <alignment horizontal="center"/>
      <protection locked="0"/>
    </xf>
    <xf numFmtId="0" fontId="0" fillId="10" borderId="68" xfId="0" applyFill="1" applyBorder="1" applyAlignment="1" applyProtection="1">
      <alignment horizontal="center"/>
      <protection locked="0"/>
    </xf>
    <xf numFmtId="164" fontId="4" fillId="0" borderId="68" xfId="0" applyNumberFormat="1" applyFont="1" applyBorder="1" applyAlignment="1" applyProtection="1">
      <alignment horizontal="center"/>
      <protection locked="0"/>
    </xf>
    <xf numFmtId="0" fontId="4" fillId="6" borderId="68" xfId="0" applyFont="1" applyFill="1" applyBorder="1" applyAlignment="1" applyProtection="1">
      <alignment horizontal="center"/>
    </xf>
    <xf numFmtId="164" fontId="4" fillId="0" borderId="68" xfId="0" applyNumberFormat="1" applyFont="1" applyBorder="1" applyAlignment="1" applyProtection="1">
      <alignment horizontal="center"/>
    </xf>
    <xf numFmtId="0" fontId="4" fillId="0" borderId="68" xfId="0" applyFont="1" applyBorder="1" applyAlignment="1">
      <alignment horizontal="center"/>
    </xf>
    <xf numFmtId="0" fontId="4" fillId="6" borderId="68" xfId="0" applyFont="1" applyFill="1" applyBorder="1" applyAlignment="1" applyProtection="1">
      <alignment horizontal="center"/>
      <protection locked="0"/>
    </xf>
    <xf numFmtId="0" fontId="26" fillId="0" borderId="68" xfId="0" applyFont="1" applyBorder="1" applyAlignment="1" applyProtection="1">
      <alignment horizontal="center"/>
    </xf>
    <xf numFmtId="0" fontId="4" fillId="0" borderId="68" xfId="0" applyFont="1" applyBorder="1" applyAlignment="1" applyProtection="1">
      <alignment horizontal="center"/>
    </xf>
    <xf numFmtId="2" fontId="0" fillId="10" borderId="68" xfId="0" applyNumberFormat="1" applyFill="1" applyBorder="1" applyAlignment="1" applyProtection="1">
      <alignment horizontal="center"/>
      <protection locked="0"/>
    </xf>
    <xf numFmtId="2" fontId="4" fillId="10" borderId="68" xfId="0" applyNumberFormat="1" applyFont="1" applyFill="1" applyBorder="1" applyAlignment="1" applyProtection="1">
      <alignment horizontal="center"/>
      <protection locked="0"/>
    </xf>
    <xf numFmtId="164" fontId="4" fillId="7" borderId="68" xfId="0" applyNumberFormat="1" applyFont="1" applyFill="1" applyBorder="1" applyAlignment="1" applyProtection="1">
      <alignment horizontal="center"/>
    </xf>
    <xf numFmtId="0" fontId="13" fillId="0" borderId="68" xfId="0" applyFont="1" applyBorder="1" applyAlignment="1" applyProtection="1">
      <alignment horizontal="center"/>
    </xf>
    <xf numFmtId="0" fontId="7" fillId="0" borderId="68" xfId="0" applyFont="1" applyBorder="1" applyAlignment="1">
      <alignment horizontal="center"/>
    </xf>
    <xf numFmtId="0" fontId="4" fillId="0" borderId="52" xfId="0" applyFont="1" applyBorder="1" applyAlignment="1" applyProtection="1">
      <alignment horizontal="center"/>
    </xf>
    <xf numFmtId="0" fontId="0" fillId="0" borderId="21" xfId="0" applyBorder="1" applyAlignment="1">
      <alignment horizontal="center"/>
    </xf>
    <xf numFmtId="0" fontId="14" fillId="0" borderId="53" xfId="0" applyFont="1" applyBorder="1" applyAlignment="1" applyProtection="1"/>
    <xf numFmtId="0" fontId="0" fillId="0" borderId="53" xfId="0" applyBorder="1" applyAlignment="1"/>
    <xf numFmtId="0" fontId="0" fillId="0" borderId="21" xfId="0" applyBorder="1" applyAlignment="1"/>
    <xf numFmtId="0" fontId="14" fillId="0" borderId="68" xfId="0" applyFont="1" applyBorder="1" applyAlignment="1" applyProtection="1"/>
    <xf numFmtId="0" fontId="4" fillId="0" borderId="68" xfId="0" applyFont="1" applyFill="1" applyBorder="1" applyAlignment="1" applyProtection="1">
      <alignment horizontal="center"/>
    </xf>
    <xf numFmtId="0" fontId="14" fillId="0" borderId="68" xfId="0" applyFont="1" applyBorder="1" applyAlignment="1" applyProtection="1">
      <alignment horizontal="center"/>
    </xf>
    <xf numFmtId="0" fontId="4" fillId="0" borderId="68" xfId="0" applyFont="1" applyBorder="1" applyAlignment="1"/>
    <xf numFmtId="0" fontId="12" fillId="15" borderId="68" xfId="0" applyFont="1" applyFill="1" applyBorder="1" applyAlignment="1" applyProtection="1">
      <protection locked="0"/>
    </xf>
    <xf numFmtId="0" fontId="4" fillId="6" borderId="68" xfId="0" applyFont="1" applyFill="1" applyBorder="1" applyAlignment="1" applyProtection="1"/>
    <xf numFmtId="0" fontId="14" fillId="6" borderId="68" xfId="0" applyFont="1" applyFill="1" applyBorder="1" applyAlignment="1" applyProtection="1"/>
    <xf numFmtId="0" fontId="14" fillId="6" borderId="68" xfId="0" applyFont="1" applyFill="1" applyBorder="1" applyAlignment="1" applyProtection="1">
      <alignment horizontal="center"/>
    </xf>
    <xf numFmtId="0" fontId="14" fillId="13" borderId="68" xfId="0" applyFont="1" applyFill="1" applyBorder="1" applyAlignment="1" applyProtection="1">
      <alignment horizontal="center"/>
    </xf>
    <xf numFmtId="0" fontId="4" fillId="6" borderId="53" xfId="0" applyFont="1" applyFill="1" applyBorder="1" applyAlignment="1" applyProtection="1"/>
    <xf numFmtId="0" fontId="4" fillId="6" borderId="52" xfId="0" applyFont="1" applyFill="1" applyBorder="1" applyAlignment="1" applyProtection="1">
      <alignment horizontal="center"/>
    </xf>
    <xf numFmtId="0" fontId="14" fillId="0" borderId="52" xfId="0" applyFont="1" applyBorder="1" applyAlignment="1" applyProtection="1">
      <alignment horizontal="center"/>
    </xf>
    <xf numFmtId="0" fontId="3" fillId="0" borderId="68" xfId="0" applyFont="1" applyFill="1" applyBorder="1" applyAlignment="1" applyProtection="1">
      <protection locked="0"/>
    </xf>
    <xf numFmtId="0" fontId="0" fillId="0" borderId="68" xfId="0" applyFill="1" applyBorder="1" applyAlignment="1" applyProtection="1">
      <protection locked="0"/>
    </xf>
    <xf numFmtId="0" fontId="2" fillId="15" borderId="68" xfId="0" applyFont="1" applyFill="1" applyBorder="1" applyAlignment="1" applyProtection="1">
      <protection locked="0"/>
    </xf>
    <xf numFmtId="2" fontId="3" fillId="0" borderId="68" xfId="0" applyNumberFormat="1" applyFont="1" applyFill="1" applyBorder="1" applyAlignment="1" applyProtection="1">
      <protection locked="0"/>
    </xf>
    <xf numFmtId="0" fontId="5" fillId="0" borderId="0" xfId="0" applyFont="1" applyFill="1" applyBorder="1" applyAlignment="1" applyProtection="1">
      <alignment horizontal="center"/>
      <protection locked="0"/>
    </xf>
    <xf numFmtId="0" fontId="7" fillId="0" borderId="0" xfId="0" applyFont="1" applyFill="1" applyBorder="1" applyAlignment="1" applyProtection="1">
      <alignment horizontal="center"/>
      <protection locked="0"/>
    </xf>
    <xf numFmtId="0" fontId="3" fillId="0" borderId="68" xfId="0" applyFont="1" applyFill="1" applyBorder="1" applyAlignment="1"/>
    <xf numFmtId="0" fontId="0" fillId="0" borderId="68" xfId="0" applyFill="1" applyBorder="1" applyAlignment="1"/>
    <xf numFmtId="0" fontId="5" fillId="0" borderId="68" xfId="0" applyFont="1" applyBorder="1" applyAlignment="1" applyProtection="1">
      <alignment horizontal="center"/>
      <protection locked="0"/>
    </xf>
    <xf numFmtId="0" fontId="4" fillId="5" borderId="68" xfId="0" applyFont="1" applyFill="1" applyBorder="1" applyAlignment="1" applyProtection="1">
      <alignment horizontal="center"/>
      <protection locked="0"/>
    </xf>
    <xf numFmtId="2" fontId="4" fillId="5" borderId="68" xfId="0" applyNumberFormat="1" applyFont="1" applyFill="1" applyBorder="1" applyAlignment="1" applyProtection="1">
      <alignment horizontal="center"/>
      <protection locked="0"/>
    </xf>
    <xf numFmtId="164" fontId="4" fillId="8" borderId="68" xfId="0" applyNumberFormat="1" applyFont="1" applyFill="1" applyBorder="1" applyAlignment="1" applyProtection="1">
      <alignment horizontal="center"/>
      <protection hidden="1"/>
    </xf>
    <xf numFmtId="0" fontId="4" fillId="5" borderId="52" xfId="0" applyFont="1" applyFill="1" applyBorder="1" applyAlignment="1" applyProtection="1">
      <alignment horizontal="center"/>
      <protection locked="0"/>
    </xf>
    <xf numFmtId="0" fontId="4" fillId="5" borderId="53" xfId="0" applyFont="1" applyFill="1" applyBorder="1" applyAlignment="1" applyProtection="1">
      <alignment horizontal="center"/>
      <protection locked="0"/>
    </xf>
    <xf numFmtId="0" fontId="4" fillId="5" borderId="21" xfId="0" applyFont="1" applyFill="1" applyBorder="1" applyAlignment="1" applyProtection="1">
      <alignment horizontal="center"/>
      <protection locked="0"/>
    </xf>
    <xf numFmtId="0" fontId="4" fillId="0" borderId="68" xfId="0" applyFont="1" applyBorder="1" applyAlignment="1" applyProtection="1"/>
    <xf numFmtId="0" fontId="4" fillId="0" borderId="68" xfId="0" applyFont="1" applyBorder="1" applyAlignment="1" applyProtection="1">
      <alignment horizontal="center"/>
      <protection locked="0"/>
    </xf>
    <xf numFmtId="0" fontId="4" fillId="13" borderId="68" xfId="0" applyFont="1" applyFill="1" applyBorder="1" applyAlignment="1" applyProtection="1">
      <alignment horizontal="center"/>
    </xf>
    <xf numFmtId="0" fontId="4" fillId="4" borderId="68" xfId="0" applyFont="1" applyFill="1" applyBorder="1" applyAlignment="1" applyProtection="1"/>
    <xf numFmtId="164" fontId="13" fillId="7" borderId="68" xfId="0" applyNumberFormat="1" applyFont="1" applyFill="1" applyBorder="1" applyAlignment="1" applyProtection="1">
      <alignment horizontal="center"/>
      <protection hidden="1"/>
    </xf>
    <xf numFmtId="0" fontId="9" fillId="16" borderId="62" xfId="0" applyFont="1" applyFill="1" applyBorder="1" applyAlignment="1" applyProtection="1">
      <alignment horizontal="center"/>
      <protection locked="0"/>
    </xf>
    <xf numFmtId="0" fontId="0" fillId="0" borderId="17" xfId="0" applyBorder="1" applyAlignment="1" applyProtection="1">
      <alignment horizontal="center"/>
      <protection locked="0"/>
    </xf>
    <xf numFmtId="0" fontId="0" fillId="0" borderId="60" xfId="0" applyBorder="1" applyAlignment="1" applyProtection="1">
      <alignment horizontal="center"/>
      <protection locked="0"/>
    </xf>
    <xf numFmtId="0" fontId="7" fillId="16" borderId="62" xfId="0" applyFont="1" applyFill="1" applyBorder="1" applyAlignment="1" applyProtection="1">
      <alignment horizontal="center"/>
      <protection locked="0"/>
    </xf>
    <xf numFmtId="0" fontId="0" fillId="0" borderId="13" xfId="0" applyBorder="1" applyAlignment="1"/>
    <xf numFmtId="0" fontId="0" fillId="0" borderId="16" xfId="0" applyBorder="1" applyAlignment="1"/>
    <xf numFmtId="0" fontId="0" fillId="0" borderId="9" xfId="0" applyBorder="1" applyAlignment="1"/>
    <xf numFmtId="0" fontId="0" fillId="0" borderId="10" xfId="0" applyBorder="1" applyAlignment="1"/>
    <xf numFmtId="164" fontId="0" fillId="21" borderId="18" xfId="0" applyNumberFormat="1" applyFont="1" applyFill="1" applyBorder="1" applyAlignment="1" applyProtection="1">
      <alignment horizontal="center"/>
      <protection hidden="1"/>
    </xf>
    <xf numFmtId="164" fontId="0" fillId="21" borderId="12" xfId="0" applyNumberFormat="1" applyFill="1" applyBorder="1" applyAlignment="1" applyProtection="1">
      <protection hidden="1"/>
    </xf>
    <xf numFmtId="164" fontId="0" fillId="21" borderId="9" xfId="0" applyNumberFormat="1" applyFont="1" applyFill="1" applyBorder="1" applyAlignment="1" applyProtection="1">
      <alignment horizontal="center"/>
      <protection hidden="1"/>
    </xf>
    <xf numFmtId="164" fontId="0" fillId="21" borderId="10" xfId="0" applyNumberFormat="1" applyFill="1" applyBorder="1" applyAlignment="1" applyProtection="1">
      <protection hidden="1"/>
    </xf>
    <xf numFmtId="164" fontId="0" fillId="21" borderId="19" xfId="0" applyNumberFormat="1" applyFont="1" applyFill="1" applyBorder="1" applyAlignment="1" applyProtection="1">
      <alignment horizontal="center"/>
      <protection hidden="1"/>
    </xf>
    <xf numFmtId="164" fontId="0" fillId="21" borderId="11" xfId="0" applyNumberFormat="1" applyFill="1" applyBorder="1" applyAlignment="1" applyProtection="1">
      <protection hidden="1"/>
    </xf>
    <xf numFmtId="164" fontId="0" fillId="21" borderId="13" xfId="0" applyNumberFormat="1" applyFill="1" applyBorder="1" applyAlignment="1" applyProtection="1">
      <alignment horizontal="center"/>
      <protection hidden="1"/>
    </xf>
    <xf numFmtId="164" fontId="0" fillId="21" borderId="16" xfId="0" applyNumberFormat="1" applyFill="1" applyBorder="1" applyAlignment="1" applyProtection="1">
      <protection hidden="1"/>
    </xf>
    <xf numFmtId="164" fontId="20" fillId="0" borderId="0" xfId="0" applyNumberFormat="1" applyFont="1" applyBorder="1" applyAlignment="1"/>
    <xf numFmtId="0" fontId="20" fillId="0" borderId="0" xfId="0" applyFont="1" applyBorder="1" applyAlignment="1"/>
    <xf numFmtId="0" fontId="0" fillId="0" borderId="18" xfId="0" applyBorder="1" applyAlignment="1"/>
    <xf numFmtId="0" fontId="0" fillId="0" borderId="12" xfId="0" applyBorder="1" applyAlignment="1"/>
    <xf numFmtId="0" fontId="7" fillId="20" borderId="47" xfId="0" applyFont="1" applyFill="1" applyBorder="1" applyAlignment="1"/>
    <xf numFmtId="0" fontId="7" fillId="20" borderId="24" xfId="0" applyFont="1" applyFill="1" applyBorder="1" applyAlignment="1"/>
    <xf numFmtId="0" fontId="7" fillId="20" borderId="40" xfId="0" applyFont="1" applyFill="1" applyBorder="1" applyAlignment="1"/>
    <xf numFmtId="0" fontId="0" fillId="0" borderId="29" xfId="0" applyBorder="1" applyAlignment="1"/>
    <xf numFmtId="0" fontId="26" fillId="0" borderId="19" xfId="0" applyFont="1" applyBorder="1" applyAlignment="1"/>
    <xf numFmtId="0" fontId="0" fillId="0" borderId="11" xfId="0" applyBorder="1" applyAlignment="1"/>
    <xf numFmtId="0" fontId="3" fillId="15" borderId="1" xfId="0" applyFont="1"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33" fillId="0" borderId="18" xfId="0" applyFont="1" applyBorder="1" applyAlignment="1">
      <alignment horizontal="center"/>
    </xf>
    <xf numFmtId="0" fontId="34" fillId="0" borderId="4" xfId="0" applyFont="1" applyBorder="1" applyAlignment="1">
      <alignment horizontal="center"/>
    </xf>
    <xf numFmtId="0" fontId="34" fillId="0" borderId="12" xfId="0" applyFont="1" applyBorder="1" applyAlignment="1">
      <alignment horizontal="center"/>
    </xf>
    <xf numFmtId="0" fontId="3" fillId="0" borderId="49" xfId="0" applyFont="1" applyBorder="1" applyAlignment="1"/>
    <xf numFmtId="0" fontId="0" fillId="0" borderId="15" xfId="0" applyBorder="1" applyAlignment="1"/>
    <xf numFmtId="0" fontId="0" fillId="0" borderId="50" xfId="0" applyBorder="1" applyAlignment="1"/>
    <xf numFmtId="164" fontId="24" fillId="0" borderId="40" xfId="0" applyNumberFormat="1" applyFont="1" applyBorder="1" applyAlignment="1"/>
    <xf numFmtId="164" fontId="7" fillId="0" borderId="0" xfId="0" applyNumberFormat="1" applyFont="1" applyBorder="1" applyAlignment="1"/>
    <xf numFmtId="164" fontId="24" fillId="0" borderId="0" xfId="0" applyNumberFormat="1" applyFont="1" applyBorder="1" applyAlignment="1"/>
    <xf numFmtId="164" fontId="7" fillId="18" borderId="0" xfId="0" applyNumberFormat="1" applyFont="1" applyFill="1" applyAlignment="1" applyProtection="1">
      <protection hidden="1"/>
    </xf>
    <xf numFmtId="0" fontId="7" fillId="18" borderId="0" xfId="0" applyFont="1" applyFill="1" applyAlignment="1" applyProtection="1">
      <protection hidden="1"/>
    </xf>
    <xf numFmtId="164" fontId="25" fillId="18" borderId="0" xfId="0" applyNumberFormat="1" applyFont="1" applyFill="1" applyAlignment="1" applyProtection="1">
      <protection hidden="1"/>
    </xf>
    <xf numFmtId="0" fontId="22" fillId="0" borderId="55" xfId="0" applyFont="1" applyBorder="1" applyAlignment="1">
      <alignment horizontal="center"/>
    </xf>
    <xf numFmtId="0" fontId="0" fillId="0" borderId="59" xfId="0" applyFont="1" applyBorder="1" applyAlignment="1">
      <alignment horizontal="center"/>
    </xf>
    <xf numFmtId="0" fontId="0" fillId="0" borderId="56" xfId="0" applyFont="1" applyBorder="1" applyAlignment="1">
      <alignment horizontal="center"/>
    </xf>
    <xf numFmtId="164" fontId="16" fillId="0" borderId="15" xfId="0" applyNumberFormat="1" applyFont="1" applyBorder="1" applyAlignment="1"/>
    <xf numFmtId="0" fontId="7" fillId="0" borderId="15" xfId="0" applyFont="1" applyBorder="1" applyAlignment="1"/>
    <xf numFmtId="0" fontId="7" fillId="20" borderId="62" xfId="0" applyFont="1" applyFill="1" applyBorder="1" applyAlignment="1"/>
    <xf numFmtId="0" fontId="7" fillId="20" borderId="17" xfId="0" applyFont="1" applyFill="1" applyBorder="1" applyAlignment="1"/>
    <xf numFmtId="0" fontId="7" fillId="20" borderId="45" xfId="0" applyFont="1" applyFill="1" applyBorder="1" applyAlignment="1"/>
    <xf numFmtId="0" fontId="7" fillId="20" borderId="46" xfId="0" applyFont="1" applyFill="1" applyBorder="1" applyAlignment="1"/>
    <xf numFmtId="164" fontId="3" fillId="0" borderId="49" xfId="0" applyNumberFormat="1" applyFont="1" applyBorder="1" applyAlignment="1" applyProtection="1">
      <protection hidden="1"/>
    </xf>
    <xf numFmtId="164" fontId="0" fillId="0" borderId="15" xfId="0" applyNumberFormat="1" applyBorder="1" applyAlignment="1" applyProtection="1">
      <protection hidden="1"/>
    </xf>
    <xf numFmtId="0" fontId="7" fillId="20" borderId="76" xfId="0" applyFont="1" applyFill="1" applyBorder="1" applyAlignment="1"/>
    <xf numFmtId="0" fontId="7" fillId="20" borderId="8" xfId="0" applyFont="1" applyFill="1" applyBorder="1" applyAlignment="1"/>
    <xf numFmtId="0" fontId="26" fillId="7" borderId="68" xfId="0" applyFont="1" applyFill="1" applyBorder="1" applyAlignment="1" applyProtection="1">
      <alignment horizontal="center"/>
      <protection locked="0"/>
    </xf>
    <xf numFmtId="0" fontId="12" fillId="7" borderId="68" xfId="0" applyFont="1" applyFill="1" applyBorder="1" applyAlignment="1" applyProtection="1">
      <alignment horizontal="center"/>
      <protection locked="0"/>
    </xf>
  </cellXfs>
  <cellStyles count="36">
    <cellStyle name="Gevolgde hyperlink" xfId="3" builtinId="9" hidden="1"/>
    <cellStyle name="Gevolgde hyperlink" xfId="5" builtinId="9" hidden="1"/>
    <cellStyle name="Gevolgde hyperlink" xfId="7" builtinId="9" hidden="1"/>
    <cellStyle name="Gevolgde hyperlink" xfId="9" builtinId="9" hidden="1"/>
    <cellStyle name="Gevolgde hyperlink" xfId="11" builtinId="9" hidden="1"/>
    <cellStyle name="Gevolgde hyperlink" xfId="13" builtinId="9" hidden="1"/>
    <cellStyle name="Gevolgde hyperlink" xfId="15" builtinId="9" hidden="1"/>
    <cellStyle name="Gevolgde hyperlink" xfId="17" builtinId="9" hidden="1"/>
    <cellStyle name="Gevolgde hyperlink" xfId="19" builtinId="9" hidden="1"/>
    <cellStyle name="Gevolgde hyperlink" xfId="21" builtinId="9" hidden="1"/>
    <cellStyle name="Gevolgde hyperlink" xfId="23" builtinId="9" hidden="1"/>
    <cellStyle name="Gevolgde hyperlink" xfId="25" builtinId="9" hidden="1"/>
    <cellStyle name="Gevolgde hyperlink" xfId="27" builtinId="9" hidden="1"/>
    <cellStyle name="Gevolgde hyperlink" xfId="29" builtinId="9" hidden="1"/>
    <cellStyle name="Gevolgde hyperlink" xfId="31" builtinId="9" hidden="1"/>
    <cellStyle name="Gevolgde hyperlink" xfId="33" builtinId="9" hidden="1"/>
    <cellStyle name="Gevolgde hyperlink" xfId="3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Procent" xfId="1" builtinId="5"/>
    <cellStyle name="Standaard"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266700</xdr:colOff>
      <xdr:row>0</xdr:row>
      <xdr:rowOff>0</xdr:rowOff>
    </xdr:from>
    <xdr:to>
      <xdr:col>16</xdr:col>
      <xdr:colOff>333037</xdr:colOff>
      <xdr:row>5</xdr:row>
      <xdr:rowOff>152400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025900" y="0"/>
          <a:ext cx="5016500" cy="1104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101600</xdr:colOff>
      <xdr:row>0</xdr:row>
      <xdr:rowOff>0</xdr:rowOff>
    </xdr:from>
    <xdr:to>
      <xdr:col>23</xdr:col>
      <xdr:colOff>9525</xdr:colOff>
      <xdr:row>6</xdr:row>
      <xdr:rowOff>114300</xdr:rowOff>
    </xdr:to>
    <xdr:pic>
      <xdr:nvPicPr>
        <xdr:cNvPr id="3097"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378200" y="0"/>
          <a:ext cx="4495800" cy="876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190500</xdr:colOff>
      <xdr:row>0</xdr:row>
      <xdr:rowOff>0</xdr:rowOff>
    </xdr:from>
    <xdr:to>
      <xdr:col>15</xdr:col>
      <xdr:colOff>330200</xdr:colOff>
      <xdr:row>5</xdr:row>
      <xdr:rowOff>139700</xdr:rowOff>
    </xdr:to>
    <xdr:pic>
      <xdr:nvPicPr>
        <xdr:cNvPr id="4118"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483100" y="0"/>
          <a:ext cx="4356100" cy="901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76201</xdr:colOff>
      <xdr:row>0</xdr:row>
      <xdr:rowOff>0</xdr:rowOff>
    </xdr:from>
    <xdr:to>
      <xdr:col>24</xdr:col>
      <xdr:colOff>190501</xdr:colOff>
      <xdr:row>6</xdr:row>
      <xdr:rowOff>0</xdr:rowOff>
    </xdr:to>
    <xdr:pic>
      <xdr:nvPicPr>
        <xdr:cNvPr id="3" name="Picture 3"/>
        <xdr:cNvPicPr/>
      </xdr:nvPicPr>
      <xdr:blipFill>
        <a:blip xmlns:r="http://schemas.openxmlformats.org/officeDocument/2006/relationships" r:embed="rId1" cstate="print"/>
        <a:srcRect/>
        <a:stretch>
          <a:fillRect/>
        </a:stretch>
      </xdr:blipFill>
      <xdr:spPr bwMode="auto">
        <a:xfrm>
          <a:off x="3632201" y="0"/>
          <a:ext cx="3581400" cy="1079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203200</xdr:colOff>
      <xdr:row>0</xdr:row>
      <xdr:rowOff>0</xdr:rowOff>
    </xdr:from>
    <xdr:to>
      <xdr:col>11</xdr:col>
      <xdr:colOff>596900</xdr:colOff>
      <xdr:row>5</xdr:row>
      <xdr:rowOff>127000</xdr:rowOff>
    </xdr:to>
    <xdr:pic>
      <xdr:nvPicPr>
        <xdr:cNvPr id="3" name="Picture 3"/>
        <xdr:cNvPicPr/>
      </xdr:nvPicPr>
      <xdr:blipFill>
        <a:blip xmlns:r="http://schemas.openxmlformats.org/officeDocument/2006/relationships" r:embed="rId1" cstate="print"/>
        <a:srcRect/>
        <a:stretch>
          <a:fillRect/>
        </a:stretch>
      </xdr:blipFill>
      <xdr:spPr bwMode="auto">
        <a:xfrm>
          <a:off x="3390900" y="0"/>
          <a:ext cx="4432300" cy="1206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127001</xdr:colOff>
      <xdr:row>0</xdr:row>
      <xdr:rowOff>1</xdr:rowOff>
    </xdr:from>
    <xdr:to>
      <xdr:col>11</xdr:col>
      <xdr:colOff>88901</xdr:colOff>
      <xdr:row>5</xdr:row>
      <xdr:rowOff>139701</xdr:rowOff>
    </xdr:to>
    <xdr:pic>
      <xdr:nvPicPr>
        <xdr:cNvPr id="3" name="Picture 3"/>
        <xdr:cNvPicPr/>
      </xdr:nvPicPr>
      <xdr:blipFill>
        <a:blip xmlns:r="http://schemas.openxmlformats.org/officeDocument/2006/relationships" r:embed="rId1" cstate="print"/>
        <a:srcRect/>
        <a:stretch>
          <a:fillRect/>
        </a:stretch>
      </xdr:blipFill>
      <xdr:spPr bwMode="auto">
        <a:xfrm>
          <a:off x="2946401" y="1"/>
          <a:ext cx="4114800" cy="10922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0</xdr:row>
      <xdr:rowOff>50800</xdr:rowOff>
    </xdr:from>
    <xdr:to>
      <xdr:col>11</xdr:col>
      <xdr:colOff>508000</xdr:colOff>
      <xdr:row>7</xdr:row>
      <xdr:rowOff>12700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489200" y="50800"/>
          <a:ext cx="4775200" cy="1295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enableFormatConditionsCalculation="0">
    <tabColor indexed="15"/>
    <pageSetUpPr fitToPage="1"/>
  </sheetPr>
  <dimension ref="A1:Z201"/>
  <sheetViews>
    <sheetView topLeftCell="I2" zoomScale="94" zoomScaleNormal="94" workbookViewId="0">
      <selection activeCell="V10" sqref="V10:W10"/>
    </sheetView>
  </sheetViews>
  <sheetFormatPr defaultColWidth="8.85546875" defaultRowHeight="12.75"/>
  <cols>
    <col min="1" max="1" width="4.28515625" customWidth="1"/>
    <col min="2" max="2" width="6.85546875" customWidth="1"/>
    <col min="3" max="3" width="2.7109375" customWidth="1"/>
    <col min="4" max="4" width="6.28515625" customWidth="1"/>
    <col min="5" max="5" width="6.42578125" customWidth="1"/>
    <col min="6" max="7" width="8.140625" customWidth="1"/>
    <col min="8" max="8" width="8" customWidth="1"/>
    <col min="9" max="9" width="8.28515625" customWidth="1"/>
    <col min="10" max="10" width="8.42578125" customWidth="1"/>
    <col min="11" max="11" width="8.140625" customWidth="1"/>
    <col min="12" max="14" width="7.42578125" customWidth="1"/>
    <col min="15" max="15" width="8.140625" customWidth="1"/>
    <col min="16" max="16" width="9.28515625" customWidth="1"/>
    <col min="17" max="17" width="8.85546875" customWidth="1"/>
    <col min="18" max="18" width="6.28515625" customWidth="1"/>
    <col min="19" max="19" width="7.85546875" customWidth="1"/>
    <col min="20" max="20" width="8.85546875" customWidth="1"/>
    <col min="21" max="21" width="7.85546875" customWidth="1"/>
    <col min="22" max="22" width="8.7109375" customWidth="1"/>
    <col min="23" max="23" width="8" customWidth="1"/>
    <col min="24" max="24" width="8.7109375" customWidth="1"/>
  </cols>
  <sheetData>
    <row r="1" spans="1:26" ht="15" customHeight="1">
      <c r="Y1" s="1"/>
      <c r="Z1" s="1"/>
    </row>
    <row r="2" spans="1:26" ht="15" customHeight="1">
      <c r="Y2" s="1"/>
      <c r="Z2" s="1"/>
    </row>
    <row r="3" spans="1:26" ht="15" customHeight="1">
      <c r="Y3" s="1"/>
      <c r="Z3" s="1"/>
    </row>
    <row r="4" spans="1:26" ht="15" customHeight="1">
      <c r="S4" t="s">
        <v>406</v>
      </c>
      <c r="Y4" s="1"/>
      <c r="Z4" s="1"/>
    </row>
    <row r="5" spans="1:26" ht="15" customHeight="1">
      <c r="Y5" s="1"/>
      <c r="Z5" s="1"/>
    </row>
    <row r="6" spans="1:26" ht="15" customHeight="1">
      <c r="Y6" s="1"/>
      <c r="Z6" s="1"/>
    </row>
    <row r="7" spans="1:26" ht="15" customHeight="1">
      <c r="A7" s="594" t="s">
        <v>285</v>
      </c>
      <c r="B7" s="592"/>
      <c r="C7" s="592"/>
      <c r="D7" s="592"/>
      <c r="E7" s="592"/>
      <c r="F7" s="592"/>
      <c r="G7" s="592"/>
      <c r="H7" s="592"/>
      <c r="I7" s="592"/>
      <c r="J7" s="592"/>
      <c r="K7" s="592"/>
      <c r="L7" s="592"/>
      <c r="M7" s="592"/>
      <c r="N7" s="592"/>
      <c r="O7" s="592"/>
      <c r="P7" s="592"/>
      <c r="Q7" s="592"/>
      <c r="R7" s="592"/>
      <c r="S7" s="592"/>
      <c r="T7" s="592"/>
      <c r="U7" s="592"/>
      <c r="V7" s="592"/>
      <c r="W7" s="592"/>
      <c r="X7" s="592"/>
      <c r="Y7" s="1"/>
      <c r="Z7" s="1"/>
    </row>
    <row r="8" spans="1:26" ht="15" customHeight="1">
      <c r="A8" s="375" t="s">
        <v>209</v>
      </c>
      <c r="B8" s="406"/>
      <c r="C8" s="414"/>
      <c r="D8" s="410"/>
      <c r="E8" s="376"/>
      <c r="F8" s="376"/>
      <c r="G8" s="375" t="s">
        <v>210</v>
      </c>
      <c r="H8" s="376"/>
      <c r="I8" s="376"/>
      <c r="J8" s="376"/>
      <c r="K8" s="376"/>
      <c r="L8" s="376"/>
      <c r="M8" s="376"/>
      <c r="N8" s="376"/>
      <c r="O8" s="376"/>
      <c r="P8" s="376"/>
      <c r="Q8" s="376"/>
      <c r="R8" s="376"/>
      <c r="S8" s="377"/>
      <c r="T8" s="595" t="s">
        <v>286</v>
      </c>
      <c r="U8" s="590"/>
      <c r="V8" s="590"/>
      <c r="W8" s="590"/>
      <c r="X8" s="590"/>
      <c r="Y8" s="1"/>
      <c r="Z8" s="1"/>
    </row>
    <row r="9" spans="1:26" ht="15" customHeight="1">
      <c r="A9" s="378"/>
      <c r="B9" s="407"/>
      <c r="C9" s="415"/>
      <c r="D9" s="411"/>
      <c r="E9" s="379" t="s">
        <v>73</v>
      </c>
      <c r="F9" s="379" t="s">
        <v>74</v>
      </c>
      <c r="G9" s="379" t="s">
        <v>75</v>
      </c>
      <c r="H9" s="379" t="s">
        <v>76</v>
      </c>
      <c r="I9" s="379" t="s">
        <v>77</v>
      </c>
      <c r="J9" s="379" t="s">
        <v>78</v>
      </c>
      <c r="K9" s="379" t="s">
        <v>72</v>
      </c>
      <c r="L9" s="379" t="s">
        <v>71</v>
      </c>
      <c r="M9" s="380" t="s">
        <v>79</v>
      </c>
      <c r="N9" s="379" t="s">
        <v>80</v>
      </c>
      <c r="O9" s="379"/>
      <c r="P9" s="379" t="s">
        <v>81</v>
      </c>
      <c r="Q9" s="381"/>
      <c r="R9" s="381"/>
      <c r="S9" s="381"/>
      <c r="T9" s="585">
        <v>0.4</v>
      </c>
      <c r="U9" s="585"/>
      <c r="V9" s="586">
        <f>E18+E19+E20+E21+E22+E23+E24+E25</f>
        <v>380.5</v>
      </c>
      <c r="W9" s="586"/>
      <c r="X9" s="382">
        <f t="shared" ref="X9:X14" si="0">(((T9/2)+((T9/10)+0.02))^2*3.14)*V9</f>
        <v>80.766452000000015</v>
      </c>
      <c r="Y9" s="1"/>
      <c r="Z9" s="1"/>
    </row>
    <row r="10" spans="1:26" ht="15" customHeight="1">
      <c r="A10" s="383" t="s">
        <v>60</v>
      </c>
      <c r="B10" s="408"/>
      <c r="C10" s="416"/>
      <c r="D10" s="412"/>
      <c r="E10" s="378"/>
      <c r="F10" s="378"/>
      <c r="G10" s="378"/>
      <c r="H10" s="378"/>
      <c r="I10" s="378"/>
      <c r="J10" s="378"/>
      <c r="K10" s="378"/>
      <c r="L10" s="378"/>
      <c r="M10" s="384"/>
      <c r="N10" s="378"/>
      <c r="O10" s="378"/>
      <c r="P10" s="378"/>
      <c r="Q10" s="378"/>
      <c r="R10" s="378"/>
      <c r="S10" s="381"/>
      <c r="T10" s="585">
        <v>0.6</v>
      </c>
      <c r="U10" s="585"/>
      <c r="V10" s="586">
        <f>E26</f>
        <v>64</v>
      </c>
      <c r="W10" s="586"/>
      <c r="X10" s="382">
        <f t="shared" si="0"/>
        <v>29.018624000000003</v>
      </c>
      <c r="Y10" s="1"/>
      <c r="Z10" s="1"/>
    </row>
    <row r="11" spans="1:26" ht="15" customHeight="1">
      <c r="A11" s="383" t="s">
        <v>59</v>
      </c>
      <c r="B11" s="408"/>
      <c r="C11" s="416"/>
      <c r="D11" s="412"/>
      <c r="E11" s="378">
        <v>1.1200000000000001</v>
      </c>
      <c r="F11" s="378">
        <v>1.24</v>
      </c>
      <c r="G11" s="378">
        <v>1.36</v>
      </c>
      <c r="H11" s="378">
        <v>1.4850000000000001</v>
      </c>
      <c r="I11" s="378">
        <v>1.6080000000000001</v>
      </c>
      <c r="J11" s="378">
        <v>1.726</v>
      </c>
      <c r="K11" s="378">
        <v>1.85</v>
      </c>
      <c r="L11" s="378">
        <v>2.1</v>
      </c>
      <c r="M11" s="384">
        <v>2.3199999999999998</v>
      </c>
      <c r="N11" s="378">
        <v>2.44</v>
      </c>
      <c r="O11" s="378"/>
      <c r="P11" s="378">
        <v>2.54</v>
      </c>
      <c r="Q11" s="378"/>
      <c r="R11" s="378"/>
      <c r="S11" s="381"/>
      <c r="T11" s="585"/>
      <c r="U11" s="585"/>
      <c r="V11" s="586"/>
      <c r="W11" s="586"/>
      <c r="X11" s="382">
        <f t="shared" si="0"/>
        <v>0</v>
      </c>
      <c r="Y11" s="1"/>
      <c r="Z11" s="1"/>
    </row>
    <row r="12" spans="1:26" ht="15" customHeight="1">
      <c r="A12" s="385" t="s">
        <v>61</v>
      </c>
      <c r="B12" s="409"/>
      <c r="C12" s="417"/>
      <c r="D12" s="413"/>
      <c r="E12" s="378"/>
      <c r="F12" s="378"/>
      <c r="G12" s="378"/>
      <c r="H12" s="378"/>
      <c r="I12" s="378"/>
      <c r="J12" s="378"/>
      <c r="K12" s="378"/>
      <c r="L12" s="378"/>
      <c r="M12" s="384"/>
      <c r="N12" s="378"/>
      <c r="O12" s="378"/>
      <c r="P12" s="378"/>
      <c r="Q12" s="378"/>
      <c r="R12" s="378"/>
      <c r="S12" s="381"/>
      <c r="T12" s="585"/>
      <c r="U12" s="585"/>
      <c r="V12" s="586"/>
      <c r="W12" s="586"/>
      <c r="X12" s="382">
        <f t="shared" si="0"/>
        <v>0</v>
      </c>
      <c r="Y12" s="1"/>
      <c r="Z12" s="1"/>
    </row>
    <row r="13" spans="1:26" ht="15" customHeight="1">
      <c r="A13" s="385" t="s">
        <v>58</v>
      </c>
      <c r="B13" s="409"/>
      <c r="C13" s="417"/>
      <c r="D13" s="413"/>
      <c r="E13" s="378">
        <v>1.32</v>
      </c>
      <c r="F13" s="378">
        <v>1.44</v>
      </c>
      <c r="G13" s="378">
        <v>1.56</v>
      </c>
      <c r="H13" s="378">
        <v>1.6850000000000001</v>
      </c>
      <c r="I13" s="378">
        <v>1.8080000000000001</v>
      </c>
      <c r="J13" s="378">
        <v>1.9259999999999999</v>
      </c>
      <c r="K13" s="378">
        <v>2.0499999999999998</v>
      </c>
      <c r="L13" s="378">
        <v>2.2999999999999998</v>
      </c>
      <c r="M13" s="384">
        <v>2.52</v>
      </c>
      <c r="N13" s="378">
        <v>2.64</v>
      </c>
      <c r="O13" s="378"/>
      <c r="P13" s="378">
        <v>2.74</v>
      </c>
      <c r="Q13" s="378"/>
      <c r="R13" s="378"/>
      <c r="S13" s="381"/>
      <c r="T13" s="585"/>
      <c r="U13" s="585"/>
      <c r="V13" s="585"/>
      <c r="W13" s="585"/>
      <c r="X13" s="382">
        <f t="shared" si="0"/>
        <v>0</v>
      </c>
      <c r="Y13" s="1"/>
      <c r="Z13" s="1"/>
    </row>
    <row r="14" spans="1:26" ht="15" customHeight="1">
      <c r="A14" s="386" t="s">
        <v>62</v>
      </c>
      <c r="B14" s="386"/>
      <c r="C14" s="386"/>
      <c r="D14" s="386"/>
      <c r="E14" s="378"/>
      <c r="F14" s="378"/>
      <c r="G14" s="378"/>
      <c r="H14" s="378"/>
      <c r="I14" s="378"/>
      <c r="J14" s="378"/>
      <c r="K14" s="378"/>
      <c r="L14" s="378"/>
      <c r="M14" s="384"/>
      <c r="N14" s="378"/>
      <c r="O14" s="378"/>
      <c r="P14" s="387"/>
      <c r="Q14" s="387"/>
      <c r="R14" s="387"/>
      <c r="S14" s="388"/>
      <c r="T14" s="585"/>
      <c r="U14" s="585"/>
      <c r="V14" s="586"/>
      <c r="W14" s="586"/>
      <c r="X14" s="382">
        <f t="shared" si="0"/>
        <v>0</v>
      </c>
      <c r="Y14" s="1"/>
      <c r="Z14" s="1"/>
    </row>
    <row r="15" spans="1:26" ht="15" customHeight="1">
      <c r="A15" s="386" t="s">
        <v>57</v>
      </c>
      <c r="B15" s="418"/>
      <c r="C15" s="420"/>
      <c r="D15" s="419"/>
      <c r="E15" s="378">
        <v>1.52</v>
      </c>
      <c r="F15" s="378">
        <v>1.64</v>
      </c>
      <c r="G15" s="378">
        <v>1.76</v>
      </c>
      <c r="H15" s="378">
        <v>1.885</v>
      </c>
      <c r="I15" s="378">
        <v>2.008</v>
      </c>
      <c r="J15" s="378">
        <v>2.1259999999999999</v>
      </c>
      <c r="K15" s="378">
        <v>2.25</v>
      </c>
      <c r="L15" s="378">
        <v>2.5</v>
      </c>
      <c r="M15" s="384">
        <v>2.72</v>
      </c>
      <c r="N15" s="378">
        <v>2.84</v>
      </c>
      <c r="O15" s="378"/>
      <c r="P15" s="378">
        <v>2.94</v>
      </c>
      <c r="Q15" s="378"/>
      <c r="R15" s="378"/>
      <c r="S15" s="381"/>
      <c r="T15" s="587" t="s">
        <v>287</v>
      </c>
      <c r="U15" s="588"/>
      <c r="V15" s="588"/>
      <c r="W15" s="588"/>
      <c r="X15" s="389">
        <f>SUM(X7:X14)</f>
        <v>109.78507600000002</v>
      </c>
      <c r="Y15" s="1"/>
      <c r="Z15" s="1"/>
    </row>
    <row r="16" spans="1:26" ht="15" customHeight="1">
      <c r="A16" s="378" t="s">
        <v>211</v>
      </c>
      <c r="B16" s="589" t="s">
        <v>212</v>
      </c>
      <c r="C16" s="590"/>
      <c r="D16" s="590"/>
      <c r="E16" s="378" t="s">
        <v>195</v>
      </c>
      <c r="F16" s="390" t="s">
        <v>288</v>
      </c>
      <c r="G16" s="390" t="s">
        <v>289</v>
      </c>
      <c r="H16" s="390" t="s">
        <v>288</v>
      </c>
      <c r="I16" s="390" t="s">
        <v>208</v>
      </c>
      <c r="J16" s="390" t="s">
        <v>70</v>
      </c>
      <c r="K16" s="390" t="s">
        <v>208</v>
      </c>
      <c r="L16" s="384" t="s">
        <v>198</v>
      </c>
      <c r="M16" s="391" t="s">
        <v>200</v>
      </c>
      <c r="N16" s="378" t="s">
        <v>202</v>
      </c>
      <c r="O16" s="565" t="s">
        <v>402</v>
      </c>
      <c r="P16" s="378" t="s">
        <v>204</v>
      </c>
      <c r="Q16" s="378" t="s">
        <v>204</v>
      </c>
      <c r="R16" s="591" t="s">
        <v>153</v>
      </c>
      <c r="S16" s="592"/>
      <c r="T16" s="592"/>
      <c r="U16" s="591" t="s">
        <v>262</v>
      </c>
      <c r="V16" s="593"/>
      <c r="W16" s="591" t="s">
        <v>154</v>
      </c>
      <c r="X16" s="593"/>
      <c r="Y16" s="1"/>
      <c r="Z16" s="1"/>
    </row>
    <row r="17" spans="1:26" ht="15" customHeight="1">
      <c r="A17" s="378"/>
      <c r="B17" s="421" t="s">
        <v>290</v>
      </c>
      <c r="C17" s="427"/>
      <c r="D17" s="424" t="s">
        <v>291</v>
      </c>
      <c r="E17" s="378" t="s">
        <v>292</v>
      </c>
      <c r="F17" s="378" t="s">
        <v>196</v>
      </c>
      <c r="G17" s="384" t="s">
        <v>196</v>
      </c>
      <c r="H17" s="378" t="s">
        <v>197</v>
      </c>
      <c r="I17" s="378" t="s">
        <v>196</v>
      </c>
      <c r="J17" s="384" t="s">
        <v>196</v>
      </c>
      <c r="K17" s="378" t="s">
        <v>197</v>
      </c>
      <c r="L17" s="392" t="s">
        <v>199</v>
      </c>
      <c r="M17" s="378" t="s">
        <v>201</v>
      </c>
      <c r="N17" s="378" t="s">
        <v>203</v>
      </c>
      <c r="O17" s="565"/>
      <c r="P17" s="378" t="s">
        <v>205</v>
      </c>
      <c r="Q17" s="378" t="s">
        <v>206</v>
      </c>
      <c r="R17" s="384" t="s">
        <v>86</v>
      </c>
      <c r="S17" s="378" t="s">
        <v>82</v>
      </c>
      <c r="T17" s="393">
        <v>920</v>
      </c>
      <c r="U17" s="378" t="s">
        <v>82</v>
      </c>
      <c r="V17" s="394">
        <v>210</v>
      </c>
      <c r="W17" s="378" t="s">
        <v>82</v>
      </c>
      <c r="X17" s="395">
        <v>999</v>
      </c>
      <c r="Y17" s="1"/>
      <c r="Z17" s="1"/>
    </row>
    <row r="18" spans="1:26" ht="15" customHeight="1">
      <c r="A18" s="396">
        <v>0.4</v>
      </c>
      <c r="B18" s="422" t="s">
        <v>361</v>
      </c>
      <c r="C18" s="428" t="s">
        <v>293</v>
      </c>
      <c r="D18" s="425" t="s">
        <v>368</v>
      </c>
      <c r="E18" s="397">
        <v>38</v>
      </c>
      <c r="F18" s="397">
        <v>58.2</v>
      </c>
      <c r="G18" s="397">
        <v>54.85</v>
      </c>
      <c r="H18" s="238">
        <v>58.094999999999999</v>
      </c>
      <c r="I18" s="397">
        <v>57.96</v>
      </c>
      <c r="J18" s="397">
        <v>55.95</v>
      </c>
      <c r="K18" s="238">
        <v>58.02</v>
      </c>
      <c r="L18" s="238">
        <v>1.52</v>
      </c>
      <c r="M18" s="239">
        <v>0.4</v>
      </c>
      <c r="N18" s="239">
        <v>0.3</v>
      </c>
      <c r="O18" s="579">
        <f t="shared" ref="O18:O23" si="1">IF(E18&lt;=0,"",((F18-G18)+(I18-J18))/2)</f>
        <v>2.6799999999999997</v>
      </c>
      <c r="P18" s="580">
        <f t="shared" ref="P18:P32" si="2">IF(E18&lt;=0,"",MAX(0,IF(((((F18-G18)+(I18-J18))/2)+(((A18/10)+0.02)+0.2-M18))&lt;=((((H18-G18)+(K18-J18))/2)+(((A18/10)+0.02)+0.2-N18)),((((F18-G18)+(I18-J18))/2)*L18*E18-((((IF(O18&lt;=1,L18-0.6,IF(AND(O18&gt;1,O18&lt;=2),L18-0.8,L18-1)))-A18)/2)+M18+0.3+A18)*L18*E18),((((H18-G18)+(K18-J18))/2)*L18*E18-((((IF(O18&lt;=1,L18-0.6,IF(AND(O18&gt;1,O18&lt;=2),L18-0.8,L18-1)))-A18)/2)+N18+0.3+A18)*L18*E18))))</f>
        <v>87.79519999999998</v>
      </c>
      <c r="Q18" s="398">
        <f t="shared" ref="Q18:Q22" si="3">IF(E18&lt;=0,"",IF(E18*L18*((((F18-G18)+(I18-J18))/2)+(((A18/10)+0.02)+0.2-M18))&lt;=0,0,IF(((((F18-G18)+(I18-J18))/2)+(((A18/10)+0.02)+0.2-M18))&lt;=((((H18-G18)+(K18-J18))/2)+(((A18/10)+0.02)+0.2-N18)),IF(A18&lt;1,E18*L18*((((F18-G18)+(I18-J18))/2)+(((A18/10)+0.02)+0.2-M18)),E18*L18*((((F18-G18)+(I18-J18))/2)+(((A18/10)+0.02)+0.3-M18))),IF(A18&lt;1,E18*L18*((((H18-G18)+(K18-J18))/2)+(((A18/10)+0.02)+0.2-N18)),E18*L18*((((H18-G18)+(K18-J18))/2)+(((A18/10)+0.02)+0.3-N18))))))</f>
        <v>146.71039999999996</v>
      </c>
      <c r="R18" s="399">
        <v>0.7</v>
      </c>
      <c r="S18" s="348">
        <f t="shared" ref="S18:S47" si="4">IF(OR(R18=0,(((((F18-G18)+(I18-J18))/2)-M18)-((((H18-G18)+(K18-J18))/2)-(R18+N18)))&lt;=0),0,IF(((((F18-G18)+(I18-J18))/2)-M18)&lt;=((((H18-G18)+(K18-J18))/2)-N18),(((((F18-G18)+(I18-J18))/2)-M18)-((((H18-G18)+(K18-J18))/2)-(R18+N18))),R18))</f>
        <v>0.62250000000000094</v>
      </c>
      <c r="T18" s="398">
        <f t="shared" ref="T18:T45" si="5">IF(H18=0,0,E18*L18*S18)</f>
        <v>35.955600000000054</v>
      </c>
      <c r="U18" s="399">
        <f t="shared" ref="U18:U47" si="6">IF(H18=0,0,IF(((((F18-G18)+(I18-J18))/2)+(((A18/10)+0.02)+0.2-M18))&lt;=((((H18-G18)+(K18-J18))/2)+(((A18/10)+0.02)+0.2-N18)),IF(A18&lt;1,((((F18-G18)+(I18-J18))/2)+(((A18/10)+0.02)+0.2-M18)-S18-W18),((((F18-G18)+(I18-J18))/2)+(((A18/10)+0.02)+0.3-M18)-S18-W18)),IF(A18&lt;1,((((H18-G18)+(K18-J18))/2)+(((A18/10)+0.02)+0.2-N18)-S18-W18),((((H18-G18)+(K18-J18))/2)+(((A18/10)+0.02)+0.3-N18)-S18-W18))))</f>
        <v>1.9174999999999986</v>
      </c>
      <c r="V18" s="398">
        <f t="shared" ref="V18:V47" si="7">IF(H18=0,0,E18*L18*U18)</f>
        <v>110.75479999999992</v>
      </c>
      <c r="W18" s="399">
        <v>0</v>
      </c>
      <c r="X18" s="398">
        <f t="shared" ref="X18:X47" si="8">IF(H18=0,0,E18*L18*W18)</f>
        <v>0</v>
      </c>
      <c r="Y18" s="1"/>
      <c r="Z18" s="1"/>
    </row>
    <row r="19" spans="1:26" ht="15" customHeight="1">
      <c r="A19" s="396">
        <v>0.4</v>
      </c>
      <c r="B19" s="422" t="s">
        <v>362</v>
      </c>
      <c r="C19" s="428" t="s">
        <v>293</v>
      </c>
      <c r="D19" s="425" t="s">
        <v>363</v>
      </c>
      <c r="E19" s="397">
        <v>11</v>
      </c>
      <c r="F19" s="397">
        <v>58.25</v>
      </c>
      <c r="G19" s="397">
        <v>55.46</v>
      </c>
      <c r="H19" s="238">
        <v>58.1</v>
      </c>
      <c r="I19" s="397">
        <v>58.25</v>
      </c>
      <c r="J19" s="397">
        <v>55.34</v>
      </c>
      <c r="K19" s="238">
        <v>58.09</v>
      </c>
      <c r="L19" s="238">
        <v>1.52</v>
      </c>
      <c r="M19" s="239">
        <v>0.6</v>
      </c>
      <c r="N19" s="239">
        <v>0.45</v>
      </c>
      <c r="O19" s="579">
        <f t="shared" si="1"/>
        <v>2.8499999999999979</v>
      </c>
      <c r="P19" s="580">
        <f t="shared" si="2"/>
        <v>24.8292</v>
      </c>
      <c r="Q19" s="398">
        <f t="shared" si="3"/>
        <v>41.883600000000001</v>
      </c>
      <c r="R19" s="399">
        <v>0.55000000000000004</v>
      </c>
      <c r="S19" s="348">
        <f t="shared" si="4"/>
        <v>0.55000000000000004</v>
      </c>
      <c r="T19" s="398">
        <f t="shared" si="5"/>
        <v>9.1959999999999997</v>
      </c>
      <c r="U19" s="399">
        <f t="shared" si="6"/>
        <v>1.9550000000000003</v>
      </c>
      <c r="V19" s="398">
        <f t="shared" si="7"/>
        <v>32.687600000000003</v>
      </c>
      <c r="W19" s="399">
        <v>0</v>
      </c>
      <c r="X19" s="398">
        <f t="shared" si="8"/>
        <v>0</v>
      </c>
      <c r="Y19" s="1"/>
      <c r="Z19" s="1"/>
    </row>
    <row r="20" spans="1:26" ht="15" customHeight="1">
      <c r="A20" s="396">
        <v>0.4</v>
      </c>
      <c r="B20" s="422" t="s">
        <v>363</v>
      </c>
      <c r="C20" s="428" t="s">
        <v>293</v>
      </c>
      <c r="D20" s="425" t="s">
        <v>364</v>
      </c>
      <c r="E20" s="397">
        <v>73</v>
      </c>
      <c r="F20" s="397">
        <v>58.53</v>
      </c>
      <c r="G20" s="397">
        <v>55.88</v>
      </c>
      <c r="H20" s="238">
        <v>58.26</v>
      </c>
      <c r="I20" s="397">
        <v>58.25</v>
      </c>
      <c r="J20" s="397">
        <v>55.46</v>
      </c>
      <c r="K20" s="238">
        <v>58.1</v>
      </c>
      <c r="L20" s="238">
        <v>1.52</v>
      </c>
      <c r="M20" s="239">
        <v>0.6</v>
      </c>
      <c r="N20" s="239">
        <v>0.45</v>
      </c>
      <c r="O20" s="579">
        <f t="shared" si="1"/>
        <v>2.7199999999999989</v>
      </c>
      <c r="P20" s="580">
        <f t="shared" si="2"/>
        <v>144.24799999999976</v>
      </c>
      <c r="Q20" s="398">
        <f t="shared" si="3"/>
        <v>257.4271999999998</v>
      </c>
      <c r="R20" s="399">
        <v>0.55000000000000004</v>
      </c>
      <c r="S20" s="348">
        <f t="shared" si="4"/>
        <v>0.55000000000000004</v>
      </c>
      <c r="T20" s="398">
        <f t="shared" si="5"/>
        <v>61.028000000000006</v>
      </c>
      <c r="U20" s="399">
        <f t="shared" si="6"/>
        <v>1.769999999999998</v>
      </c>
      <c r="V20" s="398">
        <f t="shared" si="7"/>
        <v>196.39919999999978</v>
      </c>
      <c r="W20" s="399">
        <v>0</v>
      </c>
      <c r="X20" s="398">
        <f t="shared" si="8"/>
        <v>0</v>
      </c>
      <c r="Y20" s="1"/>
      <c r="Z20" s="1"/>
    </row>
    <row r="21" spans="1:26" ht="15" customHeight="1">
      <c r="A21" s="396">
        <v>0.4</v>
      </c>
      <c r="B21" s="422" t="s">
        <v>364</v>
      </c>
      <c r="C21" s="428" t="s">
        <v>293</v>
      </c>
      <c r="D21" s="425" t="s">
        <v>369</v>
      </c>
      <c r="E21" s="397">
        <v>20</v>
      </c>
      <c r="F21" s="397">
        <v>58.3</v>
      </c>
      <c r="G21" s="397">
        <v>55.93</v>
      </c>
      <c r="H21" s="238">
        <v>58.31</v>
      </c>
      <c r="I21" s="397">
        <v>58.53</v>
      </c>
      <c r="J21" s="397">
        <v>55.88</v>
      </c>
      <c r="K21" s="238">
        <v>58.09</v>
      </c>
      <c r="L21" s="238">
        <v>1.52</v>
      </c>
      <c r="M21" s="239">
        <v>0.4</v>
      </c>
      <c r="N21" s="239">
        <v>0.3</v>
      </c>
      <c r="O21" s="579">
        <f t="shared" si="1"/>
        <v>2.509999999999998</v>
      </c>
      <c r="P21" s="580">
        <f t="shared" si="2"/>
        <v>37.544000000000054</v>
      </c>
      <c r="Q21" s="398">
        <f t="shared" si="3"/>
        <v>68.552000000000049</v>
      </c>
      <c r="R21" s="399">
        <v>0.7</v>
      </c>
      <c r="S21" s="348">
        <f t="shared" si="4"/>
        <v>0.7</v>
      </c>
      <c r="T21" s="398">
        <f t="shared" si="5"/>
        <v>21.279999999999998</v>
      </c>
      <c r="U21" s="399">
        <f t="shared" si="6"/>
        <v>1.5550000000000017</v>
      </c>
      <c r="V21" s="398">
        <f t="shared" si="7"/>
        <v>47.272000000000048</v>
      </c>
      <c r="W21" s="399">
        <v>0</v>
      </c>
      <c r="X21" s="398">
        <f t="shared" si="8"/>
        <v>0</v>
      </c>
      <c r="Y21" s="1"/>
      <c r="Z21" s="1"/>
    </row>
    <row r="22" spans="1:26" ht="15" customHeight="1">
      <c r="A22" s="396">
        <v>0.4</v>
      </c>
      <c r="B22" s="422" t="s">
        <v>372</v>
      </c>
      <c r="C22" s="428" t="s">
        <v>293</v>
      </c>
      <c r="D22" s="425" t="s">
        <v>365</v>
      </c>
      <c r="E22" s="397">
        <v>53</v>
      </c>
      <c r="F22" s="397">
        <v>58</v>
      </c>
      <c r="G22" s="397">
        <v>54.67</v>
      </c>
      <c r="H22" s="238">
        <v>58.14</v>
      </c>
      <c r="I22" s="397">
        <v>57.57</v>
      </c>
      <c r="J22" s="397">
        <v>54.51</v>
      </c>
      <c r="K22" s="238">
        <v>57.49</v>
      </c>
      <c r="L22" s="238">
        <v>1.52</v>
      </c>
      <c r="M22" s="239">
        <v>0.4</v>
      </c>
      <c r="N22" s="239">
        <v>0.3</v>
      </c>
      <c r="O22" s="579">
        <f t="shared" si="1"/>
        <v>3.1950000000000003</v>
      </c>
      <c r="P22" s="580">
        <f t="shared" si="2"/>
        <v>163.93959999999998</v>
      </c>
      <c r="Q22" s="398">
        <f t="shared" si="3"/>
        <v>246.11080000000001</v>
      </c>
      <c r="R22" s="399">
        <v>0.7</v>
      </c>
      <c r="S22" s="348">
        <f t="shared" si="4"/>
        <v>0.56999999999999895</v>
      </c>
      <c r="T22" s="398">
        <f t="shared" si="5"/>
        <v>45.919199999999918</v>
      </c>
      <c r="U22" s="399">
        <f t="shared" si="6"/>
        <v>2.4850000000000012</v>
      </c>
      <c r="V22" s="398">
        <f t="shared" si="7"/>
        <v>200.19160000000011</v>
      </c>
      <c r="W22" s="399">
        <v>0</v>
      </c>
      <c r="X22" s="398">
        <f t="shared" si="8"/>
        <v>0</v>
      </c>
      <c r="Y22" s="1"/>
      <c r="Z22" s="1"/>
    </row>
    <row r="23" spans="1:26" ht="15" customHeight="1">
      <c r="A23" s="396">
        <v>0.4</v>
      </c>
      <c r="B23" s="422" t="s">
        <v>365</v>
      </c>
      <c r="C23" s="428" t="s">
        <v>293</v>
      </c>
      <c r="D23" s="425" t="s">
        <v>361</v>
      </c>
      <c r="E23" s="397">
        <v>72</v>
      </c>
      <c r="F23" s="397">
        <v>58.2</v>
      </c>
      <c r="G23" s="397">
        <v>54.85</v>
      </c>
      <c r="H23" s="238">
        <v>58.1</v>
      </c>
      <c r="I23" s="397">
        <v>58</v>
      </c>
      <c r="J23" s="397">
        <v>54.67</v>
      </c>
      <c r="K23" s="238">
        <v>58.14</v>
      </c>
      <c r="L23" s="238">
        <v>1.52</v>
      </c>
      <c r="M23" s="239">
        <v>0.4</v>
      </c>
      <c r="N23" s="239">
        <v>0.3</v>
      </c>
      <c r="O23" s="579">
        <f t="shared" si="1"/>
        <v>3.34</v>
      </c>
      <c r="P23" s="580">
        <f t="shared" si="2"/>
        <v>238.57919999999993</v>
      </c>
      <c r="Q23" s="398">
        <f>IF(E23&lt;=0,"",IF(E23*L23*((((F23-G23)+(I23-J23))/2)+(((A23/10)+0.02)+0.2-M23))&lt;=0,0,IF(((((F23-G23)+(I23-J23))/2)+(((A23/10)+0.02)+0.2-M23))&lt;=((((H23-G23)+(K23-J23))/2)+(((A23/10)+0.02)+0.2-N23)),IF(A23&lt;1,E23*L23*((((F23-G23)+(I23-J23))/2)+(((A23/10)+0.02)+0.2-M23)),E23*L23*((((F23-G23)+(I23-J23))/2)+(((A23/10)+0.02)+0.3-M23))),IF(A23&lt;1,E23*L23*((((H23-G23)+(K23-J23))/2)+(((A23/10)+0.02)+0.2-N23)),E23*L23*((((H23-G23)+(K23-J23))/2)+(((A23/10)+0.02)+0.3-N23))))))</f>
        <v>350.20799999999997</v>
      </c>
      <c r="R23" s="399">
        <v>0.7</v>
      </c>
      <c r="S23" s="348">
        <f t="shared" si="4"/>
        <v>0.58000000000000052</v>
      </c>
      <c r="T23" s="398">
        <f t="shared" si="5"/>
        <v>63.475200000000058</v>
      </c>
      <c r="U23" s="399">
        <f t="shared" si="6"/>
        <v>2.6199999999999992</v>
      </c>
      <c r="V23" s="398">
        <f t="shared" si="7"/>
        <v>286.73279999999988</v>
      </c>
      <c r="W23" s="399">
        <v>0</v>
      </c>
      <c r="X23" s="398">
        <f t="shared" si="8"/>
        <v>0</v>
      </c>
      <c r="Y23" s="1"/>
      <c r="Z23" s="1"/>
    </row>
    <row r="24" spans="1:26" ht="15" customHeight="1">
      <c r="A24" s="396">
        <v>0.4</v>
      </c>
      <c r="B24" s="422" t="s">
        <v>371</v>
      </c>
      <c r="C24" s="428" t="s">
        <v>293</v>
      </c>
      <c r="D24" s="425" t="s">
        <v>366</v>
      </c>
      <c r="E24" s="397">
        <v>30.5</v>
      </c>
      <c r="F24" s="397">
        <v>58.07</v>
      </c>
      <c r="G24" s="397">
        <v>54.65</v>
      </c>
      <c r="H24" s="238">
        <v>57.9</v>
      </c>
      <c r="I24" s="397">
        <v>57.3</v>
      </c>
      <c r="J24" s="397">
        <v>54.31</v>
      </c>
      <c r="K24" s="238">
        <v>57.44</v>
      </c>
      <c r="L24" s="238">
        <v>1.52</v>
      </c>
      <c r="M24" s="239">
        <v>0.4</v>
      </c>
      <c r="N24" s="239">
        <v>0.3</v>
      </c>
      <c r="O24" s="579">
        <f>IF(E24&lt;=0,"",((F24-G24)+(I24-J24))/2)</f>
        <v>3.2049999999999983</v>
      </c>
      <c r="P24" s="580">
        <f t="shared" si="2"/>
        <v>94.806199999999905</v>
      </c>
      <c r="Q24" s="398">
        <f>IF(E24&lt;=0,"",IF(E24*L24*((((F24-G24)+(I24-J24))/2)+(((A24/10)+0.02)+0.2-M24))&lt;=0,0,IF(((((F24-G24)+(I24-J24))/2)+(((A24/10)+0.02)+0.2-M24))&lt;=((((H24-G24)+(K24-J24))/2)+(((A24/10)+0.02)+0.2-N24)),IF(A24&lt;1,E24*L24*((((F24-G24)+(I24-J24))/2)+(((A24/10)+0.02)+0.2-M24)),E24*L24*((((F24-G24)+(I24-J24))/2)+(((A24/10)+0.02)+0.3-M24))),IF(A24&lt;1,E24*L24*((((H24-G24)+(K24-J24))/2)+(((A24/10)+0.02)+0.2-N24)),E24*L24*((((H24-G24)+(K24-J24))/2)+(((A24/10)+0.02)+0.3-N24))))))</f>
        <v>142.09339999999992</v>
      </c>
      <c r="R24" s="399">
        <v>0.7</v>
      </c>
      <c r="S24" s="348">
        <f t="shared" si="4"/>
        <v>0.61500000000000066</v>
      </c>
      <c r="T24" s="398">
        <f t="shared" si="5"/>
        <v>28.51140000000003</v>
      </c>
      <c r="U24" s="399">
        <f t="shared" si="6"/>
        <v>2.4499999999999975</v>
      </c>
      <c r="V24" s="398">
        <f t="shared" si="7"/>
        <v>113.58199999999988</v>
      </c>
      <c r="W24" s="399">
        <v>0</v>
      </c>
      <c r="X24" s="398">
        <f t="shared" si="8"/>
        <v>0</v>
      </c>
      <c r="Y24" s="1"/>
      <c r="Z24" s="1"/>
    </row>
    <row r="25" spans="1:26" ht="15" customHeight="1">
      <c r="A25" s="396">
        <v>0.4</v>
      </c>
      <c r="B25" s="422" t="s">
        <v>366</v>
      </c>
      <c r="C25" s="428" t="s">
        <v>293</v>
      </c>
      <c r="D25" s="425" t="s">
        <v>362</v>
      </c>
      <c r="E25" s="397">
        <v>83</v>
      </c>
      <c r="F25" s="397">
        <v>58.25</v>
      </c>
      <c r="G25" s="397">
        <v>55.34</v>
      </c>
      <c r="H25" s="238">
        <v>58.09</v>
      </c>
      <c r="I25" s="397">
        <v>58.07</v>
      </c>
      <c r="J25" s="397">
        <v>54.65</v>
      </c>
      <c r="K25" s="238">
        <v>57.89</v>
      </c>
      <c r="L25" s="238">
        <v>1.52</v>
      </c>
      <c r="M25" s="239">
        <v>0.4</v>
      </c>
      <c r="N25" s="239">
        <v>0.3</v>
      </c>
      <c r="O25" s="579">
        <f t="shared" ref="O25:O47" si="9">IF(E25&lt;=0,"",((F25-G25)+(I25-J25))/2)</f>
        <v>3.1649999999999991</v>
      </c>
      <c r="P25" s="580">
        <f t="shared" si="2"/>
        <v>244.1196000000001</v>
      </c>
      <c r="Q25" s="398">
        <f t="shared" ref="Q25:Q47" si="10">IF(E25&lt;=0,"",IF(E25*L25*((((F25-G25)+(I25-J25))/2)+(((A25/10)+0.02)+0.2-M25))&lt;=0,0,IF(((((F25-G25)+(I25-J25))/2)+(((A25/10)+0.02)+0.2-M25))&lt;=((((H25-G25)+(K25-J25))/2)+(((A25/10)+0.02)+0.2-N25)),IF(A25&lt;1,E25*L25*((((F25-G25)+(I25-J25))/2)+(((A25/10)+0.02)+0.2-M25)),E25*L25*((((F25-G25)+(I25-J25))/2)+(((A25/10)+0.02)+0.3-M25))),IF(A25&lt;1,E25*L25*((((H25-G25)+(K25-J25))/2)+(((A25/10)+0.02)+0.2-N25)),E25*L25*((((H25-G25)+(K25-J25))/2)+(((A25/10)+0.02)+0.3-N25))))))</f>
        <v>372.8028000000001</v>
      </c>
      <c r="R25" s="399">
        <v>0.7</v>
      </c>
      <c r="S25" s="348">
        <f t="shared" si="4"/>
        <v>0.7</v>
      </c>
      <c r="T25" s="398">
        <f t="shared" si="5"/>
        <v>88.311999999999998</v>
      </c>
      <c r="U25" s="399">
        <f t="shared" si="6"/>
        <v>2.2550000000000008</v>
      </c>
      <c r="V25" s="398">
        <f t="shared" si="7"/>
        <v>284.49080000000009</v>
      </c>
      <c r="W25" s="399">
        <v>0</v>
      </c>
      <c r="X25" s="398">
        <f t="shared" si="8"/>
        <v>0</v>
      </c>
      <c r="Y25" s="1"/>
      <c r="Z25" s="1"/>
    </row>
    <row r="26" spans="1:26" ht="15" customHeight="1">
      <c r="A26" s="396">
        <v>0.6</v>
      </c>
      <c r="B26" s="422" t="s">
        <v>367</v>
      </c>
      <c r="C26" s="428" t="s">
        <v>293</v>
      </c>
      <c r="D26" s="425" t="s">
        <v>370</v>
      </c>
      <c r="E26" s="397">
        <v>64</v>
      </c>
      <c r="F26" s="397">
        <v>57.84</v>
      </c>
      <c r="G26" s="397">
        <v>56.44</v>
      </c>
      <c r="H26" s="238">
        <v>58.14</v>
      </c>
      <c r="I26" s="397">
        <v>58.2</v>
      </c>
      <c r="J26" s="397">
        <v>56.3</v>
      </c>
      <c r="K26" s="238">
        <v>58.21</v>
      </c>
      <c r="L26" s="238">
        <v>1.56</v>
      </c>
      <c r="M26" s="239">
        <v>0.4</v>
      </c>
      <c r="N26" s="239">
        <v>0.3</v>
      </c>
      <c r="O26" s="579">
        <f t="shared" si="9"/>
        <v>1.6500000000000057</v>
      </c>
      <c r="P26" s="580">
        <f>IF(E26&lt;=0,"",MAX(0,IF(((((F26-G26)+(I26-J26))/2)+(((A26/10)+0.02)+0.2-M26))&lt;=((((H26-G26)+(K26-J26))/2)+(((A26/10)+0.02)+0.2-N26)),((((F26-G26)+(I26-J26))/2)*L26*E26-((((IF(O26&lt;=1,L26-0.6,IF(AND(O26&gt;1,O26&lt;=2),L26-0.8,L26-1)))-A26)/2)+M26+0.3+A26)*L26*E26),((((H26-G26)+(K26-J26))/2)*L26*E26-((((IF(O26&lt;=1,L26-0.6,IF(AND(O26&gt;1,O26&lt;=2),L26-0.8,L26-1)))-A26)/2)+N26+0.3+A26)*L26*E26))))</f>
        <v>26.956800000000584</v>
      </c>
      <c r="Q26" s="398">
        <f t="shared" si="10"/>
        <v>152.75520000000057</v>
      </c>
      <c r="R26" s="399">
        <v>0.7</v>
      </c>
      <c r="S26" s="348">
        <f t="shared" si="4"/>
        <v>0.4450000000000025</v>
      </c>
      <c r="T26" s="398">
        <f t="shared" si="5"/>
        <v>44.428800000000251</v>
      </c>
      <c r="U26" s="399">
        <f t="shared" si="6"/>
        <v>1.0850000000000031</v>
      </c>
      <c r="V26" s="398">
        <f t="shared" si="7"/>
        <v>108.32640000000031</v>
      </c>
      <c r="W26" s="399">
        <v>0</v>
      </c>
      <c r="X26" s="398">
        <f t="shared" si="8"/>
        <v>0</v>
      </c>
      <c r="Y26" s="1"/>
      <c r="Z26" s="1"/>
    </row>
    <row r="27" spans="1:26" ht="15" customHeight="1">
      <c r="A27" s="238"/>
      <c r="B27" s="423"/>
      <c r="C27" s="428" t="s">
        <v>293</v>
      </c>
      <c r="D27" s="426"/>
      <c r="E27" s="238"/>
      <c r="F27" s="238"/>
      <c r="G27" s="238"/>
      <c r="H27" s="238"/>
      <c r="I27" s="238"/>
      <c r="J27" s="238"/>
      <c r="K27" s="238"/>
      <c r="L27" s="238"/>
      <c r="M27" s="238"/>
      <c r="N27" s="239"/>
      <c r="O27" s="579" t="str">
        <f t="shared" si="9"/>
        <v/>
      </c>
      <c r="P27" s="580" t="str">
        <f>IF(E27&lt;=0,"",MAX(0,IF(((((F27-G27)+(I27-J27))/2)+(((A27/10)+0.02)+0.2-M27))&lt;=((((H27-G27)+(K27-J27))/2)+(((A27/10)+0.02)+0.2-N27)),((((F27-G27)+(I27-J27))/2)*L27*E27-((((IF(O27&lt;=1,L27-0.6,IF(AND(O27&gt;1,O27&lt;=2),L27-0.8,L27-1)))-A27)/2)+M27+0.3+A27)*L27*E27),((((H27-G27)+(K27-J27))/2)*L27*E27-((((IF(O27&lt;=1,L27-0.6,IF(AND(O27&gt;1,O27&lt;=2),L27-0.8,L27-1)))-A27)/2)+N27+0.3+A27)*L27*E27))))</f>
        <v/>
      </c>
      <c r="Q27" s="398" t="str">
        <f t="shared" si="10"/>
        <v/>
      </c>
      <c r="R27" s="399">
        <f t="shared" ref="R27:R47" si="11">IF(G27=0,0,IF(((((F27-G27)+(I27-J27))/2)+((A27/10)+0.02)+0.2-M27)&lt;=((((H27-G27)+(K27-J27))/2)+((A27/10)+0.02)+0.2-N27),IF(A27&lt;1,((((F27-G27)+(I27-J27))/2)+((A27/10)+0.02)+0.2-M27-U27-W27),((((F27-G27)+(I27-J27))/2)+((A27/10)+0.02)+0.3-M27-U27-W27)),IF(A27&lt;1,((((H27-G27)+(K27-J27))/2)+((A27/10)+0.02)+0.2-N27-U27-W27),((((H27-G27)+(K27-J27))/2)+(((A27/10)+0.02)+0.3-N27-U27-W27)))))</f>
        <v>0</v>
      </c>
      <c r="S27" s="348">
        <f t="shared" si="4"/>
        <v>0</v>
      </c>
      <c r="T27" s="398">
        <f t="shared" si="5"/>
        <v>0</v>
      </c>
      <c r="U27" s="399">
        <f t="shared" si="6"/>
        <v>0</v>
      </c>
      <c r="V27" s="398">
        <f t="shared" si="7"/>
        <v>0</v>
      </c>
      <c r="W27" s="399">
        <f t="shared" ref="W27:W47" si="12">IF(J27=0,0,IF(((((F27-G27)+(I27-J27))/2)+(((A27/10)+0.02)+0.2-M27))&lt;=((((H27-G27)+(K27-J27))/2)+(((A27/10)+0.02)+0.2-N27)),IF(A27&lt;1,((((F27-G27)+(I27-J27))/2)+(((A27/10)+0.02)+0.2-M27)-S27-U27),((((F27-G27)+(I27-J27))/2)+(((A27/10)+0.02)+0.3-M27)-S27-U27)),IF(A27&lt;1,((((H27-G27)+(K27-J27))/2)+(((A27/10)+0.02)+0.2-N27)-S27-U27),((((H27-G27)+(K27-J27))/2)+(((A27/10)+0.02)+0.3-N27)-S27-U27))))</f>
        <v>0</v>
      </c>
      <c r="X27" s="398">
        <f t="shared" si="8"/>
        <v>0</v>
      </c>
      <c r="Y27" s="1"/>
      <c r="Z27" s="1"/>
    </row>
    <row r="28" spans="1:26" ht="15" customHeight="1">
      <c r="A28" s="238"/>
      <c r="B28" s="423"/>
      <c r="C28" s="428" t="s">
        <v>293</v>
      </c>
      <c r="D28" s="426"/>
      <c r="E28" s="401"/>
      <c r="F28" s="239"/>
      <c r="G28" s="239"/>
      <c r="H28" s="239"/>
      <c r="I28" s="239"/>
      <c r="J28" s="239"/>
      <c r="K28" s="239"/>
      <c r="L28" s="238"/>
      <c r="M28" s="239"/>
      <c r="N28" s="239"/>
      <c r="O28" s="579" t="str">
        <f t="shared" si="9"/>
        <v/>
      </c>
      <c r="P28" s="580" t="str">
        <f t="shared" si="2"/>
        <v/>
      </c>
      <c r="Q28" s="398" t="str">
        <f t="shared" si="10"/>
        <v/>
      </c>
      <c r="R28" s="399">
        <f t="shared" si="11"/>
        <v>0</v>
      </c>
      <c r="S28" s="348">
        <f t="shared" si="4"/>
        <v>0</v>
      </c>
      <c r="T28" s="398">
        <f t="shared" si="5"/>
        <v>0</v>
      </c>
      <c r="U28" s="399">
        <f t="shared" si="6"/>
        <v>0</v>
      </c>
      <c r="V28" s="398">
        <f t="shared" si="7"/>
        <v>0</v>
      </c>
      <c r="W28" s="399">
        <f t="shared" si="12"/>
        <v>0</v>
      </c>
      <c r="X28" s="398">
        <f t="shared" si="8"/>
        <v>0</v>
      </c>
      <c r="Y28" s="1"/>
      <c r="Z28" s="1"/>
    </row>
    <row r="29" spans="1:26" ht="15" customHeight="1">
      <c r="A29" s="566"/>
      <c r="B29" s="567"/>
      <c r="C29" s="568" t="s">
        <v>403</v>
      </c>
      <c r="D29" s="425"/>
      <c r="E29" s="569"/>
      <c r="F29" s="569"/>
      <c r="G29" s="569"/>
      <c r="H29" s="570"/>
      <c r="I29" s="569"/>
      <c r="J29" s="569"/>
      <c r="K29" s="570"/>
      <c r="L29" s="570"/>
      <c r="M29" s="571"/>
      <c r="N29" s="571"/>
      <c r="O29" s="579" t="str">
        <f t="shared" si="9"/>
        <v/>
      </c>
      <c r="P29" s="580" t="str">
        <f t="shared" si="2"/>
        <v/>
      </c>
      <c r="Q29" s="398" t="str">
        <f t="shared" si="10"/>
        <v/>
      </c>
      <c r="R29" s="399">
        <f t="shared" si="11"/>
        <v>0</v>
      </c>
      <c r="S29" s="348">
        <f t="shared" si="4"/>
        <v>0</v>
      </c>
      <c r="T29" s="398">
        <f t="shared" si="5"/>
        <v>0</v>
      </c>
      <c r="U29" s="399">
        <f t="shared" si="6"/>
        <v>0</v>
      </c>
      <c r="V29" s="398">
        <f t="shared" si="7"/>
        <v>0</v>
      </c>
      <c r="W29" s="399">
        <f t="shared" si="12"/>
        <v>0</v>
      </c>
      <c r="X29" s="398">
        <f t="shared" si="8"/>
        <v>0</v>
      </c>
      <c r="Y29" s="1"/>
      <c r="Z29" s="1"/>
    </row>
    <row r="30" spans="1:26" ht="15" customHeight="1">
      <c r="A30" s="566"/>
      <c r="B30" s="567"/>
      <c r="C30" s="568" t="s">
        <v>403</v>
      </c>
      <c r="D30" s="425"/>
      <c r="E30" s="569"/>
      <c r="F30" s="569"/>
      <c r="G30" s="569"/>
      <c r="H30" s="570"/>
      <c r="I30" s="569"/>
      <c r="J30" s="569"/>
      <c r="K30" s="570"/>
      <c r="L30" s="570"/>
      <c r="M30" s="571"/>
      <c r="N30" s="571"/>
      <c r="O30" s="579" t="str">
        <f t="shared" si="9"/>
        <v/>
      </c>
      <c r="P30" s="580" t="str">
        <f t="shared" si="2"/>
        <v/>
      </c>
      <c r="Q30" s="398" t="str">
        <f t="shared" si="10"/>
        <v/>
      </c>
      <c r="R30" s="399">
        <f t="shared" si="11"/>
        <v>0</v>
      </c>
      <c r="S30" s="348">
        <f t="shared" si="4"/>
        <v>0</v>
      </c>
      <c r="T30" s="398">
        <f t="shared" si="5"/>
        <v>0</v>
      </c>
      <c r="U30" s="399">
        <f t="shared" si="6"/>
        <v>0</v>
      </c>
      <c r="V30" s="398">
        <f t="shared" si="7"/>
        <v>0</v>
      </c>
      <c r="W30" s="399">
        <f t="shared" si="12"/>
        <v>0</v>
      </c>
      <c r="X30" s="398">
        <f t="shared" si="8"/>
        <v>0</v>
      </c>
      <c r="Y30" s="1"/>
      <c r="Z30" s="1"/>
    </row>
    <row r="31" spans="1:26" ht="18">
      <c r="A31" s="566"/>
      <c r="B31" s="567"/>
      <c r="C31" s="568" t="s">
        <v>403</v>
      </c>
      <c r="D31" s="425"/>
      <c r="E31" s="569"/>
      <c r="F31" s="569"/>
      <c r="G31" s="569"/>
      <c r="H31" s="570"/>
      <c r="I31" s="569"/>
      <c r="J31" s="569"/>
      <c r="K31" s="570"/>
      <c r="L31" s="570"/>
      <c r="M31" s="571"/>
      <c r="N31" s="571"/>
      <c r="O31" s="579" t="str">
        <f t="shared" si="9"/>
        <v/>
      </c>
      <c r="P31" s="580" t="str">
        <f t="shared" si="2"/>
        <v/>
      </c>
      <c r="Q31" s="398" t="str">
        <f t="shared" si="10"/>
        <v/>
      </c>
      <c r="R31" s="399">
        <f t="shared" si="11"/>
        <v>0</v>
      </c>
      <c r="S31" s="348">
        <f t="shared" si="4"/>
        <v>0</v>
      </c>
      <c r="T31" s="398">
        <f t="shared" si="5"/>
        <v>0</v>
      </c>
      <c r="U31" s="399">
        <f t="shared" si="6"/>
        <v>0</v>
      </c>
      <c r="V31" s="398">
        <f t="shared" si="7"/>
        <v>0</v>
      </c>
      <c r="W31" s="399">
        <f t="shared" si="12"/>
        <v>0</v>
      </c>
      <c r="X31" s="398">
        <f t="shared" si="8"/>
        <v>0</v>
      </c>
      <c r="Y31" s="1"/>
      <c r="Z31" s="1"/>
    </row>
    <row r="32" spans="1:26" ht="18">
      <c r="A32" s="566"/>
      <c r="B32" s="567"/>
      <c r="C32" s="568" t="s">
        <v>403</v>
      </c>
      <c r="D32" s="425"/>
      <c r="E32" s="569"/>
      <c r="F32" s="569"/>
      <c r="G32" s="569"/>
      <c r="H32" s="570"/>
      <c r="I32" s="569"/>
      <c r="J32" s="569"/>
      <c r="K32" s="570"/>
      <c r="L32" s="570"/>
      <c r="M32" s="571"/>
      <c r="N32" s="571"/>
      <c r="O32" s="579" t="str">
        <f t="shared" si="9"/>
        <v/>
      </c>
      <c r="P32" s="580" t="str">
        <f t="shared" si="2"/>
        <v/>
      </c>
      <c r="Q32" s="398" t="str">
        <f t="shared" si="10"/>
        <v/>
      </c>
      <c r="R32" s="399">
        <f t="shared" si="11"/>
        <v>0</v>
      </c>
      <c r="S32" s="348">
        <f t="shared" si="4"/>
        <v>0</v>
      </c>
      <c r="T32" s="398">
        <f t="shared" si="5"/>
        <v>0</v>
      </c>
      <c r="U32" s="399">
        <f t="shared" si="6"/>
        <v>0</v>
      </c>
      <c r="V32" s="398">
        <f t="shared" si="7"/>
        <v>0</v>
      </c>
      <c r="W32" s="399">
        <f t="shared" si="12"/>
        <v>0</v>
      </c>
      <c r="X32" s="398">
        <f t="shared" si="8"/>
        <v>0</v>
      </c>
      <c r="Y32" s="1"/>
      <c r="Z32" s="1"/>
    </row>
    <row r="33" spans="1:26" ht="18">
      <c r="A33" s="566"/>
      <c r="B33" s="567"/>
      <c r="C33" s="568" t="s">
        <v>403</v>
      </c>
      <c r="D33" s="425"/>
      <c r="E33" s="569"/>
      <c r="F33" s="569"/>
      <c r="G33" s="569"/>
      <c r="H33" s="570"/>
      <c r="I33" s="569"/>
      <c r="J33" s="569"/>
      <c r="K33" s="570"/>
      <c r="L33" s="570"/>
      <c r="M33" s="571"/>
      <c r="N33" s="571"/>
      <c r="O33" s="579" t="str">
        <f t="shared" si="9"/>
        <v/>
      </c>
      <c r="P33" s="580" t="str">
        <f t="shared" ref="P33:P47" si="13">IF(E33&lt;=0,"",MAX(0,IF(((((F33-G33)+(I33-J33))/2)+(((A33/10)+0.02)+0.2-M33))&lt;=((((H33-G33)+(K33-J33))/2)+(((A33/10)+0.02)+0.2-N33)),((((F33-G33)+(I33-J33))/2)*L33*E33-((((IF(O33&lt;=1,L33-0.6,IF(AND(O33&gt;1,O33&lt;=2),L33-0.8,L33-1)))-A33)/2)+M33+0.3+A33)*L33*E33),((((H33-G33)+(K33-J33))/2)*L33*E33-((((IF(O33&lt;=1,L33-0.6,IF(AND(O33&gt;1,O33&lt;=2),L33-0.8,L33-1)))-A33)/2)+N33+0.3+A33)*L33*E33))))</f>
        <v/>
      </c>
      <c r="Q33" s="398" t="str">
        <f t="shared" si="10"/>
        <v/>
      </c>
      <c r="R33" s="399">
        <f t="shared" si="11"/>
        <v>0</v>
      </c>
      <c r="S33" s="348">
        <f t="shared" si="4"/>
        <v>0</v>
      </c>
      <c r="T33" s="398">
        <f t="shared" si="5"/>
        <v>0</v>
      </c>
      <c r="U33" s="399">
        <f t="shared" si="6"/>
        <v>0</v>
      </c>
      <c r="V33" s="398">
        <f t="shared" si="7"/>
        <v>0</v>
      </c>
      <c r="W33" s="399">
        <f t="shared" si="12"/>
        <v>0</v>
      </c>
      <c r="X33" s="398">
        <f t="shared" si="8"/>
        <v>0</v>
      </c>
      <c r="Y33" s="1"/>
      <c r="Z33" s="1"/>
    </row>
    <row r="34" spans="1:26" ht="18">
      <c r="A34" s="566"/>
      <c r="B34" s="567"/>
      <c r="C34" s="568" t="s">
        <v>403</v>
      </c>
      <c r="D34" s="425"/>
      <c r="E34" s="569"/>
      <c r="F34" s="569"/>
      <c r="G34" s="569"/>
      <c r="H34" s="570"/>
      <c r="I34" s="569"/>
      <c r="J34" s="569"/>
      <c r="K34" s="570"/>
      <c r="L34" s="570"/>
      <c r="M34" s="571"/>
      <c r="N34" s="571"/>
      <c r="O34" s="579" t="str">
        <f t="shared" si="9"/>
        <v/>
      </c>
      <c r="P34" s="580" t="str">
        <f t="shared" si="13"/>
        <v/>
      </c>
      <c r="Q34" s="398" t="str">
        <f t="shared" si="10"/>
        <v/>
      </c>
      <c r="R34" s="399">
        <f t="shared" si="11"/>
        <v>0</v>
      </c>
      <c r="S34" s="348">
        <f t="shared" si="4"/>
        <v>0</v>
      </c>
      <c r="T34" s="398">
        <f t="shared" si="5"/>
        <v>0</v>
      </c>
      <c r="U34" s="399">
        <f t="shared" si="6"/>
        <v>0</v>
      </c>
      <c r="V34" s="398">
        <f t="shared" si="7"/>
        <v>0</v>
      </c>
      <c r="W34" s="399">
        <f t="shared" si="12"/>
        <v>0</v>
      </c>
      <c r="X34" s="398">
        <f t="shared" si="8"/>
        <v>0</v>
      </c>
      <c r="Y34" s="1"/>
      <c r="Z34" s="1"/>
    </row>
    <row r="35" spans="1:26" ht="18">
      <c r="A35" s="566"/>
      <c r="B35" s="567"/>
      <c r="C35" s="568" t="s">
        <v>403</v>
      </c>
      <c r="D35" s="425"/>
      <c r="E35" s="569"/>
      <c r="F35" s="569"/>
      <c r="G35" s="569"/>
      <c r="H35" s="570"/>
      <c r="I35" s="569"/>
      <c r="J35" s="569"/>
      <c r="K35" s="570"/>
      <c r="L35" s="570"/>
      <c r="M35" s="571"/>
      <c r="N35" s="571"/>
      <c r="O35" s="579" t="str">
        <f t="shared" si="9"/>
        <v/>
      </c>
      <c r="P35" s="580" t="str">
        <f t="shared" si="13"/>
        <v/>
      </c>
      <c r="Q35" s="398" t="str">
        <f t="shared" si="10"/>
        <v/>
      </c>
      <c r="R35" s="399">
        <f t="shared" si="11"/>
        <v>0</v>
      </c>
      <c r="S35" s="348">
        <f t="shared" si="4"/>
        <v>0</v>
      </c>
      <c r="T35" s="398">
        <f t="shared" si="5"/>
        <v>0</v>
      </c>
      <c r="U35" s="399">
        <f t="shared" si="6"/>
        <v>0</v>
      </c>
      <c r="V35" s="398">
        <f t="shared" si="7"/>
        <v>0</v>
      </c>
      <c r="W35" s="399">
        <f t="shared" si="12"/>
        <v>0</v>
      </c>
      <c r="X35" s="398">
        <f t="shared" si="8"/>
        <v>0</v>
      </c>
      <c r="Y35" s="1"/>
      <c r="Z35" s="1"/>
    </row>
    <row r="36" spans="1:26" ht="18">
      <c r="A36" s="566"/>
      <c r="B36" s="567"/>
      <c r="C36" s="568" t="s">
        <v>403</v>
      </c>
      <c r="D36" s="425"/>
      <c r="E36" s="569"/>
      <c r="F36" s="569"/>
      <c r="G36" s="569"/>
      <c r="H36" s="570"/>
      <c r="I36" s="569"/>
      <c r="J36" s="569"/>
      <c r="K36" s="570"/>
      <c r="L36" s="570"/>
      <c r="M36" s="571"/>
      <c r="N36" s="571"/>
      <c r="O36" s="579" t="str">
        <f t="shared" si="9"/>
        <v/>
      </c>
      <c r="P36" s="580" t="str">
        <f t="shared" si="13"/>
        <v/>
      </c>
      <c r="Q36" s="398" t="str">
        <f t="shared" si="10"/>
        <v/>
      </c>
      <c r="R36" s="399">
        <f t="shared" si="11"/>
        <v>0</v>
      </c>
      <c r="S36" s="348">
        <f t="shared" si="4"/>
        <v>0</v>
      </c>
      <c r="T36" s="398">
        <f t="shared" si="5"/>
        <v>0</v>
      </c>
      <c r="U36" s="399">
        <f t="shared" si="6"/>
        <v>0</v>
      </c>
      <c r="V36" s="398">
        <f t="shared" si="7"/>
        <v>0</v>
      </c>
      <c r="W36" s="399">
        <f t="shared" si="12"/>
        <v>0</v>
      </c>
      <c r="X36" s="398">
        <f t="shared" si="8"/>
        <v>0</v>
      </c>
      <c r="Y36" s="1"/>
      <c r="Z36" s="1"/>
    </row>
    <row r="37" spans="1:26" ht="18">
      <c r="A37" s="566"/>
      <c r="B37" s="567"/>
      <c r="C37" s="568" t="s">
        <v>403</v>
      </c>
      <c r="D37" s="425"/>
      <c r="E37" s="569"/>
      <c r="F37" s="569"/>
      <c r="G37" s="569"/>
      <c r="H37" s="570"/>
      <c r="I37" s="569"/>
      <c r="J37" s="569"/>
      <c r="K37" s="570"/>
      <c r="L37" s="570"/>
      <c r="M37" s="571"/>
      <c r="N37" s="571"/>
      <c r="O37" s="579" t="str">
        <f t="shared" si="9"/>
        <v/>
      </c>
      <c r="P37" s="580" t="str">
        <f t="shared" si="13"/>
        <v/>
      </c>
      <c r="Q37" s="398" t="str">
        <f t="shared" si="10"/>
        <v/>
      </c>
      <c r="R37" s="399">
        <f t="shared" si="11"/>
        <v>0</v>
      </c>
      <c r="S37" s="348">
        <f t="shared" si="4"/>
        <v>0</v>
      </c>
      <c r="T37" s="398">
        <f t="shared" si="5"/>
        <v>0</v>
      </c>
      <c r="U37" s="399">
        <f t="shared" si="6"/>
        <v>0</v>
      </c>
      <c r="V37" s="398">
        <f t="shared" si="7"/>
        <v>0</v>
      </c>
      <c r="W37" s="399">
        <f t="shared" si="12"/>
        <v>0</v>
      </c>
      <c r="X37" s="398">
        <f t="shared" si="8"/>
        <v>0</v>
      </c>
      <c r="Y37" s="1"/>
      <c r="Z37" s="1"/>
    </row>
    <row r="38" spans="1:26" ht="18">
      <c r="A38" s="238"/>
      <c r="B38" s="423"/>
      <c r="C38" s="428" t="s">
        <v>293</v>
      </c>
      <c r="D38" s="426"/>
      <c r="E38" s="238"/>
      <c r="F38" s="238"/>
      <c r="G38" s="238"/>
      <c r="H38" s="238"/>
      <c r="I38" s="238"/>
      <c r="J38" s="238"/>
      <c r="K38" s="238"/>
      <c r="L38" s="238"/>
      <c r="M38" s="239"/>
      <c r="N38" s="239"/>
      <c r="O38" s="579" t="str">
        <f t="shared" si="9"/>
        <v/>
      </c>
      <c r="P38" s="580" t="str">
        <f t="shared" si="13"/>
        <v/>
      </c>
      <c r="Q38" s="398" t="str">
        <f t="shared" si="10"/>
        <v/>
      </c>
      <c r="R38" s="399">
        <f t="shared" si="11"/>
        <v>0</v>
      </c>
      <c r="S38" s="348">
        <f t="shared" si="4"/>
        <v>0</v>
      </c>
      <c r="T38" s="398">
        <f t="shared" si="5"/>
        <v>0</v>
      </c>
      <c r="U38" s="399">
        <f t="shared" si="6"/>
        <v>0</v>
      </c>
      <c r="V38" s="398">
        <f t="shared" si="7"/>
        <v>0</v>
      </c>
      <c r="W38" s="399">
        <f t="shared" si="12"/>
        <v>0</v>
      </c>
      <c r="X38" s="398">
        <f t="shared" si="8"/>
        <v>0</v>
      </c>
      <c r="Y38" s="1"/>
      <c r="Z38" s="1"/>
    </row>
    <row r="39" spans="1:26" ht="18">
      <c r="A39" s="238"/>
      <c r="B39" s="423"/>
      <c r="C39" s="428" t="s">
        <v>293</v>
      </c>
      <c r="D39" s="426"/>
      <c r="E39" s="238"/>
      <c r="F39" s="238"/>
      <c r="G39" s="238"/>
      <c r="H39" s="238"/>
      <c r="I39" s="238"/>
      <c r="J39" s="238"/>
      <c r="K39" s="238"/>
      <c r="L39" s="238"/>
      <c r="M39" s="239"/>
      <c r="N39" s="239"/>
      <c r="O39" s="579" t="str">
        <f t="shared" si="9"/>
        <v/>
      </c>
      <c r="P39" s="580" t="str">
        <f t="shared" si="13"/>
        <v/>
      </c>
      <c r="Q39" s="398" t="str">
        <f t="shared" si="10"/>
        <v/>
      </c>
      <c r="R39" s="399">
        <f t="shared" si="11"/>
        <v>0</v>
      </c>
      <c r="S39" s="348">
        <f t="shared" si="4"/>
        <v>0</v>
      </c>
      <c r="T39" s="398">
        <f t="shared" si="5"/>
        <v>0</v>
      </c>
      <c r="U39" s="399">
        <f t="shared" si="6"/>
        <v>0</v>
      </c>
      <c r="V39" s="398">
        <f t="shared" si="7"/>
        <v>0</v>
      </c>
      <c r="W39" s="399">
        <f t="shared" si="12"/>
        <v>0</v>
      </c>
      <c r="X39" s="398">
        <f t="shared" si="8"/>
        <v>0</v>
      </c>
      <c r="Y39" s="1"/>
      <c r="Z39" s="1"/>
    </row>
    <row r="40" spans="1:26" ht="18">
      <c r="A40" s="238"/>
      <c r="B40" s="423"/>
      <c r="C40" s="428" t="s">
        <v>293</v>
      </c>
      <c r="D40" s="426"/>
      <c r="E40" s="238"/>
      <c r="F40" s="238"/>
      <c r="G40" s="238"/>
      <c r="H40" s="238"/>
      <c r="I40" s="238"/>
      <c r="J40" s="238"/>
      <c r="K40" s="238"/>
      <c r="L40" s="238"/>
      <c r="M40" s="239"/>
      <c r="N40" s="239"/>
      <c r="O40" s="579" t="str">
        <f t="shared" si="9"/>
        <v/>
      </c>
      <c r="P40" s="580" t="str">
        <f t="shared" si="13"/>
        <v/>
      </c>
      <c r="Q40" s="398" t="str">
        <f t="shared" si="10"/>
        <v/>
      </c>
      <c r="R40" s="399">
        <f t="shared" si="11"/>
        <v>0</v>
      </c>
      <c r="S40" s="348">
        <f t="shared" si="4"/>
        <v>0</v>
      </c>
      <c r="T40" s="398">
        <f t="shared" si="5"/>
        <v>0</v>
      </c>
      <c r="U40" s="399">
        <f t="shared" si="6"/>
        <v>0</v>
      </c>
      <c r="V40" s="398">
        <f t="shared" si="7"/>
        <v>0</v>
      </c>
      <c r="W40" s="399">
        <f t="shared" si="12"/>
        <v>0</v>
      </c>
      <c r="X40" s="398">
        <f t="shared" si="8"/>
        <v>0</v>
      </c>
      <c r="Y40" s="1"/>
      <c r="Z40" s="1"/>
    </row>
    <row r="41" spans="1:26" ht="18">
      <c r="A41" s="238"/>
      <c r="B41" s="423"/>
      <c r="C41" s="428" t="s">
        <v>293</v>
      </c>
      <c r="D41" s="426"/>
      <c r="E41" s="401"/>
      <c r="F41" s="239"/>
      <c r="G41" s="239"/>
      <c r="H41" s="239"/>
      <c r="I41" s="239"/>
      <c r="J41" s="239"/>
      <c r="K41" s="239"/>
      <c r="L41" s="238"/>
      <c r="M41" s="239"/>
      <c r="N41" s="239"/>
      <c r="O41" s="579" t="str">
        <f t="shared" si="9"/>
        <v/>
      </c>
      <c r="P41" s="580" t="str">
        <f t="shared" si="13"/>
        <v/>
      </c>
      <c r="Q41" s="398" t="str">
        <f t="shared" si="10"/>
        <v/>
      </c>
      <c r="R41" s="399">
        <f t="shared" si="11"/>
        <v>0</v>
      </c>
      <c r="S41" s="348">
        <f t="shared" si="4"/>
        <v>0</v>
      </c>
      <c r="T41" s="398">
        <f t="shared" si="5"/>
        <v>0</v>
      </c>
      <c r="U41" s="399">
        <f t="shared" si="6"/>
        <v>0</v>
      </c>
      <c r="V41" s="398">
        <f t="shared" si="7"/>
        <v>0</v>
      </c>
      <c r="W41" s="399">
        <f t="shared" si="12"/>
        <v>0</v>
      </c>
      <c r="X41" s="398">
        <f t="shared" si="8"/>
        <v>0</v>
      </c>
      <c r="Y41" s="1"/>
      <c r="Z41" s="1"/>
    </row>
    <row r="42" spans="1:26" ht="18">
      <c r="A42" s="238"/>
      <c r="B42" s="423"/>
      <c r="C42" s="428" t="s">
        <v>293</v>
      </c>
      <c r="D42" s="426"/>
      <c r="E42" s="401"/>
      <c r="F42" s="239"/>
      <c r="G42" s="239"/>
      <c r="H42" s="239"/>
      <c r="I42" s="239"/>
      <c r="J42" s="239"/>
      <c r="K42" s="239"/>
      <c r="L42" s="238"/>
      <c r="M42" s="239"/>
      <c r="N42" s="239"/>
      <c r="O42" s="579" t="str">
        <f t="shared" si="9"/>
        <v/>
      </c>
      <c r="P42" s="580" t="str">
        <f t="shared" si="13"/>
        <v/>
      </c>
      <c r="Q42" s="398" t="str">
        <f t="shared" si="10"/>
        <v/>
      </c>
      <c r="R42" s="399">
        <f t="shared" si="11"/>
        <v>0</v>
      </c>
      <c r="S42" s="348">
        <f t="shared" si="4"/>
        <v>0</v>
      </c>
      <c r="T42" s="398">
        <f t="shared" si="5"/>
        <v>0</v>
      </c>
      <c r="U42" s="399">
        <f t="shared" si="6"/>
        <v>0</v>
      </c>
      <c r="V42" s="398">
        <f t="shared" si="7"/>
        <v>0</v>
      </c>
      <c r="W42" s="399">
        <f t="shared" si="12"/>
        <v>0</v>
      </c>
      <c r="X42" s="398">
        <f t="shared" si="8"/>
        <v>0</v>
      </c>
      <c r="Y42" s="1"/>
      <c r="Z42" s="1"/>
    </row>
    <row r="43" spans="1:26" ht="18">
      <c r="A43" s="238"/>
      <c r="B43" s="423"/>
      <c r="C43" s="428" t="s">
        <v>293</v>
      </c>
      <c r="D43" s="426"/>
      <c r="E43" s="401"/>
      <c r="F43" s="239"/>
      <c r="G43" s="239"/>
      <c r="H43" s="239"/>
      <c r="I43" s="239"/>
      <c r="J43" s="239"/>
      <c r="K43" s="239"/>
      <c r="L43" s="238"/>
      <c r="M43" s="239"/>
      <c r="N43" s="239"/>
      <c r="O43" s="579" t="str">
        <f t="shared" si="9"/>
        <v/>
      </c>
      <c r="P43" s="580" t="str">
        <f t="shared" si="13"/>
        <v/>
      </c>
      <c r="Q43" s="398" t="str">
        <f t="shared" si="10"/>
        <v/>
      </c>
      <c r="R43" s="399">
        <f t="shared" si="11"/>
        <v>0</v>
      </c>
      <c r="S43" s="348">
        <f t="shared" si="4"/>
        <v>0</v>
      </c>
      <c r="T43" s="398">
        <f t="shared" si="5"/>
        <v>0</v>
      </c>
      <c r="U43" s="399">
        <f t="shared" si="6"/>
        <v>0</v>
      </c>
      <c r="V43" s="398">
        <f t="shared" si="7"/>
        <v>0</v>
      </c>
      <c r="W43" s="399">
        <f t="shared" si="12"/>
        <v>0</v>
      </c>
      <c r="X43" s="398">
        <f t="shared" si="8"/>
        <v>0</v>
      </c>
      <c r="Y43" s="1"/>
      <c r="Z43" s="1"/>
    </row>
    <row r="44" spans="1:26" ht="18">
      <c r="A44" s="238"/>
      <c r="B44" s="423"/>
      <c r="C44" s="428" t="s">
        <v>293</v>
      </c>
      <c r="D44" s="426"/>
      <c r="E44" s="401"/>
      <c r="F44" s="239"/>
      <c r="G44" s="239"/>
      <c r="H44" s="239"/>
      <c r="I44" s="239"/>
      <c r="J44" s="239"/>
      <c r="K44" s="239"/>
      <c r="L44" s="238"/>
      <c r="M44" s="239"/>
      <c r="N44" s="239"/>
      <c r="O44" s="579" t="str">
        <f t="shared" si="9"/>
        <v/>
      </c>
      <c r="P44" s="580" t="str">
        <f t="shared" si="13"/>
        <v/>
      </c>
      <c r="Q44" s="398" t="str">
        <f t="shared" si="10"/>
        <v/>
      </c>
      <c r="R44" s="399">
        <f t="shared" si="11"/>
        <v>0</v>
      </c>
      <c r="S44" s="348">
        <f t="shared" si="4"/>
        <v>0</v>
      </c>
      <c r="T44" s="398">
        <f t="shared" si="5"/>
        <v>0</v>
      </c>
      <c r="U44" s="399">
        <f t="shared" si="6"/>
        <v>0</v>
      </c>
      <c r="V44" s="398">
        <f t="shared" si="7"/>
        <v>0</v>
      </c>
      <c r="W44" s="399">
        <f t="shared" si="12"/>
        <v>0</v>
      </c>
      <c r="X44" s="398">
        <f t="shared" si="8"/>
        <v>0</v>
      </c>
      <c r="Y44" s="1"/>
      <c r="Z44" s="1"/>
    </row>
    <row r="45" spans="1:26" ht="18">
      <c r="A45" s="238"/>
      <c r="B45" s="423"/>
      <c r="C45" s="428" t="s">
        <v>293</v>
      </c>
      <c r="D45" s="426"/>
      <c r="E45" s="238"/>
      <c r="F45" s="238"/>
      <c r="G45" s="238"/>
      <c r="H45" s="238"/>
      <c r="I45" s="238"/>
      <c r="J45" s="238"/>
      <c r="K45" s="238"/>
      <c r="L45" s="238"/>
      <c r="M45" s="239"/>
      <c r="N45" s="239"/>
      <c r="O45" s="579" t="str">
        <f t="shared" si="9"/>
        <v/>
      </c>
      <c r="P45" s="580" t="str">
        <f t="shared" si="13"/>
        <v/>
      </c>
      <c r="Q45" s="398" t="str">
        <f t="shared" si="10"/>
        <v/>
      </c>
      <c r="R45" s="399">
        <f t="shared" si="11"/>
        <v>0</v>
      </c>
      <c r="S45" s="348">
        <f t="shared" si="4"/>
        <v>0</v>
      </c>
      <c r="T45" s="398">
        <f t="shared" si="5"/>
        <v>0</v>
      </c>
      <c r="U45" s="399">
        <f t="shared" si="6"/>
        <v>0</v>
      </c>
      <c r="V45" s="398">
        <f t="shared" si="7"/>
        <v>0</v>
      </c>
      <c r="W45" s="399">
        <f t="shared" si="12"/>
        <v>0</v>
      </c>
      <c r="X45" s="398">
        <f t="shared" si="8"/>
        <v>0</v>
      </c>
      <c r="Y45" s="1"/>
      <c r="Z45" s="1"/>
    </row>
    <row r="46" spans="1:26" ht="18">
      <c r="A46" s="238"/>
      <c r="B46" s="423"/>
      <c r="C46" s="428" t="s">
        <v>293</v>
      </c>
      <c r="D46" s="426"/>
      <c r="E46" s="238"/>
      <c r="F46" s="238"/>
      <c r="G46" s="238"/>
      <c r="H46" s="238"/>
      <c r="I46" s="238"/>
      <c r="J46" s="238"/>
      <c r="K46" s="238"/>
      <c r="L46" s="238"/>
      <c r="M46" s="239"/>
      <c r="N46" s="239"/>
      <c r="O46" s="579" t="str">
        <f t="shared" si="9"/>
        <v/>
      </c>
      <c r="P46" s="580" t="str">
        <f t="shared" si="13"/>
        <v/>
      </c>
      <c r="Q46" s="398" t="str">
        <f t="shared" si="10"/>
        <v/>
      </c>
      <c r="R46" s="399">
        <f t="shared" si="11"/>
        <v>0</v>
      </c>
      <c r="S46" s="348">
        <f t="shared" si="4"/>
        <v>0</v>
      </c>
      <c r="T46" s="398">
        <f>IF(H46=0,0,E46*L46*S46)</f>
        <v>0</v>
      </c>
      <c r="U46" s="399">
        <f t="shared" si="6"/>
        <v>0</v>
      </c>
      <c r="V46" s="398">
        <f t="shared" si="7"/>
        <v>0</v>
      </c>
      <c r="W46" s="399">
        <f t="shared" si="12"/>
        <v>0</v>
      </c>
      <c r="X46" s="398">
        <f t="shared" si="8"/>
        <v>0</v>
      </c>
      <c r="Y46" s="1"/>
      <c r="Z46" s="1"/>
    </row>
    <row r="47" spans="1:26" ht="18">
      <c r="A47" s="238"/>
      <c r="B47" s="423"/>
      <c r="C47" s="428" t="s">
        <v>293</v>
      </c>
      <c r="D47" s="426"/>
      <c r="E47" s="238"/>
      <c r="F47" s="238"/>
      <c r="G47" s="238"/>
      <c r="H47" s="238"/>
      <c r="I47" s="238"/>
      <c r="J47" s="238"/>
      <c r="K47" s="238"/>
      <c r="L47" s="238"/>
      <c r="M47" s="239"/>
      <c r="N47" s="239"/>
      <c r="O47" s="579" t="str">
        <f t="shared" si="9"/>
        <v/>
      </c>
      <c r="P47" s="580" t="str">
        <f t="shared" si="13"/>
        <v/>
      </c>
      <c r="Q47" s="398" t="str">
        <f t="shared" si="10"/>
        <v/>
      </c>
      <c r="R47" s="399">
        <f t="shared" si="11"/>
        <v>0</v>
      </c>
      <c r="S47" s="348">
        <f t="shared" si="4"/>
        <v>0</v>
      </c>
      <c r="T47" s="398">
        <f>IF(H47=0,0,E47*L47*S47)</f>
        <v>0</v>
      </c>
      <c r="U47" s="399">
        <f t="shared" si="6"/>
        <v>0</v>
      </c>
      <c r="V47" s="398">
        <f t="shared" si="7"/>
        <v>0</v>
      </c>
      <c r="W47" s="399">
        <f t="shared" si="12"/>
        <v>0</v>
      </c>
      <c r="X47" s="398">
        <f t="shared" si="8"/>
        <v>0</v>
      </c>
      <c r="Y47" s="1"/>
      <c r="Z47" s="1"/>
    </row>
    <row r="48" spans="1:26" ht="18">
      <c r="A48" s="402"/>
      <c r="B48" s="402"/>
      <c r="C48" s="402"/>
      <c r="D48" s="402"/>
      <c r="E48" s="402"/>
      <c r="F48" s="402"/>
      <c r="G48" s="402"/>
      <c r="H48" s="402"/>
      <c r="I48" s="402"/>
      <c r="J48" s="402"/>
      <c r="K48" s="402"/>
      <c r="L48" s="403" t="s">
        <v>213</v>
      </c>
      <c r="M48" s="402"/>
      <c r="N48" s="403"/>
      <c r="O48" s="403"/>
      <c r="P48" s="404">
        <f>SUM(P18:P47)</f>
        <v>1062.8178000000003</v>
      </c>
      <c r="Q48" s="404">
        <f>SUM(Q18:Q47)</f>
        <v>1778.5434000000005</v>
      </c>
      <c r="R48" s="405"/>
      <c r="S48" s="404"/>
      <c r="T48" s="404">
        <f>SUM(T18:T47)</f>
        <v>398.10620000000029</v>
      </c>
      <c r="U48" s="405"/>
      <c r="V48" s="404">
        <f>SUM(V18:V47)</f>
        <v>1380.4372000000001</v>
      </c>
      <c r="W48" s="405"/>
      <c r="X48" s="404">
        <f>SUM(X18:X47)</f>
        <v>0</v>
      </c>
      <c r="Y48" s="1"/>
      <c r="Z48" s="1"/>
    </row>
    <row r="49" spans="1:26" ht="18">
      <c r="A49" s="1"/>
      <c r="B49" s="1"/>
      <c r="C49" s="1"/>
      <c r="D49" s="1"/>
      <c r="E49" s="1"/>
      <c r="F49" s="1"/>
      <c r="G49" s="1"/>
      <c r="H49" s="1"/>
      <c r="I49" s="1"/>
      <c r="J49" s="1"/>
      <c r="K49" s="1"/>
      <c r="L49" s="1"/>
      <c r="M49" s="1"/>
      <c r="N49" s="1"/>
      <c r="O49" s="1"/>
      <c r="P49" s="4"/>
      <c r="Q49" s="1"/>
      <c r="R49" s="1"/>
      <c r="S49" s="1"/>
      <c r="T49" s="1"/>
      <c r="U49" s="1"/>
      <c r="V49" s="1"/>
      <c r="W49" s="1"/>
      <c r="X49" s="1"/>
      <c r="Y49" s="1"/>
      <c r="Z49" s="1"/>
    </row>
    <row r="50" spans="1:26" ht="18">
      <c r="A50" s="1"/>
      <c r="B50" s="1"/>
      <c r="C50" s="1"/>
      <c r="D50" s="1"/>
      <c r="E50" s="1"/>
      <c r="F50" s="1"/>
      <c r="G50" s="1"/>
      <c r="H50" s="1"/>
      <c r="I50" s="1"/>
      <c r="J50" s="1"/>
      <c r="K50" s="1"/>
      <c r="L50" s="1"/>
      <c r="M50" s="1"/>
      <c r="N50" s="1"/>
      <c r="O50" s="1"/>
      <c r="P50" s="4"/>
      <c r="Q50" s="1"/>
      <c r="R50" s="1"/>
      <c r="S50" s="1"/>
      <c r="T50" s="1"/>
      <c r="U50" s="1"/>
      <c r="V50" s="1"/>
      <c r="W50" s="1"/>
      <c r="X50" s="1"/>
      <c r="Y50" s="1"/>
      <c r="Z50" s="1"/>
    </row>
    <row r="51" spans="1:26" ht="18">
      <c r="A51" s="1"/>
      <c r="B51" s="1"/>
      <c r="C51" s="1"/>
      <c r="D51" s="1"/>
      <c r="E51" s="1"/>
      <c r="F51" s="1"/>
      <c r="G51" s="1"/>
      <c r="H51" s="1"/>
      <c r="I51" s="1"/>
      <c r="J51" s="1"/>
      <c r="K51" s="1"/>
      <c r="L51" s="1"/>
      <c r="M51" s="1"/>
      <c r="N51" s="1"/>
      <c r="O51" s="1"/>
      <c r="P51" s="4"/>
      <c r="Q51" s="1"/>
      <c r="R51" s="1"/>
      <c r="S51" s="1"/>
      <c r="T51" s="1"/>
      <c r="U51" s="1"/>
      <c r="V51" s="1"/>
      <c r="W51" s="1"/>
      <c r="X51" s="1"/>
      <c r="Y51" s="1"/>
      <c r="Z51" s="1"/>
    </row>
    <row r="52" spans="1:26" ht="18">
      <c r="A52" s="1"/>
      <c r="B52" s="1"/>
      <c r="C52" s="1"/>
      <c r="D52" s="1"/>
      <c r="E52" s="1"/>
      <c r="F52" s="1"/>
      <c r="G52" s="1"/>
      <c r="H52" s="1"/>
      <c r="I52" s="1"/>
      <c r="J52" s="1"/>
      <c r="K52" s="1"/>
      <c r="L52" s="1"/>
      <c r="M52" s="1"/>
      <c r="N52" s="1"/>
      <c r="O52" s="1"/>
      <c r="P52" s="4"/>
      <c r="Q52" s="1"/>
      <c r="R52" s="1"/>
      <c r="S52" s="1"/>
      <c r="T52" s="1"/>
      <c r="U52" s="1"/>
      <c r="V52" s="1"/>
      <c r="W52" s="1"/>
      <c r="X52" s="1"/>
      <c r="Y52" s="1"/>
      <c r="Z52" s="1"/>
    </row>
    <row r="53" spans="1:26" ht="18">
      <c r="A53" s="1"/>
      <c r="B53" s="1"/>
      <c r="C53" s="1"/>
      <c r="D53" s="1"/>
      <c r="E53" s="1"/>
      <c r="F53" s="1"/>
      <c r="G53" s="1"/>
      <c r="H53" s="1"/>
      <c r="I53" s="1"/>
      <c r="J53" s="1"/>
      <c r="K53" s="1"/>
      <c r="L53" s="1"/>
      <c r="M53" s="1"/>
      <c r="N53" s="1"/>
      <c r="O53" s="1"/>
      <c r="P53" s="4"/>
      <c r="Q53" s="1"/>
      <c r="R53" s="1"/>
      <c r="S53" s="1"/>
      <c r="T53" s="1"/>
      <c r="U53" s="1"/>
      <c r="V53" s="1"/>
      <c r="W53" s="1"/>
      <c r="X53" s="1"/>
      <c r="Y53" s="1"/>
      <c r="Z53" s="1"/>
    </row>
    <row r="54" spans="1:26" ht="18">
      <c r="A54" s="1"/>
      <c r="B54" s="1"/>
      <c r="C54" s="1"/>
      <c r="D54" s="1"/>
      <c r="E54" s="1"/>
      <c r="F54" s="1"/>
      <c r="G54" s="1"/>
      <c r="H54" s="1"/>
      <c r="I54" s="1"/>
      <c r="J54" s="1"/>
      <c r="K54" s="1"/>
      <c r="L54" s="1"/>
      <c r="M54" s="1"/>
      <c r="N54" s="1"/>
      <c r="O54" s="1"/>
      <c r="P54" s="4"/>
      <c r="Q54" s="1"/>
      <c r="R54" s="1"/>
      <c r="S54" s="1"/>
      <c r="T54" s="1"/>
      <c r="U54" s="1"/>
      <c r="V54" s="1"/>
      <c r="W54" s="1"/>
      <c r="X54" s="1"/>
      <c r="Y54" s="1"/>
      <c r="Z54" s="1"/>
    </row>
    <row r="55" spans="1:26" ht="18">
      <c r="A55" s="1"/>
      <c r="B55" s="1"/>
      <c r="C55" s="1"/>
      <c r="D55" s="1"/>
      <c r="E55" s="1"/>
      <c r="F55" s="1"/>
      <c r="G55" s="1"/>
      <c r="H55" s="1"/>
      <c r="I55" s="1"/>
      <c r="J55" s="1"/>
      <c r="K55" s="1"/>
      <c r="L55" s="1"/>
      <c r="M55" s="1"/>
      <c r="N55" s="1"/>
      <c r="O55" s="1"/>
      <c r="P55" s="4"/>
      <c r="Q55" s="1"/>
      <c r="R55" s="1"/>
      <c r="S55" s="1"/>
      <c r="T55" s="1"/>
      <c r="U55" s="1"/>
      <c r="V55" s="1"/>
      <c r="W55" s="1"/>
      <c r="X55" s="1"/>
      <c r="Y55" s="1"/>
      <c r="Z55" s="1"/>
    </row>
    <row r="56" spans="1:26" ht="18">
      <c r="A56" s="1"/>
      <c r="B56" s="1"/>
      <c r="C56" s="1"/>
      <c r="D56" s="1"/>
      <c r="E56" s="1"/>
      <c r="F56" s="1"/>
      <c r="G56" s="1"/>
      <c r="H56" s="1"/>
      <c r="I56" s="1"/>
      <c r="J56" s="1"/>
      <c r="K56" s="1"/>
      <c r="L56" s="1"/>
      <c r="M56" s="1"/>
      <c r="N56" s="1"/>
      <c r="O56" s="1"/>
      <c r="P56" s="4"/>
      <c r="Q56" s="1"/>
      <c r="R56" s="1"/>
      <c r="S56" s="1"/>
      <c r="T56" s="1"/>
      <c r="U56" s="1"/>
      <c r="V56" s="1"/>
      <c r="W56" s="1"/>
      <c r="X56" s="1"/>
      <c r="Y56" s="1"/>
      <c r="Z56" s="1"/>
    </row>
    <row r="57" spans="1:26" ht="18">
      <c r="A57" s="1"/>
      <c r="B57" s="1"/>
      <c r="C57" s="1"/>
      <c r="D57" s="1"/>
      <c r="E57" s="1"/>
      <c r="F57" s="1"/>
      <c r="G57" s="1"/>
      <c r="H57" s="1"/>
      <c r="I57" s="1"/>
      <c r="J57" s="1"/>
      <c r="K57" s="1"/>
      <c r="L57" s="1"/>
      <c r="M57" s="1"/>
      <c r="N57" s="1"/>
      <c r="O57" s="1"/>
      <c r="P57" s="4"/>
      <c r="Q57" s="1"/>
      <c r="R57" s="1"/>
      <c r="S57" s="1"/>
      <c r="T57" s="1"/>
      <c r="U57" s="1"/>
      <c r="V57" s="1"/>
      <c r="W57" s="1"/>
      <c r="X57" s="1"/>
      <c r="Y57" s="1"/>
      <c r="Z57" s="1"/>
    </row>
    <row r="58" spans="1:26" ht="18">
      <c r="A58" s="1"/>
      <c r="B58" s="1"/>
      <c r="C58" s="1"/>
      <c r="D58" s="1"/>
      <c r="E58" s="1"/>
      <c r="F58" s="1"/>
      <c r="G58" s="1"/>
      <c r="H58" s="1"/>
      <c r="I58" s="1"/>
      <c r="J58" s="1"/>
      <c r="K58" s="1"/>
      <c r="L58" s="1"/>
      <c r="M58" s="1"/>
      <c r="N58" s="1"/>
      <c r="O58" s="1"/>
      <c r="P58" s="4"/>
      <c r="Q58" s="1"/>
      <c r="R58" s="1"/>
      <c r="S58" s="1"/>
      <c r="T58" s="1"/>
      <c r="U58" s="1"/>
      <c r="V58" s="1"/>
      <c r="W58" s="1"/>
      <c r="X58" s="1"/>
      <c r="Y58" s="1"/>
      <c r="Z58" s="1"/>
    </row>
    <row r="59" spans="1:26" ht="18">
      <c r="A59" s="1"/>
      <c r="B59" s="1"/>
      <c r="C59" s="1"/>
      <c r="D59" s="1"/>
      <c r="E59" s="1"/>
      <c r="F59" s="1"/>
      <c r="G59" s="1"/>
      <c r="H59" s="1"/>
      <c r="I59" s="1"/>
      <c r="J59" s="1"/>
      <c r="K59" s="1"/>
      <c r="L59" s="1"/>
      <c r="M59" s="1"/>
      <c r="N59" s="1"/>
      <c r="O59" s="1"/>
      <c r="P59" s="4"/>
      <c r="Q59" s="1"/>
      <c r="R59" s="1"/>
      <c r="S59" s="1"/>
      <c r="T59" s="1"/>
      <c r="U59" s="1"/>
      <c r="V59" s="1"/>
      <c r="W59" s="1"/>
      <c r="X59" s="1"/>
      <c r="Y59" s="1"/>
      <c r="Z59" s="1"/>
    </row>
    <row r="60" spans="1:26" ht="18">
      <c r="A60" s="1"/>
      <c r="B60" s="1"/>
      <c r="C60" s="1"/>
      <c r="D60" s="1"/>
      <c r="E60" s="1"/>
      <c r="F60" s="1"/>
      <c r="G60" s="1"/>
      <c r="H60" s="1"/>
      <c r="I60" s="1"/>
      <c r="J60" s="1"/>
      <c r="K60" s="1"/>
      <c r="L60" s="1"/>
      <c r="M60" s="1"/>
      <c r="N60" s="1"/>
      <c r="O60" s="1"/>
      <c r="P60" s="4"/>
      <c r="Q60" s="1"/>
      <c r="R60" s="1"/>
      <c r="S60" s="1"/>
      <c r="T60" s="1"/>
      <c r="U60" s="1"/>
      <c r="V60" s="1"/>
      <c r="W60" s="1"/>
      <c r="X60" s="1"/>
      <c r="Y60" s="1"/>
      <c r="Z60" s="1"/>
    </row>
    <row r="61" spans="1:26" ht="18">
      <c r="A61" s="1"/>
      <c r="B61" s="1"/>
      <c r="C61" s="1"/>
      <c r="D61" s="1"/>
      <c r="E61" s="1"/>
      <c r="F61" s="1"/>
      <c r="G61" s="1"/>
      <c r="H61" s="1"/>
      <c r="I61" s="1"/>
      <c r="J61" s="1"/>
      <c r="K61" s="1"/>
      <c r="L61" s="1"/>
      <c r="M61" s="1"/>
      <c r="N61" s="1"/>
      <c r="O61" s="1"/>
      <c r="P61" s="4"/>
      <c r="Q61" s="1"/>
      <c r="R61" s="1"/>
      <c r="S61" s="1"/>
      <c r="T61" s="1"/>
      <c r="U61" s="1"/>
      <c r="V61" s="1"/>
      <c r="W61" s="1"/>
      <c r="X61" s="1"/>
      <c r="Y61" s="1"/>
      <c r="Z61" s="1"/>
    </row>
    <row r="62" spans="1:26" ht="18">
      <c r="A62" s="1"/>
      <c r="B62" s="1"/>
      <c r="C62" s="1"/>
      <c r="D62" s="1"/>
      <c r="E62" s="1"/>
      <c r="F62" s="1"/>
      <c r="G62" s="1"/>
      <c r="H62" s="1"/>
      <c r="I62" s="1"/>
      <c r="J62" s="1"/>
      <c r="K62" s="1"/>
      <c r="L62" s="1"/>
      <c r="M62" s="1"/>
      <c r="N62" s="1"/>
      <c r="O62" s="1"/>
      <c r="P62" s="4"/>
      <c r="Q62" s="1"/>
      <c r="R62" s="1"/>
      <c r="S62" s="1"/>
      <c r="T62" s="1"/>
      <c r="U62" s="1"/>
      <c r="V62" s="1"/>
      <c r="W62" s="1"/>
      <c r="X62" s="1"/>
      <c r="Y62" s="1"/>
      <c r="Z62" s="1"/>
    </row>
    <row r="63" spans="1:26" ht="18">
      <c r="A63" s="1"/>
      <c r="B63" s="1"/>
      <c r="C63" s="1"/>
      <c r="D63" s="1"/>
      <c r="E63" s="1"/>
      <c r="F63" s="1"/>
      <c r="G63" s="1"/>
      <c r="H63" s="1"/>
      <c r="I63" s="1"/>
      <c r="J63" s="1"/>
      <c r="K63" s="1"/>
      <c r="L63" s="1"/>
      <c r="M63" s="1"/>
      <c r="N63" s="1"/>
      <c r="O63" s="1"/>
      <c r="P63" s="4"/>
      <c r="Q63" s="1"/>
      <c r="R63" s="1"/>
      <c r="S63" s="1"/>
      <c r="T63" s="1"/>
      <c r="U63" s="1"/>
      <c r="V63" s="1"/>
      <c r="W63" s="1"/>
      <c r="X63" s="1"/>
      <c r="Y63" s="1"/>
      <c r="Z63" s="1"/>
    </row>
    <row r="64" spans="1:26" ht="18">
      <c r="A64" s="1"/>
      <c r="B64" s="1"/>
      <c r="C64" s="1"/>
      <c r="D64" s="1"/>
      <c r="E64" s="1"/>
      <c r="F64" s="1"/>
      <c r="G64" s="1"/>
      <c r="H64" s="1"/>
      <c r="I64" s="1"/>
      <c r="J64" s="1"/>
      <c r="K64" s="1"/>
      <c r="L64" s="1"/>
      <c r="M64" s="1"/>
      <c r="N64" s="1"/>
      <c r="O64" s="1"/>
      <c r="P64" s="4"/>
      <c r="Q64" s="1"/>
      <c r="R64" s="1"/>
      <c r="S64" s="1"/>
      <c r="T64" s="1"/>
      <c r="U64" s="1"/>
      <c r="V64" s="1"/>
      <c r="W64" s="1"/>
      <c r="X64" s="1"/>
      <c r="Y64" s="1"/>
      <c r="Z64" s="1"/>
    </row>
    <row r="65" spans="1:26" ht="18">
      <c r="A65" s="1"/>
      <c r="B65" s="1"/>
      <c r="C65" s="1"/>
      <c r="D65" s="1"/>
      <c r="E65" s="1"/>
      <c r="F65" s="1"/>
      <c r="G65" s="1"/>
      <c r="H65" s="1"/>
      <c r="I65" s="1"/>
      <c r="J65" s="1"/>
      <c r="K65" s="1"/>
      <c r="L65" s="1"/>
      <c r="M65" s="1"/>
      <c r="N65" s="1"/>
      <c r="O65" s="1"/>
      <c r="P65" s="4"/>
      <c r="Q65" s="1"/>
      <c r="R65" s="1"/>
      <c r="S65" s="1"/>
      <c r="T65" s="1"/>
      <c r="U65" s="1"/>
      <c r="V65" s="1"/>
      <c r="W65" s="1"/>
      <c r="X65" s="1"/>
      <c r="Y65" s="1"/>
      <c r="Z65" s="1"/>
    </row>
    <row r="66" spans="1:26" ht="18">
      <c r="A66" s="1"/>
      <c r="B66" s="1"/>
      <c r="C66" s="1"/>
      <c r="D66" s="1"/>
      <c r="E66" s="1"/>
      <c r="F66" s="1"/>
      <c r="G66" s="1"/>
      <c r="H66" s="1"/>
      <c r="I66" s="1"/>
      <c r="J66" s="1"/>
      <c r="K66" s="1"/>
      <c r="L66" s="1"/>
      <c r="M66" s="1"/>
      <c r="N66" s="1"/>
      <c r="O66" s="1"/>
      <c r="P66" s="4"/>
      <c r="Q66" s="1"/>
      <c r="R66" s="1"/>
      <c r="S66" s="1"/>
      <c r="T66" s="1"/>
      <c r="U66" s="1"/>
      <c r="V66" s="1"/>
      <c r="W66" s="1"/>
      <c r="X66" s="1"/>
      <c r="Y66" s="1"/>
      <c r="Z66" s="1"/>
    </row>
    <row r="67" spans="1:26" ht="18">
      <c r="A67" s="1"/>
      <c r="B67" s="1"/>
      <c r="C67" s="1"/>
      <c r="D67" s="1"/>
      <c r="E67" s="1"/>
      <c r="F67" s="1"/>
      <c r="G67" s="1"/>
      <c r="H67" s="1"/>
      <c r="I67" s="1"/>
      <c r="J67" s="1"/>
      <c r="K67" s="1"/>
      <c r="L67" s="1"/>
      <c r="M67" s="1"/>
      <c r="N67" s="1"/>
      <c r="O67" s="1"/>
      <c r="P67" s="4"/>
      <c r="Q67" s="1"/>
      <c r="R67" s="1"/>
      <c r="S67" s="1"/>
      <c r="T67" s="1"/>
      <c r="U67" s="1"/>
      <c r="V67" s="1"/>
      <c r="W67" s="1"/>
      <c r="X67" s="1"/>
      <c r="Y67" s="1"/>
      <c r="Z67" s="1"/>
    </row>
    <row r="68" spans="1:26" ht="18">
      <c r="A68" s="1"/>
      <c r="B68" s="1"/>
      <c r="C68" s="1"/>
      <c r="D68" s="1"/>
      <c r="E68" s="1"/>
      <c r="F68" s="1"/>
      <c r="G68" s="1"/>
      <c r="H68" s="1"/>
      <c r="I68" s="1"/>
      <c r="J68" s="1"/>
      <c r="K68" s="1"/>
      <c r="L68" s="1"/>
      <c r="M68" s="1"/>
      <c r="N68" s="1"/>
      <c r="O68" s="1"/>
      <c r="P68" s="4"/>
      <c r="Q68" s="1"/>
      <c r="R68" s="1"/>
      <c r="S68" s="1"/>
      <c r="T68" s="1"/>
      <c r="U68" s="1"/>
      <c r="V68" s="1"/>
      <c r="W68" s="1"/>
      <c r="X68" s="1"/>
      <c r="Y68" s="1"/>
      <c r="Z68" s="1"/>
    </row>
    <row r="69" spans="1:26" ht="18">
      <c r="A69" s="1"/>
      <c r="B69" s="1"/>
      <c r="C69" s="1"/>
      <c r="D69" s="1"/>
      <c r="E69" s="1"/>
      <c r="F69" s="1"/>
      <c r="G69" s="1"/>
      <c r="H69" s="1"/>
      <c r="I69" s="1"/>
      <c r="J69" s="1"/>
      <c r="K69" s="1"/>
      <c r="L69" s="1"/>
      <c r="M69" s="1"/>
      <c r="N69" s="1"/>
      <c r="O69" s="1"/>
      <c r="P69" s="4"/>
      <c r="Q69" s="1"/>
      <c r="R69" s="1"/>
      <c r="S69" s="1"/>
      <c r="T69" s="1"/>
      <c r="U69" s="1"/>
      <c r="V69" s="1"/>
      <c r="W69" s="1"/>
      <c r="X69" s="1"/>
      <c r="Y69" s="1"/>
      <c r="Z69" s="1"/>
    </row>
    <row r="70" spans="1:26" ht="18">
      <c r="A70" s="1"/>
      <c r="B70" s="1"/>
      <c r="C70" s="1"/>
      <c r="D70" s="1"/>
      <c r="E70" s="1"/>
      <c r="F70" s="1"/>
      <c r="G70" s="1"/>
      <c r="H70" s="1"/>
      <c r="I70" s="1"/>
      <c r="J70" s="1"/>
      <c r="K70" s="1"/>
      <c r="L70" s="1"/>
      <c r="M70" s="1"/>
      <c r="N70" s="1"/>
      <c r="O70" s="1"/>
      <c r="P70" s="4"/>
      <c r="Q70" s="1"/>
      <c r="R70" s="1"/>
      <c r="S70" s="1"/>
      <c r="T70" s="1"/>
      <c r="U70" s="1"/>
      <c r="V70" s="1"/>
      <c r="W70" s="1"/>
      <c r="X70" s="1"/>
      <c r="Y70" s="1"/>
      <c r="Z70" s="1"/>
    </row>
    <row r="71" spans="1:26" ht="18">
      <c r="A71" s="1"/>
      <c r="B71" s="1"/>
      <c r="C71" s="1"/>
      <c r="D71" s="1"/>
      <c r="E71" s="1"/>
      <c r="F71" s="1"/>
      <c r="G71" s="1"/>
      <c r="H71" s="1"/>
      <c r="I71" s="1"/>
      <c r="J71" s="1"/>
      <c r="K71" s="1"/>
      <c r="L71" s="1"/>
      <c r="M71" s="1"/>
      <c r="N71" s="1"/>
      <c r="O71" s="1"/>
      <c r="P71" s="4"/>
      <c r="Q71" s="1"/>
      <c r="R71" s="1"/>
      <c r="S71" s="1"/>
      <c r="T71" s="1"/>
      <c r="U71" s="1"/>
      <c r="V71" s="1"/>
      <c r="W71" s="1"/>
      <c r="X71" s="1"/>
      <c r="Y71" s="1"/>
      <c r="Z71" s="1"/>
    </row>
    <row r="72" spans="1:26" ht="18">
      <c r="A72" s="1"/>
      <c r="B72" s="1"/>
      <c r="C72" s="1"/>
      <c r="D72" s="1"/>
      <c r="E72" s="1"/>
      <c r="F72" s="1"/>
      <c r="G72" s="1"/>
      <c r="H72" s="1"/>
      <c r="I72" s="1"/>
      <c r="J72" s="1"/>
      <c r="K72" s="1"/>
      <c r="L72" s="1"/>
      <c r="M72" s="1"/>
      <c r="N72" s="1"/>
      <c r="O72" s="1"/>
      <c r="P72" s="4"/>
      <c r="Q72" s="1"/>
      <c r="R72" s="1"/>
      <c r="S72" s="1"/>
      <c r="T72" s="1"/>
      <c r="U72" s="1"/>
      <c r="V72" s="1"/>
      <c r="W72" s="1"/>
      <c r="X72" s="1"/>
      <c r="Y72" s="1"/>
      <c r="Z72" s="1"/>
    </row>
    <row r="73" spans="1:26" ht="18">
      <c r="A73" s="1"/>
      <c r="B73" s="1"/>
      <c r="C73" s="1"/>
      <c r="D73" s="1"/>
      <c r="E73" s="1"/>
      <c r="F73" s="1"/>
      <c r="G73" s="1"/>
      <c r="H73" s="1"/>
      <c r="I73" s="1"/>
      <c r="J73" s="1"/>
      <c r="K73" s="1"/>
      <c r="L73" s="1"/>
      <c r="M73" s="1"/>
      <c r="N73" s="1"/>
      <c r="O73" s="1"/>
      <c r="P73" s="4"/>
      <c r="Q73" s="1"/>
      <c r="R73" s="1"/>
      <c r="S73" s="1"/>
      <c r="T73" s="1"/>
      <c r="U73" s="1"/>
      <c r="V73" s="1"/>
      <c r="W73" s="1"/>
      <c r="X73" s="1"/>
      <c r="Y73" s="1"/>
      <c r="Z73" s="1"/>
    </row>
    <row r="74" spans="1:26" ht="18">
      <c r="A74" s="1"/>
      <c r="B74" s="1"/>
      <c r="C74" s="1"/>
      <c r="D74" s="1"/>
      <c r="E74" s="1"/>
      <c r="F74" s="1"/>
      <c r="G74" s="1"/>
      <c r="H74" s="1"/>
      <c r="I74" s="1"/>
      <c r="J74" s="1"/>
      <c r="K74" s="1"/>
      <c r="L74" s="1"/>
      <c r="M74" s="1"/>
      <c r="N74" s="1"/>
      <c r="O74" s="1"/>
      <c r="P74" s="4"/>
      <c r="Q74" s="1"/>
      <c r="R74" s="1"/>
      <c r="S74" s="1"/>
      <c r="T74" s="1"/>
      <c r="U74" s="1"/>
      <c r="V74" s="1"/>
      <c r="W74" s="1"/>
      <c r="X74" s="1"/>
      <c r="Y74" s="1"/>
      <c r="Z74" s="1"/>
    </row>
    <row r="75" spans="1:26" ht="18">
      <c r="A75" s="1"/>
      <c r="B75" s="1"/>
      <c r="C75" s="1"/>
      <c r="D75" s="1"/>
      <c r="E75" s="1"/>
      <c r="F75" s="1"/>
      <c r="G75" s="1"/>
      <c r="H75" s="1"/>
      <c r="I75" s="1"/>
      <c r="J75" s="1"/>
      <c r="K75" s="1"/>
      <c r="L75" s="1"/>
      <c r="M75" s="1"/>
      <c r="N75" s="1"/>
      <c r="O75" s="1"/>
      <c r="P75" s="4"/>
      <c r="Q75" s="1"/>
      <c r="R75" s="1"/>
      <c r="S75" s="1"/>
      <c r="T75" s="1"/>
      <c r="U75" s="1"/>
      <c r="V75" s="1"/>
      <c r="W75" s="1"/>
      <c r="X75" s="1"/>
      <c r="Y75" s="1"/>
      <c r="Z75" s="1"/>
    </row>
    <row r="76" spans="1:26" ht="18">
      <c r="A76" s="1"/>
      <c r="B76" s="1"/>
      <c r="C76" s="1"/>
      <c r="D76" s="1"/>
      <c r="E76" s="1"/>
      <c r="F76" s="1"/>
      <c r="G76" s="1"/>
      <c r="H76" s="1"/>
      <c r="I76" s="1"/>
      <c r="J76" s="1"/>
      <c r="K76" s="1"/>
      <c r="L76" s="1"/>
      <c r="M76" s="1"/>
      <c r="N76" s="1"/>
      <c r="O76" s="1"/>
      <c r="P76" s="4"/>
      <c r="Q76" s="1"/>
      <c r="R76" s="1"/>
      <c r="S76" s="1"/>
      <c r="T76" s="1"/>
      <c r="U76" s="1"/>
      <c r="V76" s="1"/>
      <c r="W76" s="1"/>
      <c r="X76" s="1"/>
      <c r="Y76" s="1"/>
      <c r="Z76" s="1"/>
    </row>
    <row r="77" spans="1:26" ht="18">
      <c r="A77" s="1"/>
      <c r="B77" s="1"/>
      <c r="C77" s="1"/>
      <c r="D77" s="1"/>
      <c r="E77" s="1"/>
      <c r="F77" s="1"/>
      <c r="G77" s="1"/>
      <c r="H77" s="1"/>
      <c r="I77" s="1"/>
      <c r="J77" s="1"/>
      <c r="K77" s="1"/>
      <c r="L77" s="1"/>
      <c r="M77" s="1"/>
      <c r="N77" s="1"/>
      <c r="O77" s="1"/>
      <c r="P77" s="4"/>
      <c r="Q77" s="1"/>
      <c r="R77" s="1"/>
      <c r="S77" s="1"/>
      <c r="T77" s="1"/>
      <c r="U77" s="1"/>
      <c r="V77" s="1"/>
      <c r="W77" s="1"/>
      <c r="X77" s="1"/>
      <c r="Y77" s="1"/>
      <c r="Z77" s="1"/>
    </row>
    <row r="78" spans="1:26" ht="18">
      <c r="A78" s="1"/>
      <c r="B78" s="1"/>
      <c r="C78" s="1"/>
      <c r="D78" s="1"/>
      <c r="E78" s="1"/>
      <c r="F78" s="1"/>
      <c r="G78" s="1"/>
      <c r="H78" s="1"/>
      <c r="I78" s="1"/>
      <c r="J78" s="1"/>
      <c r="K78" s="1"/>
      <c r="L78" s="1"/>
      <c r="M78" s="1"/>
      <c r="N78" s="1"/>
      <c r="O78" s="1"/>
      <c r="P78" s="4"/>
      <c r="Q78" s="1"/>
      <c r="R78" s="1"/>
      <c r="S78" s="1"/>
      <c r="T78" s="1"/>
      <c r="U78" s="1"/>
      <c r="V78" s="1"/>
      <c r="W78" s="1"/>
      <c r="X78" s="1"/>
      <c r="Y78" s="1"/>
      <c r="Z78" s="1"/>
    </row>
    <row r="79" spans="1:26" ht="18">
      <c r="A79" s="1"/>
      <c r="B79" s="1"/>
      <c r="C79" s="1"/>
      <c r="D79" s="1"/>
      <c r="E79" s="1"/>
      <c r="F79" s="1"/>
      <c r="G79" s="1"/>
      <c r="H79" s="1"/>
      <c r="I79" s="1"/>
      <c r="J79" s="1"/>
      <c r="K79" s="1"/>
      <c r="L79" s="1"/>
      <c r="M79" s="1"/>
      <c r="N79" s="1"/>
      <c r="O79" s="1"/>
      <c r="P79" s="4"/>
      <c r="Q79" s="1"/>
      <c r="R79" s="1"/>
      <c r="S79" s="1"/>
      <c r="T79" s="1"/>
      <c r="U79" s="1"/>
      <c r="V79" s="1"/>
      <c r="W79" s="1"/>
      <c r="X79" s="1"/>
      <c r="Y79" s="1"/>
      <c r="Z79" s="1"/>
    </row>
    <row r="80" spans="1:26" ht="18">
      <c r="A80" s="1"/>
      <c r="B80" s="1"/>
      <c r="C80" s="1"/>
      <c r="D80" s="1"/>
      <c r="E80" s="1"/>
      <c r="F80" s="1"/>
      <c r="G80" s="1"/>
      <c r="H80" s="1"/>
      <c r="I80" s="1"/>
      <c r="J80" s="1"/>
      <c r="K80" s="1"/>
      <c r="L80" s="1"/>
      <c r="M80" s="1"/>
      <c r="N80" s="1"/>
      <c r="O80" s="1"/>
      <c r="P80" s="4"/>
      <c r="Q80" s="1"/>
      <c r="R80" s="1"/>
      <c r="S80" s="1"/>
      <c r="T80" s="1"/>
      <c r="U80" s="1"/>
      <c r="V80" s="1"/>
      <c r="W80" s="1"/>
      <c r="X80" s="1"/>
      <c r="Y80" s="1"/>
      <c r="Z80" s="1"/>
    </row>
    <row r="81" spans="1:26" ht="18">
      <c r="A81" s="1"/>
      <c r="B81" s="1"/>
      <c r="C81" s="1"/>
      <c r="D81" s="1"/>
      <c r="E81" s="1"/>
      <c r="F81" s="1"/>
      <c r="G81" s="1"/>
      <c r="H81" s="1"/>
      <c r="I81" s="1"/>
      <c r="J81" s="1"/>
      <c r="K81" s="1"/>
      <c r="L81" s="1"/>
      <c r="M81" s="1"/>
      <c r="N81" s="1"/>
      <c r="O81" s="1"/>
      <c r="P81" s="4"/>
      <c r="Q81" s="1"/>
      <c r="R81" s="1"/>
      <c r="S81" s="1"/>
      <c r="T81" s="1"/>
      <c r="U81" s="1"/>
      <c r="V81" s="1"/>
      <c r="W81" s="1"/>
      <c r="X81" s="1"/>
      <c r="Y81" s="1"/>
      <c r="Z81" s="1"/>
    </row>
    <row r="82" spans="1:26" ht="18">
      <c r="A82" s="1"/>
      <c r="B82" s="1"/>
      <c r="C82" s="1"/>
      <c r="D82" s="1"/>
      <c r="E82" s="1"/>
      <c r="F82" s="1"/>
      <c r="G82" s="1"/>
      <c r="H82" s="1"/>
      <c r="I82" s="1"/>
      <c r="J82" s="1"/>
      <c r="K82" s="1"/>
      <c r="L82" s="1"/>
      <c r="M82" s="1"/>
      <c r="N82" s="1"/>
      <c r="O82" s="1"/>
      <c r="P82" s="4"/>
      <c r="Q82" s="1"/>
      <c r="R82" s="1"/>
      <c r="S82" s="1"/>
      <c r="T82" s="1"/>
      <c r="U82" s="1"/>
      <c r="V82" s="1"/>
      <c r="W82" s="1"/>
      <c r="X82" s="1"/>
      <c r="Y82" s="1"/>
      <c r="Z82" s="1"/>
    </row>
    <row r="83" spans="1:26" ht="18">
      <c r="A83" s="1"/>
      <c r="B83" s="1"/>
      <c r="C83" s="1"/>
      <c r="D83" s="1"/>
      <c r="E83" s="1"/>
      <c r="F83" s="1"/>
      <c r="G83" s="1"/>
      <c r="H83" s="1"/>
      <c r="I83" s="1"/>
      <c r="J83" s="1"/>
      <c r="K83" s="1"/>
      <c r="L83" s="1"/>
      <c r="M83" s="1"/>
      <c r="N83" s="1"/>
      <c r="O83" s="1"/>
      <c r="P83" s="4"/>
      <c r="Q83" s="1"/>
      <c r="R83" s="1"/>
      <c r="S83" s="1"/>
      <c r="T83" s="1"/>
      <c r="U83" s="1"/>
      <c r="V83" s="1"/>
      <c r="W83" s="1"/>
      <c r="X83" s="1"/>
      <c r="Y83" s="1"/>
      <c r="Z83" s="1"/>
    </row>
    <row r="84" spans="1:26" ht="18">
      <c r="A84" s="1"/>
      <c r="B84" s="1"/>
      <c r="C84" s="1"/>
      <c r="D84" s="1"/>
      <c r="E84" s="1"/>
      <c r="F84" s="1"/>
      <c r="G84" s="1"/>
      <c r="H84" s="1"/>
      <c r="I84" s="1"/>
      <c r="J84" s="1"/>
      <c r="K84" s="1"/>
      <c r="L84" s="1"/>
      <c r="M84" s="1"/>
      <c r="N84" s="1"/>
      <c r="O84" s="1"/>
      <c r="P84" s="4"/>
      <c r="Q84" s="1"/>
      <c r="R84" s="1"/>
      <c r="S84" s="1"/>
      <c r="T84" s="1"/>
      <c r="U84" s="1"/>
      <c r="V84" s="1"/>
      <c r="W84" s="1"/>
      <c r="X84" s="1"/>
      <c r="Y84" s="1"/>
      <c r="Z84" s="1"/>
    </row>
    <row r="85" spans="1:26" ht="18">
      <c r="A85" s="1"/>
      <c r="B85" s="1"/>
      <c r="C85" s="1"/>
      <c r="D85" s="1"/>
      <c r="E85" s="1"/>
      <c r="F85" s="1"/>
      <c r="G85" s="1"/>
      <c r="H85" s="1"/>
      <c r="I85" s="1"/>
      <c r="J85" s="1"/>
      <c r="K85" s="1"/>
      <c r="L85" s="1"/>
      <c r="M85" s="1"/>
      <c r="N85" s="1"/>
      <c r="O85" s="1"/>
      <c r="P85" s="4"/>
      <c r="Q85" s="1"/>
      <c r="R85" s="1"/>
      <c r="S85" s="1"/>
      <c r="T85" s="1"/>
      <c r="U85" s="1"/>
      <c r="V85" s="1"/>
      <c r="W85" s="1"/>
      <c r="X85" s="1"/>
      <c r="Y85" s="1"/>
      <c r="Z85" s="1"/>
    </row>
    <row r="86" spans="1:26" ht="18">
      <c r="A86" s="1"/>
      <c r="B86" s="1"/>
      <c r="C86" s="1"/>
      <c r="D86" s="1"/>
      <c r="E86" s="1"/>
      <c r="F86" s="1"/>
      <c r="G86" s="1"/>
      <c r="H86" s="1"/>
      <c r="I86" s="1"/>
      <c r="J86" s="1"/>
      <c r="K86" s="1"/>
      <c r="L86" s="1"/>
      <c r="M86" s="1"/>
      <c r="N86" s="1"/>
      <c r="O86" s="1"/>
      <c r="P86" s="4"/>
      <c r="Q86" s="1"/>
      <c r="R86" s="1"/>
      <c r="S86" s="1"/>
      <c r="T86" s="1"/>
      <c r="U86" s="1"/>
      <c r="V86" s="1"/>
      <c r="W86" s="1"/>
      <c r="X86" s="1"/>
      <c r="Y86" s="1"/>
      <c r="Z86" s="1"/>
    </row>
    <row r="87" spans="1:26" ht="18">
      <c r="A87" s="1"/>
      <c r="B87" s="1"/>
      <c r="C87" s="1"/>
      <c r="D87" s="1"/>
      <c r="E87" s="1"/>
      <c r="F87" s="1"/>
      <c r="G87" s="1"/>
      <c r="H87" s="1"/>
      <c r="I87" s="1"/>
      <c r="J87" s="1"/>
      <c r="K87" s="1"/>
      <c r="L87" s="1"/>
      <c r="M87" s="1"/>
      <c r="N87" s="1"/>
      <c r="O87" s="1"/>
      <c r="P87" s="4"/>
      <c r="Q87" s="1"/>
      <c r="R87" s="1"/>
      <c r="S87" s="1"/>
      <c r="T87" s="1"/>
      <c r="U87" s="1"/>
      <c r="V87" s="1"/>
      <c r="W87" s="1"/>
      <c r="X87" s="1"/>
      <c r="Y87" s="1"/>
      <c r="Z87" s="1"/>
    </row>
    <row r="88" spans="1:26" ht="18">
      <c r="A88" s="1"/>
      <c r="B88" s="1"/>
      <c r="C88" s="1"/>
      <c r="D88" s="1"/>
      <c r="E88" s="1"/>
      <c r="F88" s="1"/>
      <c r="G88" s="1"/>
      <c r="H88" s="1"/>
      <c r="I88" s="1"/>
      <c r="J88" s="1"/>
      <c r="K88" s="1"/>
      <c r="L88" s="1"/>
      <c r="M88" s="1"/>
      <c r="N88" s="1"/>
      <c r="O88" s="1"/>
      <c r="P88" s="4"/>
      <c r="Q88" s="1"/>
      <c r="R88" s="1"/>
      <c r="S88" s="1"/>
      <c r="T88" s="1"/>
      <c r="U88" s="1"/>
      <c r="V88" s="1"/>
      <c r="W88" s="1"/>
      <c r="X88" s="1"/>
      <c r="Y88" s="1"/>
      <c r="Z88" s="1"/>
    </row>
    <row r="89" spans="1:26" ht="18">
      <c r="A89" s="1"/>
      <c r="B89" s="1"/>
      <c r="C89" s="1"/>
      <c r="D89" s="1"/>
      <c r="E89" s="1"/>
      <c r="F89" s="1"/>
      <c r="G89" s="1"/>
      <c r="H89" s="1"/>
      <c r="I89" s="1"/>
      <c r="J89" s="1"/>
      <c r="K89" s="1"/>
      <c r="L89" s="1"/>
      <c r="M89" s="1"/>
      <c r="N89" s="1"/>
      <c r="O89" s="1"/>
      <c r="P89" s="4"/>
      <c r="Q89" s="1"/>
      <c r="R89" s="1"/>
      <c r="S89" s="1"/>
      <c r="T89" s="1"/>
      <c r="U89" s="1"/>
      <c r="V89" s="1"/>
      <c r="W89" s="1"/>
      <c r="X89" s="1"/>
      <c r="Y89" s="1"/>
      <c r="Z89" s="1"/>
    </row>
    <row r="90" spans="1:26" ht="18">
      <c r="A90" s="1"/>
      <c r="B90" s="1"/>
      <c r="C90" s="1"/>
      <c r="D90" s="1"/>
      <c r="E90" s="1"/>
      <c r="F90" s="1"/>
      <c r="G90" s="1"/>
      <c r="H90" s="1"/>
      <c r="I90" s="1"/>
      <c r="J90" s="1"/>
      <c r="K90" s="1"/>
      <c r="L90" s="1"/>
      <c r="M90" s="1"/>
      <c r="N90" s="1"/>
      <c r="O90" s="1"/>
      <c r="P90" s="4"/>
      <c r="Q90" s="1"/>
      <c r="R90" s="1"/>
      <c r="S90" s="1"/>
      <c r="T90" s="1"/>
      <c r="U90" s="1"/>
      <c r="V90" s="1"/>
      <c r="W90" s="1"/>
      <c r="X90" s="1"/>
      <c r="Y90" s="1"/>
      <c r="Z90" s="1"/>
    </row>
    <row r="91" spans="1:26" ht="18">
      <c r="A91" s="1"/>
      <c r="B91" s="1"/>
      <c r="C91" s="1"/>
      <c r="D91" s="1"/>
      <c r="E91" s="1"/>
      <c r="F91" s="1"/>
      <c r="G91" s="1"/>
      <c r="H91" s="1"/>
      <c r="I91" s="1"/>
      <c r="J91" s="1"/>
      <c r="K91" s="1"/>
      <c r="L91" s="1"/>
      <c r="M91" s="1"/>
      <c r="N91" s="1"/>
      <c r="O91" s="1"/>
      <c r="P91" s="4"/>
      <c r="Q91" s="1"/>
      <c r="R91" s="1"/>
      <c r="S91" s="1"/>
      <c r="T91" s="1"/>
      <c r="U91" s="1"/>
      <c r="V91" s="1"/>
      <c r="W91" s="1"/>
      <c r="X91" s="1"/>
      <c r="Y91" s="1"/>
      <c r="Z91" s="1"/>
    </row>
    <row r="92" spans="1:26" ht="18">
      <c r="A92" s="1"/>
      <c r="B92" s="1"/>
      <c r="C92" s="1"/>
      <c r="D92" s="1"/>
      <c r="E92" s="1"/>
      <c r="F92" s="1"/>
      <c r="G92" s="1"/>
      <c r="H92" s="1"/>
      <c r="I92" s="1"/>
      <c r="J92" s="1"/>
      <c r="K92" s="1"/>
      <c r="L92" s="1"/>
      <c r="M92" s="1"/>
      <c r="N92" s="1"/>
      <c r="O92" s="1"/>
      <c r="P92" s="4"/>
      <c r="Q92" s="1"/>
      <c r="R92" s="1"/>
      <c r="S92" s="1"/>
      <c r="T92" s="1"/>
      <c r="U92" s="1"/>
      <c r="V92" s="1"/>
      <c r="W92" s="1"/>
      <c r="X92" s="1"/>
      <c r="Y92" s="1"/>
      <c r="Z92" s="1"/>
    </row>
    <row r="93" spans="1:26" ht="18">
      <c r="A93" s="1"/>
      <c r="B93" s="1"/>
      <c r="C93" s="1"/>
      <c r="D93" s="1"/>
      <c r="E93" s="1"/>
      <c r="F93" s="1"/>
      <c r="G93" s="1"/>
      <c r="H93" s="1"/>
      <c r="I93" s="1"/>
      <c r="J93" s="1"/>
      <c r="K93" s="1"/>
      <c r="L93" s="1"/>
      <c r="M93" s="1"/>
      <c r="N93" s="1"/>
      <c r="O93" s="1"/>
      <c r="P93" s="4"/>
      <c r="Q93" s="1"/>
      <c r="R93" s="1"/>
      <c r="S93" s="1"/>
      <c r="T93" s="1"/>
      <c r="U93" s="1"/>
      <c r="V93" s="1"/>
      <c r="W93" s="1"/>
      <c r="X93" s="1"/>
      <c r="Y93" s="1"/>
      <c r="Z93" s="1"/>
    </row>
    <row r="94" spans="1:26" ht="18">
      <c r="A94" s="1"/>
      <c r="B94" s="1"/>
      <c r="C94" s="1"/>
      <c r="D94" s="1"/>
      <c r="E94" s="1"/>
      <c r="F94" s="1"/>
      <c r="G94" s="1"/>
      <c r="H94" s="1"/>
      <c r="I94" s="1"/>
      <c r="J94" s="1"/>
      <c r="K94" s="1"/>
      <c r="L94" s="1"/>
      <c r="M94" s="1"/>
      <c r="N94" s="1"/>
      <c r="O94" s="1"/>
      <c r="P94" s="4"/>
      <c r="Q94" s="1"/>
      <c r="R94" s="1"/>
      <c r="S94" s="1"/>
      <c r="T94" s="1"/>
      <c r="U94" s="1"/>
      <c r="V94" s="1"/>
      <c r="W94" s="1"/>
      <c r="X94" s="1"/>
      <c r="Y94" s="1"/>
      <c r="Z94" s="1"/>
    </row>
    <row r="95" spans="1:26" ht="18">
      <c r="A95" s="1"/>
      <c r="B95" s="1"/>
      <c r="C95" s="1"/>
      <c r="D95" s="1"/>
      <c r="E95" s="1"/>
      <c r="F95" s="1"/>
      <c r="G95" s="1"/>
      <c r="H95" s="1"/>
      <c r="I95" s="1"/>
      <c r="J95" s="1"/>
      <c r="K95" s="1"/>
      <c r="L95" s="1"/>
      <c r="M95" s="1"/>
      <c r="N95" s="1"/>
      <c r="O95" s="1"/>
      <c r="P95" s="4"/>
      <c r="Q95" s="1"/>
      <c r="R95" s="1"/>
      <c r="S95" s="1"/>
      <c r="T95" s="1"/>
      <c r="U95" s="1"/>
      <c r="V95" s="1"/>
      <c r="W95" s="1"/>
      <c r="X95" s="1"/>
      <c r="Y95" s="1"/>
      <c r="Z95" s="1"/>
    </row>
    <row r="96" spans="1:26" ht="18">
      <c r="A96" s="1"/>
      <c r="B96" s="1"/>
      <c r="C96" s="1"/>
      <c r="D96" s="1"/>
      <c r="E96" s="1"/>
      <c r="F96" s="1"/>
      <c r="G96" s="1"/>
      <c r="H96" s="1"/>
      <c r="I96" s="1"/>
      <c r="J96" s="1"/>
      <c r="K96" s="1"/>
      <c r="L96" s="1"/>
      <c r="M96" s="1"/>
      <c r="N96" s="1"/>
      <c r="O96" s="1"/>
      <c r="P96" s="4"/>
      <c r="Q96" s="1"/>
      <c r="R96" s="1"/>
      <c r="S96" s="1"/>
      <c r="T96" s="1"/>
      <c r="U96" s="1"/>
      <c r="V96" s="1"/>
      <c r="W96" s="1"/>
      <c r="X96" s="1"/>
      <c r="Y96" s="1"/>
      <c r="Z96" s="1"/>
    </row>
    <row r="97" spans="1:26" ht="18">
      <c r="A97" s="1"/>
      <c r="B97" s="1"/>
      <c r="C97" s="1"/>
      <c r="D97" s="1"/>
      <c r="E97" s="1"/>
      <c r="F97" s="1"/>
      <c r="G97" s="1"/>
      <c r="H97" s="1"/>
      <c r="I97" s="1"/>
      <c r="J97" s="1"/>
      <c r="K97" s="1"/>
      <c r="L97" s="1"/>
      <c r="M97" s="1"/>
      <c r="N97" s="1"/>
      <c r="O97" s="1"/>
      <c r="P97" s="4"/>
      <c r="Q97" s="1"/>
      <c r="R97" s="1"/>
      <c r="S97" s="1"/>
      <c r="T97" s="1"/>
      <c r="U97" s="1"/>
      <c r="V97" s="1"/>
      <c r="W97" s="1"/>
      <c r="X97" s="1"/>
      <c r="Y97" s="1"/>
      <c r="Z97" s="1"/>
    </row>
    <row r="98" spans="1:26" ht="18">
      <c r="A98" s="1"/>
      <c r="B98" s="1"/>
      <c r="C98" s="1"/>
      <c r="D98" s="1"/>
      <c r="E98" s="1"/>
      <c r="F98" s="1"/>
      <c r="G98" s="1"/>
      <c r="H98" s="1"/>
      <c r="I98" s="1"/>
      <c r="J98" s="1"/>
      <c r="K98" s="1"/>
      <c r="L98" s="1"/>
      <c r="M98" s="1"/>
      <c r="N98" s="1"/>
      <c r="O98" s="1"/>
      <c r="P98" s="4"/>
      <c r="Q98" s="1"/>
      <c r="R98" s="1"/>
      <c r="S98" s="1"/>
      <c r="T98" s="1"/>
      <c r="U98" s="1"/>
      <c r="V98" s="1"/>
      <c r="W98" s="1"/>
      <c r="X98" s="1"/>
      <c r="Y98" s="1"/>
      <c r="Z98" s="1"/>
    </row>
    <row r="99" spans="1:26" ht="18">
      <c r="A99" s="1"/>
      <c r="B99" s="1"/>
      <c r="C99" s="1"/>
      <c r="D99" s="1"/>
      <c r="E99" s="1"/>
      <c r="F99" s="1"/>
      <c r="G99" s="1"/>
      <c r="H99" s="1"/>
      <c r="I99" s="1"/>
      <c r="J99" s="1"/>
      <c r="K99" s="1"/>
      <c r="L99" s="1"/>
      <c r="M99" s="1"/>
      <c r="N99" s="1"/>
      <c r="O99" s="1"/>
      <c r="P99" s="4"/>
      <c r="Q99" s="1"/>
      <c r="R99" s="1"/>
      <c r="S99" s="1"/>
      <c r="T99" s="1"/>
      <c r="U99" s="1"/>
      <c r="V99" s="1"/>
      <c r="W99" s="1"/>
      <c r="X99" s="1"/>
      <c r="Y99" s="1"/>
      <c r="Z99" s="1"/>
    </row>
    <row r="100" spans="1:26" ht="18">
      <c r="A100" s="1"/>
      <c r="B100" s="1"/>
      <c r="C100" s="1"/>
      <c r="D100" s="1"/>
      <c r="E100" s="1"/>
      <c r="F100" s="1"/>
      <c r="G100" s="1"/>
      <c r="H100" s="1"/>
      <c r="I100" s="1"/>
      <c r="J100" s="1"/>
      <c r="K100" s="1"/>
      <c r="L100" s="1"/>
      <c r="M100" s="1"/>
      <c r="N100" s="1"/>
      <c r="O100" s="1"/>
      <c r="P100" s="4"/>
      <c r="Q100" s="1"/>
      <c r="R100" s="1"/>
      <c r="S100" s="1"/>
      <c r="T100" s="1"/>
      <c r="U100" s="1"/>
      <c r="V100" s="1"/>
      <c r="W100" s="1"/>
      <c r="X100" s="1"/>
      <c r="Y100" s="1"/>
      <c r="Z100" s="1"/>
    </row>
    <row r="101" spans="1:26" ht="18">
      <c r="A101" s="1"/>
      <c r="B101" s="1"/>
      <c r="C101" s="1"/>
      <c r="D101" s="1"/>
      <c r="E101" s="1"/>
      <c r="F101" s="1"/>
      <c r="G101" s="1"/>
      <c r="H101" s="1"/>
      <c r="I101" s="1"/>
      <c r="J101" s="1"/>
      <c r="K101" s="1"/>
      <c r="L101" s="1"/>
      <c r="M101" s="1"/>
      <c r="N101" s="1"/>
      <c r="O101" s="1"/>
      <c r="P101" s="4"/>
      <c r="Q101" s="1"/>
      <c r="R101" s="1"/>
      <c r="S101" s="1"/>
      <c r="T101" s="1"/>
      <c r="U101" s="1"/>
      <c r="V101" s="1"/>
      <c r="W101" s="1"/>
      <c r="X101" s="1"/>
      <c r="Y101" s="1"/>
      <c r="Z101" s="1"/>
    </row>
    <row r="102" spans="1:26" ht="18">
      <c r="A102" s="1"/>
      <c r="B102" s="1"/>
      <c r="C102" s="1"/>
      <c r="D102" s="1"/>
      <c r="E102" s="1"/>
      <c r="F102" s="1"/>
      <c r="G102" s="1"/>
      <c r="H102" s="1"/>
      <c r="I102" s="1"/>
      <c r="J102" s="1"/>
      <c r="K102" s="1"/>
      <c r="L102" s="1"/>
      <c r="M102" s="1"/>
      <c r="N102" s="1"/>
      <c r="O102" s="1"/>
      <c r="P102" s="4"/>
      <c r="Q102" s="1"/>
      <c r="R102" s="1"/>
      <c r="S102" s="1"/>
      <c r="T102" s="1"/>
      <c r="U102" s="1"/>
      <c r="V102" s="1"/>
      <c r="W102" s="1"/>
      <c r="X102" s="1"/>
      <c r="Y102" s="1"/>
      <c r="Z102" s="1"/>
    </row>
    <row r="103" spans="1:26" ht="18">
      <c r="A103" s="1"/>
      <c r="B103" s="1"/>
      <c r="C103" s="1"/>
      <c r="D103" s="1"/>
      <c r="E103" s="1"/>
      <c r="F103" s="1"/>
      <c r="G103" s="1"/>
      <c r="H103" s="1"/>
      <c r="I103" s="1"/>
      <c r="J103" s="1"/>
      <c r="K103" s="1"/>
      <c r="L103" s="1"/>
      <c r="M103" s="1"/>
      <c r="N103" s="1"/>
      <c r="O103" s="1"/>
      <c r="P103" s="4"/>
      <c r="Q103" s="1"/>
      <c r="R103" s="1"/>
      <c r="S103" s="1"/>
      <c r="T103" s="1"/>
      <c r="U103" s="1"/>
      <c r="V103" s="1"/>
      <c r="W103" s="1"/>
      <c r="X103" s="1"/>
      <c r="Y103" s="1"/>
      <c r="Z103" s="1"/>
    </row>
    <row r="104" spans="1:26" ht="18">
      <c r="A104" s="1"/>
      <c r="B104" s="1"/>
      <c r="C104" s="1"/>
      <c r="D104" s="1"/>
      <c r="E104" s="1"/>
      <c r="F104" s="1"/>
      <c r="G104" s="1"/>
      <c r="H104" s="1"/>
      <c r="I104" s="1"/>
      <c r="J104" s="1"/>
      <c r="K104" s="1"/>
      <c r="L104" s="1"/>
      <c r="M104" s="1"/>
      <c r="N104" s="1"/>
      <c r="O104" s="1"/>
      <c r="P104" s="4"/>
      <c r="Q104" s="1"/>
      <c r="R104" s="1"/>
      <c r="S104" s="1"/>
      <c r="T104" s="1"/>
      <c r="U104" s="1"/>
      <c r="V104" s="1"/>
      <c r="W104" s="1"/>
      <c r="X104" s="1"/>
      <c r="Y104" s="1"/>
      <c r="Z104" s="1"/>
    </row>
    <row r="105" spans="1:26" ht="18">
      <c r="A105" s="1"/>
      <c r="B105" s="1"/>
      <c r="C105" s="1"/>
      <c r="D105" s="1"/>
      <c r="E105" s="1"/>
      <c r="F105" s="1"/>
      <c r="G105" s="1"/>
      <c r="H105" s="1"/>
      <c r="I105" s="1"/>
      <c r="J105" s="1"/>
      <c r="K105" s="1"/>
      <c r="L105" s="1"/>
      <c r="M105" s="1"/>
      <c r="N105" s="1"/>
      <c r="O105" s="1"/>
      <c r="P105" s="4"/>
      <c r="Q105" s="1"/>
      <c r="R105" s="1"/>
      <c r="S105" s="1"/>
      <c r="T105" s="1"/>
      <c r="U105" s="1"/>
      <c r="V105" s="1"/>
      <c r="W105" s="1"/>
      <c r="X105" s="1"/>
      <c r="Y105" s="1"/>
      <c r="Z105" s="1"/>
    </row>
    <row r="106" spans="1:26" ht="18">
      <c r="A106" s="1"/>
      <c r="B106" s="1"/>
      <c r="C106" s="1"/>
      <c r="D106" s="1"/>
      <c r="E106" s="1"/>
      <c r="F106" s="1"/>
      <c r="G106" s="1"/>
      <c r="H106" s="1"/>
      <c r="I106" s="1"/>
      <c r="J106" s="1"/>
      <c r="K106" s="1"/>
      <c r="L106" s="1"/>
      <c r="M106" s="1"/>
      <c r="N106" s="1"/>
      <c r="O106" s="1"/>
      <c r="P106" s="4"/>
      <c r="Q106" s="1"/>
      <c r="R106" s="1"/>
      <c r="S106" s="1"/>
      <c r="T106" s="1"/>
      <c r="U106" s="1"/>
      <c r="V106" s="1"/>
      <c r="W106" s="1"/>
      <c r="X106" s="1"/>
      <c r="Y106" s="1"/>
      <c r="Z106" s="1"/>
    </row>
    <row r="107" spans="1:26" ht="18">
      <c r="A107" s="1"/>
      <c r="B107" s="1"/>
      <c r="C107" s="1"/>
      <c r="D107" s="1"/>
      <c r="E107" s="1"/>
      <c r="F107" s="1"/>
      <c r="G107" s="1"/>
      <c r="H107" s="1"/>
      <c r="I107" s="1"/>
      <c r="J107" s="1"/>
      <c r="K107" s="1"/>
      <c r="L107" s="1"/>
      <c r="M107" s="1"/>
      <c r="N107" s="1"/>
      <c r="O107" s="1"/>
      <c r="P107" s="4"/>
      <c r="Q107" s="1"/>
      <c r="R107" s="1"/>
      <c r="S107" s="1"/>
      <c r="T107" s="1"/>
      <c r="U107" s="1"/>
      <c r="V107" s="1"/>
      <c r="W107" s="1"/>
      <c r="X107" s="1"/>
      <c r="Y107" s="1"/>
      <c r="Z107" s="1"/>
    </row>
    <row r="108" spans="1:26" ht="18">
      <c r="A108" s="1"/>
      <c r="B108" s="1"/>
      <c r="C108" s="1"/>
      <c r="D108" s="1"/>
      <c r="E108" s="1"/>
      <c r="F108" s="1"/>
      <c r="G108" s="1"/>
      <c r="H108" s="1"/>
      <c r="I108" s="1"/>
      <c r="J108" s="1"/>
      <c r="K108" s="1"/>
      <c r="L108" s="1"/>
      <c r="M108" s="1"/>
      <c r="N108" s="1"/>
      <c r="O108" s="1"/>
      <c r="P108" s="4"/>
      <c r="Q108" s="1"/>
      <c r="R108" s="1"/>
      <c r="S108" s="1"/>
      <c r="T108" s="1"/>
      <c r="U108" s="1"/>
      <c r="V108" s="1"/>
      <c r="W108" s="1"/>
      <c r="X108" s="1"/>
      <c r="Y108" s="1"/>
      <c r="Z108" s="1"/>
    </row>
    <row r="109" spans="1:26" ht="18">
      <c r="A109" s="1"/>
      <c r="B109" s="1"/>
      <c r="C109" s="1"/>
      <c r="D109" s="1"/>
      <c r="E109" s="1"/>
      <c r="F109" s="1"/>
      <c r="G109" s="1"/>
      <c r="H109" s="1"/>
      <c r="I109" s="1"/>
      <c r="J109" s="1"/>
      <c r="K109" s="1"/>
      <c r="L109" s="1"/>
      <c r="M109" s="1"/>
      <c r="N109" s="1"/>
      <c r="O109" s="1"/>
      <c r="P109" s="4"/>
      <c r="Q109" s="1"/>
      <c r="R109" s="1"/>
      <c r="S109" s="1"/>
      <c r="T109" s="1"/>
      <c r="U109" s="1"/>
      <c r="V109" s="1"/>
      <c r="W109" s="1"/>
      <c r="X109" s="1"/>
      <c r="Y109" s="1"/>
      <c r="Z109" s="1"/>
    </row>
    <row r="110" spans="1:26" ht="18">
      <c r="A110" s="1"/>
      <c r="B110" s="1"/>
      <c r="C110" s="1"/>
      <c r="D110" s="1"/>
      <c r="E110" s="1"/>
      <c r="F110" s="1"/>
      <c r="G110" s="1"/>
      <c r="H110" s="1"/>
      <c r="I110" s="1"/>
      <c r="J110" s="1"/>
      <c r="K110" s="1"/>
      <c r="L110" s="1"/>
      <c r="M110" s="1"/>
      <c r="N110" s="1"/>
      <c r="O110" s="1"/>
      <c r="P110" s="4"/>
      <c r="Q110" s="1"/>
      <c r="R110" s="1"/>
      <c r="S110" s="1"/>
      <c r="T110" s="1"/>
      <c r="U110" s="1"/>
      <c r="V110" s="1"/>
      <c r="W110" s="1"/>
      <c r="X110" s="1"/>
      <c r="Y110" s="1"/>
      <c r="Z110" s="1"/>
    </row>
    <row r="111" spans="1:26" ht="18">
      <c r="A111" s="1"/>
      <c r="B111" s="1"/>
      <c r="C111" s="1"/>
      <c r="D111" s="1"/>
      <c r="E111" s="1"/>
      <c r="F111" s="1"/>
      <c r="G111" s="1"/>
      <c r="H111" s="1"/>
      <c r="I111" s="1"/>
      <c r="J111" s="1"/>
      <c r="K111" s="1"/>
      <c r="L111" s="1"/>
      <c r="M111" s="1"/>
      <c r="N111" s="1"/>
      <c r="O111" s="1"/>
      <c r="P111" s="4"/>
      <c r="Q111" s="1"/>
      <c r="R111" s="1"/>
      <c r="S111" s="1"/>
      <c r="T111" s="1"/>
      <c r="U111" s="1"/>
      <c r="V111" s="1"/>
      <c r="W111" s="1"/>
      <c r="X111" s="1"/>
      <c r="Y111" s="1"/>
      <c r="Z111" s="1"/>
    </row>
    <row r="112" spans="1:26" ht="18">
      <c r="A112" s="1"/>
      <c r="B112" s="1"/>
      <c r="C112" s="1"/>
      <c r="D112" s="1"/>
      <c r="E112" s="1"/>
      <c r="F112" s="1"/>
      <c r="G112" s="1"/>
      <c r="H112" s="1"/>
      <c r="I112" s="1"/>
      <c r="J112" s="1"/>
      <c r="K112" s="1"/>
      <c r="L112" s="1"/>
      <c r="M112" s="1"/>
      <c r="N112" s="1"/>
      <c r="O112" s="1"/>
      <c r="P112" s="4"/>
      <c r="Q112" s="1"/>
      <c r="R112" s="1"/>
      <c r="S112" s="1"/>
      <c r="T112" s="1"/>
      <c r="U112" s="1"/>
      <c r="V112" s="1"/>
      <c r="W112" s="1"/>
      <c r="X112" s="1"/>
      <c r="Y112" s="1"/>
      <c r="Z112" s="1"/>
    </row>
    <row r="113" spans="1:26" ht="18">
      <c r="A113" s="1"/>
      <c r="B113" s="1"/>
      <c r="C113" s="1"/>
      <c r="D113" s="1"/>
      <c r="E113" s="1"/>
      <c r="F113" s="1"/>
      <c r="G113" s="1"/>
      <c r="H113" s="1"/>
      <c r="I113" s="1"/>
      <c r="J113" s="1"/>
      <c r="K113" s="1"/>
      <c r="L113" s="1"/>
      <c r="M113" s="1"/>
      <c r="N113" s="1"/>
      <c r="O113" s="1"/>
      <c r="P113" s="4"/>
      <c r="Q113" s="1"/>
      <c r="R113" s="1"/>
      <c r="S113" s="1"/>
      <c r="T113" s="1"/>
      <c r="U113" s="1"/>
      <c r="V113" s="1"/>
      <c r="W113" s="1"/>
      <c r="X113" s="1"/>
      <c r="Y113" s="1"/>
      <c r="Z113" s="1"/>
    </row>
    <row r="114" spans="1:26" ht="18">
      <c r="A114" s="1"/>
      <c r="B114" s="1"/>
      <c r="C114" s="1"/>
      <c r="D114" s="1"/>
      <c r="E114" s="1"/>
      <c r="F114" s="1"/>
      <c r="G114" s="1"/>
      <c r="H114" s="1"/>
      <c r="I114" s="1"/>
      <c r="J114" s="1"/>
      <c r="K114" s="1"/>
      <c r="L114" s="1"/>
      <c r="M114" s="1"/>
      <c r="N114" s="1"/>
      <c r="O114" s="1"/>
      <c r="P114" s="4"/>
      <c r="Q114" s="1"/>
      <c r="R114" s="1"/>
      <c r="S114" s="1"/>
      <c r="T114" s="1"/>
      <c r="U114" s="1"/>
      <c r="V114" s="1"/>
      <c r="W114" s="1"/>
      <c r="X114" s="1"/>
      <c r="Y114" s="1"/>
      <c r="Z114" s="1"/>
    </row>
    <row r="115" spans="1:26" ht="18">
      <c r="A115" s="1"/>
      <c r="B115" s="1"/>
      <c r="C115" s="1"/>
      <c r="D115" s="1"/>
      <c r="E115" s="1"/>
      <c r="F115" s="1"/>
      <c r="G115" s="1"/>
      <c r="H115" s="1"/>
      <c r="I115" s="1"/>
      <c r="J115" s="1"/>
      <c r="K115" s="1"/>
      <c r="L115" s="1"/>
      <c r="M115" s="1"/>
      <c r="N115" s="1"/>
      <c r="O115" s="1"/>
      <c r="P115" s="4"/>
      <c r="Q115" s="1"/>
      <c r="R115" s="1"/>
      <c r="S115" s="1"/>
      <c r="T115" s="1"/>
      <c r="U115" s="1"/>
      <c r="V115" s="1"/>
      <c r="W115" s="1"/>
      <c r="X115" s="1"/>
      <c r="Y115" s="1"/>
      <c r="Z115" s="1"/>
    </row>
    <row r="116" spans="1:26" ht="18">
      <c r="A116" s="1"/>
      <c r="B116" s="1"/>
      <c r="C116" s="1"/>
      <c r="D116" s="1"/>
      <c r="E116" s="1"/>
      <c r="F116" s="1"/>
      <c r="G116" s="1"/>
      <c r="H116" s="1"/>
      <c r="I116" s="1"/>
      <c r="J116" s="1"/>
      <c r="K116" s="1"/>
      <c r="L116" s="1"/>
      <c r="M116" s="1"/>
      <c r="N116" s="1"/>
      <c r="O116" s="1"/>
      <c r="P116" s="4"/>
      <c r="Q116" s="1"/>
      <c r="R116" s="1"/>
      <c r="S116" s="1"/>
      <c r="T116" s="1"/>
      <c r="U116" s="1"/>
      <c r="V116" s="1"/>
      <c r="W116" s="1"/>
      <c r="X116" s="1"/>
      <c r="Y116" s="1"/>
      <c r="Z116" s="1"/>
    </row>
    <row r="117" spans="1:26" ht="18">
      <c r="A117" s="1"/>
      <c r="B117" s="1"/>
      <c r="C117" s="1"/>
      <c r="D117" s="1"/>
      <c r="E117" s="1"/>
      <c r="F117" s="1"/>
      <c r="G117" s="1"/>
      <c r="H117" s="1"/>
      <c r="I117" s="1"/>
      <c r="J117" s="1"/>
      <c r="K117" s="1"/>
      <c r="L117" s="1"/>
      <c r="M117" s="1"/>
      <c r="N117" s="1"/>
      <c r="O117" s="1"/>
      <c r="P117" s="4"/>
      <c r="Q117" s="1"/>
      <c r="R117" s="1"/>
      <c r="S117" s="1"/>
      <c r="T117" s="1"/>
      <c r="U117" s="1"/>
      <c r="V117" s="1"/>
      <c r="W117" s="1"/>
      <c r="X117" s="1"/>
      <c r="Y117" s="1"/>
      <c r="Z117" s="1"/>
    </row>
    <row r="118" spans="1:26" ht="18">
      <c r="A118" s="1"/>
      <c r="B118" s="1"/>
      <c r="C118" s="1"/>
      <c r="D118" s="1"/>
      <c r="E118" s="1"/>
      <c r="F118" s="1"/>
      <c r="G118" s="1"/>
      <c r="H118" s="1"/>
      <c r="I118" s="1"/>
      <c r="J118" s="1"/>
      <c r="K118" s="1"/>
      <c r="L118" s="1"/>
      <c r="M118" s="1"/>
      <c r="N118" s="1"/>
      <c r="O118" s="1"/>
      <c r="P118" s="4"/>
      <c r="Q118" s="1"/>
      <c r="R118" s="1"/>
      <c r="S118" s="1"/>
      <c r="T118" s="1"/>
      <c r="U118" s="1"/>
      <c r="V118" s="1"/>
      <c r="W118" s="1"/>
      <c r="X118" s="1"/>
      <c r="Y118" s="1"/>
      <c r="Z118" s="1"/>
    </row>
    <row r="119" spans="1:26" ht="18">
      <c r="A119" s="1"/>
      <c r="B119" s="1"/>
      <c r="C119" s="1"/>
      <c r="D119" s="1"/>
      <c r="E119" s="1"/>
      <c r="F119" s="1"/>
      <c r="G119" s="1"/>
      <c r="H119" s="1"/>
      <c r="I119" s="1"/>
      <c r="J119" s="1"/>
      <c r="K119" s="1"/>
      <c r="L119" s="1"/>
      <c r="M119" s="1"/>
      <c r="N119" s="1"/>
      <c r="O119" s="1"/>
      <c r="P119" s="4"/>
      <c r="Q119" s="1"/>
      <c r="R119" s="1"/>
      <c r="S119" s="1"/>
      <c r="T119" s="1"/>
      <c r="U119" s="1"/>
      <c r="V119" s="1"/>
      <c r="W119" s="1"/>
      <c r="X119" s="1"/>
      <c r="Y119" s="1"/>
      <c r="Z119" s="1"/>
    </row>
    <row r="120" spans="1:26" ht="18">
      <c r="A120" s="1"/>
      <c r="B120" s="1"/>
      <c r="C120" s="1"/>
      <c r="D120" s="1"/>
      <c r="E120" s="1"/>
      <c r="F120" s="1"/>
      <c r="G120" s="1"/>
      <c r="H120" s="1"/>
      <c r="I120" s="1"/>
      <c r="J120" s="1"/>
      <c r="K120" s="1"/>
      <c r="L120" s="1"/>
      <c r="M120" s="1"/>
      <c r="N120" s="1"/>
      <c r="O120" s="1"/>
      <c r="P120" s="4"/>
      <c r="Q120" s="1"/>
      <c r="R120" s="1"/>
      <c r="S120" s="1"/>
      <c r="T120" s="1"/>
      <c r="U120" s="1"/>
      <c r="V120" s="1"/>
      <c r="W120" s="1"/>
      <c r="X120" s="1"/>
      <c r="Y120" s="1"/>
      <c r="Z120" s="1"/>
    </row>
    <row r="121" spans="1:26" ht="18">
      <c r="A121" s="1"/>
      <c r="B121" s="1"/>
      <c r="C121" s="1"/>
      <c r="D121" s="1"/>
      <c r="E121" s="1"/>
      <c r="F121" s="1"/>
      <c r="G121" s="1"/>
      <c r="H121" s="1"/>
      <c r="I121" s="1"/>
      <c r="J121" s="1"/>
      <c r="K121" s="1"/>
      <c r="L121" s="1"/>
      <c r="M121" s="1"/>
      <c r="N121" s="1"/>
      <c r="O121" s="1"/>
      <c r="P121" s="4"/>
      <c r="Q121" s="1"/>
      <c r="R121" s="1"/>
      <c r="S121" s="1"/>
      <c r="T121" s="1"/>
      <c r="U121" s="1"/>
      <c r="V121" s="1"/>
      <c r="W121" s="1"/>
      <c r="X121" s="1"/>
      <c r="Y121" s="1"/>
      <c r="Z121" s="1"/>
    </row>
    <row r="122" spans="1:26" ht="18">
      <c r="A122" s="1"/>
      <c r="B122" s="1"/>
      <c r="C122" s="1"/>
      <c r="D122" s="1"/>
      <c r="E122" s="1"/>
      <c r="F122" s="1"/>
      <c r="G122" s="1"/>
      <c r="H122" s="1"/>
      <c r="I122" s="1"/>
      <c r="J122" s="1"/>
      <c r="K122" s="1"/>
      <c r="L122" s="1"/>
      <c r="M122" s="1"/>
      <c r="N122" s="1"/>
      <c r="O122" s="1"/>
      <c r="P122" s="4"/>
      <c r="Q122" s="1"/>
      <c r="R122" s="1"/>
      <c r="S122" s="1"/>
      <c r="T122" s="1"/>
      <c r="U122" s="1"/>
      <c r="V122" s="1"/>
      <c r="W122" s="1"/>
      <c r="X122" s="1"/>
      <c r="Y122" s="1"/>
      <c r="Z122" s="1"/>
    </row>
    <row r="123" spans="1:26" ht="18">
      <c r="A123" s="1"/>
      <c r="B123" s="1"/>
      <c r="C123" s="1"/>
      <c r="D123" s="1"/>
      <c r="E123" s="1"/>
      <c r="F123" s="1"/>
      <c r="G123" s="1"/>
      <c r="H123" s="1"/>
      <c r="I123" s="1"/>
      <c r="J123" s="1"/>
      <c r="K123" s="1"/>
      <c r="L123" s="1"/>
      <c r="M123" s="1"/>
      <c r="N123" s="1"/>
      <c r="O123" s="1"/>
      <c r="P123" s="4"/>
      <c r="Q123" s="1"/>
      <c r="R123" s="1"/>
      <c r="S123" s="1"/>
      <c r="T123" s="1"/>
      <c r="U123" s="1"/>
      <c r="V123" s="1"/>
      <c r="W123" s="1"/>
      <c r="X123" s="1"/>
      <c r="Y123" s="1"/>
      <c r="Z123" s="1"/>
    </row>
    <row r="124" spans="1:26" ht="18">
      <c r="A124" s="1"/>
      <c r="B124" s="1"/>
      <c r="C124" s="1"/>
      <c r="D124" s="1"/>
      <c r="E124" s="1"/>
      <c r="F124" s="1"/>
      <c r="G124" s="1"/>
      <c r="H124" s="1"/>
      <c r="I124" s="1"/>
      <c r="J124" s="1"/>
      <c r="K124" s="1"/>
      <c r="L124" s="1"/>
      <c r="M124" s="1"/>
      <c r="N124" s="1"/>
      <c r="O124" s="1"/>
      <c r="P124" s="4"/>
      <c r="Q124" s="1"/>
      <c r="R124" s="1"/>
      <c r="S124" s="1"/>
      <c r="T124" s="1"/>
      <c r="U124" s="1"/>
      <c r="V124" s="1"/>
      <c r="W124" s="1"/>
      <c r="X124" s="1"/>
      <c r="Y124" s="1"/>
      <c r="Z124" s="1"/>
    </row>
    <row r="125" spans="1:26" ht="18">
      <c r="A125" s="1"/>
      <c r="B125" s="1"/>
      <c r="C125" s="1"/>
      <c r="D125" s="1"/>
      <c r="E125" s="1"/>
      <c r="F125" s="1"/>
      <c r="G125" s="1"/>
      <c r="H125" s="1"/>
      <c r="I125" s="1"/>
      <c r="J125" s="1"/>
      <c r="K125" s="1"/>
      <c r="L125" s="1"/>
      <c r="M125" s="1"/>
      <c r="N125" s="1"/>
      <c r="O125" s="1"/>
      <c r="P125" s="4"/>
      <c r="Q125" s="1"/>
      <c r="R125" s="1"/>
      <c r="S125" s="1"/>
      <c r="T125" s="1"/>
      <c r="U125" s="1"/>
      <c r="V125" s="1"/>
      <c r="W125" s="1"/>
      <c r="X125" s="1"/>
      <c r="Y125" s="1"/>
      <c r="Z125" s="1"/>
    </row>
    <row r="126" spans="1:26" ht="18">
      <c r="A126" s="1"/>
      <c r="B126" s="1"/>
      <c r="C126" s="1"/>
      <c r="D126" s="1"/>
      <c r="E126" s="1"/>
      <c r="F126" s="1"/>
      <c r="G126" s="1"/>
      <c r="H126" s="1"/>
      <c r="I126" s="1"/>
      <c r="J126" s="1"/>
      <c r="K126" s="1"/>
      <c r="L126" s="1"/>
      <c r="M126" s="1"/>
      <c r="N126" s="1"/>
      <c r="O126" s="1"/>
      <c r="P126" s="4"/>
      <c r="Q126" s="1"/>
      <c r="R126" s="1"/>
      <c r="S126" s="1"/>
      <c r="T126" s="1"/>
      <c r="U126" s="1"/>
      <c r="V126" s="1"/>
      <c r="W126" s="1"/>
      <c r="X126" s="1"/>
      <c r="Y126" s="1"/>
      <c r="Z126" s="1"/>
    </row>
    <row r="127" spans="1:26" ht="18">
      <c r="A127" s="1"/>
      <c r="B127" s="1"/>
      <c r="C127" s="1"/>
      <c r="D127" s="1"/>
      <c r="E127" s="1"/>
      <c r="F127" s="1"/>
      <c r="G127" s="1"/>
      <c r="H127" s="1"/>
      <c r="I127" s="1"/>
      <c r="J127" s="1"/>
      <c r="K127" s="1"/>
      <c r="L127" s="1"/>
      <c r="M127" s="1"/>
      <c r="N127" s="1"/>
      <c r="O127" s="1"/>
      <c r="P127" s="4"/>
      <c r="Q127" s="1"/>
      <c r="R127" s="1"/>
      <c r="S127" s="1"/>
      <c r="T127" s="1"/>
      <c r="U127" s="1"/>
      <c r="V127" s="1"/>
      <c r="W127" s="1"/>
      <c r="X127" s="1"/>
      <c r="Y127" s="1"/>
      <c r="Z127" s="1"/>
    </row>
    <row r="128" spans="1:26" ht="18">
      <c r="A128" s="1"/>
      <c r="B128" s="1"/>
      <c r="C128" s="1"/>
      <c r="D128" s="1"/>
      <c r="E128" s="1"/>
      <c r="F128" s="1"/>
      <c r="G128" s="1"/>
      <c r="H128" s="1"/>
      <c r="I128" s="1"/>
      <c r="J128" s="1"/>
      <c r="K128" s="1"/>
      <c r="L128" s="1"/>
      <c r="M128" s="1"/>
      <c r="N128" s="1"/>
      <c r="O128" s="1"/>
      <c r="P128" s="4"/>
      <c r="Q128" s="1"/>
      <c r="R128" s="1"/>
      <c r="S128" s="1"/>
      <c r="T128" s="1"/>
      <c r="U128" s="1"/>
      <c r="V128" s="1"/>
      <c r="W128" s="1"/>
      <c r="X128" s="1"/>
      <c r="Y128" s="1"/>
      <c r="Z128" s="1"/>
    </row>
    <row r="129" spans="1:26" ht="18">
      <c r="A129" s="1"/>
      <c r="B129" s="1"/>
      <c r="C129" s="1"/>
      <c r="D129" s="1"/>
      <c r="E129" s="1"/>
      <c r="F129" s="1"/>
      <c r="G129" s="1"/>
      <c r="H129" s="1"/>
      <c r="I129" s="1"/>
      <c r="J129" s="1"/>
      <c r="K129" s="1"/>
      <c r="L129" s="1"/>
      <c r="M129" s="1"/>
      <c r="N129" s="1"/>
      <c r="O129" s="1"/>
      <c r="P129" s="4"/>
      <c r="Q129" s="1"/>
      <c r="R129" s="1"/>
      <c r="S129" s="1"/>
      <c r="T129" s="1"/>
      <c r="U129" s="1"/>
      <c r="V129" s="1"/>
      <c r="W129" s="1"/>
      <c r="X129" s="1"/>
      <c r="Y129" s="1"/>
      <c r="Z129" s="1"/>
    </row>
    <row r="130" spans="1:26" ht="18">
      <c r="A130" s="1"/>
      <c r="B130" s="1"/>
      <c r="C130" s="1"/>
      <c r="D130" s="1"/>
      <c r="E130" s="1"/>
      <c r="F130" s="1"/>
      <c r="G130" s="1"/>
      <c r="H130" s="1"/>
      <c r="I130" s="1"/>
      <c r="J130" s="1"/>
      <c r="K130" s="1"/>
      <c r="L130" s="1"/>
      <c r="M130" s="1"/>
      <c r="N130" s="1"/>
      <c r="O130" s="1"/>
      <c r="P130" s="4"/>
      <c r="Q130" s="1"/>
      <c r="R130" s="1"/>
      <c r="S130" s="1"/>
      <c r="T130" s="1"/>
      <c r="U130" s="1"/>
      <c r="V130" s="1"/>
      <c r="W130" s="1"/>
      <c r="X130" s="1"/>
      <c r="Y130" s="1"/>
      <c r="Z130" s="1"/>
    </row>
    <row r="131" spans="1:26" ht="18">
      <c r="A131" s="1"/>
      <c r="B131" s="1"/>
      <c r="C131" s="1"/>
      <c r="D131" s="1"/>
      <c r="E131" s="1"/>
      <c r="F131" s="1"/>
      <c r="G131" s="1"/>
      <c r="H131" s="1"/>
      <c r="I131" s="1"/>
      <c r="J131" s="1"/>
      <c r="K131" s="1"/>
      <c r="L131" s="1"/>
      <c r="M131" s="1"/>
      <c r="N131" s="1"/>
      <c r="O131" s="1"/>
      <c r="P131" s="4"/>
      <c r="Q131" s="1"/>
      <c r="R131" s="1"/>
      <c r="S131" s="1"/>
      <c r="T131" s="1"/>
      <c r="U131" s="1"/>
      <c r="V131" s="1"/>
      <c r="W131" s="1"/>
      <c r="X131" s="1"/>
      <c r="Y131" s="1"/>
      <c r="Z131" s="1"/>
    </row>
    <row r="132" spans="1:26" ht="18">
      <c r="A132" s="1"/>
      <c r="B132" s="1"/>
      <c r="C132" s="1"/>
      <c r="D132" s="1"/>
      <c r="E132" s="1"/>
      <c r="F132" s="1"/>
      <c r="G132" s="1"/>
      <c r="H132" s="1"/>
      <c r="I132" s="1"/>
      <c r="J132" s="1"/>
      <c r="K132" s="1"/>
      <c r="L132" s="1"/>
      <c r="M132" s="1"/>
      <c r="N132" s="1"/>
      <c r="O132" s="1"/>
      <c r="P132" s="4"/>
      <c r="Q132" s="1"/>
      <c r="R132" s="1"/>
      <c r="S132" s="1"/>
      <c r="T132" s="1"/>
      <c r="U132" s="1"/>
      <c r="V132" s="1"/>
      <c r="W132" s="1"/>
      <c r="X132" s="1"/>
      <c r="Y132" s="1"/>
      <c r="Z132" s="1"/>
    </row>
    <row r="133" spans="1:26" ht="18">
      <c r="A133" s="1"/>
      <c r="B133" s="1"/>
      <c r="C133" s="1"/>
      <c r="D133" s="1"/>
      <c r="E133" s="1"/>
      <c r="F133" s="1"/>
      <c r="G133" s="1"/>
      <c r="H133" s="1"/>
      <c r="I133" s="1"/>
      <c r="J133" s="1"/>
      <c r="K133" s="1"/>
      <c r="L133" s="1"/>
      <c r="M133" s="1"/>
      <c r="N133" s="1"/>
      <c r="O133" s="1"/>
      <c r="P133" s="4"/>
      <c r="Q133" s="1"/>
      <c r="R133" s="1"/>
      <c r="S133" s="1"/>
      <c r="T133" s="1"/>
      <c r="U133" s="1"/>
      <c r="V133" s="1"/>
      <c r="W133" s="1"/>
      <c r="X133" s="1"/>
      <c r="Y133" s="1"/>
      <c r="Z133" s="1"/>
    </row>
    <row r="134" spans="1:26" ht="18">
      <c r="A134" s="1"/>
      <c r="B134" s="1"/>
      <c r="C134" s="1"/>
      <c r="D134" s="1"/>
      <c r="E134" s="1"/>
      <c r="F134" s="1"/>
      <c r="G134" s="1"/>
      <c r="H134" s="1"/>
      <c r="I134" s="1"/>
      <c r="J134" s="1"/>
      <c r="K134" s="1"/>
      <c r="L134" s="1"/>
      <c r="M134" s="1"/>
      <c r="N134" s="1"/>
      <c r="O134" s="1"/>
      <c r="P134" s="4"/>
      <c r="Q134" s="1"/>
      <c r="R134" s="1"/>
      <c r="S134" s="1"/>
      <c r="T134" s="1"/>
      <c r="U134" s="1"/>
      <c r="V134" s="1"/>
      <c r="W134" s="1"/>
      <c r="X134" s="1"/>
      <c r="Y134" s="1"/>
      <c r="Z134" s="1"/>
    </row>
    <row r="135" spans="1:26" ht="18">
      <c r="A135" s="1"/>
      <c r="B135" s="1"/>
      <c r="C135" s="1"/>
      <c r="D135" s="1"/>
      <c r="E135" s="1"/>
      <c r="F135" s="1"/>
      <c r="G135" s="1"/>
      <c r="H135" s="1"/>
      <c r="I135" s="1"/>
      <c r="J135" s="1"/>
      <c r="K135" s="1"/>
      <c r="L135" s="1"/>
      <c r="M135" s="1"/>
      <c r="N135" s="1"/>
      <c r="O135" s="1"/>
      <c r="P135" s="4"/>
      <c r="Q135" s="1"/>
      <c r="R135" s="1"/>
      <c r="S135" s="1"/>
      <c r="T135" s="1"/>
      <c r="U135" s="1"/>
      <c r="V135" s="1"/>
      <c r="W135" s="1"/>
      <c r="X135" s="1"/>
      <c r="Y135" s="1"/>
      <c r="Z135" s="1"/>
    </row>
    <row r="136" spans="1:26" ht="18">
      <c r="A136" s="1"/>
      <c r="B136" s="1"/>
      <c r="C136" s="1"/>
      <c r="D136" s="1"/>
      <c r="E136" s="1"/>
      <c r="F136" s="1"/>
      <c r="G136" s="1"/>
      <c r="H136" s="1"/>
      <c r="I136" s="1"/>
      <c r="J136" s="1"/>
      <c r="K136" s="1"/>
      <c r="L136" s="1"/>
      <c r="M136" s="1"/>
      <c r="N136" s="1"/>
      <c r="O136" s="1"/>
      <c r="P136" s="4"/>
      <c r="Q136" s="1"/>
      <c r="R136" s="1"/>
      <c r="S136" s="1"/>
      <c r="T136" s="1"/>
      <c r="U136" s="1"/>
      <c r="V136" s="1"/>
      <c r="W136" s="1"/>
      <c r="X136" s="1"/>
      <c r="Y136" s="1"/>
      <c r="Z136" s="1"/>
    </row>
    <row r="137" spans="1:26" ht="18">
      <c r="A137" s="1"/>
      <c r="B137" s="1"/>
      <c r="C137" s="1"/>
      <c r="D137" s="1"/>
      <c r="E137" s="1"/>
      <c r="F137" s="1"/>
      <c r="G137" s="1"/>
      <c r="H137" s="1"/>
      <c r="I137" s="1"/>
      <c r="J137" s="1"/>
      <c r="K137" s="1"/>
      <c r="L137" s="1"/>
      <c r="M137" s="1"/>
      <c r="N137" s="1"/>
      <c r="O137" s="1"/>
      <c r="P137" s="4"/>
      <c r="Q137" s="1"/>
      <c r="R137" s="1"/>
      <c r="S137" s="1"/>
      <c r="T137" s="1"/>
      <c r="U137" s="1"/>
      <c r="V137" s="1"/>
      <c r="W137" s="1"/>
      <c r="X137" s="1"/>
      <c r="Y137" s="1"/>
      <c r="Z137" s="1"/>
    </row>
    <row r="138" spans="1:26" ht="18">
      <c r="A138" s="1"/>
      <c r="B138" s="1"/>
      <c r="C138" s="1"/>
      <c r="D138" s="1"/>
      <c r="E138" s="1"/>
      <c r="F138" s="1"/>
      <c r="G138" s="1"/>
      <c r="H138" s="1"/>
      <c r="I138" s="1"/>
      <c r="J138" s="1"/>
      <c r="K138" s="1"/>
      <c r="L138" s="1"/>
      <c r="M138" s="1"/>
      <c r="N138" s="1"/>
      <c r="O138" s="1"/>
      <c r="P138" s="4"/>
      <c r="Q138" s="1"/>
      <c r="R138" s="1"/>
      <c r="S138" s="1"/>
      <c r="T138" s="1"/>
      <c r="U138" s="1"/>
      <c r="V138" s="1"/>
      <c r="W138" s="1"/>
      <c r="X138" s="1"/>
      <c r="Y138" s="1"/>
      <c r="Z138" s="1"/>
    </row>
    <row r="139" spans="1:26" ht="18">
      <c r="A139" s="1"/>
      <c r="B139" s="1"/>
      <c r="C139" s="1"/>
      <c r="D139" s="1"/>
      <c r="E139" s="1"/>
      <c r="F139" s="1"/>
      <c r="G139" s="1"/>
      <c r="H139" s="1"/>
      <c r="I139" s="1"/>
      <c r="J139" s="1"/>
      <c r="K139" s="1"/>
      <c r="L139" s="1"/>
      <c r="M139" s="1"/>
      <c r="N139" s="1"/>
      <c r="O139" s="1"/>
      <c r="P139" s="4"/>
      <c r="Q139" s="1"/>
      <c r="R139" s="1"/>
      <c r="S139" s="1"/>
      <c r="T139" s="1"/>
      <c r="U139" s="1"/>
      <c r="V139" s="1"/>
      <c r="W139" s="1"/>
      <c r="X139" s="1"/>
      <c r="Y139" s="1"/>
      <c r="Z139" s="1"/>
    </row>
    <row r="140" spans="1:26" ht="18">
      <c r="A140" s="1"/>
      <c r="B140" s="1"/>
      <c r="C140" s="1"/>
      <c r="D140" s="1"/>
      <c r="E140" s="1"/>
      <c r="F140" s="1"/>
      <c r="G140" s="1"/>
      <c r="H140" s="1"/>
      <c r="I140" s="1"/>
      <c r="J140" s="1"/>
      <c r="K140" s="1"/>
      <c r="L140" s="1"/>
      <c r="M140" s="1"/>
      <c r="N140" s="1"/>
      <c r="O140" s="1"/>
      <c r="P140" s="4"/>
      <c r="Q140" s="1"/>
      <c r="R140" s="1"/>
      <c r="S140" s="1"/>
      <c r="T140" s="1"/>
      <c r="U140" s="1"/>
      <c r="V140" s="1"/>
      <c r="W140" s="1"/>
      <c r="X140" s="1"/>
      <c r="Y140" s="1"/>
      <c r="Z140" s="1"/>
    </row>
    <row r="141" spans="1:26" ht="18">
      <c r="A141" s="1"/>
      <c r="B141" s="1"/>
      <c r="C141" s="1"/>
      <c r="D141" s="1"/>
      <c r="E141" s="1"/>
      <c r="F141" s="1"/>
      <c r="G141" s="1"/>
      <c r="H141" s="1"/>
      <c r="I141" s="1"/>
      <c r="J141" s="1"/>
      <c r="K141" s="1"/>
      <c r="L141" s="1"/>
      <c r="M141" s="1"/>
      <c r="N141" s="1"/>
      <c r="O141" s="1"/>
      <c r="P141" s="4"/>
      <c r="Q141" s="1"/>
      <c r="R141" s="1"/>
      <c r="S141" s="1"/>
      <c r="T141" s="1"/>
      <c r="U141" s="1"/>
      <c r="V141" s="1"/>
      <c r="W141" s="1"/>
      <c r="X141" s="1"/>
      <c r="Y141" s="1"/>
      <c r="Z141" s="1"/>
    </row>
    <row r="142" spans="1:26" ht="18">
      <c r="A142" s="1"/>
      <c r="B142" s="1"/>
      <c r="C142" s="1"/>
      <c r="D142" s="1"/>
      <c r="E142" s="1"/>
      <c r="F142" s="1"/>
      <c r="G142" s="1"/>
      <c r="H142" s="1"/>
      <c r="I142" s="1"/>
      <c r="J142" s="1"/>
      <c r="K142" s="1"/>
      <c r="L142" s="1"/>
      <c r="M142" s="1"/>
      <c r="N142" s="1"/>
      <c r="O142" s="1"/>
      <c r="P142" s="4"/>
      <c r="Q142" s="1"/>
      <c r="R142" s="1"/>
      <c r="S142" s="1"/>
      <c r="T142" s="1"/>
      <c r="U142" s="1"/>
      <c r="V142" s="1"/>
      <c r="W142" s="1"/>
      <c r="X142" s="1"/>
      <c r="Y142" s="1"/>
      <c r="Z142" s="1"/>
    </row>
    <row r="143" spans="1:26" ht="18">
      <c r="A143" s="1"/>
      <c r="B143" s="1"/>
      <c r="C143" s="1"/>
      <c r="D143" s="1"/>
      <c r="E143" s="1"/>
      <c r="F143" s="1"/>
      <c r="G143" s="1"/>
      <c r="H143" s="1"/>
      <c r="I143" s="1"/>
      <c r="J143" s="1"/>
      <c r="K143" s="1"/>
      <c r="L143" s="1"/>
      <c r="M143" s="1"/>
      <c r="N143" s="1"/>
      <c r="O143" s="1"/>
      <c r="P143" s="4"/>
      <c r="Q143" s="1"/>
      <c r="R143" s="1"/>
      <c r="S143" s="1"/>
      <c r="T143" s="1"/>
      <c r="U143" s="1"/>
      <c r="V143" s="1"/>
      <c r="W143" s="1"/>
      <c r="X143" s="1"/>
      <c r="Y143" s="1"/>
      <c r="Z143" s="1"/>
    </row>
    <row r="144" spans="1:26" ht="18">
      <c r="A144" s="1"/>
      <c r="B144" s="1"/>
      <c r="C144" s="1"/>
      <c r="D144" s="1"/>
      <c r="E144" s="1"/>
      <c r="F144" s="1"/>
      <c r="G144" s="1"/>
      <c r="H144" s="1"/>
      <c r="I144" s="1"/>
      <c r="J144" s="1"/>
      <c r="K144" s="1"/>
      <c r="L144" s="1"/>
      <c r="M144" s="1"/>
      <c r="N144" s="1"/>
      <c r="O144" s="1"/>
      <c r="P144" s="4"/>
      <c r="Q144" s="1"/>
      <c r="R144" s="1"/>
      <c r="S144" s="1"/>
      <c r="T144" s="1"/>
      <c r="U144" s="1"/>
      <c r="V144" s="1"/>
      <c r="W144" s="1"/>
      <c r="X144" s="1"/>
      <c r="Y144" s="1"/>
      <c r="Z144" s="1"/>
    </row>
    <row r="145" spans="1:26" ht="18">
      <c r="A145" s="1"/>
      <c r="B145" s="1"/>
      <c r="C145" s="1"/>
      <c r="D145" s="1"/>
      <c r="E145" s="1"/>
      <c r="F145" s="1"/>
      <c r="G145" s="1"/>
      <c r="H145" s="1"/>
      <c r="I145" s="1"/>
      <c r="J145" s="1"/>
      <c r="K145" s="1"/>
      <c r="L145" s="1"/>
      <c r="M145" s="1"/>
      <c r="N145" s="1"/>
      <c r="O145" s="1"/>
      <c r="P145" s="4"/>
      <c r="Q145" s="1"/>
      <c r="R145" s="1"/>
      <c r="S145" s="1"/>
      <c r="T145" s="1"/>
      <c r="U145" s="1"/>
      <c r="V145" s="1"/>
      <c r="W145" s="1"/>
      <c r="X145" s="1"/>
      <c r="Y145" s="1"/>
      <c r="Z145" s="1"/>
    </row>
    <row r="146" spans="1:26" ht="18">
      <c r="A146" s="1"/>
      <c r="B146" s="1"/>
      <c r="C146" s="1"/>
      <c r="D146" s="1"/>
      <c r="E146" s="1"/>
      <c r="F146" s="1"/>
      <c r="G146" s="1"/>
      <c r="H146" s="1"/>
      <c r="I146" s="1"/>
      <c r="J146" s="1"/>
      <c r="K146" s="1"/>
      <c r="L146" s="1"/>
      <c r="M146" s="1"/>
      <c r="N146" s="1"/>
      <c r="O146" s="1"/>
      <c r="P146" s="4"/>
      <c r="Q146" s="1"/>
      <c r="R146" s="1"/>
      <c r="S146" s="1"/>
      <c r="T146" s="1"/>
      <c r="U146" s="1"/>
      <c r="V146" s="1"/>
      <c r="W146" s="1"/>
      <c r="X146" s="1"/>
      <c r="Y146" s="1"/>
      <c r="Z146" s="1"/>
    </row>
    <row r="147" spans="1:26" ht="18">
      <c r="A147" s="1"/>
      <c r="B147" s="1"/>
      <c r="C147" s="1"/>
      <c r="D147" s="1"/>
      <c r="E147" s="1"/>
      <c r="F147" s="1"/>
      <c r="G147" s="1"/>
      <c r="H147" s="1"/>
      <c r="I147" s="1"/>
      <c r="J147" s="1"/>
      <c r="K147" s="1"/>
      <c r="L147" s="1"/>
      <c r="M147" s="1"/>
      <c r="N147" s="1"/>
      <c r="O147" s="1"/>
      <c r="P147" s="4"/>
      <c r="Q147" s="1"/>
      <c r="R147" s="1"/>
      <c r="S147" s="1"/>
      <c r="T147" s="1"/>
      <c r="U147" s="1"/>
      <c r="V147" s="1"/>
      <c r="W147" s="1"/>
      <c r="X147" s="1"/>
      <c r="Y147" s="1"/>
      <c r="Z147" s="1"/>
    </row>
    <row r="148" spans="1:26" ht="18">
      <c r="A148" s="1"/>
      <c r="B148" s="1"/>
      <c r="C148" s="1"/>
      <c r="D148" s="1"/>
      <c r="E148" s="1"/>
      <c r="F148" s="1"/>
      <c r="G148" s="1"/>
      <c r="H148" s="1"/>
      <c r="I148" s="1"/>
      <c r="J148" s="1"/>
      <c r="K148" s="1"/>
      <c r="L148" s="1"/>
      <c r="M148" s="1"/>
      <c r="N148" s="1"/>
      <c r="O148" s="1"/>
      <c r="P148" s="4"/>
      <c r="Q148" s="1"/>
      <c r="R148" s="1"/>
      <c r="S148" s="1"/>
      <c r="T148" s="1"/>
      <c r="U148" s="1"/>
      <c r="V148" s="1"/>
      <c r="W148" s="1"/>
      <c r="X148" s="1"/>
      <c r="Y148" s="1"/>
      <c r="Z148" s="1"/>
    </row>
    <row r="149" spans="1:26" ht="1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sheetProtection password="CC2D" sheet="1" objects="1" scenarios="1" formatCells="0" formatColumns="0" formatRows="0" insertColumns="0" insertRows="0" deleteColumns="0" deleteRows="0" selectLockedCells="1"/>
  <mergeCells count="19">
    <mergeCell ref="A7:X7"/>
    <mergeCell ref="T8:X8"/>
    <mergeCell ref="T9:U9"/>
    <mergeCell ref="V9:W9"/>
    <mergeCell ref="T10:U10"/>
    <mergeCell ref="V10:W10"/>
    <mergeCell ref="T11:U11"/>
    <mergeCell ref="V11:W11"/>
    <mergeCell ref="T12:U12"/>
    <mergeCell ref="V12:W12"/>
    <mergeCell ref="T13:U13"/>
    <mergeCell ref="V13:W13"/>
    <mergeCell ref="T14:U14"/>
    <mergeCell ref="V14:W14"/>
    <mergeCell ref="T15:W15"/>
    <mergeCell ref="B16:D16"/>
    <mergeCell ref="R16:T16"/>
    <mergeCell ref="U16:V16"/>
    <mergeCell ref="W16:X16"/>
  </mergeCells>
  <phoneticPr fontId="4" type="noConversion"/>
  <printOptions horizontalCentered="1" verticalCentered="1"/>
  <pageMargins left="0.25" right="0.25" top="0.75" bottom="0.75" header="0.3" footer="0.3"/>
  <pageSetup paperSize="9" scale="64" orientation="landscape" horizontalDpi="4294967293" verticalDpi="0" r:id="rId1"/>
  <drawing r:id="rId2"/>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sheetPr enableFormatConditionsCalculation="0">
    <tabColor indexed="45"/>
    <pageSetUpPr fitToPage="1"/>
  </sheetPr>
  <dimension ref="A5:IW73"/>
  <sheetViews>
    <sheetView topLeftCell="A14" workbookViewId="0">
      <selection activeCell="P35" sqref="P35"/>
    </sheetView>
  </sheetViews>
  <sheetFormatPr defaultColWidth="9.140625" defaultRowHeight="11.25"/>
  <cols>
    <col min="1" max="2" width="4.85546875" style="10" customWidth="1"/>
    <col min="3" max="3" width="1.140625" style="10" customWidth="1"/>
    <col min="4" max="4" width="6" style="10" customWidth="1"/>
    <col min="5" max="5" width="5.140625" style="10" customWidth="1"/>
    <col min="6" max="6" width="6" style="10" customWidth="1"/>
    <col min="7" max="7" width="7.42578125" style="10" customWidth="1"/>
    <col min="8" max="8" width="2" style="10" customWidth="1"/>
    <col min="9" max="9" width="5.42578125" style="10" customWidth="1"/>
    <col min="10" max="10" width="3.140625" style="10" customWidth="1"/>
    <col min="11" max="11" width="3.85546875" style="10" customWidth="1"/>
    <col min="12" max="12" width="4.85546875" style="10" customWidth="1"/>
    <col min="13" max="13" width="2.85546875" style="10" customWidth="1"/>
    <col min="14" max="14" width="5.85546875" style="10" customWidth="1"/>
    <col min="15" max="15" width="1.85546875" style="10" customWidth="1"/>
    <col min="16" max="16" width="6.85546875" style="10" customWidth="1"/>
    <col min="17" max="17" width="5.7109375" style="10" customWidth="1"/>
    <col min="18" max="18" width="2.85546875" style="10" customWidth="1"/>
    <col min="19" max="19" width="1.85546875" style="10" customWidth="1"/>
    <col min="20" max="20" width="6.42578125" style="10" customWidth="1"/>
    <col min="21" max="21" width="5.140625" style="10" customWidth="1"/>
    <col min="22" max="22" width="8.140625" style="10" customWidth="1"/>
    <col min="23" max="23" width="1" style="10" customWidth="1"/>
    <col min="24" max="24" width="7" style="10" customWidth="1"/>
    <col min="25" max="26" width="3" style="10" customWidth="1"/>
    <col min="27" max="27" width="6.28515625" style="10" customWidth="1"/>
    <col min="28" max="28" width="1" style="10" hidden="1" customWidth="1"/>
    <col min="29" max="29" width="7.5703125" style="10" customWidth="1"/>
    <col min="30" max="30" width="1.7109375" style="10" customWidth="1"/>
    <col min="31" max="31" width="5.28515625" style="10" customWidth="1"/>
    <col min="32" max="32" width="4.140625" style="10" customWidth="1"/>
    <col min="33" max="33" width="3.42578125" style="10" customWidth="1"/>
    <col min="34" max="34" width="6.42578125" style="10" customWidth="1"/>
    <col min="35" max="35" width="6.7109375" style="10" customWidth="1"/>
    <col min="36" max="36" width="1" style="10" customWidth="1"/>
    <col min="37" max="37" width="11.85546875" style="10" customWidth="1"/>
    <col min="38" max="38" width="7.28515625" style="10" customWidth="1"/>
    <col min="39" max="39" width="7" style="10" customWidth="1"/>
    <col min="40" max="40" width="8.42578125" style="10" customWidth="1"/>
    <col min="41" max="16384" width="9.140625" style="10"/>
  </cols>
  <sheetData>
    <row r="5" spans="1:40">
      <c r="Y5" s="10" t="s">
        <v>406</v>
      </c>
    </row>
    <row r="8" spans="1:40" ht="16.5" customHeight="1">
      <c r="A8" s="643" t="s">
        <v>217</v>
      </c>
      <c r="B8" s="592"/>
      <c r="C8" s="592"/>
      <c r="D8" s="592"/>
      <c r="E8" s="592"/>
      <c r="F8" s="592"/>
      <c r="G8" s="592"/>
      <c r="H8" s="592"/>
      <c r="I8" s="592"/>
      <c r="J8" s="592"/>
      <c r="K8" s="592"/>
      <c r="L8" s="592"/>
      <c r="M8" s="592"/>
      <c r="N8" s="592"/>
      <c r="O8" s="592"/>
      <c r="P8" s="592"/>
      <c r="Q8" s="592"/>
      <c r="R8" s="592"/>
      <c r="S8" s="592"/>
      <c r="T8" s="592"/>
      <c r="U8" s="592"/>
      <c r="V8" s="592"/>
      <c r="W8" s="592"/>
      <c r="X8" s="592"/>
      <c r="Y8" s="592"/>
      <c r="Z8" s="592"/>
      <c r="AA8" s="592"/>
      <c r="AB8" s="592"/>
      <c r="AC8" s="592"/>
      <c r="AD8" s="592"/>
      <c r="AE8" s="592"/>
      <c r="AF8" s="592"/>
      <c r="AG8" s="592"/>
      <c r="AH8" s="592"/>
      <c r="AI8" s="592"/>
      <c r="AJ8" s="592"/>
      <c r="AK8" s="9"/>
      <c r="AL8" s="9"/>
      <c r="AM8" s="9"/>
      <c r="AN8" s="9"/>
    </row>
    <row r="9" spans="1:40" ht="11.25" customHeight="1">
      <c r="A9" s="632" t="s">
        <v>210</v>
      </c>
      <c r="B9" s="632"/>
      <c r="C9" s="632"/>
      <c r="D9" s="633"/>
      <c r="E9" s="633"/>
      <c r="F9" s="633"/>
      <c r="G9" s="633"/>
      <c r="H9" s="633"/>
      <c r="I9" s="633"/>
      <c r="J9" s="633"/>
      <c r="K9" s="633"/>
      <c r="L9" s="633"/>
      <c r="M9" s="633"/>
      <c r="N9" s="633"/>
      <c r="O9" s="633"/>
      <c r="P9" s="633"/>
      <c r="Q9" s="633"/>
      <c r="R9" s="633"/>
      <c r="S9" s="633"/>
      <c r="T9" s="633"/>
      <c r="U9" s="633"/>
      <c r="V9" s="633"/>
      <c r="W9" s="633"/>
      <c r="X9" s="633"/>
      <c r="Y9" s="633"/>
      <c r="Z9" s="633"/>
      <c r="AA9" s="633"/>
      <c r="AB9" s="633"/>
      <c r="AC9" s="633"/>
      <c r="AD9" s="633"/>
      <c r="AE9" s="633"/>
      <c r="AF9" s="633"/>
      <c r="AG9" s="633"/>
      <c r="AH9" s="633"/>
      <c r="AI9" s="633"/>
      <c r="AJ9" s="633"/>
      <c r="AK9" s="9"/>
      <c r="AL9" s="9"/>
      <c r="AM9" s="11"/>
      <c r="AN9" s="9"/>
    </row>
    <row r="10" spans="1:40" ht="12.75">
      <c r="A10" s="628" t="s">
        <v>16</v>
      </c>
      <c r="B10" s="628"/>
      <c r="C10" s="628"/>
      <c r="D10" s="590"/>
      <c r="E10" s="644" t="s">
        <v>17</v>
      </c>
      <c r="F10" s="644"/>
      <c r="G10" s="430" t="s">
        <v>18</v>
      </c>
      <c r="H10" s="430"/>
      <c r="I10" s="430" t="s">
        <v>19</v>
      </c>
      <c r="J10" s="430"/>
      <c r="K10" s="430" t="s">
        <v>19</v>
      </c>
      <c r="L10" s="430"/>
      <c r="M10" s="430" t="s">
        <v>20</v>
      </c>
      <c r="N10" s="430"/>
      <c r="O10" s="430" t="s">
        <v>21</v>
      </c>
      <c r="P10" s="430"/>
      <c r="Q10" s="430" t="s">
        <v>22</v>
      </c>
      <c r="R10" s="430"/>
      <c r="S10" s="430" t="s">
        <v>23</v>
      </c>
      <c r="T10" s="430"/>
      <c r="U10" s="649" t="s">
        <v>24</v>
      </c>
      <c r="V10" s="635"/>
      <c r="W10" s="648" t="s">
        <v>25</v>
      </c>
      <c r="X10" s="637"/>
      <c r="Y10" s="638"/>
      <c r="Z10" s="431" t="s">
        <v>26</v>
      </c>
      <c r="AA10" s="430"/>
      <c r="AB10" s="431" t="s">
        <v>27</v>
      </c>
      <c r="AC10" s="645" t="s">
        <v>27</v>
      </c>
      <c r="AD10" s="645"/>
      <c r="AE10" s="645" t="s">
        <v>28</v>
      </c>
      <c r="AF10" s="588"/>
      <c r="AG10" s="645" t="s">
        <v>29</v>
      </c>
      <c r="AH10" s="642"/>
      <c r="AI10" s="646" t="s">
        <v>30</v>
      </c>
      <c r="AJ10" s="590"/>
      <c r="AK10" s="18"/>
      <c r="AL10" s="9"/>
      <c r="AM10" s="12"/>
      <c r="AN10" s="13"/>
    </row>
    <row r="11" spans="1:40" ht="12.75">
      <c r="A11" s="432" t="s">
        <v>31</v>
      </c>
      <c r="B11" s="432"/>
      <c r="C11" s="432"/>
      <c r="D11" s="433"/>
      <c r="E11" s="639" t="s">
        <v>32</v>
      </c>
      <c r="F11" s="588"/>
      <c r="G11" s="639" t="s">
        <v>33</v>
      </c>
      <c r="H11" s="588"/>
      <c r="I11" s="639" t="s">
        <v>34</v>
      </c>
      <c r="J11" s="588"/>
      <c r="K11" s="639" t="s">
        <v>34</v>
      </c>
      <c r="L11" s="588"/>
      <c r="M11" s="639" t="s">
        <v>35</v>
      </c>
      <c r="N11" s="588"/>
      <c r="O11" s="639" t="s">
        <v>36</v>
      </c>
      <c r="P11" s="588"/>
      <c r="Q11" s="639" t="s">
        <v>37</v>
      </c>
      <c r="R11" s="639"/>
      <c r="S11" s="639" t="s">
        <v>38</v>
      </c>
      <c r="T11" s="588"/>
      <c r="U11" s="650" t="s">
        <v>39</v>
      </c>
      <c r="V11" s="635"/>
      <c r="W11" s="636" t="s">
        <v>162</v>
      </c>
      <c r="X11" s="637"/>
      <c r="Y11" s="638"/>
      <c r="Z11" s="639" t="s">
        <v>163</v>
      </c>
      <c r="AA11" s="588"/>
      <c r="AB11" s="434" t="s">
        <v>164</v>
      </c>
      <c r="AC11" s="639" t="s">
        <v>164</v>
      </c>
      <c r="AD11" s="588"/>
      <c r="AE11" s="639" t="s">
        <v>165</v>
      </c>
      <c r="AF11" s="588"/>
      <c r="AG11" s="639" t="s">
        <v>166</v>
      </c>
      <c r="AH11" s="642"/>
      <c r="AI11" s="647" t="s">
        <v>167</v>
      </c>
      <c r="AJ11" s="590"/>
      <c r="AK11" s="18"/>
      <c r="AL11" s="9"/>
      <c r="AM11" s="12"/>
      <c r="AN11" s="13"/>
    </row>
    <row r="12" spans="1:40" ht="12.75">
      <c r="A12" s="433" t="s">
        <v>168</v>
      </c>
      <c r="B12" s="466"/>
      <c r="C12" s="472"/>
      <c r="D12" s="469"/>
      <c r="E12" s="639" t="s">
        <v>169</v>
      </c>
      <c r="F12" s="588"/>
      <c r="G12" s="435"/>
      <c r="H12" s="435"/>
      <c r="I12" s="639" t="s">
        <v>170</v>
      </c>
      <c r="J12" s="588"/>
      <c r="K12" s="639" t="s">
        <v>170</v>
      </c>
      <c r="L12" s="588"/>
      <c r="M12" s="639" t="s">
        <v>171</v>
      </c>
      <c r="N12" s="588"/>
      <c r="O12" s="435"/>
      <c r="P12" s="435"/>
      <c r="Q12" s="639" t="s">
        <v>172</v>
      </c>
      <c r="R12" s="639"/>
      <c r="S12" s="639" t="s">
        <v>173</v>
      </c>
      <c r="T12" s="588"/>
      <c r="U12" s="650" t="s">
        <v>174</v>
      </c>
      <c r="V12" s="635"/>
      <c r="W12" s="637"/>
      <c r="X12" s="637"/>
      <c r="Y12" s="638"/>
      <c r="Z12" s="435"/>
      <c r="AA12" s="435"/>
      <c r="AB12" s="434"/>
      <c r="AC12" s="639"/>
      <c r="AD12" s="639"/>
      <c r="AE12" s="639"/>
      <c r="AF12" s="588"/>
      <c r="AG12" s="639"/>
      <c r="AH12" s="639"/>
      <c r="AI12" s="641">
        <v>0.58599999999999997</v>
      </c>
      <c r="AJ12" s="590"/>
      <c r="AK12" s="18"/>
      <c r="AL12" s="9"/>
      <c r="AM12" s="12"/>
      <c r="AN12" s="13"/>
    </row>
    <row r="13" spans="1:40" ht="12.75">
      <c r="A13" s="436" t="s">
        <v>61</v>
      </c>
      <c r="B13" s="467"/>
      <c r="C13" s="473"/>
      <c r="D13" s="470"/>
      <c r="E13" s="639" t="s">
        <v>175</v>
      </c>
      <c r="F13" s="588"/>
      <c r="G13" s="639" t="s">
        <v>176</v>
      </c>
      <c r="H13" s="588"/>
      <c r="I13" s="639" t="s">
        <v>177</v>
      </c>
      <c r="J13" s="588"/>
      <c r="K13" s="639" t="s">
        <v>177</v>
      </c>
      <c r="L13" s="588"/>
      <c r="M13" s="639" t="s">
        <v>178</v>
      </c>
      <c r="N13" s="588"/>
      <c r="O13" s="639" t="s">
        <v>179</v>
      </c>
      <c r="P13" s="588"/>
      <c r="Q13" s="639" t="s">
        <v>180</v>
      </c>
      <c r="R13" s="639"/>
      <c r="S13" s="639" t="s">
        <v>181</v>
      </c>
      <c r="T13" s="588"/>
      <c r="U13" s="650" t="s">
        <v>182</v>
      </c>
      <c r="V13" s="635"/>
      <c r="W13" s="636" t="s">
        <v>183</v>
      </c>
      <c r="X13" s="637"/>
      <c r="Y13" s="638"/>
      <c r="Z13" s="639" t="s">
        <v>184</v>
      </c>
      <c r="AA13" s="588"/>
      <c r="AB13" s="434" t="s">
        <v>185</v>
      </c>
      <c r="AC13" s="639" t="s">
        <v>185</v>
      </c>
      <c r="AD13" s="588"/>
      <c r="AE13" s="639" t="s">
        <v>186</v>
      </c>
      <c r="AF13" s="588"/>
      <c r="AG13" s="639" t="s">
        <v>187</v>
      </c>
      <c r="AH13" s="642"/>
      <c r="AI13" s="434"/>
      <c r="AJ13" s="435"/>
      <c r="AK13" s="18"/>
      <c r="AL13" s="9"/>
      <c r="AM13" s="12"/>
      <c r="AN13" s="13"/>
    </row>
    <row r="14" spans="1:40" ht="12.75">
      <c r="A14" s="436" t="s">
        <v>188</v>
      </c>
      <c r="B14" s="467"/>
      <c r="C14" s="473"/>
      <c r="D14" s="470"/>
      <c r="E14" s="639" t="s">
        <v>189</v>
      </c>
      <c r="F14" s="588"/>
      <c r="G14" s="435"/>
      <c r="H14" s="435"/>
      <c r="I14" s="639" t="s">
        <v>190</v>
      </c>
      <c r="J14" s="588"/>
      <c r="K14" s="639" t="s">
        <v>190</v>
      </c>
      <c r="L14" s="588"/>
      <c r="M14" s="639" t="s">
        <v>191</v>
      </c>
      <c r="N14" s="588"/>
      <c r="O14" s="435"/>
      <c r="P14" s="435"/>
      <c r="Q14" s="639" t="s">
        <v>192</v>
      </c>
      <c r="R14" s="639"/>
      <c r="S14" s="639" t="s">
        <v>193</v>
      </c>
      <c r="T14" s="588"/>
      <c r="U14" s="650" t="s">
        <v>194</v>
      </c>
      <c r="V14" s="635"/>
      <c r="W14" s="637"/>
      <c r="X14" s="637"/>
      <c r="Y14" s="638"/>
      <c r="Z14" s="435"/>
      <c r="AA14" s="435"/>
      <c r="AB14" s="434"/>
      <c r="AC14" s="639"/>
      <c r="AD14" s="639"/>
      <c r="AE14" s="639"/>
      <c r="AF14" s="588"/>
      <c r="AG14" s="639"/>
      <c r="AH14" s="639"/>
      <c r="AI14" s="434"/>
      <c r="AJ14" s="435"/>
      <c r="AK14" s="18"/>
      <c r="AL14" s="9"/>
      <c r="AM14" s="14"/>
      <c r="AN14" s="13"/>
    </row>
    <row r="15" spans="1:40" ht="12.75">
      <c r="A15" s="437" t="s">
        <v>40</v>
      </c>
      <c r="B15" s="468"/>
      <c r="C15" s="474"/>
      <c r="D15" s="471"/>
      <c r="E15" s="639" t="s">
        <v>41</v>
      </c>
      <c r="F15" s="588"/>
      <c r="G15" s="639" t="s">
        <v>42</v>
      </c>
      <c r="H15" s="588"/>
      <c r="I15" s="639" t="s">
        <v>43</v>
      </c>
      <c r="J15" s="588"/>
      <c r="K15" s="639" t="s">
        <v>43</v>
      </c>
      <c r="L15" s="588"/>
      <c r="M15" s="639" t="s">
        <v>44</v>
      </c>
      <c r="N15" s="588"/>
      <c r="O15" s="639" t="s">
        <v>45</v>
      </c>
      <c r="P15" s="588"/>
      <c r="Q15" s="639" t="s">
        <v>46</v>
      </c>
      <c r="R15" s="639"/>
      <c r="S15" s="639" t="s">
        <v>47</v>
      </c>
      <c r="T15" s="588"/>
      <c r="U15" s="650" t="s">
        <v>48</v>
      </c>
      <c r="V15" s="635"/>
      <c r="W15" s="636" t="s">
        <v>49</v>
      </c>
      <c r="X15" s="637"/>
      <c r="Y15" s="638"/>
      <c r="Z15" s="639" t="s">
        <v>50</v>
      </c>
      <c r="AA15" s="588"/>
      <c r="AB15" s="434" t="s">
        <v>51</v>
      </c>
      <c r="AC15" s="639" t="s">
        <v>51</v>
      </c>
      <c r="AD15" s="588"/>
      <c r="AE15" s="639" t="s">
        <v>52</v>
      </c>
      <c r="AF15" s="588"/>
      <c r="AG15" s="639" t="s">
        <v>53</v>
      </c>
      <c r="AH15" s="642"/>
      <c r="AI15" s="434"/>
      <c r="AJ15" s="435"/>
      <c r="AK15" s="18"/>
      <c r="AL15" s="9"/>
      <c r="AM15" s="12"/>
      <c r="AN15" s="13"/>
    </row>
    <row r="16" spans="1:40" ht="12.75">
      <c r="A16" s="437" t="s">
        <v>54</v>
      </c>
      <c r="B16" s="468"/>
      <c r="C16" s="474"/>
      <c r="D16" s="471"/>
      <c r="E16" s="438" t="s">
        <v>63</v>
      </c>
      <c r="F16" s="435"/>
      <c r="G16" s="435"/>
      <c r="H16" s="435"/>
      <c r="I16" s="438" t="s">
        <v>64</v>
      </c>
      <c r="J16" s="435"/>
      <c r="K16" s="438" t="s">
        <v>64</v>
      </c>
      <c r="L16" s="435"/>
      <c r="M16" s="438" t="s">
        <v>65</v>
      </c>
      <c r="N16" s="435"/>
      <c r="O16" s="435"/>
      <c r="P16" s="435"/>
      <c r="Q16" s="438" t="s">
        <v>66</v>
      </c>
      <c r="R16" s="435"/>
      <c r="S16" s="438" t="s">
        <v>67</v>
      </c>
      <c r="T16" s="435"/>
      <c r="U16" s="634" t="s">
        <v>68</v>
      </c>
      <c r="V16" s="635"/>
      <c r="W16" s="636"/>
      <c r="X16" s="637"/>
      <c r="Y16" s="638"/>
      <c r="Z16" s="435"/>
      <c r="AA16" s="435"/>
      <c r="AB16" s="434"/>
      <c r="AC16" s="639"/>
      <c r="AD16" s="639"/>
      <c r="AE16" s="639"/>
      <c r="AF16" s="588"/>
      <c r="AG16" s="639"/>
      <c r="AH16" s="639"/>
      <c r="AI16" s="434"/>
      <c r="AJ16" s="435"/>
      <c r="AK16" s="18"/>
      <c r="AL16" s="9"/>
      <c r="AM16" s="12"/>
      <c r="AN16" s="13"/>
    </row>
    <row r="17" spans="1:257" ht="12.75">
      <c r="A17" s="632" t="s">
        <v>55</v>
      </c>
      <c r="B17" s="632"/>
      <c r="C17" s="632"/>
      <c r="D17" s="633"/>
      <c r="E17" s="633"/>
      <c r="F17" s="633"/>
      <c r="G17" s="633"/>
      <c r="H17" s="633"/>
      <c r="I17" s="633"/>
      <c r="J17" s="633"/>
      <c r="K17" s="633"/>
      <c r="L17" s="633"/>
      <c r="M17" s="633"/>
      <c r="N17" s="633"/>
      <c r="O17" s="633"/>
      <c r="P17" s="633"/>
      <c r="Q17" s="633"/>
      <c r="R17" s="633"/>
      <c r="S17" s="633"/>
      <c r="T17" s="633"/>
      <c r="U17" s="633"/>
      <c r="V17" s="633"/>
      <c r="W17" s="633"/>
      <c r="X17" s="633"/>
      <c r="Y17" s="633"/>
      <c r="Z17" s="633"/>
      <c r="AA17" s="633"/>
      <c r="AB17" s="633"/>
      <c r="AC17" s="633"/>
      <c r="AD17" s="633"/>
      <c r="AE17" s="633"/>
      <c r="AF17" s="633"/>
      <c r="AG17" s="633"/>
      <c r="AH17" s="633"/>
      <c r="AI17" s="633"/>
      <c r="AJ17" s="633"/>
      <c r="AK17" s="18"/>
      <c r="AL17" s="9"/>
      <c r="AM17" s="12"/>
      <c r="AN17" s="13"/>
    </row>
    <row r="18" spans="1:257" ht="12.75" customHeight="1">
      <c r="A18" s="640" t="s">
        <v>56</v>
      </c>
      <c r="B18" s="640"/>
      <c r="C18" s="640"/>
      <c r="D18" s="590"/>
      <c r="E18" s="439" t="s">
        <v>220</v>
      </c>
      <c r="F18" s="641" t="s">
        <v>221</v>
      </c>
      <c r="G18" s="590"/>
      <c r="H18" s="628" t="s">
        <v>222</v>
      </c>
      <c r="I18" s="625"/>
      <c r="J18" s="640" t="s">
        <v>56</v>
      </c>
      <c r="K18" s="590"/>
      <c r="L18" s="590"/>
      <c r="M18" s="590"/>
      <c r="N18" s="439" t="s">
        <v>220</v>
      </c>
      <c r="O18" s="628" t="s">
        <v>221</v>
      </c>
      <c r="P18" s="590"/>
      <c r="Q18" s="628" t="s">
        <v>222</v>
      </c>
      <c r="R18" s="590"/>
      <c r="S18" s="640" t="s">
        <v>56</v>
      </c>
      <c r="T18" s="590"/>
      <c r="U18" s="590"/>
      <c r="V18" s="590"/>
      <c r="W18" s="628" t="s">
        <v>220</v>
      </c>
      <c r="X18" s="590"/>
      <c r="Y18" s="628" t="s">
        <v>221</v>
      </c>
      <c r="Z18" s="590"/>
      <c r="AA18" s="628" t="s">
        <v>222</v>
      </c>
      <c r="AB18" s="590"/>
      <c r="AC18" s="628" t="s">
        <v>223</v>
      </c>
      <c r="AD18" s="590"/>
      <c r="AE18" s="590"/>
      <c r="AF18" s="590"/>
      <c r="AG18" s="590"/>
      <c r="AH18" s="590"/>
      <c r="AI18" s="590"/>
      <c r="AJ18" s="590"/>
      <c r="AK18" s="18"/>
      <c r="AL18" s="9"/>
      <c r="AM18" s="9"/>
      <c r="AN18" s="13"/>
    </row>
    <row r="19" spans="1:257" ht="12" customHeight="1">
      <c r="A19" s="623" t="s">
        <v>224</v>
      </c>
      <c r="B19" s="623"/>
      <c r="C19" s="623"/>
      <c r="D19" s="590"/>
      <c r="E19" s="439">
        <v>18.600000000000001</v>
      </c>
      <c r="F19" s="621"/>
      <c r="G19" s="621"/>
      <c r="H19" s="624">
        <f>(((E19/2/100)^2*3.14)*F19)</f>
        <v>0</v>
      </c>
      <c r="I19" s="625"/>
      <c r="J19" s="623" t="s">
        <v>225</v>
      </c>
      <c r="K19" s="590"/>
      <c r="L19" s="590"/>
      <c r="M19" s="590"/>
      <c r="N19" s="439">
        <v>37.6</v>
      </c>
      <c r="O19" s="620"/>
      <c r="P19" s="621"/>
      <c r="Q19" s="624">
        <f>(((N19/2/100)^2*3.14)*O19)</f>
        <v>0</v>
      </c>
      <c r="R19" s="625"/>
      <c r="S19" s="623" t="s">
        <v>226</v>
      </c>
      <c r="T19" s="590"/>
      <c r="U19" s="590"/>
      <c r="V19" s="590"/>
      <c r="W19" s="628">
        <v>72.5</v>
      </c>
      <c r="X19" s="590"/>
      <c r="Y19" s="620"/>
      <c r="Z19" s="621"/>
      <c r="AA19" s="624">
        <f t="shared" ref="AA19:AA24" si="0">(((W19/2/100)^2*3.14)*Y19)</f>
        <v>0</v>
      </c>
      <c r="AB19" s="625"/>
      <c r="AC19" s="440"/>
      <c r="AD19" s="440"/>
      <c r="AE19" s="441"/>
      <c r="AF19" s="439"/>
      <c r="AG19" s="439"/>
      <c r="AH19" s="442"/>
      <c r="AI19" s="442"/>
      <c r="AJ19" s="443"/>
      <c r="AK19" s="18"/>
      <c r="AL19" s="9"/>
      <c r="AM19" s="9"/>
      <c r="AN19" s="13"/>
    </row>
    <row r="20" spans="1:257" ht="11.25" customHeight="1">
      <c r="A20" s="623" t="s">
        <v>227</v>
      </c>
      <c r="B20" s="623"/>
      <c r="C20" s="623"/>
      <c r="D20" s="590"/>
      <c r="E20" s="439">
        <v>24.2</v>
      </c>
      <c r="F20" s="629">
        <f>F37</f>
        <v>4</v>
      </c>
      <c r="G20" s="621"/>
      <c r="H20" s="624">
        <f t="shared" ref="H20:H25" si="1">(((E20/2/100)^2*3.14)*F20)</f>
        <v>0.18389095999999999</v>
      </c>
      <c r="I20" s="625"/>
      <c r="J20" s="623" t="s">
        <v>228</v>
      </c>
      <c r="K20" s="590"/>
      <c r="L20" s="590"/>
      <c r="M20" s="590"/>
      <c r="N20" s="439">
        <v>41.7</v>
      </c>
      <c r="O20" s="620"/>
      <c r="P20" s="621"/>
      <c r="Q20" s="624">
        <f t="shared" ref="Q20:Q25" si="2">(((N20/2/100)^2*3.14)*O20)</f>
        <v>0</v>
      </c>
      <c r="R20" s="625"/>
      <c r="S20" s="623" t="s">
        <v>229</v>
      </c>
      <c r="T20" s="590"/>
      <c r="U20" s="590"/>
      <c r="V20" s="590"/>
      <c r="W20" s="628">
        <v>85.8</v>
      </c>
      <c r="X20" s="590"/>
      <c r="Y20" s="620"/>
      <c r="Z20" s="621"/>
      <c r="AA20" s="624">
        <f t="shared" si="0"/>
        <v>0</v>
      </c>
      <c r="AB20" s="625"/>
      <c r="AC20" s="440"/>
      <c r="AD20" s="440"/>
      <c r="AE20" s="441"/>
      <c r="AF20" s="439"/>
      <c r="AG20" s="439"/>
      <c r="AH20" s="442"/>
      <c r="AI20" s="442"/>
      <c r="AJ20" s="443"/>
      <c r="AK20" s="18"/>
      <c r="AL20" s="9"/>
      <c r="AM20" s="9"/>
      <c r="AN20" s="13"/>
    </row>
    <row r="21" spans="1:257" ht="11.25" customHeight="1">
      <c r="A21" s="623" t="s">
        <v>230</v>
      </c>
      <c r="B21" s="623"/>
      <c r="C21" s="623"/>
      <c r="D21" s="590"/>
      <c r="E21" s="439">
        <v>25.4</v>
      </c>
      <c r="F21" s="621"/>
      <c r="G21" s="621"/>
      <c r="H21" s="624">
        <f t="shared" si="1"/>
        <v>0</v>
      </c>
      <c r="I21" s="625"/>
      <c r="J21" s="623" t="s">
        <v>231</v>
      </c>
      <c r="K21" s="590"/>
      <c r="L21" s="590"/>
      <c r="M21" s="590"/>
      <c r="N21" s="439">
        <v>48.6</v>
      </c>
      <c r="O21" s="630"/>
      <c r="P21" s="621"/>
      <c r="Q21" s="624">
        <f t="shared" si="2"/>
        <v>0</v>
      </c>
      <c r="R21" s="625"/>
      <c r="S21" s="623" t="s">
        <v>232</v>
      </c>
      <c r="T21" s="590"/>
      <c r="U21" s="590"/>
      <c r="V21" s="590"/>
      <c r="W21" s="628">
        <v>95.9</v>
      </c>
      <c r="X21" s="590"/>
      <c r="Y21" s="620"/>
      <c r="Z21" s="621"/>
      <c r="AA21" s="624">
        <f t="shared" si="0"/>
        <v>0</v>
      </c>
      <c r="AB21" s="625"/>
      <c r="AC21" s="440"/>
      <c r="AD21" s="440"/>
      <c r="AE21" s="441"/>
      <c r="AF21" s="631">
        <f>SUM(H19,H20,H21,H22,H23,H24,H25,Q19,Q20,Q21,Q22,Q23,Q24,Q25,AA19,AA20,AA21,AA22,AA23,AA24)</f>
        <v>58.023373124999992</v>
      </c>
      <c r="AG21" s="631"/>
      <c r="AH21" s="444" t="s">
        <v>141</v>
      </c>
      <c r="AI21" s="442"/>
      <c r="AJ21" s="443"/>
      <c r="AK21" s="18"/>
      <c r="AL21" s="9"/>
      <c r="AM21" s="9"/>
      <c r="AN21" s="13"/>
    </row>
    <row r="22" spans="1:257" ht="11.25" customHeight="1">
      <c r="A22" s="623" t="s">
        <v>233</v>
      </c>
      <c r="B22" s="623"/>
      <c r="C22" s="623"/>
      <c r="D22" s="590"/>
      <c r="E22" s="439">
        <v>27.8</v>
      </c>
      <c r="F22" s="621"/>
      <c r="G22" s="621"/>
      <c r="H22" s="624">
        <f t="shared" si="1"/>
        <v>0</v>
      </c>
      <c r="I22" s="625"/>
      <c r="J22" s="623" t="s">
        <v>234</v>
      </c>
      <c r="K22" s="590"/>
      <c r="L22" s="590"/>
      <c r="M22" s="590"/>
      <c r="N22" s="439">
        <v>49.2</v>
      </c>
      <c r="O22" s="620"/>
      <c r="P22" s="621"/>
      <c r="Q22" s="624">
        <f t="shared" si="2"/>
        <v>0</v>
      </c>
      <c r="R22" s="625"/>
      <c r="S22" s="623" t="s">
        <v>235</v>
      </c>
      <c r="T22" s="590"/>
      <c r="U22" s="590"/>
      <c r="V22" s="590"/>
      <c r="W22" s="628">
        <v>126</v>
      </c>
      <c r="X22" s="590"/>
      <c r="Y22" s="620"/>
      <c r="Z22" s="621"/>
      <c r="AA22" s="624">
        <f t="shared" si="0"/>
        <v>0</v>
      </c>
      <c r="AB22" s="625"/>
      <c r="AC22" s="440"/>
      <c r="AD22" s="440"/>
      <c r="AE22" s="441"/>
      <c r="AF22" s="439"/>
      <c r="AG22" s="439"/>
      <c r="AH22" s="442"/>
      <c r="AI22" s="442"/>
      <c r="AJ22" s="443"/>
      <c r="AK22" s="18"/>
      <c r="AL22" s="9"/>
      <c r="AM22" s="12"/>
      <c r="AN22" s="13"/>
    </row>
    <row r="23" spans="1:257" ht="11.25" customHeight="1">
      <c r="A23" s="623" t="s">
        <v>236</v>
      </c>
      <c r="B23" s="623"/>
      <c r="C23" s="623"/>
      <c r="D23" s="590"/>
      <c r="E23" s="439">
        <v>29.9</v>
      </c>
      <c r="F23" s="629">
        <f>F29+F30</f>
        <v>69</v>
      </c>
      <c r="G23" s="621"/>
      <c r="H23" s="624">
        <f t="shared" si="1"/>
        <v>4.8424051649999997</v>
      </c>
      <c r="I23" s="625"/>
      <c r="J23" s="623" t="s">
        <v>237</v>
      </c>
      <c r="K23" s="590"/>
      <c r="L23" s="590"/>
      <c r="M23" s="590"/>
      <c r="N23" s="439">
        <v>58.1</v>
      </c>
      <c r="O23" s="630">
        <f>F31+F32+F33+F34+F35+F36</f>
        <v>200</v>
      </c>
      <c r="P23" s="621"/>
      <c r="Q23" s="624">
        <f t="shared" si="2"/>
        <v>52.99707699999999</v>
      </c>
      <c r="R23" s="625"/>
      <c r="S23" s="623" t="s">
        <v>238</v>
      </c>
      <c r="T23" s="590"/>
      <c r="U23" s="590"/>
      <c r="V23" s="590"/>
      <c r="W23" s="628">
        <v>145.69999999999999</v>
      </c>
      <c r="X23" s="590"/>
      <c r="Y23" s="620"/>
      <c r="Z23" s="621"/>
      <c r="AA23" s="624">
        <f t="shared" si="0"/>
        <v>0</v>
      </c>
      <c r="AB23" s="625"/>
      <c r="AC23" s="440"/>
      <c r="AD23" s="440"/>
      <c r="AE23" s="441"/>
      <c r="AF23" s="439"/>
      <c r="AG23" s="439"/>
      <c r="AH23" s="442"/>
      <c r="AI23" s="442"/>
      <c r="AJ23" s="443"/>
      <c r="AK23" s="18"/>
      <c r="AL23" s="9"/>
      <c r="AM23" s="12"/>
      <c r="AN23" s="13"/>
    </row>
    <row r="24" spans="1:257" ht="11.25" customHeight="1">
      <c r="A24" s="623" t="s">
        <v>239</v>
      </c>
      <c r="B24" s="623"/>
      <c r="C24" s="623"/>
      <c r="D24" s="590"/>
      <c r="E24" s="439">
        <v>31.8</v>
      </c>
      <c r="F24" s="621"/>
      <c r="G24" s="621"/>
      <c r="H24" s="624">
        <f t="shared" si="1"/>
        <v>0</v>
      </c>
      <c r="I24" s="625"/>
      <c r="J24" s="623" t="s">
        <v>240</v>
      </c>
      <c r="K24" s="590"/>
      <c r="L24" s="590"/>
      <c r="M24" s="590"/>
      <c r="N24" s="439">
        <v>60.9</v>
      </c>
      <c r="O24" s="620"/>
      <c r="P24" s="621"/>
      <c r="Q24" s="624">
        <f t="shared" si="2"/>
        <v>0</v>
      </c>
      <c r="R24" s="625"/>
      <c r="S24" s="623" t="s">
        <v>241</v>
      </c>
      <c r="T24" s="590"/>
      <c r="U24" s="590"/>
      <c r="V24" s="590"/>
      <c r="W24" s="628">
        <v>160.1</v>
      </c>
      <c r="X24" s="590"/>
      <c r="Y24" s="620"/>
      <c r="Z24" s="621"/>
      <c r="AA24" s="624">
        <f t="shared" si="0"/>
        <v>0</v>
      </c>
      <c r="AB24" s="625"/>
      <c r="AC24" s="440"/>
      <c r="AD24" s="440"/>
      <c r="AE24" s="441"/>
      <c r="AF24" s="439"/>
      <c r="AG24" s="439"/>
      <c r="AH24" s="442"/>
      <c r="AI24" s="442"/>
      <c r="AJ24" s="443"/>
      <c r="AK24" s="16"/>
      <c r="AL24" s="9"/>
      <c r="AM24" s="12"/>
      <c r="AN24" s="13"/>
    </row>
    <row r="25" spans="1:257" ht="12" customHeight="1">
      <c r="A25" s="623" t="s">
        <v>242</v>
      </c>
      <c r="B25" s="623"/>
      <c r="C25" s="623"/>
      <c r="D25" s="590"/>
      <c r="E25" s="439">
        <v>35.5</v>
      </c>
      <c r="F25" s="621"/>
      <c r="G25" s="621"/>
      <c r="H25" s="624">
        <f t="shared" si="1"/>
        <v>0</v>
      </c>
      <c r="I25" s="625"/>
      <c r="J25" s="623" t="s">
        <v>243</v>
      </c>
      <c r="K25" s="590"/>
      <c r="L25" s="590"/>
      <c r="M25" s="590"/>
      <c r="N25" s="439">
        <v>68.7</v>
      </c>
      <c r="O25" s="620"/>
      <c r="P25" s="621"/>
      <c r="Q25" s="624">
        <f t="shared" si="2"/>
        <v>0</v>
      </c>
      <c r="R25" s="625"/>
      <c r="S25" s="626"/>
      <c r="T25" s="593"/>
      <c r="U25" s="593"/>
      <c r="V25" s="593"/>
      <c r="W25" s="619"/>
      <c r="X25" s="593"/>
      <c r="Y25" s="620"/>
      <c r="Z25" s="621"/>
      <c r="AA25" s="622"/>
      <c r="AB25" s="593"/>
      <c r="AC25" s="445"/>
      <c r="AD25" s="445"/>
      <c r="AE25" s="441"/>
      <c r="AF25" s="439"/>
      <c r="AG25" s="439"/>
      <c r="AH25" s="442"/>
      <c r="AI25" s="442"/>
      <c r="AJ25" s="443"/>
      <c r="AK25" s="18"/>
      <c r="AL25" s="9"/>
      <c r="AM25" s="12"/>
      <c r="AN25" s="13"/>
    </row>
    <row r="26" spans="1:257">
      <c r="A26" s="446"/>
      <c r="B26" s="475"/>
      <c r="C26" s="477"/>
      <c r="D26" s="476"/>
      <c r="E26" s="435"/>
      <c r="F26" s="435"/>
      <c r="G26" s="435"/>
      <c r="H26" s="438"/>
      <c r="I26" s="438"/>
      <c r="J26" s="435"/>
      <c r="K26" s="435"/>
      <c r="L26" s="435"/>
      <c r="M26" s="435"/>
      <c r="N26" s="435"/>
      <c r="O26" s="447"/>
      <c r="P26" s="447"/>
      <c r="Q26" s="435"/>
      <c r="R26" s="435"/>
      <c r="S26" s="435"/>
      <c r="T26" s="435"/>
      <c r="U26" s="435"/>
      <c r="V26" s="435"/>
      <c r="W26" s="435"/>
      <c r="X26" s="435"/>
      <c r="Y26" s="435"/>
      <c r="Z26" s="435"/>
      <c r="AA26" s="448"/>
      <c r="AB26" s="435"/>
      <c r="AC26" s="435"/>
      <c r="AD26" s="435"/>
      <c r="AE26" s="435"/>
      <c r="AF26" s="435"/>
      <c r="AG26" s="435"/>
      <c r="AH26" s="435"/>
      <c r="AI26" s="435"/>
      <c r="AJ26" s="435"/>
      <c r="AK26" s="18"/>
      <c r="AL26" s="9"/>
      <c r="AM26" s="12"/>
      <c r="AN26" s="13"/>
    </row>
    <row r="27" spans="1:257" ht="12.75">
      <c r="A27" s="449" t="s">
        <v>211</v>
      </c>
      <c r="B27" s="627" t="s">
        <v>212</v>
      </c>
      <c r="C27" s="613"/>
      <c r="D27" s="613"/>
      <c r="E27" s="449" t="s">
        <v>121</v>
      </c>
      <c r="F27" s="449" t="s">
        <v>195</v>
      </c>
      <c r="G27" s="450" t="s">
        <v>278</v>
      </c>
      <c r="H27" s="614" t="s">
        <v>279</v>
      </c>
      <c r="I27" s="614"/>
      <c r="J27" s="614" t="s">
        <v>278</v>
      </c>
      <c r="K27" s="614"/>
      <c r="L27" s="614" t="s">
        <v>280</v>
      </c>
      <c r="M27" s="614"/>
      <c r="N27" s="614" t="s">
        <v>281</v>
      </c>
      <c r="O27" s="614"/>
      <c r="P27" s="451" t="s">
        <v>280</v>
      </c>
      <c r="Q27" s="451" t="s">
        <v>131</v>
      </c>
      <c r="R27" s="613" t="s">
        <v>200</v>
      </c>
      <c r="S27" s="613"/>
      <c r="T27" s="449" t="s">
        <v>202</v>
      </c>
      <c r="U27" s="572" t="s">
        <v>404</v>
      </c>
      <c r="V27" s="449" t="s">
        <v>204</v>
      </c>
      <c r="W27" s="614" t="s">
        <v>204</v>
      </c>
      <c r="X27" s="614"/>
      <c r="Y27" s="612" t="s">
        <v>84</v>
      </c>
      <c r="Z27" s="612"/>
      <c r="AA27" s="612"/>
      <c r="AB27" s="612"/>
      <c r="AC27" s="612"/>
      <c r="AD27" s="612" t="s">
        <v>262</v>
      </c>
      <c r="AE27" s="612"/>
      <c r="AF27" s="613"/>
      <c r="AG27" s="613"/>
      <c r="AH27" s="612" t="s">
        <v>83</v>
      </c>
      <c r="AI27" s="612"/>
      <c r="AJ27" s="612"/>
      <c r="AK27" s="15"/>
      <c r="AL27" s="9"/>
      <c r="AM27" s="12"/>
      <c r="AN27" s="13"/>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row>
    <row r="28" spans="1:257" s="22" customFormat="1" ht="13.5" thickBot="1">
      <c r="A28" s="452" t="s">
        <v>244</v>
      </c>
      <c r="B28" s="478" t="s">
        <v>282</v>
      </c>
      <c r="C28" s="484" t="s">
        <v>130</v>
      </c>
      <c r="D28" s="481" t="s">
        <v>283</v>
      </c>
      <c r="E28" s="452" t="s">
        <v>245</v>
      </c>
      <c r="F28" s="453" t="s">
        <v>246</v>
      </c>
      <c r="G28" s="451" t="s">
        <v>196</v>
      </c>
      <c r="H28" s="613" t="s">
        <v>196</v>
      </c>
      <c r="I28" s="614"/>
      <c r="J28" s="614" t="s">
        <v>197</v>
      </c>
      <c r="K28" s="614"/>
      <c r="L28" s="614" t="s">
        <v>196</v>
      </c>
      <c r="M28" s="614"/>
      <c r="N28" s="614" t="s">
        <v>196</v>
      </c>
      <c r="O28" s="614"/>
      <c r="P28" s="451" t="s">
        <v>197</v>
      </c>
      <c r="Q28" s="454" t="s">
        <v>199</v>
      </c>
      <c r="R28" s="613" t="s">
        <v>201</v>
      </c>
      <c r="S28" s="614"/>
      <c r="T28" s="449" t="s">
        <v>203</v>
      </c>
      <c r="U28" s="572" t="s">
        <v>405</v>
      </c>
      <c r="V28" s="449" t="s">
        <v>205</v>
      </c>
      <c r="W28" s="614" t="s">
        <v>206</v>
      </c>
      <c r="X28" s="614"/>
      <c r="Y28" s="612" t="s">
        <v>86</v>
      </c>
      <c r="Z28" s="612"/>
      <c r="AA28" s="615" t="s">
        <v>82</v>
      </c>
      <c r="AB28" s="615"/>
      <c r="AC28" s="452">
        <v>920</v>
      </c>
      <c r="AD28" s="615" t="s">
        <v>82</v>
      </c>
      <c r="AE28" s="615"/>
      <c r="AF28" s="616">
        <v>210</v>
      </c>
      <c r="AG28" s="612"/>
      <c r="AH28" s="455" t="s">
        <v>82</v>
      </c>
      <c r="AI28" s="617">
        <v>999</v>
      </c>
      <c r="AJ28" s="618"/>
      <c r="AK28" s="429"/>
      <c r="AL28" s="18"/>
      <c r="AM28" s="19"/>
      <c r="AN28" s="20"/>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row>
    <row r="29" spans="1:257" s="17" customFormat="1" ht="12" customHeight="1" thickTop="1">
      <c r="A29" s="456">
        <v>0.25</v>
      </c>
      <c r="B29" s="479" t="s">
        <v>373</v>
      </c>
      <c r="C29" s="485" t="s">
        <v>130</v>
      </c>
      <c r="D29" s="482" t="s">
        <v>374</v>
      </c>
      <c r="E29" s="548">
        <v>0.3</v>
      </c>
      <c r="F29" s="548">
        <v>14</v>
      </c>
      <c r="G29" s="548">
        <v>57.53</v>
      </c>
      <c r="H29" s="597">
        <v>55.25</v>
      </c>
      <c r="I29" s="612"/>
      <c r="J29" s="597">
        <v>57.49</v>
      </c>
      <c r="K29" s="597">
        <v>57.49</v>
      </c>
      <c r="L29" s="597">
        <v>57.7</v>
      </c>
      <c r="M29" s="597">
        <v>57.7</v>
      </c>
      <c r="N29" s="597">
        <v>55.39</v>
      </c>
      <c r="O29" s="612"/>
      <c r="P29" s="583">
        <v>57.65</v>
      </c>
      <c r="Q29" s="584">
        <v>1.3</v>
      </c>
      <c r="R29" s="602">
        <v>0.4</v>
      </c>
      <c r="S29" s="612"/>
      <c r="T29" s="547">
        <v>0.3</v>
      </c>
      <c r="U29" s="581">
        <f>IF(F29&lt;=0,"",((G29-H29)+(L29-N29))/2)</f>
        <v>2.2950000000000017</v>
      </c>
      <c r="V29" s="582">
        <f>IF(F29&lt;=0,"",MAX(0,IF(((((G29-H29)+(L29-N29))/2)+(((E29-A29)/2)+0.2-R29))&lt;=((((J29-H29)+(P29-N29))/2)+(((E29-A29)/2)+0.2-T29)),((((G29-H29)+(L29-N29))/2)*Q29*F29-((((IF(U29&lt;=1,Q29-0.6,IF(AND(U29&gt;1,U29&lt;=2),Q29-0.8,Q29-1)))-A29)/2)+R29+0.3+A29)*Q29*F29),((((J29-H29)+(P29-N29))/2)*Q29*F29-((((IF(U29&lt;=1,Q29-0.6,IF(AND(U29&gt;1,U29&lt;=2),Q29-0.8,Q29-1)))-A29)/2)+T29+0.3+A29)*Q29*F29))))</f>
        <v>24.024000000000033</v>
      </c>
      <c r="W29" s="596">
        <f t="shared" ref="W29:W39" si="3">IF(F29&lt;=0,"",IF(F29*Q29*((((G29-H29)+(L29-N29))/2)+((E29-A29)/2)+0.2-R29)&lt;=0,0,IF(((((G29-H29)+(L29-N29))/2)+((E29-A29)/2)+0.2-R29)&lt;=((((J29-H29)+(P29-N29))/2)+((E29-A29)/2)+0.2-T29),IF(A29&lt;1,F29*Q29*((((G29-H29)+(L29-N29))/2)+((E29-A29)/2)+0.2-R29),F29*Q29*((((G29-H29)+(L29-N29))/2)+((E29-A29)/2)+0.3-R29)),IF(A29&lt;1,F29*Q29*((((J29-H29)+(P29-N29))/2)+((E29-A29)/2)+0.2-T29),F29*Q29*((((J29-H29)+(P29-N29))/2)+((E29-A29)/2)+0.3-T29)))))</f>
        <v>38.584000000000032</v>
      </c>
      <c r="X29" s="601"/>
      <c r="Y29" s="597">
        <v>0.7</v>
      </c>
      <c r="Z29" s="598"/>
      <c r="AA29" s="459">
        <f t="shared" ref="AA29:AA66" si="4">IF(OR(H29=0,(((((G29-H29)+(L29-N29))/2)-R29)-((((J29-H29)+(P29-N29))/2)-(Y29+T29)))&lt;=0),0,IF(((((G29-H29)+(L29-N29))/2)-R29)&lt;=((((J29-H29)+(P29-N29))/2)-T29),(((((G29-H29)+(L29-N29))/2)-R29)-((((J29-H29)+(P29-N29))/2)-(Y29+T29))),Y29))</f>
        <v>0.64500000000000179</v>
      </c>
      <c r="AB29" s="460"/>
      <c r="AC29" s="549">
        <f t="shared" ref="AC29:AC66" si="5">IF(Y29=0,0,F29*Q29*AA29)</f>
        <v>11.739000000000033</v>
      </c>
      <c r="AD29" s="597">
        <f t="shared" ref="AD29:AD50" si="6">IF(H29=0,0,IF(((((G29-H29)+(L29-N29))/2)+((E29-A29)/2)+0.2-R29)&lt;=((((J29-H29)+(P29-N29))/2)+((E29-A29)/2)+0.2-T29),IF(A29&lt;1,((((G29-H29)+(L29-N29))/2)+((E29-A29)/2)+0.2-R29-AA29-AH29),((((G29-H29)+(L29-N29))/2)+((E29-A29)/2)+0.3-R29-AA29-AH29)),IF(A29&lt;1,((((J29-H29)+(P29-N29))/2)+((E29-A29)/2)+0.2-T29-AA29-AH29),((((J29-H29)+(P29-N29))/2)+((E29-A29)/2)+0.3-T29-AA29-AH29))))</f>
        <v>1.4750000000000001</v>
      </c>
      <c r="AE29" s="597"/>
      <c r="AF29" s="596">
        <f t="shared" ref="AF29:AF44" si="7">IF(AD29=0,0,F29*Q29*AD29)</f>
        <v>26.844999999999999</v>
      </c>
      <c r="AG29" s="596"/>
      <c r="AH29" s="548">
        <v>0</v>
      </c>
      <c r="AI29" s="596">
        <f>IF(J29=0,0,E29*Q29*AH29)</f>
        <v>0</v>
      </c>
      <c r="AJ29" s="596"/>
      <c r="AK29" s="18"/>
      <c r="AL29" s="9"/>
      <c r="AM29" s="12"/>
      <c r="AN29" s="13"/>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row>
    <row r="30" spans="1:257" ht="11.25" customHeight="1">
      <c r="A30" s="456">
        <v>0.25</v>
      </c>
      <c r="B30" s="479" t="s">
        <v>374</v>
      </c>
      <c r="C30" s="485" t="s">
        <v>130</v>
      </c>
      <c r="D30" s="482" t="s">
        <v>382</v>
      </c>
      <c r="E30" s="548">
        <v>0.3</v>
      </c>
      <c r="F30" s="548">
        <v>55</v>
      </c>
      <c r="G30" s="548">
        <v>57.7</v>
      </c>
      <c r="H30" s="597">
        <v>55.39</v>
      </c>
      <c r="I30" s="612"/>
      <c r="J30" s="597">
        <v>57.65</v>
      </c>
      <c r="K30" s="597">
        <v>57.65</v>
      </c>
      <c r="L30" s="597">
        <v>58.2</v>
      </c>
      <c r="M30" s="597">
        <v>58.2</v>
      </c>
      <c r="N30" s="597">
        <v>55.96</v>
      </c>
      <c r="O30" s="612"/>
      <c r="P30" s="583">
        <v>58.17</v>
      </c>
      <c r="Q30" s="583">
        <v>1.3</v>
      </c>
      <c r="R30" s="602">
        <v>0.4</v>
      </c>
      <c r="S30" s="612"/>
      <c r="T30" s="547">
        <v>0.3</v>
      </c>
      <c r="U30" s="581">
        <f>IF(F30&lt;=0,"",((G30-H30)+(L30-N30))/2)</f>
        <v>2.2750000000000021</v>
      </c>
      <c r="V30" s="582">
        <f>IF(F30&lt;=0,"",MAX(0,IF(((((G30-H30)+(L30-N30))/2)+(((E30-A30)/2)+0.2-R30))&lt;=((((J30-H30)+(P30-N30))/2)+(((E30-A30)/2)+0.2-T30)),((((G30-H30)+(L30-N30))/2)*Q30*F30-((((IF(U30&lt;=1,Q30-0.6,IF(AND(U30&gt;1,U30&lt;=2),Q30-0.8,Q30-1)))-A30)/2)+R30+0.3+A30)*Q30*F30),((((J30-H30)+(P30-N30))/2)*Q30*F30-((((IF(U30&lt;=1,Q30-0.6,IF(AND(U30&gt;1,U30&lt;=2),Q30-0.8,Q30-1)))-A30)/2)+T30+0.3+A30)*Q30*F30))))</f>
        <v>92.950000000000131</v>
      </c>
      <c r="W30" s="596">
        <f t="shared" si="3"/>
        <v>150.15000000000018</v>
      </c>
      <c r="X30" s="601"/>
      <c r="Y30" s="597">
        <v>0.7</v>
      </c>
      <c r="Z30" s="598"/>
      <c r="AA30" s="459">
        <f t="shared" si="4"/>
        <v>0.64000000000000279</v>
      </c>
      <c r="AB30" s="460"/>
      <c r="AC30" s="549">
        <f t="shared" si="5"/>
        <v>45.760000000000197</v>
      </c>
      <c r="AD30" s="597">
        <f t="shared" si="6"/>
        <v>1.4599999999999995</v>
      </c>
      <c r="AE30" s="598"/>
      <c r="AF30" s="596">
        <f t="shared" si="7"/>
        <v>104.38999999999997</v>
      </c>
      <c r="AG30" s="596"/>
      <c r="AH30" s="548">
        <v>0</v>
      </c>
      <c r="AI30" s="596">
        <f t="shared" ref="AI30:AI42" si="8">IF(H30=0,0,F30*Q30*AH30)</f>
        <v>0</v>
      </c>
      <c r="AJ30" s="596"/>
      <c r="AK30" s="18"/>
      <c r="AL30" s="9"/>
      <c r="AM30" s="12"/>
      <c r="AN30" s="13"/>
    </row>
    <row r="31" spans="1:257" ht="11.25" customHeight="1">
      <c r="A31" s="456">
        <v>0.5</v>
      </c>
      <c r="B31" s="479" t="s">
        <v>375</v>
      </c>
      <c r="C31" s="485" t="s">
        <v>130</v>
      </c>
      <c r="D31" s="482" t="s">
        <v>376</v>
      </c>
      <c r="E31" s="548">
        <v>0.57999999999999996</v>
      </c>
      <c r="F31" s="548">
        <v>74</v>
      </c>
      <c r="G31" s="548">
        <v>57.44</v>
      </c>
      <c r="H31" s="597">
        <v>54.48</v>
      </c>
      <c r="I31" s="612"/>
      <c r="J31" s="597">
        <v>57.44</v>
      </c>
      <c r="K31" s="597">
        <v>57.44</v>
      </c>
      <c r="L31" s="597">
        <v>58.25</v>
      </c>
      <c r="M31" s="597">
        <v>58.25</v>
      </c>
      <c r="N31" s="597">
        <v>54.76</v>
      </c>
      <c r="O31" s="612"/>
      <c r="P31" s="583">
        <v>58.16</v>
      </c>
      <c r="Q31" s="583">
        <v>1.58</v>
      </c>
      <c r="R31" s="602">
        <v>0.4</v>
      </c>
      <c r="S31" s="612"/>
      <c r="T31" s="547">
        <v>0.3</v>
      </c>
      <c r="U31" s="581">
        <f t="shared" ref="U31:U66" si="9">IF(F31&lt;=0,"",((G31-H31)+(L31-N31))/2)</f>
        <v>3.2250000000000014</v>
      </c>
      <c r="V31" s="582">
        <f t="shared" ref="V31:V66" si="10">IF(F31&lt;=0,"",MAX(0,IF(((((G31-H31)+(L31-N31))/2)+(((E31-A31)/2)+0.2-R31))&lt;=((((J31-H31)+(P31-N31))/2)+(((E31-A31)/2)+0.2-T31)),((((G31-H31)+(L31-N31))/2)*Q31*F31-((((IF(U31&lt;=1,Q31-0.6,IF(AND(U31&gt;1,U31&lt;=2),Q31-0.8,Q31-1)))-A31)/2)+R31+0.3+A31)*Q31*F31),((((J31-H31)+(P31-N31))/2)*Q31*F31-((((IF(U31&lt;=1,Q31-0.6,IF(AND(U31&gt;1,U31&lt;=2),Q31-0.8,Q31-1)))-A31)/2)+T31+0.3+A31)*Q31*F31))))</f>
        <v>232.08620000000016</v>
      </c>
      <c r="W31" s="596">
        <f t="shared" si="3"/>
        <v>358.35980000000023</v>
      </c>
      <c r="X31" s="601"/>
      <c r="Y31" s="597">
        <v>0.7</v>
      </c>
      <c r="Z31" s="598"/>
      <c r="AA31" s="459">
        <f t="shared" si="4"/>
        <v>0.64500000000000179</v>
      </c>
      <c r="AB31" s="460"/>
      <c r="AC31" s="549">
        <f t="shared" si="5"/>
        <v>75.413400000000209</v>
      </c>
      <c r="AD31" s="597">
        <f t="shared" si="6"/>
        <v>2.42</v>
      </c>
      <c r="AE31" s="598"/>
      <c r="AF31" s="596">
        <f t="shared" si="7"/>
        <v>282.94639999999998</v>
      </c>
      <c r="AG31" s="596"/>
      <c r="AH31" s="548">
        <v>0</v>
      </c>
      <c r="AI31" s="596">
        <f t="shared" si="8"/>
        <v>0</v>
      </c>
      <c r="AJ31" s="596"/>
      <c r="AK31" s="18"/>
      <c r="AL31" s="9"/>
      <c r="AM31" s="12"/>
      <c r="AN31" s="13"/>
    </row>
    <row r="32" spans="1:257" ht="11.25" customHeight="1">
      <c r="A32" s="456">
        <v>0.5</v>
      </c>
      <c r="B32" s="479" t="s">
        <v>376</v>
      </c>
      <c r="C32" s="485" t="s">
        <v>130</v>
      </c>
      <c r="D32" s="482" t="s">
        <v>377</v>
      </c>
      <c r="E32" s="548">
        <v>0.57999999999999996</v>
      </c>
      <c r="F32" s="548">
        <v>41</v>
      </c>
      <c r="G32" s="548">
        <v>58.25</v>
      </c>
      <c r="H32" s="597">
        <v>54.76</v>
      </c>
      <c r="I32" s="612"/>
      <c r="J32" s="597">
        <v>58.16</v>
      </c>
      <c r="K32" s="597">
        <v>58.16</v>
      </c>
      <c r="L32" s="597">
        <v>58.29</v>
      </c>
      <c r="M32" s="597">
        <v>58.29</v>
      </c>
      <c r="N32" s="597">
        <v>54.85</v>
      </c>
      <c r="O32" s="612"/>
      <c r="P32" s="583">
        <v>58.09</v>
      </c>
      <c r="Q32" s="583">
        <v>1.58</v>
      </c>
      <c r="R32" s="602">
        <v>0.4</v>
      </c>
      <c r="S32" s="612"/>
      <c r="T32" s="547">
        <v>0.3</v>
      </c>
      <c r="U32" s="581">
        <f t="shared" si="9"/>
        <v>3.4649999999999999</v>
      </c>
      <c r="V32" s="582">
        <f t="shared" si="10"/>
        <v>141.22039999999998</v>
      </c>
      <c r="W32" s="596">
        <f t="shared" si="3"/>
        <v>211.18280000000004</v>
      </c>
      <c r="X32" s="601"/>
      <c r="Y32" s="597">
        <v>0.7</v>
      </c>
      <c r="Z32" s="598"/>
      <c r="AA32" s="459">
        <f t="shared" si="4"/>
        <v>0.7</v>
      </c>
      <c r="AB32" s="460"/>
      <c r="AC32" s="549">
        <f t="shared" si="5"/>
        <v>45.345999999999997</v>
      </c>
      <c r="AD32" s="597">
        <f t="shared" si="6"/>
        <v>2.5600000000000005</v>
      </c>
      <c r="AE32" s="598"/>
      <c r="AF32" s="596">
        <f t="shared" si="7"/>
        <v>165.83680000000004</v>
      </c>
      <c r="AG32" s="596"/>
      <c r="AH32" s="548">
        <v>0</v>
      </c>
      <c r="AI32" s="596">
        <f t="shared" si="8"/>
        <v>0</v>
      </c>
      <c r="AJ32" s="596"/>
      <c r="AK32" s="18"/>
      <c r="AL32" s="9"/>
      <c r="AM32" s="12"/>
      <c r="AN32" s="13"/>
    </row>
    <row r="33" spans="1:40" ht="11.25" customHeight="1">
      <c r="A33" s="456">
        <v>0.5</v>
      </c>
      <c r="B33" s="479" t="s">
        <v>377</v>
      </c>
      <c r="C33" s="485" t="s">
        <v>130</v>
      </c>
      <c r="D33" s="482" t="s">
        <v>378</v>
      </c>
      <c r="E33" s="548">
        <v>0.57999999999999996</v>
      </c>
      <c r="F33" s="548">
        <v>9</v>
      </c>
      <c r="G33" s="548">
        <v>58.29</v>
      </c>
      <c r="H33" s="597">
        <v>54.85</v>
      </c>
      <c r="I33" s="612"/>
      <c r="J33" s="597">
        <v>58.09</v>
      </c>
      <c r="K33" s="597">
        <v>58.09</v>
      </c>
      <c r="L33" s="597">
        <v>58.25</v>
      </c>
      <c r="M33" s="597">
        <v>58.25</v>
      </c>
      <c r="N33" s="597">
        <v>54.87</v>
      </c>
      <c r="O33" s="612"/>
      <c r="P33" s="583">
        <v>58.1</v>
      </c>
      <c r="Q33" s="583">
        <v>1.58</v>
      </c>
      <c r="R33" s="602">
        <v>0.6</v>
      </c>
      <c r="S33" s="612"/>
      <c r="T33" s="547">
        <v>0.45</v>
      </c>
      <c r="U33" s="581">
        <f t="shared" si="9"/>
        <v>3.41</v>
      </c>
      <c r="V33" s="582">
        <f t="shared" si="10"/>
        <v>27.657900000000048</v>
      </c>
      <c r="W33" s="596">
        <f t="shared" si="3"/>
        <v>43.015500000000046</v>
      </c>
      <c r="X33" s="601"/>
      <c r="Y33" s="597">
        <v>0.7</v>
      </c>
      <c r="Z33" s="598"/>
      <c r="AA33" s="459">
        <f t="shared" si="4"/>
        <v>0.7</v>
      </c>
      <c r="AB33" s="460"/>
      <c r="AC33" s="549">
        <f t="shared" si="5"/>
        <v>9.9540000000000006</v>
      </c>
      <c r="AD33" s="597">
        <f t="shared" si="6"/>
        <v>2.3250000000000028</v>
      </c>
      <c r="AE33" s="598"/>
      <c r="AF33" s="596">
        <f t="shared" si="7"/>
        <v>33.061500000000045</v>
      </c>
      <c r="AG33" s="596"/>
      <c r="AH33" s="548">
        <v>0</v>
      </c>
      <c r="AI33" s="596">
        <f t="shared" si="8"/>
        <v>0</v>
      </c>
      <c r="AJ33" s="596"/>
      <c r="AK33" s="18"/>
      <c r="AL33" s="9"/>
      <c r="AM33" s="12"/>
      <c r="AN33" s="13"/>
    </row>
    <row r="34" spans="1:40" ht="11.25" customHeight="1">
      <c r="A34" s="456">
        <v>0.5</v>
      </c>
      <c r="B34" s="479" t="s">
        <v>378</v>
      </c>
      <c r="C34" s="485" t="s">
        <v>130</v>
      </c>
      <c r="D34" s="482" t="s">
        <v>379</v>
      </c>
      <c r="E34" s="548">
        <v>0.57999999999999996</v>
      </c>
      <c r="F34" s="548">
        <v>60</v>
      </c>
      <c r="G34" s="548">
        <v>58.25</v>
      </c>
      <c r="H34" s="597">
        <v>54.87</v>
      </c>
      <c r="I34" s="612"/>
      <c r="J34" s="597">
        <v>58.1</v>
      </c>
      <c r="K34" s="597">
        <v>58.1</v>
      </c>
      <c r="L34" s="597">
        <v>58.45</v>
      </c>
      <c r="M34" s="597">
        <v>58.45</v>
      </c>
      <c r="N34" s="597">
        <v>55.01</v>
      </c>
      <c r="O34" s="612"/>
      <c r="P34" s="583">
        <v>58.26</v>
      </c>
      <c r="Q34" s="583">
        <v>1.58</v>
      </c>
      <c r="R34" s="602">
        <v>0.6</v>
      </c>
      <c r="S34" s="612"/>
      <c r="T34" s="547">
        <v>0.45</v>
      </c>
      <c r="U34" s="581">
        <f t="shared" si="9"/>
        <v>3.4100000000000037</v>
      </c>
      <c r="V34" s="582">
        <f t="shared" si="10"/>
        <v>184.86000000000018</v>
      </c>
      <c r="W34" s="596">
        <f t="shared" si="3"/>
        <v>287.2440000000002</v>
      </c>
      <c r="X34" s="601"/>
      <c r="Y34" s="597">
        <v>0.7</v>
      </c>
      <c r="Z34" s="598"/>
      <c r="AA34" s="459">
        <f t="shared" si="4"/>
        <v>0.7</v>
      </c>
      <c r="AB34" s="460"/>
      <c r="AC34" s="549">
        <f t="shared" si="5"/>
        <v>66.36</v>
      </c>
      <c r="AD34" s="597">
        <f t="shared" si="6"/>
        <v>2.3300000000000018</v>
      </c>
      <c r="AE34" s="598"/>
      <c r="AF34" s="596">
        <f t="shared" si="7"/>
        <v>220.88400000000021</v>
      </c>
      <c r="AG34" s="596"/>
      <c r="AH34" s="548">
        <v>0</v>
      </c>
      <c r="AI34" s="596">
        <f t="shared" si="8"/>
        <v>0</v>
      </c>
      <c r="AJ34" s="596"/>
      <c r="AK34" s="18"/>
      <c r="AL34" s="9"/>
      <c r="AM34" s="12"/>
      <c r="AN34" s="13"/>
    </row>
    <row r="35" spans="1:40" ht="11.25" customHeight="1">
      <c r="A35" s="456">
        <v>0.5</v>
      </c>
      <c r="B35" s="479" t="s">
        <v>379</v>
      </c>
      <c r="C35" s="485" t="s">
        <v>130</v>
      </c>
      <c r="D35" s="482" t="s">
        <v>380</v>
      </c>
      <c r="E35" s="548">
        <v>0.57999999999999996</v>
      </c>
      <c r="F35" s="548">
        <v>6</v>
      </c>
      <c r="G35" s="548">
        <v>58.45</v>
      </c>
      <c r="H35" s="597">
        <v>55.01</v>
      </c>
      <c r="I35" s="612"/>
      <c r="J35" s="597">
        <v>58.26</v>
      </c>
      <c r="K35" s="597">
        <v>58.26</v>
      </c>
      <c r="L35" s="597">
        <v>58.35</v>
      </c>
      <c r="M35" s="597">
        <v>58.35</v>
      </c>
      <c r="N35" s="597">
        <v>55.02</v>
      </c>
      <c r="O35" s="612"/>
      <c r="P35" s="583">
        <v>58.46</v>
      </c>
      <c r="Q35" s="583">
        <v>1.58</v>
      </c>
      <c r="R35" s="602">
        <v>0.6</v>
      </c>
      <c r="S35" s="612"/>
      <c r="T35" s="547">
        <v>0.45</v>
      </c>
      <c r="U35" s="581">
        <f t="shared" si="9"/>
        <v>3.3850000000000016</v>
      </c>
      <c r="V35" s="582">
        <f t="shared" si="10"/>
        <v>18.438600000000019</v>
      </c>
      <c r="W35" s="596">
        <f t="shared" si="3"/>
        <v>28.677000000000017</v>
      </c>
      <c r="X35" s="601"/>
      <c r="Y35" s="597">
        <v>0.7</v>
      </c>
      <c r="Z35" s="598"/>
      <c r="AA35" s="459">
        <f t="shared" si="4"/>
        <v>0.59000000000000252</v>
      </c>
      <c r="AB35" s="460"/>
      <c r="AC35" s="549">
        <f t="shared" si="5"/>
        <v>5.5932000000000244</v>
      </c>
      <c r="AD35" s="597">
        <f t="shared" si="6"/>
        <v>2.4349999999999992</v>
      </c>
      <c r="AE35" s="598"/>
      <c r="AF35" s="596">
        <f t="shared" si="7"/>
        <v>23.083799999999993</v>
      </c>
      <c r="AG35" s="596"/>
      <c r="AH35" s="548">
        <v>0</v>
      </c>
      <c r="AI35" s="596">
        <f t="shared" si="8"/>
        <v>0</v>
      </c>
      <c r="AJ35" s="596"/>
      <c r="AK35" s="18"/>
      <c r="AL35" s="9"/>
      <c r="AM35" s="12"/>
      <c r="AN35" s="13"/>
    </row>
    <row r="36" spans="1:40" ht="11.25" customHeight="1">
      <c r="A36" s="547">
        <v>0.5</v>
      </c>
      <c r="B36" s="479" t="s">
        <v>380</v>
      </c>
      <c r="C36" s="485" t="s">
        <v>130</v>
      </c>
      <c r="D36" s="482" t="s">
        <v>381</v>
      </c>
      <c r="E36" s="548">
        <v>0.57999999999999996</v>
      </c>
      <c r="F36" s="548">
        <v>10</v>
      </c>
      <c r="G36" s="547">
        <v>58.35</v>
      </c>
      <c r="H36" s="602">
        <v>55.02</v>
      </c>
      <c r="I36" s="612"/>
      <c r="J36" s="597">
        <v>58.46</v>
      </c>
      <c r="K36" s="597">
        <v>58.46</v>
      </c>
      <c r="L36" s="597">
        <v>58.33</v>
      </c>
      <c r="M36" s="597">
        <v>58.33</v>
      </c>
      <c r="N36" s="602">
        <v>55.1</v>
      </c>
      <c r="O36" s="602"/>
      <c r="P36" s="583">
        <v>58.46</v>
      </c>
      <c r="Q36" s="583">
        <v>1.58</v>
      </c>
      <c r="R36" s="602">
        <v>0.4</v>
      </c>
      <c r="S36" s="612"/>
      <c r="T36" s="547">
        <v>0.3</v>
      </c>
      <c r="U36" s="581">
        <f t="shared" si="9"/>
        <v>3.2799999999999976</v>
      </c>
      <c r="V36" s="582">
        <f t="shared" si="10"/>
        <v>32.231999999999971</v>
      </c>
      <c r="W36" s="596">
        <f t="shared" si="3"/>
        <v>49.295999999999971</v>
      </c>
      <c r="X36" s="601"/>
      <c r="Y36" s="597">
        <v>0.7</v>
      </c>
      <c r="Z36" s="598"/>
      <c r="AA36" s="459">
        <f t="shared" si="4"/>
        <v>0.47999999999999909</v>
      </c>
      <c r="AB36" s="460"/>
      <c r="AC36" s="549">
        <f t="shared" si="5"/>
        <v>7.5839999999999863</v>
      </c>
      <c r="AD36" s="597">
        <f t="shared" si="6"/>
        <v>2.6399999999999988</v>
      </c>
      <c r="AE36" s="598"/>
      <c r="AF36" s="596">
        <f t="shared" si="7"/>
        <v>41.711999999999982</v>
      </c>
      <c r="AG36" s="596"/>
      <c r="AH36" s="548">
        <v>0</v>
      </c>
      <c r="AI36" s="596">
        <f t="shared" si="8"/>
        <v>0</v>
      </c>
      <c r="AJ36" s="596"/>
      <c r="AK36" s="18"/>
      <c r="AL36" s="9"/>
      <c r="AM36" s="12"/>
      <c r="AN36" s="13"/>
    </row>
    <row r="37" spans="1:40" ht="11.25" customHeight="1">
      <c r="A37" s="547">
        <v>0.2</v>
      </c>
      <c r="B37" s="479" t="s">
        <v>377</v>
      </c>
      <c r="C37" s="485" t="s">
        <v>130</v>
      </c>
      <c r="D37" s="482" t="s">
        <v>383</v>
      </c>
      <c r="E37" s="548">
        <v>0.25</v>
      </c>
      <c r="F37" s="548">
        <v>4</v>
      </c>
      <c r="G37" s="547">
        <v>58.29</v>
      </c>
      <c r="H37" s="602">
        <v>56.27</v>
      </c>
      <c r="I37" s="612"/>
      <c r="J37" s="597">
        <v>58.09</v>
      </c>
      <c r="K37" s="597">
        <v>58.09</v>
      </c>
      <c r="L37" s="597">
        <v>58.25</v>
      </c>
      <c r="M37" s="597">
        <v>58.25</v>
      </c>
      <c r="N37" s="602">
        <v>56.29</v>
      </c>
      <c r="O37" s="602"/>
      <c r="P37" s="583">
        <v>58.19</v>
      </c>
      <c r="Q37" s="583">
        <v>1.05</v>
      </c>
      <c r="R37" s="602">
        <v>0.4</v>
      </c>
      <c r="S37" s="612"/>
      <c r="T37" s="547">
        <v>0.3</v>
      </c>
      <c r="U37" s="581">
        <f t="shared" si="9"/>
        <v>1.9899999999999984</v>
      </c>
      <c r="V37" s="582">
        <f t="shared" si="10"/>
        <v>4.3469999999999978</v>
      </c>
      <c r="W37" s="596">
        <f t="shared" si="3"/>
        <v>7.4969999999999981</v>
      </c>
      <c r="X37" s="601"/>
      <c r="Y37" s="597">
        <v>0.7</v>
      </c>
      <c r="Z37" s="598"/>
      <c r="AA37" s="459">
        <f t="shared" si="4"/>
        <v>0.7</v>
      </c>
      <c r="AB37" s="460"/>
      <c r="AC37" s="549">
        <f t="shared" si="5"/>
        <v>2.94</v>
      </c>
      <c r="AD37" s="597">
        <f t="shared" si="6"/>
        <v>1.0849999999999995</v>
      </c>
      <c r="AE37" s="598"/>
      <c r="AF37" s="596">
        <f t="shared" si="7"/>
        <v>4.5569999999999986</v>
      </c>
      <c r="AG37" s="596"/>
      <c r="AH37" s="548">
        <v>0</v>
      </c>
      <c r="AI37" s="596">
        <f t="shared" si="8"/>
        <v>0</v>
      </c>
      <c r="AJ37" s="596"/>
      <c r="AK37" s="18"/>
      <c r="AL37" s="9"/>
      <c r="AM37" s="12"/>
      <c r="AN37" s="13"/>
    </row>
    <row r="38" spans="1:40" ht="11.25" customHeight="1">
      <c r="A38" s="547"/>
      <c r="B38" s="479"/>
      <c r="C38" s="485" t="s">
        <v>130</v>
      </c>
      <c r="D38" s="482"/>
      <c r="E38" s="548"/>
      <c r="F38" s="548"/>
      <c r="G38" s="547"/>
      <c r="H38" s="602"/>
      <c r="I38" s="602"/>
      <c r="J38" s="597"/>
      <c r="K38" s="602"/>
      <c r="L38" s="597"/>
      <c r="M38" s="602"/>
      <c r="N38" s="602"/>
      <c r="O38" s="602"/>
      <c r="P38" s="583"/>
      <c r="Q38" s="583"/>
      <c r="R38" s="602"/>
      <c r="S38" s="602"/>
      <c r="T38" s="547"/>
      <c r="U38" s="581" t="str">
        <f t="shared" si="9"/>
        <v/>
      </c>
      <c r="V38" s="582" t="str">
        <f t="shared" si="10"/>
        <v/>
      </c>
      <c r="W38" s="596" t="str">
        <f t="shared" si="3"/>
        <v/>
      </c>
      <c r="X38" s="601"/>
      <c r="Y38" s="597">
        <f>IF(H38=0,0,IF(((((G38-H38)+(L38-N38))/2)+((E38-A38)/2)+0.2-R38)&lt;=((((J38-H38)+(P38-N38))/2)+((E38-A38)/2)+0.2-T38),IF(A38&lt;1,((((G38-H38)+(L38-N38))/2)+((E38-A38)/2)+0.2-R38-AD38-AH38),((((G38-H38)+(L38-N38))/2)+((E38-A38)/2)+0.3-R38-AD38-AH38)),IF(A38&lt;1,((((J38-H38)+(P38-N38))/2)+((E38-A38)/2)+0.2-T38-AD38-AH38),((((J38-H38)+(P38-N38))/2)+((E38-A38)/2)+0.3-T38-AD38-AH38))))</f>
        <v>0</v>
      </c>
      <c r="Z38" s="598"/>
      <c r="AA38" s="459">
        <f t="shared" si="4"/>
        <v>0</v>
      </c>
      <c r="AB38" s="461"/>
      <c r="AC38" s="549">
        <f t="shared" si="5"/>
        <v>0</v>
      </c>
      <c r="AD38" s="597">
        <f t="shared" si="6"/>
        <v>0</v>
      </c>
      <c r="AE38" s="598"/>
      <c r="AF38" s="596">
        <f t="shared" si="7"/>
        <v>0</v>
      </c>
      <c r="AG38" s="596"/>
      <c r="AH38" s="548">
        <f>IF(H38=0,0,IF(((((G38-H38)+(L38-N38))/2)+((E38-A38)/2)+0.2-R38)&lt;=((((J38-H38)+(P38-N38))/2)+((E38-A38)/2)+0.2-T38),IF(A38&lt;1,((((G38-H38)+(L38-N38))/2)+((E38-A38)/2)+0.2-R38-AA38-AD38),((((G38-H38)+(L38-N38))/2)+((E38-A38)/2)+0.3-R38-AA38-AD38)),IF(A38&lt;1,((((J38-H38)+(P38-N38))/2)+((E38-A38)/2)+0.2-T38-AA38-AD38),((((J38-H38)+(P38-N38))/2)+((E38-A38)/2)+0.3-T38-AA38-AD38))))</f>
        <v>0</v>
      </c>
      <c r="AI38" s="596">
        <f t="shared" si="8"/>
        <v>0</v>
      </c>
      <c r="AJ38" s="596"/>
      <c r="AK38" s="18"/>
      <c r="AL38" s="9"/>
      <c r="AM38" s="12"/>
      <c r="AN38" s="13"/>
    </row>
    <row r="39" spans="1:40" ht="11.25" customHeight="1">
      <c r="A39" s="547"/>
      <c r="B39" s="479"/>
      <c r="C39" s="485" t="s">
        <v>130</v>
      </c>
      <c r="D39" s="482"/>
      <c r="E39" s="548"/>
      <c r="F39" s="548"/>
      <c r="G39" s="547"/>
      <c r="H39" s="602"/>
      <c r="I39" s="602"/>
      <c r="J39" s="597"/>
      <c r="K39" s="602"/>
      <c r="L39" s="597"/>
      <c r="M39" s="602"/>
      <c r="N39" s="602"/>
      <c r="O39" s="602"/>
      <c r="P39" s="583"/>
      <c r="Q39" s="583"/>
      <c r="R39" s="602"/>
      <c r="S39" s="602"/>
      <c r="T39" s="547"/>
      <c r="U39" s="581" t="str">
        <f t="shared" si="9"/>
        <v/>
      </c>
      <c r="V39" s="582" t="str">
        <f t="shared" si="10"/>
        <v/>
      </c>
      <c r="W39" s="596" t="str">
        <f t="shared" si="3"/>
        <v/>
      </c>
      <c r="X39" s="601"/>
      <c r="Y39" s="597">
        <f>IF(H39=0,0,IF(((((G39-H39)+(L39-N39))/2)+((E39-A39)/2)+0.2-R39)&lt;=((((J39-H39)+(P39-N39))/2)+((E39-A39)/2)+0.2-T39),IF(A39&lt;1,((((G39-H39)+(L39-N39))/2)+((E39-A39)/2)+0.2-R39-AD39-AH39),((((G39-H39)+(L39-N39))/2)+((E39-A39)/2)+0.3-R39-AD39-AH39)),IF(A39&lt;1,((((J39-H39)+(P39-N39))/2)+((E39-A39)/2)+0.2-T39-AD39-AH39),((((J39-H39)+(P39-N39))/2)+((E39-A39)/2)+0.3-T39-AD39-AH39))))</f>
        <v>0</v>
      </c>
      <c r="Z39" s="598"/>
      <c r="AA39" s="459">
        <f t="shared" si="4"/>
        <v>0</v>
      </c>
      <c r="AB39" s="461"/>
      <c r="AC39" s="549">
        <f t="shared" si="5"/>
        <v>0</v>
      </c>
      <c r="AD39" s="597">
        <f t="shared" si="6"/>
        <v>0</v>
      </c>
      <c r="AE39" s="598"/>
      <c r="AF39" s="596">
        <f t="shared" si="7"/>
        <v>0</v>
      </c>
      <c r="AG39" s="596"/>
      <c r="AH39" s="548">
        <f>IF(H39=0,0,IF(((((G39-H39)+(L39-N39))/2)+((E39-A39)/2)+0.2-R39)&lt;=((((J39-H39)+(P39-N39))/2)+((E39-A39)/2)+0.2-T39),IF(A39&lt;1,((((G39-H39)+(L39-N39))/2)+((E39-A39)/2)+0.2-R39-AA39-AD39),((((G39-H39)+(L39-N39))/2)+((E39-A39)/2)+0.3-R39-AA39-AD39)),IF(A39&lt;1,((((J39-H39)+(P39-N39))/2)+((E39-A39)/2)+0.2-T39-AA39-AD39),((((J39-H39)+(P39-N39))/2)+((E39-A39)/2)+0.3-T39-AA39-AD39))))</f>
        <v>0</v>
      </c>
      <c r="AI39" s="596">
        <f t="shared" si="8"/>
        <v>0</v>
      </c>
      <c r="AJ39" s="596"/>
      <c r="AK39" s="17"/>
      <c r="AL39" s="17"/>
      <c r="AM39" s="17"/>
    </row>
    <row r="40" spans="1:40" ht="11.25" customHeight="1">
      <c r="A40" s="547"/>
      <c r="B40" s="574"/>
      <c r="C40" s="485" t="s">
        <v>130</v>
      </c>
      <c r="D40" s="575"/>
      <c r="E40" s="548"/>
      <c r="F40" s="548"/>
      <c r="G40" s="548"/>
      <c r="H40" s="599"/>
      <c r="I40" s="600"/>
      <c r="J40" s="603"/>
      <c r="K40" s="604"/>
      <c r="L40" s="603"/>
      <c r="M40" s="604"/>
      <c r="N40" s="599"/>
      <c r="O40" s="600"/>
      <c r="P40" s="576"/>
      <c r="Q40" s="576"/>
      <c r="R40" s="599"/>
      <c r="S40" s="600"/>
      <c r="T40" s="573"/>
      <c r="U40" s="581" t="str">
        <f t="shared" si="9"/>
        <v/>
      </c>
      <c r="V40" s="582" t="str">
        <f t="shared" si="10"/>
        <v/>
      </c>
      <c r="W40" s="596" t="str">
        <f t="shared" ref="W40:W66" si="11">IF(F40&lt;=0,"",IF(F40*Q40*((((G40-H40)+(L40-N40))/2)+((E40-A40)/2)+0.2-R40)&lt;=0,0,IF(((((G40-H40)+(L40-N40))/2)+((E40-A40)/2)+0.2-R40)&lt;=((((J40-H40)+(P40-N40))/2)+((E40-A40)/2)+0.2-T40),IF(A40&lt;1,F40*Q40*((((G40-H40)+(L40-N40))/2)+((E40-A40)/2)+0.2-R40),F40*Q40*((((G40-H40)+(L40-N40))/2)+((E40-A40)/2)+0.3-R40)),IF(A40&lt;1,F40*Q40*((((J40-H40)+(P40-N40))/2)+((E40-A40)/2)+0.2-T40),F40*Q40*((((J40-H40)+(P40-N40))/2)+((E40-A40)/2)+0.3-T40)))))</f>
        <v/>
      </c>
      <c r="X40" s="601"/>
      <c r="Y40" s="597">
        <f>IF(H40=0,0,IF(((((G40-H40)+(L40-N40))/2)+((E40-A40)/2)+0.2-R40)&lt;=((((J40-H40)+(P40-N40))/2)+((E40-A40)/2)+0.2-T40),IF(A40&lt;1,((((G40-H40)+(L40-N40))/2)+((E40-A40)/2)+0.2-R40-AD40-AH40),((((G40-H40)+(L40-N40))/2)+((E40-A40)/2)+0.3-R40-AD40-AH40)),IF(A40&lt;1,((((J40-H40)+(P40-N40))/2)+((E40-A40)/2)+0.2-T40-AD40-AH40),((((J40-H40)+(P40-N40))/2)+((E40-A40)/2)+0.3-T40-AD40-AH40))))</f>
        <v>0</v>
      </c>
      <c r="Z40" s="598"/>
      <c r="AA40" s="459">
        <f t="shared" si="4"/>
        <v>0</v>
      </c>
      <c r="AB40" s="461"/>
      <c r="AC40" s="549">
        <f t="shared" si="5"/>
        <v>0</v>
      </c>
      <c r="AD40" s="597">
        <f t="shared" si="6"/>
        <v>0</v>
      </c>
      <c r="AE40" s="598"/>
      <c r="AF40" s="596">
        <f t="shared" si="7"/>
        <v>0</v>
      </c>
      <c r="AG40" s="596"/>
      <c r="AH40" s="548">
        <f>IF(H40=0,0,IF(((((G40-H40)+(L40-N40))/2)+((E40-A40)/2)+0.2-R40)&lt;=((((J40-H40)+(P40-N40))/2)+((E40-A40)/2)+0.2-T40),IF(A40&lt;1,((((G40-H40)+(L40-N40))/2)+((E40-A40)/2)+0.2-R40-AA40-AD40),((((G40-H40)+(L40-N40))/2)+((E40-A40)/2)+0.3-R40-AA40-AD40)),IF(A40&lt;1,((((J40-H40)+(P40-N40))/2)+((E40-A40)/2)+0.2-T40-AA40-AD40),((((J40-H40)+(P40-N40))/2)+((E40-A40)/2)+0.3-T40-AA40-AD40))))</f>
        <v>0</v>
      </c>
      <c r="AI40" s="596">
        <f t="shared" si="8"/>
        <v>0</v>
      </c>
      <c r="AJ40" s="596"/>
      <c r="AK40" s="17"/>
      <c r="AL40" s="17"/>
      <c r="AM40" s="17"/>
    </row>
    <row r="41" spans="1:40" ht="11.25" customHeight="1">
      <c r="A41" s="547"/>
      <c r="B41" s="574"/>
      <c r="C41" s="485" t="s">
        <v>130</v>
      </c>
      <c r="D41" s="575"/>
      <c r="E41" s="548"/>
      <c r="F41" s="548"/>
      <c r="G41" s="548"/>
      <c r="H41" s="599"/>
      <c r="I41" s="600"/>
      <c r="J41" s="603"/>
      <c r="K41" s="604"/>
      <c r="L41" s="603"/>
      <c r="M41" s="604"/>
      <c r="N41" s="599"/>
      <c r="O41" s="600"/>
      <c r="P41" s="576"/>
      <c r="Q41" s="576"/>
      <c r="R41" s="599"/>
      <c r="S41" s="600"/>
      <c r="T41" s="573"/>
      <c r="U41" s="581" t="str">
        <f t="shared" si="9"/>
        <v/>
      </c>
      <c r="V41" s="582" t="str">
        <f t="shared" si="10"/>
        <v/>
      </c>
      <c r="W41" s="596" t="str">
        <f t="shared" si="11"/>
        <v/>
      </c>
      <c r="X41" s="601"/>
      <c r="Y41" s="597">
        <f t="shared" ref="Y41:Y60" si="12">IF(H41=0,0,IF(((((G41-H41)+(L41-N41))/2)+((E41-A41)/2)+0.2-R41)&lt;=((((J41-H41)+(P41-N41))/2)+((E41-A41)/2)+0.2-T41),IF(A41&lt;1,((((G41-H41)+(L41-N41))/2)+((E41-A41)/2)+0.2-R41-AD41-AH41),((((G41-H41)+(L41-N41))/2)+((E41-A41)/2)+0.3-R41-AD41-AH41)),IF(A41&lt;1,((((J41-H41)+(P41-N41))/2)+((E41-A41)/2)+0.2-T41-AD41-AH41),((((J41-H41)+(P41-N41))/2)+((E41-A41)/2)+0.3-T41-AD41-AH41))))</f>
        <v>0</v>
      </c>
      <c r="Z41" s="598"/>
      <c r="AA41" s="459">
        <f t="shared" si="4"/>
        <v>0</v>
      </c>
      <c r="AB41" s="461"/>
      <c r="AC41" s="549">
        <f t="shared" si="5"/>
        <v>0</v>
      </c>
      <c r="AD41" s="597">
        <f t="shared" si="6"/>
        <v>0</v>
      </c>
      <c r="AE41" s="598"/>
      <c r="AF41" s="596">
        <f t="shared" si="7"/>
        <v>0</v>
      </c>
      <c r="AG41" s="596"/>
      <c r="AH41" s="548">
        <f t="shared" ref="AH41:AH64" si="13">IF(H41=0,0,IF(((((G41-H41)+(L41-N41))/2)+((E41-A41)/2)+0.2-R41)&lt;=((((J41-H41)+(P41-N41))/2)+((E41-A41)/2)+0.2-T41),IF(A41&lt;1,((((G41-H41)+(L41-N41))/2)+((E41-A41)/2)+0.2-R41-AA41-AD41),((((G41-H41)+(L41-N41))/2)+((E41-A41)/2)+0.3-R41-AA41-AD41)),IF(A41&lt;1,((((J41-H41)+(P41-N41))/2)+((E41-A41)/2)+0.2-T41-AA41-AD41),((((J41-H41)+(P41-N41))/2)+((E41-A41)/2)+0.3-T41-AA41-AD41))))</f>
        <v>0</v>
      </c>
      <c r="AI41" s="596">
        <f t="shared" si="8"/>
        <v>0</v>
      </c>
      <c r="AJ41" s="596"/>
      <c r="AK41" s="17"/>
      <c r="AL41" s="17"/>
      <c r="AM41" s="17"/>
    </row>
    <row r="42" spans="1:40" ht="11.25" customHeight="1">
      <c r="A42" s="547"/>
      <c r="B42" s="574"/>
      <c r="C42" s="485" t="s">
        <v>130</v>
      </c>
      <c r="D42" s="575"/>
      <c r="E42" s="548"/>
      <c r="F42" s="548"/>
      <c r="G42" s="548"/>
      <c r="H42" s="599"/>
      <c r="I42" s="600"/>
      <c r="J42" s="603"/>
      <c r="K42" s="604"/>
      <c r="L42" s="603"/>
      <c r="M42" s="604"/>
      <c r="N42" s="599"/>
      <c r="O42" s="600"/>
      <c r="P42" s="576"/>
      <c r="Q42" s="576"/>
      <c r="R42" s="599"/>
      <c r="S42" s="600"/>
      <c r="T42" s="573"/>
      <c r="U42" s="581" t="str">
        <f t="shared" si="9"/>
        <v/>
      </c>
      <c r="V42" s="582" t="str">
        <f t="shared" si="10"/>
        <v/>
      </c>
      <c r="W42" s="596" t="str">
        <f t="shared" si="11"/>
        <v/>
      </c>
      <c r="X42" s="601"/>
      <c r="Y42" s="597">
        <f t="shared" si="12"/>
        <v>0</v>
      </c>
      <c r="Z42" s="598"/>
      <c r="AA42" s="459">
        <f t="shared" si="4"/>
        <v>0</v>
      </c>
      <c r="AB42" s="461"/>
      <c r="AC42" s="549">
        <f t="shared" si="5"/>
        <v>0</v>
      </c>
      <c r="AD42" s="597">
        <f t="shared" si="6"/>
        <v>0</v>
      </c>
      <c r="AE42" s="598"/>
      <c r="AF42" s="596">
        <f t="shared" si="7"/>
        <v>0</v>
      </c>
      <c r="AG42" s="596"/>
      <c r="AH42" s="548">
        <f t="shared" si="13"/>
        <v>0</v>
      </c>
      <c r="AI42" s="596">
        <f t="shared" si="8"/>
        <v>0</v>
      </c>
      <c r="AJ42" s="596"/>
      <c r="AK42" s="17"/>
      <c r="AL42" s="17"/>
      <c r="AM42" s="17"/>
    </row>
    <row r="43" spans="1:40" ht="11.25" customHeight="1">
      <c r="A43" s="547"/>
      <c r="B43" s="574"/>
      <c r="C43" s="485" t="s">
        <v>129</v>
      </c>
      <c r="D43" s="575"/>
      <c r="E43" s="548"/>
      <c r="F43" s="548"/>
      <c r="G43" s="548"/>
      <c r="H43" s="599"/>
      <c r="I43" s="600"/>
      <c r="J43" s="603"/>
      <c r="K43" s="604"/>
      <c r="L43" s="603"/>
      <c r="M43" s="604"/>
      <c r="N43" s="599"/>
      <c r="O43" s="600"/>
      <c r="P43" s="576"/>
      <c r="Q43" s="576"/>
      <c r="R43" s="599"/>
      <c r="S43" s="600"/>
      <c r="T43" s="573"/>
      <c r="U43" s="581" t="str">
        <f t="shared" si="9"/>
        <v/>
      </c>
      <c r="V43" s="582" t="str">
        <f t="shared" si="10"/>
        <v/>
      </c>
      <c r="W43" s="596" t="str">
        <f t="shared" si="11"/>
        <v/>
      </c>
      <c r="X43" s="601"/>
      <c r="Y43" s="597">
        <f t="shared" si="12"/>
        <v>0</v>
      </c>
      <c r="Z43" s="598"/>
      <c r="AA43" s="459">
        <f t="shared" si="4"/>
        <v>0</v>
      </c>
      <c r="AB43" s="461"/>
      <c r="AC43" s="549">
        <f t="shared" si="5"/>
        <v>0</v>
      </c>
      <c r="AD43" s="597">
        <f t="shared" si="6"/>
        <v>0</v>
      </c>
      <c r="AE43" s="598"/>
      <c r="AF43" s="596">
        <f t="shared" si="7"/>
        <v>0</v>
      </c>
      <c r="AG43" s="596"/>
      <c r="AH43" s="548">
        <f t="shared" si="13"/>
        <v>0</v>
      </c>
      <c r="AI43" s="596">
        <f t="shared" ref="AI43:AI57" si="14">IF(H43=0,0,F43*Q43*AH43)</f>
        <v>0</v>
      </c>
      <c r="AJ43" s="596"/>
      <c r="AK43" s="17"/>
      <c r="AL43" s="17"/>
      <c r="AM43" s="17"/>
    </row>
    <row r="44" spans="1:40" ht="11.25" customHeight="1">
      <c r="A44" s="547"/>
      <c r="B44" s="574"/>
      <c r="C44" s="485" t="s">
        <v>129</v>
      </c>
      <c r="D44" s="575"/>
      <c r="E44" s="548"/>
      <c r="F44" s="548"/>
      <c r="G44" s="548"/>
      <c r="H44" s="599"/>
      <c r="I44" s="600"/>
      <c r="J44" s="603"/>
      <c r="K44" s="604"/>
      <c r="L44" s="603"/>
      <c r="M44" s="604"/>
      <c r="N44" s="599"/>
      <c r="O44" s="600"/>
      <c r="P44" s="576"/>
      <c r="Q44" s="576"/>
      <c r="R44" s="599"/>
      <c r="S44" s="600"/>
      <c r="T44" s="573"/>
      <c r="U44" s="581" t="str">
        <f t="shared" si="9"/>
        <v/>
      </c>
      <c r="V44" s="582" t="str">
        <f t="shared" si="10"/>
        <v/>
      </c>
      <c r="W44" s="596" t="str">
        <f t="shared" si="11"/>
        <v/>
      </c>
      <c r="X44" s="601"/>
      <c r="Y44" s="597">
        <f t="shared" si="12"/>
        <v>0</v>
      </c>
      <c r="Z44" s="598"/>
      <c r="AA44" s="459">
        <f t="shared" si="4"/>
        <v>0</v>
      </c>
      <c r="AB44" s="461"/>
      <c r="AC44" s="549">
        <f t="shared" si="5"/>
        <v>0</v>
      </c>
      <c r="AD44" s="597">
        <f t="shared" si="6"/>
        <v>0</v>
      </c>
      <c r="AE44" s="598"/>
      <c r="AF44" s="596">
        <f t="shared" si="7"/>
        <v>0</v>
      </c>
      <c r="AG44" s="596"/>
      <c r="AH44" s="548">
        <f t="shared" si="13"/>
        <v>0</v>
      </c>
      <c r="AI44" s="596">
        <f t="shared" si="14"/>
        <v>0</v>
      </c>
      <c r="AJ44" s="596"/>
      <c r="AK44" s="17"/>
      <c r="AL44" s="17"/>
      <c r="AM44" s="17"/>
    </row>
    <row r="45" spans="1:40" ht="11.25" customHeight="1">
      <c r="A45" s="547"/>
      <c r="B45" s="574"/>
      <c r="C45" s="485" t="s">
        <v>129</v>
      </c>
      <c r="D45" s="575"/>
      <c r="E45" s="548"/>
      <c r="F45" s="548"/>
      <c r="G45" s="548"/>
      <c r="H45" s="599"/>
      <c r="I45" s="600"/>
      <c r="J45" s="603"/>
      <c r="K45" s="604"/>
      <c r="L45" s="603"/>
      <c r="M45" s="604"/>
      <c r="N45" s="599"/>
      <c r="O45" s="600"/>
      <c r="P45" s="576"/>
      <c r="Q45" s="576"/>
      <c r="R45" s="599"/>
      <c r="S45" s="600"/>
      <c r="T45" s="573"/>
      <c r="U45" s="581" t="str">
        <f t="shared" si="9"/>
        <v/>
      </c>
      <c r="V45" s="582" t="str">
        <f t="shared" si="10"/>
        <v/>
      </c>
      <c r="W45" s="596" t="str">
        <f t="shared" si="11"/>
        <v/>
      </c>
      <c r="X45" s="601"/>
      <c r="Y45" s="597">
        <f t="shared" si="12"/>
        <v>0</v>
      </c>
      <c r="Z45" s="598"/>
      <c r="AA45" s="459">
        <f t="shared" si="4"/>
        <v>0</v>
      </c>
      <c r="AB45" s="461"/>
      <c r="AC45" s="549">
        <f t="shared" si="5"/>
        <v>0</v>
      </c>
      <c r="AD45" s="597">
        <f t="shared" si="6"/>
        <v>0</v>
      </c>
      <c r="AE45" s="598"/>
      <c r="AF45" s="596">
        <f t="shared" ref="AF45:AF57" si="15">IF(AD45=0,0,F45*Q45*AD45)</f>
        <v>0</v>
      </c>
      <c r="AG45" s="596"/>
      <c r="AH45" s="548">
        <f t="shared" si="13"/>
        <v>0</v>
      </c>
      <c r="AI45" s="596">
        <f t="shared" si="14"/>
        <v>0</v>
      </c>
      <c r="AJ45" s="596"/>
      <c r="AK45" s="17"/>
      <c r="AL45" s="17"/>
      <c r="AM45" s="17"/>
    </row>
    <row r="46" spans="1:40" ht="11.25" customHeight="1">
      <c r="A46" s="547"/>
      <c r="B46" s="574"/>
      <c r="C46" s="485" t="s">
        <v>129</v>
      </c>
      <c r="D46" s="575"/>
      <c r="E46" s="548"/>
      <c r="F46" s="548"/>
      <c r="G46" s="548"/>
      <c r="H46" s="599"/>
      <c r="I46" s="600"/>
      <c r="J46" s="603"/>
      <c r="K46" s="604"/>
      <c r="L46" s="603"/>
      <c r="M46" s="604"/>
      <c r="N46" s="599"/>
      <c r="O46" s="600"/>
      <c r="P46" s="576"/>
      <c r="Q46" s="576"/>
      <c r="R46" s="599"/>
      <c r="S46" s="600"/>
      <c r="T46" s="573"/>
      <c r="U46" s="581" t="str">
        <f t="shared" si="9"/>
        <v/>
      </c>
      <c r="V46" s="582" t="str">
        <f t="shared" si="10"/>
        <v/>
      </c>
      <c r="W46" s="596" t="str">
        <f t="shared" si="11"/>
        <v/>
      </c>
      <c r="X46" s="601"/>
      <c r="Y46" s="597">
        <f>IF(H46=0,0,IF(((((G46-H46)+(L46-N46))/2)+((E46-A46)/2)+0.2-R46)&lt;=((((J46-H46)+(P46-N46))/2)+((E46-A46)/2)+0.2-T46),IF(A46&lt;1,((((G46-H46)+(L46-N46))/2)+((E46-A46)/2)+0.2-R46-AD46-AH46),((((G46-H46)+(L46-N46))/2)+((E46-A46)/2)+0.3-R46-AD46-AH46)),IF(A46&lt;1,((((J46-H46)+(P46-N46))/2)+((E46-A46)/2)+0.2-T46-AD46-AH46),((((J46-H46)+(P46-N46))/2)+((E46-A46)/2)+0.3-T46-AD46-AH46))))</f>
        <v>0</v>
      </c>
      <c r="Z46" s="598"/>
      <c r="AA46" s="459">
        <f t="shared" si="4"/>
        <v>0</v>
      </c>
      <c r="AB46" s="461"/>
      <c r="AC46" s="549">
        <f t="shared" si="5"/>
        <v>0</v>
      </c>
      <c r="AD46" s="597">
        <f t="shared" si="6"/>
        <v>0</v>
      </c>
      <c r="AE46" s="598"/>
      <c r="AF46" s="596">
        <f>IF(AD46=0,0,F46*Q46*AD46)</f>
        <v>0</v>
      </c>
      <c r="AG46" s="596"/>
      <c r="AH46" s="548">
        <f t="shared" si="13"/>
        <v>0</v>
      </c>
      <c r="AI46" s="596">
        <f>IF(H46=0,0,F46*Q46*AH46)</f>
        <v>0</v>
      </c>
      <c r="AJ46" s="596"/>
      <c r="AK46" s="17"/>
      <c r="AL46" s="17"/>
      <c r="AM46" s="17"/>
    </row>
    <row r="47" spans="1:40" ht="11.25" customHeight="1">
      <c r="A47" s="547"/>
      <c r="B47" s="574"/>
      <c r="C47" s="485" t="s">
        <v>129</v>
      </c>
      <c r="D47" s="575"/>
      <c r="E47" s="548"/>
      <c r="F47" s="548"/>
      <c r="G47" s="548"/>
      <c r="H47" s="599"/>
      <c r="I47" s="600"/>
      <c r="J47" s="603"/>
      <c r="K47" s="604"/>
      <c r="L47" s="603"/>
      <c r="M47" s="604"/>
      <c r="N47" s="599"/>
      <c r="O47" s="600"/>
      <c r="P47" s="576"/>
      <c r="Q47" s="576"/>
      <c r="R47" s="599"/>
      <c r="S47" s="600"/>
      <c r="T47" s="573"/>
      <c r="U47" s="581" t="str">
        <f t="shared" si="9"/>
        <v/>
      </c>
      <c r="V47" s="582" t="str">
        <f t="shared" si="10"/>
        <v/>
      </c>
      <c r="W47" s="596" t="str">
        <f t="shared" si="11"/>
        <v/>
      </c>
      <c r="X47" s="601"/>
      <c r="Y47" s="597">
        <f>IF(H47=0,0,IF(((((G47-H47)+(L47-N47))/2)+((E47-A47)/2)+0.2-R47)&lt;=((((J47-H47)+(P47-N47))/2)+((E47-A47)/2)+0.2-T47),IF(A47&lt;1,((((G47-H47)+(L47-N47))/2)+((E47-A47)/2)+0.2-R47-AD47-AH47),((((G47-H47)+(L47-N47))/2)+((E47-A47)/2)+0.3-R47-AD47-AH47)),IF(A47&lt;1,((((J47-H47)+(P47-N47))/2)+((E47-A47)/2)+0.2-T47-AD47-AH47),((((J47-H47)+(P47-N47))/2)+((E47-A47)/2)+0.3-T47-AD47-AH47))))</f>
        <v>0</v>
      </c>
      <c r="Z47" s="598"/>
      <c r="AA47" s="459">
        <f t="shared" si="4"/>
        <v>0</v>
      </c>
      <c r="AB47" s="461"/>
      <c r="AC47" s="549">
        <f t="shared" si="5"/>
        <v>0</v>
      </c>
      <c r="AD47" s="597">
        <f t="shared" si="6"/>
        <v>0</v>
      </c>
      <c r="AE47" s="598"/>
      <c r="AF47" s="596">
        <f>IF(AD47=0,0,F47*Q47*AD47)</f>
        <v>0</v>
      </c>
      <c r="AG47" s="596"/>
      <c r="AH47" s="548">
        <f t="shared" si="13"/>
        <v>0</v>
      </c>
      <c r="AI47" s="596">
        <f>IF(H47=0,0,F47*Q47*AH47)</f>
        <v>0</v>
      </c>
      <c r="AJ47" s="596"/>
      <c r="AK47" s="17"/>
      <c r="AL47" s="17"/>
      <c r="AM47" s="17"/>
    </row>
    <row r="48" spans="1:40" ht="11.25" customHeight="1">
      <c r="A48" s="547"/>
      <c r="B48" s="574"/>
      <c r="C48" s="485" t="s">
        <v>129</v>
      </c>
      <c r="D48" s="575"/>
      <c r="E48" s="548"/>
      <c r="F48" s="548"/>
      <c r="G48" s="548"/>
      <c r="H48" s="599"/>
      <c r="I48" s="600"/>
      <c r="J48" s="603"/>
      <c r="K48" s="604"/>
      <c r="L48" s="603"/>
      <c r="M48" s="604"/>
      <c r="N48" s="599"/>
      <c r="O48" s="600"/>
      <c r="P48" s="576"/>
      <c r="Q48" s="576"/>
      <c r="R48" s="599"/>
      <c r="S48" s="600"/>
      <c r="T48" s="573"/>
      <c r="U48" s="581" t="str">
        <f t="shared" si="9"/>
        <v/>
      </c>
      <c r="V48" s="582" t="str">
        <f t="shared" si="10"/>
        <v/>
      </c>
      <c r="W48" s="596" t="str">
        <f t="shared" si="11"/>
        <v/>
      </c>
      <c r="X48" s="601"/>
      <c r="Y48" s="597">
        <f>IF(H48=0,0,IF(((((G48-H48)+(L48-N48))/2)+((E48-A48)/2)+0.2-R48)&lt;=((((J48-H48)+(P48-N48))/2)+((E48-A48)/2)+0.2-T48),IF(A48&lt;1,((((G48-H48)+(L48-N48))/2)+((E48-A48)/2)+0.2-R48-AD48-AH48),((((G48-H48)+(L48-N48))/2)+((E48-A48)/2)+0.3-R48-AD48-AH48)),IF(A48&lt;1,((((J48-H48)+(P48-N48))/2)+((E48-A48)/2)+0.2-T48-AD48-AH48),((((J48-H48)+(P48-N48))/2)+((E48-A48)/2)+0.3-T48-AD48-AH48))))</f>
        <v>0</v>
      </c>
      <c r="Z48" s="598"/>
      <c r="AA48" s="459">
        <f t="shared" si="4"/>
        <v>0</v>
      </c>
      <c r="AB48" s="461"/>
      <c r="AC48" s="549">
        <f t="shared" si="5"/>
        <v>0</v>
      </c>
      <c r="AD48" s="597">
        <f t="shared" si="6"/>
        <v>0</v>
      </c>
      <c r="AE48" s="598"/>
      <c r="AF48" s="596">
        <f>IF(AD48=0,0,F48*Q48*AD48)</f>
        <v>0</v>
      </c>
      <c r="AG48" s="596"/>
      <c r="AH48" s="548">
        <f t="shared" si="13"/>
        <v>0</v>
      </c>
      <c r="AI48" s="596">
        <f>IF(H48=0,0,F48*Q48*AH48)</f>
        <v>0</v>
      </c>
      <c r="AJ48" s="596"/>
      <c r="AK48" s="17"/>
      <c r="AL48" s="17"/>
      <c r="AM48" s="17"/>
    </row>
    <row r="49" spans="1:39" ht="11.25" customHeight="1">
      <c r="A49" s="547"/>
      <c r="B49" s="479"/>
      <c r="C49" s="485" t="s">
        <v>129</v>
      </c>
      <c r="D49" s="482"/>
      <c r="E49" s="548"/>
      <c r="F49" s="548"/>
      <c r="G49" s="547"/>
      <c r="H49" s="602"/>
      <c r="I49" s="602"/>
      <c r="J49" s="597"/>
      <c r="K49" s="602"/>
      <c r="L49" s="597"/>
      <c r="M49" s="602"/>
      <c r="N49" s="602"/>
      <c r="O49" s="602"/>
      <c r="P49" s="583"/>
      <c r="Q49" s="583"/>
      <c r="R49" s="602"/>
      <c r="S49" s="602"/>
      <c r="T49" s="547"/>
      <c r="U49" s="581" t="str">
        <f t="shared" si="9"/>
        <v/>
      </c>
      <c r="V49" s="582" t="str">
        <f t="shared" si="10"/>
        <v/>
      </c>
      <c r="W49" s="596" t="str">
        <f t="shared" si="11"/>
        <v/>
      </c>
      <c r="X49" s="601"/>
      <c r="Y49" s="597">
        <f>IF(H49=0,0,IF(((((G49-H49)+(L49-N49))/2)+((E49-A49)/2)+0.2-R49)&lt;=((((J49-H49)+(P49-N49))/2)+((E49-A49)/2)+0.2-T49),IF(A49&lt;1,((((G49-H49)+(L49-N49))/2)+((E49-A49)/2)+0.2-R49-AD49-AH49),((((G49-H49)+(L49-N49))/2)+((E49-A49)/2)+0.3-R49-AD49-AH49)),IF(A49&lt;1,((((J49-H49)+(P49-N49))/2)+((E49-A49)/2)+0.2-T49-AD49-AH49),((((J49-H49)+(P49-N49))/2)+((E49-A49)/2)+0.3-T49-AD49-AH49))))</f>
        <v>0</v>
      </c>
      <c r="Z49" s="598"/>
      <c r="AA49" s="459">
        <f t="shared" si="4"/>
        <v>0</v>
      </c>
      <c r="AB49" s="461"/>
      <c r="AC49" s="549">
        <f t="shared" si="5"/>
        <v>0</v>
      </c>
      <c r="AD49" s="597">
        <f t="shared" si="6"/>
        <v>0</v>
      </c>
      <c r="AE49" s="598"/>
      <c r="AF49" s="596">
        <f>IF(AD49=0,0,F49*Q49*AD49)</f>
        <v>0</v>
      </c>
      <c r="AG49" s="596"/>
      <c r="AH49" s="548">
        <f t="shared" si="13"/>
        <v>0</v>
      </c>
      <c r="AI49" s="596">
        <f>IF(H49=0,0,F49*Q49*AH49)</f>
        <v>0</v>
      </c>
      <c r="AJ49" s="596"/>
      <c r="AK49" s="17"/>
      <c r="AL49" s="17"/>
      <c r="AM49" s="17"/>
    </row>
    <row r="50" spans="1:39" ht="11.25" customHeight="1">
      <c r="A50" s="547"/>
      <c r="B50" s="479"/>
      <c r="C50" s="485" t="s">
        <v>129</v>
      </c>
      <c r="D50" s="482"/>
      <c r="E50" s="548"/>
      <c r="F50" s="548"/>
      <c r="G50" s="547"/>
      <c r="H50" s="602"/>
      <c r="I50" s="602"/>
      <c r="J50" s="597"/>
      <c r="K50" s="602"/>
      <c r="L50" s="597"/>
      <c r="M50" s="602"/>
      <c r="N50" s="602"/>
      <c r="O50" s="602"/>
      <c r="P50" s="583"/>
      <c r="Q50" s="583"/>
      <c r="R50" s="602"/>
      <c r="S50" s="602"/>
      <c r="T50" s="547"/>
      <c r="U50" s="581" t="str">
        <f t="shared" si="9"/>
        <v/>
      </c>
      <c r="V50" s="582" t="str">
        <f t="shared" si="10"/>
        <v/>
      </c>
      <c r="W50" s="596" t="str">
        <f t="shared" si="11"/>
        <v/>
      </c>
      <c r="X50" s="601"/>
      <c r="Y50" s="597">
        <f>IF(H50=0,0,IF(((((G50-H50)+(L50-N50))/2)+((E50-A50)/2)+0.2-R50)&lt;=((((J50-H50)+(P50-N50))/2)+((E50-A50)/2)+0.2-T50),IF(A50&lt;1,((((G50-H50)+(L50-N50))/2)+((E50-A50)/2)+0.2-R50-AD50-AH50),((((G50-H50)+(L50-N50))/2)+((E50-A50)/2)+0.3-R50-AD50-AH50)),IF(A50&lt;1,((((J50-H50)+(P50-N50))/2)+((E50-A50)/2)+0.2-T50-AD50-AH50),((((J50-H50)+(P50-N50))/2)+((E50-A50)/2)+0.3-T50-AD50-AH50))))</f>
        <v>0</v>
      </c>
      <c r="Z50" s="598"/>
      <c r="AA50" s="459">
        <f t="shared" si="4"/>
        <v>0</v>
      </c>
      <c r="AB50" s="461"/>
      <c r="AC50" s="549">
        <f t="shared" si="5"/>
        <v>0</v>
      </c>
      <c r="AD50" s="597">
        <f t="shared" si="6"/>
        <v>0</v>
      </c>
      <c r="AE50" s="598"/>
      <c r="AF50" s="596">
        <f>IF(AD50=0,0,F50*Q50*AD50)</f>
        <v>0</v>
      </c>
      <c r="AG50" s="596"/>
      <c r="AH50" s="548">
        <f t="shared" si="13"/>
        <v>0</v>
      </c>
      <c r="AI50" s="596">
        <f>IF(H50=0,0,F50*Q50*AH50)</f>
        <v>0</v>
      </c>
      <c r="AJ50" s="596"/>
      <c r="AK50" s="17"/>
      <c r="AL50" s="17"/>
      <c r="AM50" s="17"/>
    </row>
    <row r="51" spans="1:39" ht="11.25" customHeight="1">
      <c r="A51" s="547"/>
      <c r="B51" s="479"/>
      <c r="C51" s="485" t="s">
        <v>129</v>
      </c>
      <c r="D51" s="482"/>
      <c r="E51" s="548"/>
      <c r="F51" s="548"/>
      <c r="G51" s="547"/>
      <c r="H51" s="602"/>
      <c r="I51" s="602"/>
      <c r="J51" s="597"/>
      <c r="K51" s="602"/>
      <c r="L51" s="597"/>
      <c r="M51" s="602"/>
      <c r="N51" s="602"/>
      <c r="O51" s="602"/>
      <c r="P51" s="583"/>
      <c r="Q51" s="583"/>
      <c r="R51" s="602"/>
      <c r="S51" s="602"/>
      <c r="T51" s="547"/>
      <c r="U51" s="581" t="str">
        <f t="shared" si="9"/>
        <v/>
      </c>
      <c r="V51" s="582" t="str">
        <f t="shared" si="10"/>
        <v/>
      </c>
      <c r="W51" s="596" t="str">
        <f t="shared" si="11"/>
        <v/>
      </c>
      <c r="X51" s="601"/>
      <c r="Y51" s="597">
        <f t="shared" si="12"/>
        <v>0</v>
      </c>
      <c r="Z51" s="598"/>
      <c r="AA51" s="459">
        <f t="shared" si="4"/>
        <v>0</v>
      </c>
      <c r="AB51" s="461"/>
      <c r="AC51" s="549">
        <f t="shared" si="5"/>
        <v>0</v>
      </c>
      <c r="AD51" s="597">
        <f t="shared" ref="AD51:AD57" si="16">IF(H51=0,0,IF(((((G51-H51)+(L51-N51))/2)+((E51-A51)/2)+0.2-R51)&lt;=((((J51-H51)+(P51-N51))/2)+((E51-A51)/2)+0.2-T51),IF(A51&lt;1,((((G51-H51)+(L51-N51))/2)+((E51-A51)/2)+0.2-R51-AA51-AH51),((((G51-H51)+(L51-N51))/2)+((E51-A51)/2)+0.3-R51-AA51-AH51)),IF(A51&lt;1,((((J51-H51)+(P51-N51))/2)+((E51-A51)/2)+0.2-T51-AA51-AH51),((((J51-H51)+(P51-N51))/2)+((E51-A51)/2)+0.3-T51-AA51-AH51))))</f>
        <v>0</v>
      </c>
      <c r="AE51" s="598"/>
      <c r="AF51" s="596">
        <f t="shared" si="15"/>
        <v>0</v>
      </c>
      <c r="AG51" s="596"/>
      <c r="AH51" s="548">
        <f t="shared" si="13"/>
        <v>0</v>
      </c>
      <c r="AI51" s="596">
        <f t="shared" si="14"/>
        <v>0</v>
      </c>
      <c r="AJ51" s="596"/>
      <c r="AK51" s="17"/>
      <c r="AL51" s="17"/>
      <c r="AM51" s="17"/>
    </row>
    <row r="52" spans="1:39" ht="11.25" customHeight="1">
      <c r="A52" s="547"/>
      <c r="B52" s="479"/>
      <c r="C52" s="485" t="s">
        <v>129</v>
      </c>
      <c r="D52" s="482"/>
      <c r="E52" s="548"/>
      <c r="F52" s="548"/>
      <c r="G52" s="547"/>
      <c r="H52" s="602"/>
      <c r="I52" s="602"/>
      <c r="J52" s="597"/>
      <c r="K52" s="602"/>
      <c r="L52" s="597"/>
      <c r="M52" s="602"/>
      <c r="N52" s="602"/>
      <c r="O52" s="602"/>
      <c r="P52" s="583"/>
      <c r="Q52" s="583"/>
      <c r="R52" s="602"/>
      <c r="S52" s="602"/>
      <c r="T52" s="547"/>
      <c r="U52" s="581" t="str">
        <f t="shared" si="9"/>
        <v/>
      </c>
      <c r="V52" s="582" t="str">
        <f t="shared" si="10"/>
        <v/>
      </c>
      <c r="W52" s="596" t="str">
        <f t="shared" si="11"/>
        <v/>
      </c>
      <c r="X52" s="601"/>
      <c r="Y52" s="597">
        <f t="shared" si="12"/>
        <v>0</v>
      </c>
      <c r="Z52" s="598"/>
      <c r="AA52" s="459">
        <f t="shared" si="4"/>
        <v>0</v>
      </c>
      <c r="AB52" s="461"/>
      <c r="AC52" s="549">
        <f t="shared" si="5"/>
        <v>0</v>
      </c>
      <c r="AD52" s="597">
        <f t="shared" si="16"/>
        <v>0</v>
      </c>
      <c r="AE52" s="598"/>
      <c r="AF52" s="596">
        <f t="shared" si="15"/>
        <v>0</v>
      </c>
      <c r="AG52" s="596"/>
      <c r="AH52" s="548">
        <f t="shared" si="13"/>
        <v>0</v>
      </c>
      <c r="AI52" s="596">
        <f t="shared" si="14"/>
        <v>0</v>
      </c>
      <c r="AJ52" s="596"/>
      <c r="AK52" s="17"/>
      <c r="AL52" s="17"/>
      <c r="AM52" s="17"/>
    </row>
    <row r="53" spans="1:39" ht="11.25" customHeight="1">
      <c r="A53" s="547"/>
      <c r="B53" s="479"/>
      <c r="C53" s="485" t="s">
        <v>129</v>
      </c>
      <c r="D53" s="482"/>
      <c r="E53" s="548"/>
      <c r="F53" s="548"/>
      <c r="G53" s="547"/>
      <c r="H53" s="602"/>
      <c r="I53" s="602"/>
      <c r="J53" s="597"/>
      <c r="K53" s="602"/>
      <c r="L53" s="597"/>
      <c r="M53" s="602"/>
      <c r="N53" s="602"/>
      <c r="O53" s="602"/>
      <c r="P53" s="583"/>
      <c r="Q53" s="583"/>
      <c r="R53" s="602"/>
      <c r="S53" s="602"/>
      <c r="T53" s="547"/>
      <c r="U53" s="581" t="str">
        <f t="shared" si="9"/>
        <v/>
      </c>
      <c r="V53" s="582" t="str">
        <f t="shared" si="10"/>
        <v/>
      </c>
      <c r="W53" s="596" t="str">
        <f t="shared" si="11"/>
        <v/>
      </c>
      <c r="X53" s="601"/>
      <c r="Y53" s="597">
        <f t="shared" si="12"/>
        <v>0</v>
      </c>
      <c r="Z53" s="598"/>
      <c r="AA53" s="459">
        <f t="shared" si="4"/>
        <v>0</v>
      </c>
      <c r="AB53" s="461"/>
      <c r="AC53" s="549">
        <f t="shared" si="5"/>
        <v>0</v>
      </c>
      <c r="AD53" s="597">
        <f t="shared" si="16"/>
        <v>0</v>
      </c>
      <c r="AE53" s="598"/>
      <c r="AF53" s="596">
        <f t="shared" si="15"/>
        <v>0</v>
      </c>
      <c r="AG53" s="596"/>
      <c r="AH53" s="548">
        <f t="shared" si="13"/>
        <v>0</v>
      </c>
      <c r="AI53" s="596">
        <f t="shared" si="14"/>
        <v>0</v>
      </c>
      <c r="AJ53" s="596"/>
      <c r="AK53" s="17"/>
      <c r="AL53" s="17"/>
      <c r="AM53" s="17"/>
    </row>
    <row r="54" spans="1:39" ht="11.25" customHeight="1">
      <c r="A54" s="547"/>
      <c r="B54" s="479"/>
      <c r="C54" s="485" t="s">
        <v>129</v>
      </c>
      <c r="D54" s="482"/>
      <c r="E54" s="548"/>
      <c r="F54" s="548"/>
      <c r="G54" s="547"/>
      <c r="H54" s="602"/>
      <c r="I54" s="602"/>
      <c r="J54" s="597"/>
      <c r="K54" s="602"/>
      <c r="L54" s="597"/>
      <c r="M54" s="602"/>
      <c r="N54" s="602"/>
      <c r="O54" s="602"/>
      <c r="P54" s="583"/>
      <c r="Q54" s="583"/>
      <c r="R54" s="602"/>
      <c r="S54" s="602"/>
      <c r="T54" s="547"/>
      <c r="U54" s="581" t="str">
        <f t="shared" si="9"/>
        <v/>
      </c>
      <c r="V54" s="582" t="str">
        <f t="shared" si="10"/>
        <v/>
      </c>
      <c r="W54" s="596" t="str">
        <f t="shared" si="11"/>
        <v/>
      </c>
      <c r="X54" s="601"/>
      <c r="Y54" s="597">
        <f t="shared" si="12"/>
        <v>0</v>
      </c>
      <c r="Z54" s="598"/>
      <c r="AA54" s="459">
        <f t="shared" si="4"/>
        <v>0</v>
      </c>
      <c r="AB54" s="461"/>
      <c r="AC54" s="549">
        <f t="shared" si="5"/>
        <v>0</v>
      </c>
      <c r="AD54" s="597">
        <f t="shared" si="16"/>
        <v>0</v>
      </c>
      <c r="AE54" s="598"/>
      <c r="AF54" s="596">
        <f t="shared" si="15"/>
        <v>0</v>
      </c>
      <c r="AG54" s="596"/>
      <c r="AH54" s="548">
        <f t="shared" si="13"/>
        <v>0</v>
      </c>
      <c r="AI54" s="596">
        <f t="shared" si="14"/>
        <v>0</v>
      </c>
      <c r="AJ54" s="596"/>
      <c r="AK54" s="17"/>
      <c r="AL54" s="17"/>
      <c r="AM54" s="17"/>
    </row>
    <row r="55" spans="1:39" ht="11.25" customHeight="1">
      <c r="A55" s="547"/>
      <c r="B55" s="479"/>
      <c r="C55" s="485" t="s">
        <v>129</v>
      </c>
      <c r="D55" s="482"/>
      <c r="E55" s="548"/>
      <c r="F55" s="548"/>
      <c r="G55" s="547"/>
      <c r="H55" s="602"/>
      <c r="I55" s="602"/>
      <c r="J55" s="597"/>
      <c r="K55" s="602"/>
      <c r="L55" s="597"/>
      <c r="M55" s="602"/>
      <c r="N55" s="602"/>
      <c r="O55" s="602"/>
      <c r="P55" s="583"/>
      <c r="Q55" s="583"/>
      <c r="R55" s="602"/>
      <c r="S55" s="602"/>
      <c r="T55" s="547"/>
      <c r="U55" s="581" t="str">
        <f t="shared" si="9"/>
        <v/>
      </c>
      <c r="V55" s="582" t="str">
        <f t="shared" si="10"/>
        <v/>
      </c>
      <c r="W55" s="596" t="str">
        <f t="shared" si="11"/>
        <v/>
      </c>
      <c r="X55" s="601"/>
      <c r="Y55" s="597">
        <f t="shared" si="12"/>
        <v>0</v>
      </c>
      <c r="Z55" s="598"/>
      <c r="AA55" s="459">
        <f t="shared" si="4"/>
        <v>0</v>
      </c>
      <c r="AB55" s="461"/>
      <c r="AC55" s="549">
        <f t="shared" si="5"/>
        <v>0</v>
      </c>
      <c r="AD55" s="597">
        <f t="shared" si="16"/>
        <v>0</v>
      </c>
      <c r="AE55" s="598"/>
      <c r="AF55" s="596">
        <f t="shared" si="15"/>
        <v>0</v>
      </c>
      <c r="AG55" s="596"/>
      <c r="AH55" s="548">
        <f t="shared" si="13"/>
        <v>0</v>
      </c>
      <c r="AI55" s="596">
        <f t="shared" si="14"/>
        <v>0</v>
      </c>
      <c r="AJ55" s="596"/>
      <c r="AK55" s="17"/>
      <c r="AL55" s="17"/>
      <c r="AM55" s="17"/>
    </row>
    <row r="56" spans="1:39" ht="11.25" customHeight="1">
      <c r="A56" s="547"/>
      <c r="B56" s="479"/>
      <c r="C56" s="485" t="s">
        <v>129</v>
      </c>
      <c r="D56" s="482"/>
      <c r="E56" s="548"/>
      <c r="F56" s="548"/>
      <c r="G56" s="547"/>
      <c r="H56" s="602"/>
      <c r="I56" s="602"/>
      <c r="J56" s="597"/>
      <c r="K56" s="602"/>
      <c r="L56" s="597"/>
      <c r="M56" s="602"/>
      <c r="N56" s="602"/>
      <c r="O56" s="602"/>
      <c r="P56" s="583"/>
      <c r="Q56" s="583"/>
      <c r="R56" s="602"/>
      <c r="S56" s="602"/>
      <c r="T56" s="547"/>
      <c r="U56" s="581" t="str">
        <f t="shared" si="9"/>
        <v/>
      </c>
      <c r="V56" s="582" t="str">
        <f t="shared" si="10"/>
        <v/>
      </c>
      <c r="W56" s="596" t="str">
        <f t="shared" si="11"/>
        <v/>
      </c>
      <c r="X56" s="601"/>
      <c r="Y56" s="597">
        <f t="shared" si="12"/>
        <v>0</v>
      </c>
      <c r="Z56" s="598"/>
      <c r="AA56" s="459">
        <f t="shared" si="4"/>
        <v>0</v>
      </c>
      <c r="AB56" s="461"/>
      <c r="AC56" s="549">
        <f t="shared" si="5"/>
        <v>0</v>
      </c>
      <c r="AD56" s="597">
        <f t="shared" si="16"/>
        <v>0</v>
      </c>
      <c r="AE56" s="598"/>
      <c r="AF56" s="596">
        <f t="shared" si="15"/>
        <v>0</v>
      </c>
      <c r="AG56" s="596"/>
      <c r="AH56" s="548">
        <f t="shared" si="13"/>
        <v>0</v>
      </c>
      <c r="AI56" s="596">
        <f t="shared" si="14"/>
        <v>0</v>
      </c>
      <c r="AJ56" s="596"/>
      <c r="AK56" s="17"/>
      <c r="AL56" s="17"/>
      <c r="AM56" s="17"/>
    </row>
    <row r="57" spans="1:39" ht="11.25" customHeight="1">
      <c r="A57" s="547"/>
      <c r="B57" s="479"/>
      <c r="C57" s="485" t="s">
        <v>129</v>
      </c>
      <c r="D57" s="482"/>
      <c r="E57" s="548"/>
      <c r="F57" s="548"/>
      <c r="G57" s="547"/>
      <c r="H57" s="602"/>
      <c r="I57" s="602"/>
      <c r="J57" s="597"/>
      <c r="K57" s="602"/>
      <c r="L57" s="597"/>
      <c r="M57" s="602"/>
      <c r="N57" s="602"/>
      <c r="O57" s="602"/>
      <c r="P57" s="583"/>
      <c r="Q57" s="583"/>
      <c r="R57" s="602"/>
      <c r="S57" s="602"/>
      <c r="T57" s="547"/>
      <c r="U57" s="581" t="str">
        <f t="shared" si="9"/>
        <v/>
      </c>
      <c r="V57" s="582" t="str">
        <f t="shared" si="10"/>
        <v/>
      </c>
      <c r="W57" s="596" t="str">
        <f t="shared" si="11"/>
        <v/>
      </c>
      <c r="X57" s="601"/>
      <c r="Y57" s="597">
        <f t="shared" si="12"/>
        <v>0</v>
      </c>
      <c r="Z57" s="598"/>
      <c r="AA57" s="459">
        <f t="shared" si="4"/>
        <v>0</v>
      </c>
      <c r="AB57" s="461"/>
      <c r="AC57" s="549">
        <f t="shared" si="5"/>
        <v>0</v>
      </c>
      <c r="AD57" s="597">
        <f t="shared" si="16"/>
        <v>0</v>
      </c>
      <c r="AE57" s="598"/>
      <c r="AF57" s="596">
        <f t="shared" si="15"/>
        <v>0</v>
      </c>
      <c r="AG57" s="596"/>
      <c r="AH57" s="548">
        <f t="shared" si="13"/>
        <v>0</v>
      </c>
      <c r="AI57" s="596">
        <f t="shared" si="14"/>
        <v>0</v>
      </c>
      <c r="AJ57" s="596"/>
      <c r="AK57" s="17"/>
      <c r="AL57" s="17"/>
      <c r="AM57" s="17"/>
    </row>
    <row r="58" spans="1:39" ht="11.25" customHeight="1">
      <c r="A58" s="547"/>
      <c r="B58" s="479"/>
      <c r="C58" s="485" t="s">
        <v>129</v>
      </c>
      <c r="D58" s="482"/>
      <c r="E58" s="548"/>
      <c r="F58" s="548"/>
      <c r="G58" s="547"/>
      <c r="H58" s="602"/>
      <c r="I58" s="602"/>
      <c r="J58" s="597"/>
      <c r="K58" s="602"/>
      <c r="L58" s="597"/>
      <c r="M58" s="602"/>
      <c r="N58" s="602"/>
      <c r="O58" s="602"/>
      <c r="P58" s="583"/>
      <c r="Q58" s="583"/>
      <c r="R58" s="602"/>
      <c r="S58" s="602"/>
      <c r="T58" s="547"/>
      <c r="U58" s="581" t="str">
        <f t="shared" si="9"/>
        <v/>
      </c>
      <c r="V58" s="582" t="str">
        <f t="shared" si="10"/>
        <v/>
      </c>
      <c r="W58" s="596" t="str">
        <f t="shared" si="11"/>
        <v/>
      </c>
      <c r="X58" s="601"/>
      <c r="Y58" s="597">
        <f t="shared" si="12"/>
        <v>0</v>
      </c>
      <c r="Z58" s="598"/>
      <c r="AA58" s="459">
        <f t="shared" si="4"/>
        <v>0</v>
      </c>
      <c r="AB58" s="461"/>
      <c r="AC58" s="549">
        <f t="shared" si="5"/>
        <v>0</v>
      </c>
      <c r="AD58" s="597">
        <f t="shared" ref="AD58:AD66" si="17">IF(H58=0,0,IF(((((G58-H58)+(L58-N58))/2)+((E58-A58)/2)+0.2-R58)&lt;=((((J58-H58)+(P58-N58))/2)+((E58-A58)/2)+0.2-T58),IF(A58&lt;1,((((G58-H58)+(L58-N58))/2)+((E58-A58)/2)+0.2-R58-AA58-AH58),((((G58-H58)+(L58-N58))/2)+((E58-A58)/2)+0.3-R58-AA58-AH58)),IF(A58&lt;1,((((J58-H58)+(P58-N58))/2)+((E58-A58)/2)+0.2-T58-AA58-AH58),((((J58-H58)+(P58-N58))/2)+((E58-A58)/2)+0.3-T58-AA58-AH58))))</f>
        <v>0</v>
      </c>
      <c r="AE58" s="598"/>
      <c r="AF58" s="596">
        <f t="shared" ref="AF58:AF66" si="18">IF(AD58=0,0,F58*Q58*AD58)</f>
        <v>0</v>
      </c>
      <c r="AG58" s="596"/>
      <c r="AH58" s="548">
        <f t="shared" si="13"/>
        <v>0</v>
      </c>
      <c r="AI58" s="596">
        <f t="shared" ref="AI58:AI66" si="19">IF(H58=0,0,F58*Q58*AH58)</f>
        <v>0</v>
      </c>
      <c r="AJ58" s="596"/>
      <c r="AK58" s="17"/>
      <c r="AL58" s="17"/>
      <c r="AM58" s="17"/>
    </row>
    <row r="59" spans="1:39" ht="11.25" customHeight="1">
      <c r="A59" s="547"/>
      <c r="B59" s="479"/>
      <c r="C59" s="485" t="s">
        <v>129</v>
      </c>
      <c r="D59" s="482"/>
      <c r="E59" s="548"/>
      <c r="F59" s="548"/>
      <c r="G59" s="547"/>
      <c r="H59" s="602"/>
      <c r="I59" s="602"/>
      <c r="J59" s="597"/>
      <c r="K59" s="602"/>
      <c r="L59" s="597"/>
      <c r="M59" s="602"/>
      <c r="N59" s="602"/>
      <c r="O59" s="602"/>
      <c r="P59" s="583"/>
      <c r="Q59" s="583"/>
      <c r="R59" s="602"/>
      <c r="S59" s="602"/>
      <c r="T59" s="547"/>
      <c r="U59" s="581" t="str">
        <f t="shared" si="9"/>
        <v/>
      </c>
      <c r="V59" s="582" t="str">
        <f t="shared" si="10"/>
        <v/>
      </c>
      <c r="W59" s="596" t="str">
        <f t="shared" si="11"/>
        <v/>
      </c>
      <c r="X59" s="601"/>
      <c r="Y59" s="597">
        <f t="shared" si="12"/>
        <v>0</v>
      </c>
      <c r="Z59" s="598"/>
      <c r="AA59" s="459">
        <f t="shared" si="4"/>
        <v>0</v>
      </c>
      <c r="AB59" s="461"/>
      <c r="AC59" s="549">
        <f t="shared" si="5"/>
        <v>0</v>
      </c>
      <c r="AD59" s="597">
        <f t="shared" si="17"/>
        <v>0</v>
      </c>
      <c r="AE59" s="598"/>
      <c r="AF59" s="596">
        <f t="shared" si="18"/>
        <v>0</v>
      </c>
      <c r="AG59" s="596"/>
      <c r="AH59" s="548">
        <f t="shared" si="13"/>
        <v>0</v>
      </c>
      <c r="AI59" s="596">
        <f t="shared" si="19"/>
        <v>0</v>
      </c>
      <c r="AJ59" s="596"/>
      <c r="AK59" s="17"/>
      <c r="AL59" s="17"/>
      <c r="AM59" s="17"/>
    </row>
    <row r="60" spans="1:39" ht="11.25" customHeight="1">
      <c r="A60" s="547"/>
      <c r="B60" s="479"/>
      <c r="C60" s="485" t="s">
        <v>130</v>
      </c>
      <c r="D60" s="482"/>
      <c r="E60" s="548"/>
      <c r="F60" s="548"/>
      <c r="G60" s="547"/>
      <c r="H60" s="602"/>
      <c r="I60" s="602"/>
      <c r="J60" s="597"/>
      <c r="K60" s="602"/>
      <c r="L60" s="597"/>
      <c r="M60" s="602"/>
      <c r="N60" s="602"/>
      <c r="O60" s="602"/>
      <c r="P60" s="583"/>
      <c r="Q60" s="583"/>
      <c r="R60" s="602"/>
      <c r="S60" s="602"/>
      <c r="T60" s="547"/>
      <c r="U60" s="581" t="str">
        <f t="shared" si="9"/>
        <v/>
      </c>
      <c r="V60" s="582" t="str">
        <f t="shared" si="10"/>
        <v/>
      </c>
      <c r="W60" s="596" t="str">
        <f t="shared" si="11"/>
        <v/>
      </c>
      <c r="X60" s="601"/>
      <c r="Y60" s="597">
        <f t="shared" si="12"/>
        <v>0</v>
      </c>
      <c r="Z60" s="598"/>
      <c r="AA60" s="459">
        <f t="shared" si="4"/>
        <v>0</v>
      </c>
      <c r="AB60" s="461"/>
      <c r="AC60" s="549">
        <f t="shared" si="5"/>
        <v>0</v>
      </c>
      <c r="AD60" s="597">
        <f t="shared" si="17"/>
        <v>0</v>
      </c>
      <c r="AE60" s="598"/>
      <c r="AF60" s="596">
        <f t="shared" si="18"/>
        <v>0</v>
      </c>
      <c r="AG60" s="596"/>
      <c r="AH60" s="548">
        <f t="shared" si="13"/>
        <v>0</v>
      </c>
      <c r="AI60" s="596">
        <f t="shared" si="19"/>
        <v>0</v>
      </c>
      <c r="AJ60" s="596"/>
      <c r="AK60" s="17"/>
      <c r="AL60" s="17"/>
      <c r="AM60" s="17"/>
    </row>
    <row r="61" spans="1:39" ht="11.25" customHeight="1">
      <c r="A61" s="547"/>
      <c r="B61" s="479"/>
      <c r="C61" s="485" t="s">
        <v>130</v>
      </c>
      <c r="D61" s="482"/>
      <c r="E61" s="548"/>
      <c r="F61" s="548"/>
      <c r="G61" s="547"/>
      <c r="H61" s="602"/>
      <c r="I61" s="602"/>
      <c r="J61" s="597"/>
      <c r="K61" s="602"/>
      <c r="L61" s="597"/>
      <c r="M61" s="602"/>
      <c r="N61" s="602"/>
      <c r="O61" s="602"/>
      <c r="P61" s="583"/>
      <c r="Q61" s="583"/>
      <c r="R61" s="602"/>
      <c r="S61" s="602"/>
      <c r="T61" s="547"/>
      <c r="U61" s="581" t="str">
        <f t="shared" si="9"/>
        <v/>
      </c>
      <c r="V61" s="582" t="str">
        <f t="shared" si="10"/>
        <v/>
      </c>
      <c r="W61" s="596" t="str">
        <f t="shared" si="11"/>
        <v/>
      </c>
      <c r="X61" s="601"/>
      <c r="Y61" s="597">
        <f t="shared" ref="Y61:Y66" si="20">IF(H61=0,0,IF(((((G61-H61)+(L61-N61))/2)+((E61-A61)/2)+0.2-R61)&lt;=((((J61-H61)+(P61-N61))/2)+((E61-A61)/2)+0.2-T61),IF(A61&lt;1,((((G61-H61)+(L61-N61))/2)+((E61-A61)/2)+0.2-R61-AD61-AH61),((((G61-H61)+(L61-N61))/2)+((E61-A61)/2)+0.3-R61-AD61-AH61)),IF(A61&lt;1,((((J61-H61)+(P61-N61))/2)+((E61-A61)/2)+0.2-T61-AD61-AH61),((((J61-H61)+(P61-N61))/2)+((E61-A61)/2)+0.3-T61-AD61-AH61))))</f>
        <v>0</v>
      </c>
      <c r="Z61" s="598"/>
      <c r="AA61" s="459">
        <f t="shared" si="4"/>
        <v>0</v>
      </c>
      <c r="AB61" s="461"/>
      <c r="AC61" s="549">
        <f t="shared" si="5"/>
        <v>0</v>
      </c>
      <c r="AD61" s="597">
        <f t="shared" si="17"/>
        <v>0</v>
      </c>
      <c r="AE61" s="598"/>
      <c r="AF61" s="596">
        <f t="shared" si="18"/>
        <v>0</v>
      </c>
      <c r="AG61" s="596"/>
      <c r="AH61" s="548">
        <f t="shared" si="13"/>
        <v>0</v>
      </c>
      <c r="AI61" s="596">
        <f t="shared" si="19"/>
        <v>0</v>
      </c>
      <c r="AJ61" s="596"/>
      <c r="AK61" s="17"/>
      <c r="AL61" s="17"/>
      <c r="AM61" s="17"/>
    </row>
    <row r="62" spans="1:39" ht="11.25" customHeight="1">
      <c r="A62" s="547"/>
      <c r="B62" s="479"/>
      <c r="C62" s="485" t="s">
        <v>130</v>
      </c>
      <c r="D62" s="482"/>
      <c r="E62" s="548"/>
      <c r="F62" s="548"/>
      <c r="G62" s="547"/>
      <c r="H62" s="602"/>
      <c r="I62" s="602"/>
      <c r="J62" s="597"/>
      <c r="K62" s="602"/>
      <c r="L62" s="597"/>
      <c r="M62" s="602"/>
      <c r="N62" s="602"/>
      <c r="O62" s="602"/>
      <c r="P62" s="583"/>
      <c r="Q62" s="583"/>
      <c r="R62" s="602"/>
      <c r="S62" s="602"/>
      <c r="T62" s="547"/>
      <c r="U62" s="581" t="str">
        <f t="shared" si="9"/>
        <v/>
      </c>
      <c r="V62" s="582" t="str">
        <f t="shared" si="10"/>
        <v/>
      </c>
      <c r="W62" s="596" t="str">
        <f t="shared" si="11"/>
        <v/>
      </c>
      <c r="X62" s="601"/>
      <c r="Y62" s="597">
        <f t="shared" si="20"/>
        <v>0</v>
      </c>
      <c r="Z62" s="598"/>
      <c r="AA62" s="459">
        <f t="shared" si="4"/>
        <v>0</v>
      </c>
      <c r="AB62" s="461"/>
      <c r="AC62" s="549">
        <f t="shared" si="5"/>
        <v>0</v>
      </c>
      <c r="AD62" s="597">
        <f t="shared" si="17"/>
        <v>0</v>
      </c>
      <c r="AE62" s="598"/>
      <c r="AF62" s="596">
        <f t="shared" si="18"/>
        <v>0</v>
      </c>
      <c r="AG62" s="596"/>
      <c r="AH62" s="548">
        <f t="shared" si="13"/>
        <v>0</v>
      </c>
      <c r="AI62" s="596">
        <f t="shared" si="19"/>
        <v>0</v>
      </c>
      <c r="AJ62" s="596"/>
      <c r="AK62" s="17"/>
      <c r="AL62" s="17"/>
      <c r="AM62" s="17"/>
    </row>
    <row r="63" spans="1:39" ht="11.25" customHeight="1">
      <c r="A63" s="547"/>
      <c r="B63" s="479"/>
      <c r="C63" s="485" t="s">
        <v>130</v>
      </c>
      <c r="D63" s="482"/>
      <c r="E63" s="548"/>
      <c r="F63" s="548"/>
      <c r="G63" s="547"/>
      <c r="H63" s="602"/>
      <c r="I63" s="602"/>
      <c r="J63" s="597"/>
      <c r="K63" s="602"/>
      <c r="L63" s="597"/>
      <c r="M63" s="602"/>
      <c r="N63" s="602"/>
      <c r="O63" s="602"/>
      <c r="P63" s="583"/>
      <c r="Q63" s="583"/>
      <c r="R63" s="602"/>
      <c r="S63" s="602"/>
      <c r="T63" s="547"/>
      <c r="U63" s="581" t="str">
        <f t="shared" si="9"/>
        <v/>
      </c>
      <c r="V63" s="582" t="str">
        <f t="shared" si="10"/>
        <v/>
      </c>
      <c r="W63" s="596" t="str">
        <f t="shared" si="11"/>
        <v/>
      </c>
      <c r="X63" s="601"/>
      <c r="Y63" s="597">
        <f t="shared" si="20"/>
        <v>0</v>
      </c>
      <c r="Z63" s="598"/>
      <c r="AA63" s="459">
        <f t="shared" si="4"/>
        <v>0</v>
      </c>
      <c r="AB63" s="461"/>
      <c r="AC63" s="549">
        <f t="shared" si="5"/>
        <v>0</v>
      </c>
      <c r="AD63" s="597">
        <f t="shared" si="17"/>
        <v>0</v>
      </c>
      <c r="AE63" s="598"/>
      <c r="AF63" s="596">
        <f t="shared" si="18"/>
        <v>0</v>
      </c>
      <c r="AG63" s="596"/>
      <c r="AH63" s="548">
        <f t="shared" si="13"/>
        <v>0</v>
      </c>
      <c r="AI63" s="596">
        <f t="shared" si="19"/>
        <v>0</v>
      </c>
      <c r="AJ63" s="596"/>
      <c r="AK63" s="17"/>
      <c r="AL63" s="17"/>
      <c r="AM63" s="17"/>
    </row>
    <row r="64" spans="1:39" ht="11.25" customHeight="1">
      <c r="A64" s="547"/>
      <c r="B64" s="479"/>
      <c r="C64" s="485" t="s">
        <v>130</v>
      </c>
      <c r="D64" s="482"/>
      <c r="E64" s="548"/>
      <c r="F64" s="548"/>
      <c r="G64" s="547"/>
      <c r="H64" s="602"/>
      <c r="I64" s="602"/>
      <c r="J64" s="597"/>
      <c r="K64" s="602"/>
      <c r="L64" s="597"/>
      <c r="M64" s="602"/>
      <c r="N64" s="602"/>
      <c r="O64" s="602"/>
      <c r="P64" s="583"/>
      <c r="Q64" s="583"/>
      <c r="R64" s="602"/>
      <c r="S64" s="602"/>
      <c r="T64" s="547"/>
      <c r="U64" s="581" t="str">
        <f t="shared" si="9"/>
        <v/>
      </c>
      <c r="V64" s="582" t="str">
        <f t="shared" si="10"/>
        <v/>
      </c>
      <c r="W64" s="596" t="str">
        <f t="shared" si="11"/>
        <v/>
      </c>
      <c r="X64" s="601"/>
      <c r="Y64" s="597">
        <f t="shared" si="20"/>
        <v>0</v>
      </c>
      <c r="Z64" s="598"/>
      <c r="AA64" s="459">
        <f t="shared" si="4"/>
        <v>0</v>
      </c>
      <c r="AB64" s="461"/>
      <c r="AC64" s="549">
        <f t="shared" si="5"/>
        <v>0</v>
      </c>
      <c r="AD64" s="597">
        <f t="shared" si="17"/>
        <v>0</v>
      </c>
      <c r="AE64" s="598"/>
      <c r="AF64" s="596">
        <f t="shared" si="18"/>
        <v>0</v>
      </c>
      <c r="AG64" s="596"/>
      <c r="AH64" s="548">
        <f t="shared" si="13"/>
        <v>0</v>
      </c>
      <c r="AI64" s="596">
        <f t="shared" si="19"/>
        <v>0</v>
      </c>
      <c r="AJ64" s="596"/>
      <c r="AK64" s="17"/>
      <c r="AL64" s="17"/>
      <c r="AM64" s="17"/>
    </row>
    <row r="65" spans="1:39" ht="11.25" customHeight="1">
      <c r="A65" s="547"/>
      <c r="B65" s="479"/>
      <c r="C65" s="485" t="s">
        <v>130</v>
      </c>
      <c r="D65" s="482"/>
      <c r="E65" s="548"/>
      <c r="F65" s="548"/>
      <c r="G65" s="547"/>
      <c r="H65" s="602"/>
      <c r="I65" s="602"/>
      <c r="J65" s="597"/>
      <c r="K65" s="602"/>
      <c r="L65" s="597"/>
      <c r="M65" s="602"/>
      <c r="N65" s="602"/>
      <c r="O65" s="602"/>
      <c r="P65" s="583"/>
      <c r="Q65" s="583"/>
      <c r="R65" s="602"/>
      <c r="S65" s="602"/>
      <c r="T65" s="547"/>
      <c r="U65" s="581" t="str">
        <f t="shared" si="9"/>
        <v/>
      </c>
      <c r="V65" s="582" t="str">
        <f t="shared" si="10"/>
        <v/>
      </c>
      <c r="W65" s="596" t="str">
        <f t="shared" si="11"/>
        <v/>
      </c>
      <c r="X65" s="601"/>
      <c r="Y65" s="597">
        <f t="shared" si="20"/>
        <v>0</v>
      </c>
      <c r="Z65" s="598"/>
      <c r="AA65" s="459">
        <f t="shared" si="4"/>
        <v>0</v>
      </c>
      <c r="AB65" s="461"/>
      <c r="AC65" s="549">
        <f t="shared" si="5"/>
        <v>0</v>
      </c>
      <c r="AD65" s="597">
        <f t="shared" si="17"/>
        <v>0</v>
      </c>
      <c r="AE65" s="598"/>
      <c r="AF65" s="596">
        <f t="shared" si="18"/>
        <v>0</v>
      </c>
      <c r="AG65" s="596"/>
      <c r="AH65" s="548">
        <f>IF(H65=0,0,IF(((((G65-H65)+(L65-N65))/2)+((E65-A65)/2)+0.2-R65)&lt;=((((J65-H65)+(P65-N65))/2)+((E65-A65)/2)+0.2-T65),IF(A65&lt;1,((((G65-H65)+(L65-N65))/2)+((E65-A65)/2)+0.2-R65-AA65-AD65),((((G65-H65)+(L65-N65))/2)+((E65-A65)/2)+0.3-R65-AA65-AD65)),IF(A65&lt;1,((((J65-H65)+(P65-N65))/2)+((E65-A65)/2)+0.2-T65-AA65-AD65),((((J65-H65)+(P65-N65))/2)+((E65-A65)/2)+0.3-T65-AA65-AD65))))</f>
        <v>0</v>
      </c>
      <c r="AI65" s="596">
        <f t="shared" si="19"/>
        <v>0</v>
      </c>
      <c r="AJ65" s="596"/>
      <c r="AK65" s="17"/>
      <c r="AL65" s="17"/>
      <c r="AM65" s="17"/>
    </row>
    <row r="66" spans="1:39" ht="11.25" customHeight="1">
      <c r="A66" s="547"/>
      <c r="B66" s="479"/>
      <c r="C66" s="485" t="s">
        <v>130</v>
      </c>
      <c r="D66" s="482"/>
      <c r="E66" s="548"/>
      <c r="F66" s="548"/>
      <c r="G66" s="547"/>
      <c r="H66" s="602"/>
      <c r="I66" s="602"/>
      <c r="J66" s="597"/>
      <c r="K66" s="602"/>
      <c r="L66" s="597"/>
      <c r="M66" s="602"/>
      <c r="N66" s="602"/>
      <c r="O66" s="602"/>
      <c r="P66" s="583"/>
      <c r="Q66" s="583"/>
      <c r="R66" s="602"/>
      <c r="S66" s="602"/>
      <c r="T66" s="547"/>
      <c r="U66" s="581" t="str">
        <f t="shared" si="9"/>
        <v/>
      </c>
      <c r="V66" s="582" t="str">
        <f t="shared" si="10"/>
        <v/>
      </c>
      <c r="W66" s="596" t="str">
        <f t="shared" si="11"/>
        <v/>
      </c>
      <c r="X66" s="601"/>
      <c r="Y66" s="597">
        <f t="shared" si="20"/>
        <v>0</v>
      </c>
      <c r="Z66" s="598"/>
      <c r="AA66" s="459">
        <f t="shared" si="4"/>
        <v>0</v>
      </c>
      <c r="AB66" s="461"/>
      <c r="AC66" s="549">
        <f t="shared" si="5"/>
        <v>0</v>
      </c>
      <c r="AD66" s="597">
        <f t="shared" si="17"/>
        <v>0</v>
      </c>
      <c r="AE66" s="598"/>
      <c r="AF66" s="596">
        <f t="shared" si="18"/>
        <v>0</v>
      </c>
      <c r="AG66" s="596"/>
      <c r="AH66" s="548">
        <f>IF(H66=0,0,IF(((((G66-H66)+(L66-N66))/2)+((E66-A66)/2)+0.2-R66)&lt;=((((J66-H66)+(P66-N66))/2)+((E66-A66)/2)+0.2-T66),IF(A66&lt;1,((((G66-H66)+(L66-N66))/2)+((E66-A66)/2)+0.2-R66-AA66-AD66),((((G66-H66)+(L66-N66))/2)+((E66-A66)/2)+0.3-R66-AA66-AD66)),IF(A66&lt;1,((((J66-H66)+(P66-N66))/2)+((E66-A66)/2)+0.2-T66-AA66-AD66),((((J66-H66)+(P66-N66))/2)+((E66-A66)/2)+0.3-T66-AA66-AD66))))</f>
        <v>0</v>
      </c>
      <c r="AI66" s="596">
        <f t="shared" si="19"/>
        <v>0</v>
      </c>
      <c r="AJ66" s="596"/>
      <c r="AK66" s="17"/>
      <c r="AL66" s="17"/>
      <c r="AM66" s="17"/>
    </row>
    <row r="67" spans="1:39" ht="12.75" customHeight="1">
      <c r="A67" s="462"/>
      <c r="B67" s="480"/>
      <c r="C67" s="486"/>
      <c r="D67" s="483"/>
      <c r="E67" s="462"/>
      <c r="F67" s="462"/>
      <c r="G67" s="462"/>
      <c r="H67" s="725"/>
      <c r="I67" s="725"/>
      <c r="J67" s="725"/>
      <c r="K67" s="726" t="s">
        <v>218</v>
      </c>
      <c r="L67" s="725"/>
      <c r="M67" s="725"/>
      <c r="N67" s="725"/>
      <c r="O67" s="725"/>
      <c r="P67" s="725"/>
      <c r="Q67" s="725"/>
      <c r="R67" s="725"/>
      <c r="S67" s="725"/>
      <c r="T67" s="462"/>
      <c r="U67" s="550"/>
      <c r="V67" s="463">
        <f>SUM(V29:V66)</f>
        <v>757.81610000000057</v>
      </c>
      <c r="W67" s="606">
        <f>SUM(W29:W66)</f>
        <v>1174.0061000000007</v>
      </c>
      <c r="X67" s="608"/>
      <c r="Y67" s="609"/>
      <c r="Z67" s="609"/>
      <c r="AA67" s="464"/>
      <c r="AB67" s="464">
        <f>SUM(AB29:AB66)</f>
        <v>0</v>
      </c>
      <c r="AC67" s="463">
        <f>SUM(AC29:AC66)</f>
        <v>270.6896000000005</v>
      </c>
      <c r="AD67" s="610"/>
      <c r="AE67" s="610"/>
      <c r="AF67" s="611">
        <f>SUM(AF29:AF66)</f>
        <v>903.31650000000025</v>
      </c>
      <c r="AG67" s="608"/>
      <c r="AH67" s="465"/>
      <c r="AI67" s="606">
        <f>SUM(AI29:AI66)</f>
        <v>0</v>
      </c>
      <c r="AJ67" s="607"/>
    </row>
    <row r="73" spans="1:39">
      <c r="AA73" s="605"/>
      <c r="AB73" s="605"/>
    </row>
  </sheetData>
  <sheetProtection password="CC2D" sheet="1" objects="1" scenarios="1" formatCells="0" formatColumns="0" formatRows="0" insertColumns="0" insertRows="0" deleteColumns="0" deleteRows="0" selectLockedCells="1"/>
  <mergeCells count="571">
    <mergeCell ref="W10:Y10"/>
    <mergeCell ref="U10:V10"/>
    <mergeCell ref="U11:V11"/>
    <mergeCell ref="U12:V12"/>
    <mergeCell ref="U13:V13"/>
    <mergeCell ref="U14:V14"/>
    <mergeCell ref="U15:V15"/>
    <mergeCell ref="W11:Y11"/>
    <mergeCell ref="W12:Y12"/>
    <mergeCell ref="W13:Y13"/>
    <mergeCell ref="W14:Y14"/>
    <mergeCell ref="W15:Y15"/>
    <mergeCell ref="R43:S43"/>
    <mergeCell ref="R44:S44"/>
    <mergeCell ref="R45:S45"/>
    <mergeCell ref="R46:S46"/>
    <mergeCell ref="R47:S47"/>
    <mergeCell ref="R48:S48"/>
    <mergeCell ref="R57:S57"/>
    <mergeCell ref="N43:O43"/>
    <mergeCell ref="N44:O44"/>
    <mergeCell ref="N45:O45"/>
    <mergeCell ref="N46:O46"/>
    <mergeCell ref="N47:O47"/>
    <mergeCell ref="N48:O48"/>
    <mergeCell ref="N49:O49"/>
    <mergeCell ref="R49:S49"/>
    <mergeCell ref="R50:S50"/>
    <mergeCell ref="J56:K56"/>
    <mergeCell ref="J57:K57"/>
    <mergeCell ref="H60:I60"/>
    <mergeCell ref="H61:I61"/>
    <mergeCell ref="H62:I62"/>
    <mergeCell ref="L54:M54"/>
    <mergeCell ref="L55:M55"/>
    <mergeCell ref="L56:M56"/>
    <mergeCell ref="N56:O56"/>
    <mergeCell ref="N57:O57"/>
    <mergeCell ref="L53:M53"/>
    <mergeCell ref="H63:I63"/>
    <mergeCell ref="H64:I64"/>
    <mergeCell ref="J43:K43"/>
    <mergeCell ref="J44:K44"/>
    <mergeCell ref="J45:K45"/>
    <mergeCell ref="J46:K46"/>
    <mergeCell ref="J47:K47"/>
    <mergeCell ref="H53:I53"/>
    <mergeCell ref="H54:I54"/>
    <mergeCell ref="H55:I55"/>
    <mergeCell ref="J48:K48"/>
    <mergeCell ref="J49:K49"/>
    <mergeCell ref="J50:K50"/>
    <mergeCell ref="J51:K51"/>
    <mergeCell ref="J52:K52"/>
    <mergeCell ref="J53:K53"/>
    <mergeCell ref="H56:I56"/>
    <mergeCell ref="H57:I57"/>
    <mergeCell ref="H58:I58"/>
    <mergeCell ref="L57:M57"/>
    <mergeCell ref="H59:I59"/>
    <mergeCell ref="J54:K54"/>
    <mergeCell ref="J55:K55"/>
    <mergeCell ref="H45:I45"/>
    <mergeCell ref="H46:I46"/>
    <mergeCell ref="H47:I47"/>
    <mergeCell ref="H48:I48"/>
    <mergeCell ref="H49:I49"/>
    <mergeCell ref="L49:M49"/>
    <mergeCell ref="L50:M50"/>
    <mergeCell ref="L51:M51"/>
    <mergeCell ref="L52:M52"/>
    <mergeCell ref="AF57:AG57"/>
    <mergeCell ref="AI43:AJ43"/>
    <mergeCell ref="AI44:AJ44"/>
    <mergeCell ref="AI45:AJ45"/>
    <mergeCell ref="AI51:AJ51"/>
    <mergeCell ref="AI52:AJ52"/>
    <mergeCell ref="AI53:AJ53"/>
    <mergeCell ref="AI54:AJ54"/>
    <mergeCell ref="AI55:AJ55"/>
    <mergeCell ref="AI56:AJ56"/>
    <mergeCell ref="AI57:AJ57"/>
    <mergeCell ref="AF46:AG46"/>
    <mergeCell ref="AF47:AG47"/>
    <mergeCell ref="AF48:AG48"/>
    <mergeCell ref="AF49:AG49"/>
    <mergeCell ref="AF50:AG50"/>
    <mergeCell ref="AI46:AJ46"/>
    <mergeCell ref="AI47:AJ47"/>
    <mergeCell ref="AI48:AJ48"/>
    <mergeCell ref="AI49:AJ49"/>
    <mergeCell ref="AI50:AJ50"/>
    <mergeCell ref="AF43:AG43"/>
    <mergeCell ref="AF44:AG44"/>
    <mergeCell ref="AF45:AG45"/>
    <mergeCell ref="O11:P11"/>
    <mergeCell ref="Q11:R11"/>
    <mergeCell ref="AF56:AG56"/>
    <mergeCell ref="AD44:AE44"/>
    <mergeCell ref="AD45:AE45"/>
    <mergeCell ref="AD51:AE51"/>
    <mergeCell ref="AD52:AE52"/>
    <mergeCell ref="AD53:AE53"/>
    <mergeCell ref="AD54:AE54"/>
    <mergeCell ref="AD46:AE46"/>
    <mergeCell ref="AD47:AE47"/>
    <mergeCell ref="AD48:AE48"/>
    <mergeCell ref="AD49:AE49"/>
    <mergeCell ref="AD50:AE50"/>
    <mergeCell ref="W56:X56"/>
    <mergeCell ref="N51:O51"/>
    <mergeCell ref="N52:O52"/>
    <mergeCell ref="N53:O53"/>
    <mergeCell ref="R55:S55"/>
    <mergeCell ref="R56:S56"/>
    <mergeCell ref="R51:S51"/>
    <mergeCell ref="R52:S52"/>
    <mergeCell ref="R53:S53"/>
    <mergeCell ref="R54:S54"/>
    <mergeCell ref="E12:F12"/>
    <mergeCell ref="I12:J12"/>
    <mergeCell ref="AF51:AG51"/>
    <mergeCell ref="AF52:AG52"/>
    <mergeCell ref="AF53:AG53"/>
    <mergeCell ref="AF54:AG54"/>
    <mergeCell ref="AF55:AG55"/>
    <mergeCell ref="Y46:Z46"/>
    <mergeCell ref="Y47:Z47"/>
    <mergeCell ref="Y50:Z50"/>
    <mergeCell ref="W51:X51"/>
    <mergeCell ref="W52:X52"/>
    <mergeCell ref="W53:X53"/>
    <mergeCell ref="W54:X54"/>
    <mergeCell ref="W50:X50"/>
    <mergeCell ref="H50:I50"/>
    <mergeCell ref="H51:I51"/>
    <mergeCell ref="H52:I52"/>
    <mergeCell ref="N54:O54"/>
    <mergeCell ref="N55:O55"/>
    <mergeCell ref="H41:I41"/>
    <mergeCell ref="H42:I42"/>
    <mergeCell ref="H43:I43"/>
    <mergeCell ref="H44:I44"/>
    <mergeCell ref="A8:AJ8"/>
    <mergeCell ref="S15:T15"/>
    <mergeCell ref="AG14:AH14"/>
    <mergeCell ref="E15:F15"/>
    <mergeCell ref="G15:H15"/>
    <mergeCell ref="I15:J15"/>
    <mergeCell ref="K15:L15"/>
    <mergeCell ref="E14:F14"/>
    <mergeCell ref="I14:J14"/>
    <mergeCell ref="A9:AJ9"/>
    <mergeCell ref="A10:D10"/>
    <mergeCell ref="E10:F10"/>
    <mergeCell ref="AC10:AD10"/>
    <mergeCell ref="AE10:AF10"/>
    <mergeCell ref="K14:L14"/>
    <mergeCell ref="AG10:AH10"/>
    <mergeCell ref="AI10:AJ10"/>
    <mergeCell ref="S12:T12"/>
    <mergeCell ref="S13:T13"/>
    <mergeCell ref="Z11:AA11"/>
    <mergeCell ref="E11:F11"/>
    <mergeCell ref="G11:H11"/>
    <mergeCell ref="AG11:AH11"/>
    <mergeCell ref="AI11:AJ11"/>
    <mergeCell ref="I11:J11"/>
    <mergeCell ref="K11:L11"/>
    <mergeCell ref="AI12:AJ12"/>
    <mergeCell ref="E13:F13"/>
    <mergeCell ref="G13:H13"/>
    <mergeCell ref="I13:J13"/>
    <mergeCell ref="K13:L13"/>
    <mergeCell ref="M13:N13"/>
    <mergeCell ref="O13:P13"/>
    <mergeCell ref="Q13:R13"/>
    <mergeCell ref="Z13:AA13"/>
    <mergeCell ref="AC13:AD13"/>
    <mergeCell ref="AE13:AF13"/>
    <mergeCell ref="AG13:AH13"/>
    <mergeCell ref="K12:L12"/>
    <mergeCell ref="M12:N12"/>
    <mergeCell ref="Q12:R12"/>
    <mergeCell ref="AC12:AD12"/>
    <mergeCell ref="AE12:AF12"/>
    <mergeCell ref="AG12:AH12"/>
    <mergeCell ref="AE11:AF11"/>
    <mergeCell ref="M11:N11"/>
    <mergeCell ref="S11:T11"/>
    <mergeCell ref="AC11:AD11"/>
    <mergeCell ref="M14:N14"/>
    <mergeCell ref="Q14:R14"/>
    <mergeCell ref="AC14:AD14"/>
    <mergeCell ref="AE14:AF14"/>
    <mergeCell ref="S14:T14"/>
    <mergeCell ref="Z15:AA15"/>
    <mergeCell ref="AC15:AD15"/>
    <mergeCell ref="AE15:AF15"/>
    <mergeCell ref="AG15:AH15"/>
    <mergeCell ref="M15:N15"/>
    <mergeCell ref="O15:P15"/>
    <mergeCell ref="Q15:R15"/>
    <mergeCell ref="A17:AJ17"/>
    <mergeCell ref="U16:V16"/>
    <mergeCell ref="W16:Y16"/>
    <mergeCell ref="W18:X18"/>
    <mergeCell ref="Y18:Z18"/>
    <mergeCell ref="AA18:AB18"/>
    <mergeCell ref="AC18:AJ18"/>
    <mergeCell ref="AC16:AD16"/>
    <mergeCell ref="AE16:AF16"/>
    <mergeCell ref="AG16:AH16"/>
    <mergeCell ref="A18:D18"/>
    <mergeCell ref="F18:G18"/>
    <mergeCell ref="H18:I18"/>
    <mergeCell ref="J18:M18"/>
    <mergeCell ref="O18:P18"/>
    <mergeCell ref="Q18:R18"/>
    <mergeCell ref="S18:V18"/>
    <mergeCell ref="A19:D19"/>
    <mergeCell ref="F19:G19"/>
    <mergeCell ref="H19:I19"/>
    <mergeCell ref="J19:M19"/>
    <mergeCell ref="Y20:Z20"/>
    <mergeCell ref="AA20:AB20"/>
    <mergeCell ref="AA19:AB19"/>
    <mergeCell ref="A20:D20"/>
    <mergeCell ref="F20:G20"/>
    <mergeCell ref="H20:I20"/>
    <mergeCell ref="Y19:Z19"/>
    <mergeCell ref="Q19:R19"/>
    <mergeCell ref="S19:V19"/>
    <mergeCell ref="W19:X19"/>
    <mergeCell ref="J20:M20"/>
    <mergeCell ref="O20:P20"/>
    <mergeCell ref="Q20:R20"/>
    <mergeCell ref="S20:V20"/>
    <mergeCell ref="W20:X20"/>
    <mergeCell ref="O19:P19"/>
    <mergeCell ref="AA21:AB21"/>
    <mergeCell ref="AF21:AG21"/>
    <mergeCell ref="A22:D22"/>
    <mergeCell ref="F22:G22"/>
    <mergeCell ref="H22:I22"/>
    <mergeCell ref="J22:M22"/>
    <mergeCell ref="O22:P22"/>
    <mergeCell ref="Q22:R22"/>
    <mergeCell ref="S22:V22"/>
    <mergeCell ref="A21:D21"/>
    <mergeCell ref="F21:G21"/>
    <mergeCell ref="H21:I21"/>
    <mergeCell ref="J21:M21"/>
    <mergeCell ref="O21:P21"/>
    <mergeCell ref="Q21:R21"/>
    <mergeCell ref="S21:V21"/>
    <mergeCell ref="W21:X21"/>
    <mergeCell ref="Y21:Z21"/>
    <mergeCell ref="AA23:AB23"/>
    <mergeCell ref="A24:D24"/>
    <mergeCell ref="F24:G24"/>
    <mergeCell ref="H24:I24"/>
    <mergeCell ref="J24:M24"/>
    <mergeCell ref="O24:P24"/>
    <mergeCell ref="Q24:R24"/>
    <mergeCell ref="S24:V24"/>
    <mergeCell ref="W22:X22"/>
    <mergeCell ref="Y22:Z22"/>
    <mergeCell ref="AA22:AB22"/>
    <mergeCell ref="A23:D23"/>
    <mergeCell ref="F23:G23"/>
    <mergeCell ref="H23:I23"/>
    <mergeCell ref="J23:M23"/>
    <mergeCell ref="O23:P23"/>
    <mergeCell ref="Q23:R23"/>
    <mergeCell ref="S23:V23"/>
    <mergeCell ref="W23:X23"/>
    <mergeCell ref="Y23:Z23"/>
    <mergeCell ref="W24:X24"/>
    <mergeCell ref="Y24:Z24"/>
    <mergeCell ref="AA24:AB24"/>
    <mergeCell ref="W25:X25"/>
    <mergeCell ref="Y25:Z25"/>
    <mergeCell ref="AA25:AB25"/>
    <mergeCell ref="A25:D25"/>
    <mergeCell ref="F25:G25"/>
    <mergeCell ref="H25:I25"/>
    <mergeCell ref="J25:M25"/>
    <mergeCell ref="O25:P25"/>
    <mergeCell ref="L27:M27"/>
    <mergeCell ref="N27:O27"/>
    <mergeCell ref="R27:S27"/>
    <mergeCell ref="W27:X27"/>
    <mergeCell ref="Y27:AC27"/>
    <mergeCell ref="S25:V25"/>
    <mergeCell ref="Q25:R25"/>
    <mergeCell ref="B27:D27"/>
    <mergeCell ref="AD27:AG27"/>
    <mergeCell ref="AH27:AJ27"/>
    <mergeCell ref="H28:I28"/>
    <mergeCell ref="J28:K28"/>
    <mergeCell ref="L28:M28"/>
    <mergeCell ref="N28:O28"/>
    <mergeCell ref="R28:S28"/>
    <mergeCell ref="W28:X28"/>
    <mergeCell ref="Y28:Z28"/>
    <mergeCell ref="AA28:AB28"/>
    <mergeCell ref="AD28:AE28"/>
    <mergeCell ref="AF28:AG28"/>
    <mergeCell ref="AI28:AJ28"/>
    <mergeCell ref="J27:K27"/>
    <mergeCell ref="H27:I27"/>
    <mergeCell ref="AI29:AJ29"/>
    <mergeCell ref="H30:I30"/>
    <mergeCell ref="J30:K30"/>
    <mergeCell ref="L30:M30"/>
    <mergeCell ref="N30:O30"/>
    <mergeCell ref="R30:S30"/>
    <mergeCell ref="W30:X30"/>
    <mergeCell ref="Y30:Z30"/>
    <mergeCell ref="AD30:AE30"/>
    <mergeCell ref="AF30:AG30"/>
    <mergeCell ref="AI30:AJ30"/>
    <mergeCell ref="H29:I29"/>
    <mergeCell ref="J29:K29"/>
    <mergeCell ref="L29:M29"/>
    <mergeCell ref="N29:O29"/>
    <mergeCell ref="R29:S29"/>
    <mergeCell ref="W29:X29"/>
    <mergeCell ref="Y29:Z29"/>
    <mergeCell ref="AD29:AE29"/>
    <mergeCell ref="AF29:AG29"/>
    <mergeCell ref="AD33:AE33"/>
    <mergeCell ref="AF33:AG33"/>
    <mergeCell ref="AI31:AJ31"/>
    <mergeCell ref="H32:I32"/>
    <mergeCell ref="J32:K32"/>
    <mergeCell ref="L32:M32"/>
    <mergeCell ref="N32:O32"/>
    <mergeCell ref="R32:S32"/>
    <mergeCell ref="W32:X32"/>
    <mergeCell ref="Y32:Z32"/>
    <mergeCell ref="AD32:AE32"/>
    <mergeCell ref="AF32:AG32"/>
    <mergeCell ref="AI32:AJ32"/>
    <mergeCell ref="H31:I31"/>
    <mergeCell ref="J31:K31"/>
    <mergeCell ref="L31:M31"/>
    <mergeCell ref="N31:O31"/>
    <mergeCell ref="R31:S31"/>
    <mergeCell ref="W31:X31"/>
    <mergeCell ref="Y31:Z31"/>
    <mergeCell ref="AD31:AE31"/>
    <mergeCell ref="AF31:AG31"/>
    <mergeCell ref="H35:I35"/>
    <mergeCell ref="J35:K35"/>
    <mergeCell ref="L35:M35"/>
    <mergeCell ref="N35:O35"/>
    <mergeCell ref="R35:S35"/>
    <mergeCell ref="W35:X35"/>
    <mergeCell ref="AI33:AJ33"/>
    <mergeCell ref="H34:I34"/>
    <mergeCell ref="J34:K34"/>
    <mergeCell ref="L34:M34"/>
    <mergeCell ref="N34:O34"/>
    <mergeCell ref="R34:S34"/>
    <mergeCell ref="W34:X34"/>
    <mergeCell ref="Y34:Z34"/>
    <mergeCell ref="AD34:AE34"/>
    <mergeCell ref="AF34:AG34"/>
    <mergeCell ref="AI34:AJ34"/>
    <mergeCell ref="H33:I33"/>
    <mergeCell ref="J33:K33"/>
    <mergeCell ref="L33:M33"/>
    <mergeCell ref="N33:O33"/>
    <mergeCell ref="R33:S33"/>
    <mergeCell ref="W33:X33"/>
    <mergeCell ref="Y33:Z33"/>
    <mergeCell ref="H36:I36"/>
    <mergeCell ref="J36:K36"/>
    <mergeCell ref="L36:M36"/>
    <mergeCell ref="N36:O36"/>
    <mergeCell ref="R36:S36"/>
    <mergeCell ref="W36:X36"/>
    <mergeCell ref="AD36:AE36"/>
    <mergeCell ref="AF36:AG36"/>
    <mergeCell ref="AI36:AJ36"/>
    <mergeCell ref="H37:I37"/>
    <mergeCell ref="J37:K37"/>
    <mergeCell ref="L37:M37"/>
    <mergeCell ref="N37:O37"/>
    <mergeCell ref="R37:S37"/>
    <mergeCell ref="W37:X37"/>
    <mergeCell ref="R38:S38"/>
    <mergeCell ref="W38:X38"/>
    <mergeCell ref="Y38:Z38"/>
    <mergeCell ref="H38:I38"/>
    <mergeCell ref="J38:K38"/>
    <mergeCell ref="L38:M38"/>
    <mergeCell ref="N38:O38"/>
    <mergeCell ref="AD39:AE39"/>
    <mergeCell ref="AF38:AG38"/>
    <mergeCell ref="Y35:Z35"/>
    <mergeCell ref="AD35:AE35"/>
    <mergeCell ref="AF35:AG35"/>
    <mergeCell ref="Y37:Z37"/>
    <mergeCell ref="Y36:Z36"/>
    <mergeCell ref="AI38:AJ38"/>
    <mergeCell ref="AD37:AE37"/>
    <mergeCell ref="AF37:AG37"/>
    <mergeCell ref="AI37:AJ37"/>
    <mergeCell ref="AF39:AG39"/>
    <mergeCell ref="AI39:AJ39"/>
    <mergeCell ref="AD38:AE38"/>
    <mergeCell ref="AI35:AJ35"/>
    <mergeCell ref="H65:I65"/>
    <mergeCell ref="J65:K65"/>
    <mergeCell ref="L65:M65"/>
    <mergeCell ref="N65:O65"/>
    <mergeCell ref="R65:S65"/>
    <mergeCell ref="W65:X65"/>
    <mergeCell ref="Y65:Z65"/>
    <mergeCell ref="AD65:AE65"/>
    <mergeCell ref="R39:S39"/>
    <mergeCell ref="W39:X39"/>
    <mergeCell ref="Y39:Z39"/>
    <mergeCell ref="L58:M58"/>
    <mergeCell ref="L59:M59"/>
    <mergeCell ref="L60:M60"/>
    <mergeCell ref="L61:M61"/>
    <mergeCell ref="L62:M62"/>
    <mergeCell ref="J40:K40"/>
    <mergeCell ref="J41:K41"/>
    <mergeCell ref="N41:O41"/>
    <mergeCell ref="N42:O42"/>
    <mergeCell ref="N58:O58"/>
    <mergeCell ref="N59:O59"/>
    <mergeCell ref="N60:O60"/>
    <mergeCell ref="N50:O50"/>
    <mergeCell ref="AF66:AG66"/>
    <mergeCell ref="AI66:AJ66"/>
    <mergeCell ref="AI67:AJ67"/>
    <mergeCell ref="W67:X67"/>
    <mergeCell ref="Y67:Z67"/>
    <mergeCell ref="AD67:AE67"/>
    <mergeCell ref="AF67:AG67"/>
    <mergeCell ref="AF65:AG65"/>
    <mergeCell ref="AI65:AJ65"/>
    <mergeCell ref="W66:X66"/>
    <mergeCell ref="Y66:Z66"/>
    <mergeCell ref="AD66:AE66"/>
    <mergeCell ref="AA73:AB73"/>
    <mergeCell ref="H39:I39"/>
    <mergeCell ref="J39:K39"/>
    <mergeCell ref="L39:M39"/>
    <mergeCell ref="N39:O39"/>
    <mergeCell ref="H66:I66"/>
    <mergeCell ref="J66:K66"/>
    <mergeCell ref="L66:M66"/>
    <mergeCell ref="N66:O66"/>
    <mergeCell ref="R66:S66"/>
    <mergeCell ref="J63:K63"/>
    <mergeCell ref="J64:K64"/>
    <mergeCell ref="L40:M40"/>
    <mergeCell ref="L41:M41"/>
    <mergeCell ref="L42:M42"/>
    <mergeCell ref="J42:K42"/>
    <mergeCell ref="N63:O63"/>
    <mergeCell ref="J58:K58"/>
    <mergeCell ref="J59:K59"/>
    <mergeCell ref="J60:K60"/>
    <mergeCell ref="J61:K61"/>
    <mergeCell ref="J62:K62"/>
    <mergeCell ref="L63:M63"/>
    <mergeCell ref="N40:O40"/>
    <mergeCell ref="R62:S62"/>
    <mergeCell ref="W55:X55"/>
    <mergeCell ref="Y60:Z60"/>
    <mergeCell ref="Y61:Z61"/>
    <mergeCell ref="Y62:Z62"/>
    <mergeCell ref="R63:S63"/>
    <mergeCell ref="N64:O64"/>
    <mergeCell ref="L43:M43"/>
    <mergeCell ref="L44:M44"/>
    <mergeCell ref="L45:M45"/>
    <mergeCell ref="L46:M46"/>
    <mergeCell ref="L47:M47"/>
    <mergeCell ref="L48:M48"/>
    <mergeCell ref="L64:M64"/>
    <mergeCell ref="N61:O61"/>
    <mergeCell ref="N62:O62"/>
    <mergeCell ref="W43:X43"/>
    <mergeCell ref="W44:X44"/>
    <mergeCell ref="W45:X45"/>
    <mergeCell ref="W46:X46"/>
    <mergeCell ref="W47:X47"/>
    <mergeCell ref="W48:X48"/>
    <mergeCell ref="W49:X49"/>
    <mergeCell ref="W57:X57"/>
    <mergeCell ref="AD59:AE59"/>
    <mergeCell ref="AD60:AE60"/>
    <mergeCell ref="AD61:AE61"/>
    <mergeCell ref="AD55:AE55"/>
    <mergeCell ref="AD56:AE56"/>
    <mergeCell ref="AD57:AE57"/>
    <mergeCell ref="Y64:Z64"/>
    <mergeCell ref="R64:S64"/>
    <mergeCell ref="W40:X40"/>
    <mergeCell ref="W41:X41"/>
    <mergeCell ref="W42:X42"/>
    <mergeCell ref="W58:X58"/>
    <mergeCell ref="W59:X59"/>
    <mergeCell ref="W60:X60"/>
    <mergeCell ref="W61:X61"/>
    <mergeCell ref="W62:X62"/>
    <mergeCell ref="W64:X64"/>
    <mergeCell ref="R40:S40"/>
    <mergeCell ref="R41:S41"/>
    <mergeCell ref="R42:S42"/>
    <mergeCell ref="R58:S58"/>
    <mergeCell ref="R59:S59"/>
    <mergeCell ref="R60:S60"/>
    <mergeCell ref="R61:S61"/>
    <mergeCell ref="AD62:AE62"/>
    <mergeCell ref="AI63:AJ63"/>
    <mergeCell ref="Y40:Z40"/>
    <mergeCell ref="Y41:Z41"/>
    <mergeCell ref="Y42:Z42"/>
    <mergeCell ref="Y58:Z58"/>
    <mergeCell ref="Y59:Z59"/>
    <mergeCell ref="H40:I40"/>
    <mergeCell ref="AF63:AG63"/>
    <mergeCell ref="AF60:AG60"/>
    <mergeCell ref="Y57:Z57"/>
    <mergeCell ref="AD43:AE43"/>
    <mergeCell ref="Y43:Z43"/>
    <mergeCell ref="Y44:Z44"/>
    <mergeCell ref="Y45:Z45"/>
    <mergeCell ref="W63:X63"/>
    <mergeCell ref="Y48:Z48"/>
    <mergeCell ref="Y49:Z49"/>
    <mergeCell ref="Y54:Z54"/>
    <mergeCell ref="Y55:Z55"/>
    <mergeCell ref="Y56:Z56"/>
    <mergeCell ref="AD41:AE41"/>
    <mergeCell ref="AD42:AE42"/>
    <mergeCell ref="AD58:AE58"/>
    <mergeCell ref="AF64:AG64"/>
    <mergeCell ref="AI40:AJ40"/>
    <mergeCell ref="AI41:AJ41"/>
    <mergeCell ref="AI42:AJ42"/>
    <mergeCell ref="AI58:AJ58"/>
    <mergeCell ref="Y51:Z51"/>
    <mergeCell ref="Y52:Z52"/>
    <mergeCell ref="Y53:Z53"/>
    <mergeCell ref="AI59:AJ59"/>
    <mergeCell ref="AI60:AJ60"/>
    <mergeCell ref="AI61:AJ61"/>
    <mergeCell ref="AI62:AJ62"/>
    <mergeCell ref="AD63:AE63"/>
    <mergeCell ref="AD64:AE64"/>
    <mergeCell ref="AF61:AG61"/>
    <mergeCell ref="AF62:AG62"/>
    <mergeCell ref="AI64:AJ64"/>
    <mergeCell ref="Y63:Z63"/>
    <mergeCell ref="AD40:AE40"/>
    <mergeCell ref="AF40:AG40"/>
    <mergeCell ref="AF41:AG41"/>
    <mergeCell ref="AF42:AG42"/>
    <mergeCell ref="AF58:AG58"/>
    <mergeCell ref="AF59:AG59"/>
  </mergeCells>
  <phoneticPr fontId="4" type="noConversion"/>
  <printOptions horizontalCentered="1" verticalCentered="1"/>
  <pageMargins left="0.59" right="0.2" top="0.2" bottom="0.2" header="0" footer="0"/>
  <pageSetup paperSize="9" orientation="portrait" horizontalDpi="4294967293" verticalDpi="0" r:id="rId1"/>
  <drawing r:id="rId2"/>
  <legacyDrawing r:id="rId3"/>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sheetPr enableFormatConditionsCalculation="0">
    <tabColor indexed="42"/>
    <pageSetUpPr fitToPage="1"/>
  </sheetPr>
  <dimension ref="A4:AJ268"/>
  <sheetViews>
    <sheetView topLeftCell="A12" zoomScale="87" zoomScaleNormal="87" workbookViewId="0">
      <selection activeCell="T27" sqref="T27"/>
    </sheetView>
  </sheetViews>
  <sheetFormatPr defaultColWidth="8.85546875" defaultRowHeight="12.75"/>
  <cols>
    <col min="1" max="1" width="6" customWidth="1"/>
    <col min="2" max="2" width="4.85546875" customWidth="1"/>
    <col min="3" max="4" width="7" customWidth="1"/>
    <col min="5" max="6" width="8.42578125" customWidth="1"/>
    <col min="7" max="7" width="8" customWidth="1"/>
    <col min="8" max="9" width="6.42578125" customWidth="1"/>
    <col min="10" max="10" width="7.7109375" customWidth="1"/>
    <col min="11" max="11" width="6.85546875" customWidth="1"/>
    <col min="12" max="12" width="8" customWidth="1"/>
    <col min="13" max="13" width="8.140625" customWidth="1"/>
    <col min="14" max="14" width="8.42578125" customWidth="1"/>
    <col min="15" max="15" width="9.7109375" customWidth="1"/>
    <col min="16" max="16" width="8.28515625" customWidth="1"/>
    <col min="17" max="17" width="6" customWidth="1"/>
    <col min="18" max="18" width="8" customWidth="1"/>
    <col min="19" max="19" width="8.7109375" customWidth="1"/>
    <col min="20" max="20" width="8" customWidth="1"/>
    <col min="21" max="21" width="9.28515625" customWidth="1"/>
    <col min="22" max="22" width="8" customWidth="1"/>
    <col min="23" max="23" width="9.42578125" customWidth="1"/>
  </cols>
  <sheetData>
    <row r="4" spans="1:26">
      <c r="Q4" t="s">
        <v>406</v>
      </c>
    </row>
    <row r="7" spans="1:26" ht="18">
      <c r="A7" s="653" t="s">
        <v>87</v>
      </c>
      <c r="B7" s="592"/>
      <c r="C7" s="592"/>
      <c r="D7" s="592"/>
      <c r="E7" s="592"/>
      <c r="F7" s="592"/>
      <c r="G7" s="592"/>
      <c r="H7" s="592"/>
      <c r="I7" s="592"/>
      <c r="J7" s="592"/>
      <c r="K7" s="592"/>
      <c r="L7" s="592"/>
      <c r="M7" s="592"/>
      <c r="N7" s="592"/>
      <c r="O7" s="592"/>
      <c r="P7" s="592"/>
      <c r="Q7" s="592"/>
      <c r="R7" s="592"/>
      <c r="S7" s="592"/>
      <c r="T7" s="592"/>
      <c r="U7" s="592"/>
      <c r="V7" s="592"/>
      <c r="W7" s="592"/>
      <c r="X7" s="1"/>
      <c r="Y7" s="1"/>
    </row>
    <row r="8" spans="1:26" ht="18">
      <c r="A8" s="487" t="s">
        <v>209</v>
      </c>
      <c r="B8" s="487"/>
      <c r="C8" s="487"/>
      <c r="D8" s="488"/>
      <c r="E8" s="488"/>
      <c r="F8" s="487" t="s">
        <v>210</v>
      </c>
      <c r="G8" s="488"/>
      <c r="H8" s="488"/>
      <c r="I8" s="488"/>
      <c r="J8" s="488"/>
      <c r="K8" s="488"/>
      <c r="L8" s="488"/>
      <c r="M8" s="488"/>
      <c r="N8" s="488"/>
      <c r="O8" s="376"/>
      <c r="P8" s="376"/>
      <c r="Q8" s="376"/>
      <c r="R8" s="377"/>
      <c r="S8" s="375"/>
      <c r="T8" s="375"/>
      <c r="U8" s="375"/>
      <c r="V8" s="375"/>
      <c r="W8" s="375"/>
      <c r="X8" s="1"/>
      <c r="Y8" s="1"/>
    </row>
    <row r="9" spans="1:26" ht="18">
      <c r="A9" s="489"/>
      <c r="B9" s="489"/>
      <c r="C9" s="489"/>
      <c r="D9" s="490" t="s">
        <v>73</v>
      </c>
      <c r="E9" s="490" t="s">
        <v>74</v>
      </c>
      <c r="F9" s="490" t="s">
        <v>75</v>
      </c>
      <c r="G9" s="490" t="s">
        <v>76</v>
      </c>
      <c r="H9" s="490" t="s">
        <v>77</v>
      </c>
      <c r="I9" s="490" t="s">
        <v>78</v>
      </c>
      <c r="J9" s="490" t="s">
        <v>72</v>
      </c>
      <c r="K9" s="490" t="s">
        <v>71</v>
      </c>
      <c r="L9" s="491" t="s">
        <v>79</v>
      </c>
      <c r="M9" s="490" t="s">
        <v>80</v>
      </c>
      <c r="N9" s="490" t="s">
        <v>81</v>
      </c>
      <c r="O9" s="381"/>
      <c r="P9" s="381"/>
      <c r="Q9" s="381"/>
      <c r="R9" s="381"/>
      <c r="S9" s="375"/>
      <c r="T9" s="375"/>
      <c r="U9" s="375"/>
      <c r="V9" s="375"/>
      <c r="W9" s="375"/>
      <c r="X9" s="1"/>
      <c r="Y9" s="1"/>
    </row>
    <row r="10" spans="1:26" ht="18">
      <c r="A10" s="492" t="s">
        <v>60</v>
      </c>
      <c r="B10" s="492"/>
      <c r="C10" s="492"/>
      <c r="D10" s="489"/>
      <c r="E10" s="489"/>
      <c r="F10" s="489"/>
      <c r="G10" s="489"/>
      <c r="H10" s="489"/>
      <c r="I10" s="489"/>
      <c r="J10" s="489"/>
      <c r="K10" s="489"/>
      <c r="L10" s="390"/>
      <c r="M10" s="489"/>
      <c r="N10" s="489"/>
      <c r="O10" s="378"/>
      <c r="P10" s="378"/>
      <c r="Q10" s="378"/>
      <c r="R10" s="381"/>
      <c r="S10" s="375"/>
      <c r="T10" s="375"/>
      <c r="U10" s="587"/>
      <c r="V10" s="587"/>
      <c r="W10" s="375"/>
      <c r="X10" s="1"/>
      <c r="Y10" s="1"/>
    </row>
    <row r="11" spans="1:26" ht="18">
      <c r="A11" s="492" t="s">
        <v>59</v>
      </c>
      <c r="B11" s="492"/>
      <c r="C11" s="492"/>
      <c r="D11" s="489">
        <v>1.1200000000000001</v>
      </c>
      <c r="E11" s="489">
        <v>1.24</v>
      </c>
      <c r="F11" s="489">
        <v>1.36</v>
      </c>
      <c r="G11" s="489">
        <v>1.4850000000000001</v>
      </c>
      <c r="H11" s="489">
        <v>1.6080000000000001</v>
      </c>
      <c r="I11" s="489">
        <v>1.726</v>
      </c>
      <c r="J11" s="489">
        <v>1.85</v>
      </c>
      <c r="K11" s="489">
        <v>2.1</v>
      </c>
      <c r="L11" s="390">
        <v>2.3199999999999998</v>
      </c>
      <c r="M11" s="489">
        <v>2.44</v>
      </c>
      <c r="N11" s="489">
        <v>2.54</v>
      </c>
      <c r="O11" s="378"/>
      <c r="P11" s="489"/>
      <c r="Q11" s="489"/>
      <c r="R11" s="493"/>
      <c r="S11" s="651"/>
      <c r="T11" s="652"/>
      <c r="U11" s="654"/>
      <c r="V11" s="654"/>
      <c r="W11" s="494"/>
      <c r="X11" s="1"/>
      <c r="Y11" s="1"/>
    </row>
    <row r="12" spans="1:26" s="2" customFormat="1" ht="15">
      <c r="A12" s="495" t="s">
        <v>61</v>
      </c>
      <c r="B12" s="495"/>
      <c r="C12" s="495"/>
      <c r="D12" s="489"/>
      <c r="E12" s="489"/>
      <c r="F12" s="489"/>
      <c r="G12" s="489"/>
      <c r="H12" s="489"/>
      <c r="I12" s="489"/>
      <c r="J12" s="489"/>
      <c r="K12" s="489"/>
      <c r="L12" s="390"/>
      <c r="M12" s="489"/>
      <c r="N12" s="489"/>
      <c r="O12" s="378"/>
      <c r="P12" s="378"/>
      <c r="Q12" s="378"/>
      <c r="R12" s="381"/>
      <c r="S12" s="651"/>
      <c r="T12" s="652"/>
      <c r="U12" s="651"/>
      <c r="V12" s="651"/>
      <c r="W12" s="494"/>
    </row>
    <row r="13" spans="1:26" ht="18">
      <c r="A13" s="495" t="s">
        <v>58</v>
      </c>
      <c r="B13" s="495"/>
      <c r="C13" s="495"/>
      <c r="D13" s="489">
        <v>1.32</v>
      </c>
      <c r="E13" s="489">
        <v>1.44</v>
      </c>
      <c r="F13" s="489">
        <v>1.56</v>
      </c>
      <c r="G13" s="489">
        <v>1.6850000000000001</v>
      </c>
      <c r="H13" s="489">
        <v>1.8080000000000001</v>
      </c>
      <c r="I13" s="489">
        <v>1.9259999999999999</v>
      </c>
      <c r="J13" s="489">
        <v>2.0499999999999998</v>
      </c>
      <c r="K13" s="489">
        <v>2.2999999999999998</v>
      </c>
      <c r="L13" s="390">
        <v>2.52</v>
      </c>
      <c r="M13" s="489">
        <v>2.64</v>
      </c>
      <c r="N13" s="489">
        <v>2.74</v>
      </c>
      <c r="O13" s="378"/>
      <c r="P13" s="378"/>
      <c r="Q13" s="378"/>
      <c r="R13" s="381"/>
      <c r="S13" s="651"/>
      <c r="T13" s="652"/>
      <c r="U13" s="651"/>
      <c r="V13" s="651"/>
      <c r="W13" s="494"/>
      <c r="X13" s="1"/>
      <c r="Y13" s="1"/>
    </row>
    <row r="14" spans="1:26" s="2" customFormat="1" ht="15">
      <c r="A14" s="496" t="s">
        <v>62</v>
      </c>
      <c r="B14" s="496"/>
      <c r="C14" s="496"/>
      <c r="D14" s="489"/>
      <c r="E14" s="489"/>
      <c r="F14" s="489"/>
      <c r="G14" s="489"/>
      <c r="H14" s="489"/>
      <c r="I14" s="489"/>
      <c r="J14" s="489"/>
      <c r="K14" s="489"/>
      <c r="L14" s="390"/>
      <c r="M14" s="489"/>
      <c r="N14" s="497"/>
      <c r="O14" s="387"/>
      <c r="P14" s="387"/>
      <c r="Q14" s="387"/>
      <c r="R14" s="388"/>
      <c r="S14" s="651"/>
      <c r="T14" s="652"/>
      <c r="U14" s="651"/>
      <c r="V14" s="651"/>
      <c r="W14" s="494"/>
    </row>
    <row r="15" spans="1:26" ht="18">
      <c r="A15" s="496" t="s">
        <v>57</v>
      </c>
      <c r="B15" s="496"/>
      <c r="C15" s="496"/>
      <c r="D15" s="489">
        <v>1.52</v>
      </c>
      <c r="E15" s="489">
        <v>1.64</v>
      </c>
      <c r="F15" s="489">
        <v>1.76</v>
      </c>
      <c r="G15" s="489">
        <v>1.885</v>
      </c>
      <c r="H15" s="489">
        <v>2.008</v>
      </c>
      <c r="I15" s="489">
        <v>2.1259999999999999</v>
      </c>
      <c r="J15" s="489">
        <v>2.25</v>
      </c>
      <c r="K15" s="489">
        <v>2.5</v>
      </c>
      <c r="L15" s="390">
        <v>2.72</v>
      </c>
      <c r="M15" s="489">
        <v>2.84</v>
      </c>
      <c r="N15" s="489">
        <v>2.94</v>
      </c>
      <c r="O15" s="378"/>
      <c r="P15" s="378"/>
      <c r="Q15" s="378"/>
      <c r="R15" s="381"/>
      <c r="S15" s="657"/>
      <c r="T15" s="658"/>
      <c r="U15" s="658"/>
      <c r="V15" s="658"/>
      <c r="W15" s="494"/>
      <c r="X15" s="1"/>
      <c r="Y15" s="1"/>
    </row>
    <row r="16" spans="1:26" ht="18">
      <c r="A16" s="498" t="s">
        <v>88</v>
      </c>
      <c r="B16" s="489" t="s">
        <v>211</v>
      </c>
      <c r="C16" s="489" t="s">
        <v>89</v>
      </c>
      <c r="D16" s="489" t="s">
        <v>89</v>
      </c>
      <c r="E16" s="489" t="s">
        <v>208</v>
      </c>
      <c r="F16" s="489" t="s">
        <v>70</v>
      </c>
      <c r="G16" s="489" t="s">
        <v>208</v>
      </c>
      <c r="H16" s="489" t="s">
        <v>90</v>
      </c>
      <c r="I16" s="391" t="s">
        <v>200</v>
      </c>
      <c r="J16" s="378" t="s">
        <v>202</v>
      </c>
      <c r="K16" s="384" t="s">
        <v>198</v>
      </c>
      <c r="L16" s="489" t="s">
        <v>118</v>
      </c>
      <c r="M16" s="489" t="s">
        <v>204</v>
      </c>
      <c r="N16" s="489" t="s">
        <v>204</v>
      </c>
      <c r="O16" s="489" t="s">
        <v>204</v>
      </c>
      <c r="P16" s="489" t="s">
        <v>119</v>
      </c>
      <c r="Q16" s="591" t="s">
        <v>153</v>
      </c>
      <c r="R16" s="592"/>
      <c r="S16" s="592"/>
      <c r="T16" s="659" t="s">
        <v>262</v>
      </c>
      <c r="U16" s="593"/>
      <c r="V16" s="659" t="s">
        <v>154</v>
      </c>
      <c r="W16" s="593"/>
      <c r="X16" s="1"/>
      <c r="Y16" s="577"/>
      <c r="Z16" s="578"/>
    </row>
    <row r="17" spans="1:25" ht="18">
      <c r="A17" s="489"/>
      <c r="B17" s="489" t="s">
        <v>120</v>
      </c>
      <c r="C17" s="489" t="s">
        <v>121</v>
      </c>
      <c r="D17" s="489" t="s">
        <v>122</v>
      </c>
      <c r="E17" s="489" t="s">
        <v>196</v>
      </c>
      <c r="F17" s="390" t="s">
        <v>196</v>
      </c>
      <c r="G17" s="489" t="s">
        <v>197</v>
      </c>
      <c r="H17" s="489" t="s">
        <v>123</v>
      </c>
      <c r="I17" s="489" t="s">
        <v>201</v>
      </c>
      <c r="J17" s="489" t="s">
        <v>124</v>
      </c>
      <c r="K17" s="499" t="s">
        <v>199</v>
      </c>
      <c r="L17" s="489" t="s">
        <v>206</v>
      </c>
      <c r="M17" s="489" t="s">
        <v>125</v>
      </c>
      <c r="N17" s="489" t="s">
        <v>205</v>
      </c>
      <c r="O17" s="489" t="s">
        <v>206</v>
      </c>
      <c r="P17" s="500" t="s">
        <v>126</v>
      </c>
      <c r="Q17" s="384" t="s">
        <v>86</v>
      </c>
      <c r="R17" s="378" t="s">
        <v>82</v>
      </c>
      <c r="S17" s="394">
        <v>920</v>
      </c>
      <c r="T17" s="378" t="s">
        <v>82</v>
      </c>
      <c r="U17" s="394">
        <v>210</v>
      </c>
      <c r="V17" s="489" t="s">
        <v>82</v>
      </c>
      <c r="W17" s="395">
        <v>999</v>
      </c>
      <c r="X17" s="1"/>
      <c r="Y17" s="1"/>
    </row>
    <row r="18" spans="1:25" s="2" customFormat="1" ht="15.75">
      <c r="A18" s="400" t="s">
        <v>384</v>
      </c>
      <c r="B18" s="396">
        <v>0.4</v>
      </c>
      <c r="C18" s="397">
        <v>1.3</v>
      </c>
      <c r="D18" s="501">
        <v>1</v>
      </c>
      <c r="E18" s="397">
        <v>58.2</v>
      </c>
      <c r="F18" s="397">
        <v>54.85</v>
      </c>
      <c r="G18" s="238">
        <v>58.1</v>
      </c>
      <c r="H18" s="397">
        <v>0.15</v>
      </c>
      <c r="I18" s="239">
        <v>0.4</v>
      </c>
      <c r="J18" s="239">
        <v>0.3</v>
      </c>
      <c r="K18" s="238">
        <v>1.52</v>
      </c>
      <c r="L18" s="502">
        <f t="shared" ref="L18:L23" si="0">IF(F18=0,0,((K18*D18)+((C18+1)*(C18+1-K18))))</f>
        <v>3.3139999999999992</v>
      </c>
      <c r="M18" s="502">
        <f>IF(F18=0,0,((((C18+0.3)/2)^2)*3.14*0.2))</f>
        <v>0.40192000000000005</v>
      </c>
      <c r="N18" s="580">
        <f t="shared" ref="N18:N48" si="1">IF(C18&lt;=0,0,MAX(0,IF(((E18-F18)+0.2+H18-I18)&lt;=((G18-F18)+0.2+H18-J18),(((E18-F18+H18-I18)*L18)+((((C18+1)^2)*0.2)-M18)-((((C18/2)^2)*3.14)*(E18-F18+H18-I18))),(((G18-F18+H18-J18)*L18)+((((C18+1)^2)*0.2)-M18)-((((C18/2)^2)*3.14)*(G18-F18+H18-J18))))))</f>
        <v>6.8168649999999991</v>
      </c>
      <c r="O18" s="502">
        <f>IF(F18=0,0,IF(((E18-F18)+H18-I18)&lt;=((G18-F18)+H18-J18),(L18*((E18-F18)+H18-I18))+(((C18+1)^2)*0.2),(L18*((G18-F18)+H18-J18))+(((C18+1)^2)*0.2)))</f>
        <v>11.331400000000002</v>
      </c>
      <c r="P18" s="503">
        <v>2</v>
      </c>
      <c r="Q18" s="397">
        <v>0.7</v>
      </c>
      <c r="R18" s="504">
        <f t="shared" ref="R18:R48" si="2">IF(OR(Q18=0,(((E18-F18)-I18)-((G18-F18)-(J18+Q18)))&lt;=0),0,IF(((E18-F18-I18)-(G18-F18-J18-Q18))&gt;=Q18,Q18,(((E18-F18)-I18)-((G18-F18)-(J18+Q18)))))</f>
        <v>0.7</v>
      </c>
      <c r="S18" s="502">
        <f t="shared" ref="S18:S48" si="3">IF(AND(R18&gt;0,P18=1),((L18*R18)+((C18+1)^2*0.2)),L18*R18)</f>
        <v>2.3197999999999994</v>
      </c>
      <c r="T18" s="397">
        <f>IF(F18=0,0,IF((E18-F18-I18)&lt;=(G18-F18-J18),(E18-F18-I18+H18)-(R18+V18),(G18-F18-J18+H18)-(R18+V18)))</f>
        <v>2.4000000000000012</v>
      </c>
      <c r="U18" s="502">
        <f t="shared" ref="U18:U48" si="4">IF(AND(T18&gt;0,P18=2),((L18*T18)+((C18+1)^2*0.2)),L18*T18)</f>
        <v>9.0116000000000014</v>
      </c>
      <c r="V18" s="397">
        <v>0</v>
      </c>
      <c r="W18" s="502">
        <f t="shared" ref="W18:W48" si="5">IF(AND(V18&gt;0,P18=3),((L18*V18)+((C18+1)^2*0.2)),L18*V18)</f>
        <v>0</v>
      </c>
    </row>
    <row r="19" spans="1:25" s="2" customFormat="1" ht="15.75">
      <c r="A19" s="400" t="s">
        <v>385</v>
      </c>
      <c r="B19" s="396">
        <v>0.4</v>
      </c>
      <c r="C19" s="397">
        <v>1.3</v>
      </c>
      <c r="D19" s="501">
        <v>1</v>
      </c>
      <c r="E19" s="397">
        <v>58.25</v>
      </c>
      <c r="F19" s="397">
        <v>55.46</v>
      </c>
      <c r="G19" s="238">
        <v>58.09</v>
      </c>
      <c r="H19" s="397">
        <v>0.15</v>
      </c>
      <c r="I19" s="239">
        <v>0.6</v>
      </c>
      <c r="J19" s="239">
        <v>0.45</v>
      </c>
      <c r="K19" s="238">
        <v>1.52</v>
      </c>
      <c r="L19" s="502">
        <f t="shared" si="0"/>
        <v>3.3139999999999992</v>
      </c>
      <c r="M19" s="502">
        <f t="shared" ref="M19:M48" si="6">IF(F19=0,0,((((C19+0.3)/2)^2)*3.14*0.2))</f>
        <v>0.40192000000000005</v>
      </c>
      <c r="N19" s="580">
        <f t="shared" si="1"/>
        <v>5.286605500000003</v>
      </c>
      <c r="O19" s="502">
        <f t="shared" ref="O19:O48" si="7">IF(F19=0,0,IF(((E19-F19)+H19-I19)&lt;=((G19-F19)+H19-J19),(L19*((E19-F19)+H19-I19))+(((C19+1)^2)*0.2),(L19*((G19-F19)+H19-J19))+(((C19+1)^2)*0.2)))</f>
        <v>8.7796200000000049</v>
      </c>
      <c r="P19" s="503">
        <v>2</v>
      </c>
      <c r="Q19" s="397">
        <v>0.7</v>
      </c>
      <c r="R19" s="504">
        <f t="shared" si="2"/>
        <v>0.7</v>
      </c>
      <c r="S19" s="502">
        <f t="shared" si="3"/>
        <v>2.3197999999999994</v>
      </c>
      <c r="T19" s="397">
        <f>IF(F19=0,0,IF((E19-F19-I19)&lt;=(G19-F19-J19),(E19-F19-I19+H19)-(R19+V19),(G19-F19-J19+H19)-(R19+V19)))</f>
        <v>1.6300000000000023</v>
      </c>
      <c r="U19" s="502">
        <f t="shared" si="4"/>
        <v>6.4598200000000059</v>
      </c>
      <c r="V19" s="397">
        <v>0</v>
      </c>
      <c r="W19" s="502">
        <f t="shared" si="5"/>
        <v>0</v>
      </c>
    </row>
    <row r="20" spans="1:25" s="2" customFormat="1" ht="15.75">
      <c r="A20" s="400" t="s">
        <v>386</v>
      </c>
      <c r="B20" s="396">
        <v>0.4</v>
      </c>
      <c r="C20" s="397">
        <v>1.3</v>
      </c>
      <c r="D20" s="501">
        <v>1</v>
      </c>
      <c r="E20" s="397">
        <v>58.53</v>
      </c>
      <c r="F20" s="397">
        <v>55.88</v>
      </c>
      <c r="G20" s="238">
        <v>58.26</v>
      </c>
      <c r="H20" s="397">
        <v>0.15</v>
      </c>
      <c r="I20" s="239">
        <v>0.6</v>
      </c>
      <c r="J20" s="239">
        <v>0.45</v>
      </c>
      <c r="K20" s="238">
        <v>1.52</v>
      </c>
      <c r="L20" s="502">
        <f t="shared" si="0"/>
        <v>3.3139999999999992</v>
      </c>
      <c r="M20" s="502">
        <f t="shared" si="6"/>
        <v>0.40192000000000005</v>
      </c>
      <c r="N20" s="580">
        <f>IF(C20&lt;=0,0,MAX(0,IF(((E20-F20)+0.2+H20-I20)&lt;=((G20-F20)+0.2+H20-J20),(((E20-F20+H20-I20)*L20)+((((C20+1)^2)*0.2)-M20)-((((C20/2)^2)*3.14)*(E20-F20+H20-I20))),(((G20-F20+H20-J20)*L20)+((((C20+1)^2)*0.2)-M20)-((((C20/2)^2)*3.14)*(G20-F20+H20-J20))))))</f>
        <v>4.789767999999988</v>
      </c>
      <c r="O20" s="502">
        <f t="shared" si="7"/>
        <v>7.9511199999999818</v>
      </c>
      <c r="P20" s="503">
        <v>2</v>
      </c>
      <c r="Q20" s="397">
        <v>0.7</v>
      </c>
      <c r="R20" s="504">
        <f>IF(OR(Q20=0,(((E20-F20)-I20)-((G20-F20)-(J20+Q20)))&lt;=0),0,IF(((E20-F20-I20)-(G20-F20-J20-Q20))&gt;=Q20,Q20,(((E20-F20)-I20)-((G20-F20)-(J20+Q20)))))</f>
        <v>0.7</v>
      </c>
      <c r="S20" s="502">
        <f t="shared" si="3"/>
        <v>2.3197999999999994</v>
      </c>
      <c r="T20" s="397">
        <f>IF(F20=0,0,IF((E20-F20-I20)&lt;=(G20-F20-J20),(E20-F20-I20+H20)-(R20+V20),(G20-F20-J20+H20)-(R20+V20)))</f>
        <v>1.3799999999999957</v>
      </c>
      <c r="U20" s="502">
        <f t="shared" si="4"/>
        <v>5.6313199999999846</v>
      </c>
      <c r="V20" s="397">
        <v>0</v>
      </c>
      <c r="W20" s="502">
        <f t="shared" si="5"/>
        <v>0</v>
      </c>
    </row>
    <row r="21" spans="1:25" s="2" customFormat="1" ht="15.75">
      <c r="A21" s="400" t="s">
        <v>387</v>
      </c>
      <c r="B21" s="396">
        <v>0.4</v>
      </c>
      <c r="C21" s="397">
        <v>1.3</v>
      </c>
      <c r="D21" s="501">
        <v>1</v>
      </c>
      <c r="E21" s="397">
        <v>58</v>
      </c>
      <c r="F21" s="397">
        <v>54.67</v>
      </c>
      <c r="G21" s="238">
        <v>58.14</v>
      </c>
      <c r="H21" s="397">
        <v>0.15</v>
      </c>
      <c r="I21" s="239">
        <v>0.4</v>
      </c>
      <c r="J21" s="239">
        <v>0.3</v>
      </c>
      <c r="K21" s="238">
        <v>1.52</v>
      </c>
      <c r="L21" s="502">
        <f t="shared" si="0"/>
        <v>3.3139999999999992</v>
      </c>
      <c r="M21" s="502">
        <f t="shared" si="6"/>
        <v>0.40192000000000005</v>
      </c>
      <c r="N21" s="580">
        <f t="shared" si="1"/>
        <v>6.7771179999999935</v>
      </c>
      <c r="O21" s="502">
        <f t="shared" si="7"/>
        <v>11.265119999999992</v>
      </c>
      <c r="P21" s="503">
        <v>2</v>
      </c>
      <c r="Q21" s="397">
        <v>0.7</v>
      </c>
      <c r="R21" s="504">
        <f t="shared" si="2"/>
        <v>0.45999999999999952</v>
      </c>
      <c r="S21" s="502">
        <f t="shared" si="3"/>
        <v>1.524439999999998</v>
      </c>
      <c r="T21" s="397">
        <f>IF(F21=0,0,IF((E21-F21-I21)&lt;=(G21-F21-J21),(E21-F21-I21+H21)-(R21+V21),(G21-F21-J21+H21)-(R21+V21)))</f>
        <v>2.6199999999999988</v>
      </c>
      <c r="U21" s="502">
        <f t="shared" si="4"/>
        <v>9.740679999999994</v>
      </c>
      <c r="V21" s="397">
        <v>0</v>
      </c>
      <c r="W21" s="502">
        <f t="shared" si="5"/>
        <v>0</v>
      </c>
    </row>
    <row r="22" spans="1:25" s="2" customFormat="1" ht="15.75">
      <c r="A22" s="400" t="s">
        <v>388</v>
      </c>
      <c r="B22" s="396">
        <v>0.4</v>
      </c>
      <c r="C22" s="397">
        <v>1.3</v>
      </c>
      <c r="D22" s="501">
        <v>1</v>
      </c>
      <c r="E22" s="397">
        <v>58.07</v>
      </c>
      <c r="F22" s="397">
        <v>54.65</v>
      </c>
      <c r="G22" s="238">
        <v>57.89</v>
      </c>
      <c r="H22" s="397">
        <v>0.15</v>
      </c>
      <c r="I22" s="239">
        <v>0.4</v>
      </c>
      <c r="J22" s="239">
        <v>0.3</v>
      </c>
      <c r="K22" s="238">
        <v>1.52</v>
      </c>
      <c r="L22" s="502">
        <f t="shared" si="0"/>
        <v>3.3139999999999992</v>
      </c>
      <c r="M22" s="502">
        <f t="shared" si="6"/>
        <v>0.40192000000000005</v>
      </c>
      <c r="N22" s="580">
        <f t="shared" si="1"/>
        <v>6.7969915000000007</v>
      </c>
      <c r="O22" s="502">
        <f t="shared" si="7"/>
        <v>11.298260000000004</v>
      </c>
      <c r="P22" s="503">
        <v>2</v>
      </c>
      <c r="Q22" s="397">
        <v>0.7</v>
      </c>
      <c r="R22" s="504">
        <f t="shared" si="2"/>
        <v>0.7</v>
      </c>
      <c r="S22" s="502">
        <f t="shared" si="3"/>
        <v>2.3197999999999994</v>
      </c>
      <c r="T22" s="397">
        <f>IF(F22=0,0,IF((E22-F22-I22)&lt;=(G22-F22-J22),(E22-F22-I22+H22)-(R22+V22),(G22-F22-J22+H22)-(R22+V22)))</f>
        <v>2.3900000000000023</v>
      </c>
      <c r="U22" s="502">
        <f t="shared" si="4"/>
        <v>8.9784600000000054</v>
      </c>
      <c r="V22" s="397">
        <v>0</v>
      </c>
      <c r="W22" s="502">
        <f t="shared" si="5"/>
        <v>0</v>
      </c>
    </row>
    <row r="23" spans="1:25" s="2" customFormat="1" ht="15.75">
      <c r="A23" s="400" t="s">
        <v>389</v>
      </c>
      <c r="B23" s="396">
        <v>0.4</v>
      </c>
      <c r="C23" s="397">
        <v>1.3</v>
      </c>
      <c r="D23" s="501">
        <v>1</v>
      </c>
      <c r="E23" s="397">
        <v>58.25</v>
      </c>
      <c r="F23" s="397">
        <v>55.34</v>
      </c>
      <c r="G23" s="238">
        <v>58.09</v>
      </c>
      <c r="H23" s="397">
        <v>0.15</v>
      </c>
      <c r="I23" s="239">
        <v>0.4</v>
      </c>
      <c r="J23" s="239">
        <v>0.3</v>
      </c>
      <c r="K23" s="238">
        <v>1.52</v>
      </c>
      <c r="L23" s="502">
        <f t="shared" si="0"/>
        <v>3.3139999999999992</v>
      </c>
      <c r="M23" s="502">
        <f t="shared" si="6"/>
        <v>0.40192000000000005</v>
      </c>
      <c r="N23" s="580">
        <f t="shared" si="1"/>
        <v>5.8231899999999976</v>
      </c>
      <c r="O23" s="502">
        <f t="shared" si="7"/>
        <v>9.6743999999999986</v>
      </c>
      <c r="P23" s="503">
        <v>2</v>
      </c>
      <c r="Q23" s="397">
        <v>0.7</v>
      </c>
      <c r="R23" s="504">
        <f t="shared" si="2"/>
        <v>0.7</v>
      </c>
      <c r="S23" s="502">
        <f t="shared" si="3"/>
        <v>2.3197999999999994</v>
      </c>
      <c r="T23" s="397">
        <f t="shared" ref="T23:T48" si="8">IF(F23=0,0,IF((E23-F23-I23)&lt;=(G23-F23-J23),(E23-F23-I23+H23)-(R23+V23),(G23-F23-J23+H23)-(R23+V23)))</f>
        <v>1.9000000000000001</v>
      </c>
      <c r="U23" s="502">
        <f t="shared" si="4"/>
        <v>7.3545999999999987</v>
      </c>
      <c r="V23" s="397">
        <v>0</v>
      </c>
      <c r="W23" s="502">
        <f t="shared" si="5"/>
        <v>0</v>
      </c>
    </row>
    <row r="24" spans="1:25" s="2" customFormat="1" ht="15.75">
      <c r="A24" s="400" t="s">
        <v>390</v>
      </c>
      <c r="B24" s="396">
        <v>0.6</v>
      </c>
      <c r="C24" s="397">
        <v>1.3</v>
      </c>
      <c r="D24" s="501">
        <v>1</v>
      </c>
      <c r="E24" s="397">
        <v>57.84</v>
      </c>
      <c r="F24" s="397">
        <v>56.44</v>
      </c>
      <c r="G24" s="238">
        <v>58.14</v>
      </c>
      <c r="H24" s="397">
        <v>0.15</v>
      </c>
      <c r="I24" s="239">
        <v>0.4</v>
      </c>
      <c r="J24" s="239">
        <v>0.3</v>
      </c>
      <c r="K24" s="238">
        <v>1.56</v>
      </c>
      <c r="L24" s="502">
        <f>IF(F24=0,0,((K24*D24)+((C24+1)*(C24+1-K24))))</f>
        <v>3.2619999999999996</v>
      </c>
      <c r="M24" s="502">
        <f t="shared" si="6"/>
        <v>0.40192000000000005</v>
      </c>
      <c r="N24" s="580">
        <f t="shared" si="1"/>
        <v>2.8817325000000098</v>
      </c>
      <c r="O24" s="502">
        <f t="shared" si="7"/>
        <v>4.8093000000000181</v>
      </c>
      <c r="P24" s="503">
        <v>2</v>
      </c>
      <c r="Q24" s="397">
        <v>0.7</v>
      </c>
      <c r="R24" s="504">
        <f t="shared" si="2"/>
        <v>0.30000000000000293</v>
      </c>
      <c r="S24" s="502">
        <f t="shared" si="3"/>
        <v>0.97860000000000946</v>
      </c>
      <c r="T24" s="397">
        <f t="shared" si="8"/>
        <v>0.85000000000000275</v>
      </c>
      <c r="U24" s="502">
        <f t="shared" si="4"/>
        <v>3.8307000000000087</v>
      </c>
      <c r="V24" s="397">
        <v>0</v>
      </c>
      <c r="W24" s="502">
        <f t="shared" si="5"/>
        <v>0</v>
      </c>
    </row>
    <row r="25" spans="1:25" s="2" customFormat="1" ht="15">
      <c r="A25" s="238"/>
      <c r="B25" s="238"/>
      <c r="C25" s="397"/>
      <c r="D25" s="501"/>
      <c r="E25" s="238"/>
      <c r="F25" s="238"/>
      <c r="G25" s="238"/>
      <c r="H25" s="397"/>
      <c r="I25" s="239"/>
      <c r="J25" s="239"/>
      <c r="K25" s="238"/>
      <c r="L25" s="502">
        <f t="shared" ref="L25:L48" si="9">IF(F25=0,0,((K25*D25)+((C25+1)*(C25+1-K25))))</f>
        <v>0</v>
      </c>
      <c r="M25" s="502">
        <f t="shared" si="6"/>
        <v>0</v>
      </c>
      <c r="N25" s="580">
        <f t="shared" si="1"/>
        <v>0</v>
      </c>
      <c r="O25" s="502">
        <f t="shared" si="7"/>
        <v>0</v>
      </c>
      <c r="P25" s="503"/>
      <c r="Q25" s="397">
        <f t="shared" ref="Q25:Q48" si="10">IF(F25=0,0,IF((E25-F25-I25)&lt;=(G25-F25-J25),(E25-F25-I25+H25)-(T25+V25),(G25-F25-J25+H25)-(T25+V25)))</f>
        <v>0</v>
      </c>
      <c r="R25" s="504">
        <f t="shared" si="2"/>
        <v>0</v>
      </c>
      <c r="S25" s="502">
        <f t="shared" si="3"/>
        <v>0</v>
      </c>
      <c r="T25" s="397">
        <f t="shared" si="8"/>
        <v>0</v>
      </c>
      <c r="U25" s="502">
        <f t="shared" si="4"/>
        <v>0</v>
      </c>
      <c r="V25" s="397">
        <f t="shared" ref="V25:V48" si="11">IF(F25=0,0,IF((E25-F25-I25)&lt;=(G25-F25-J25),(E25-F25-I25+H25)-(R25+T25),(G25-F25-J25+H25)-(R25+T25)))</f>
        <v>0</v>
      </c>
      <c r="W25" s="502">
        <f t="shared" si="5"/>
        <v>0</v>
      </c>
    </row>
    <row r="26" spans="1:25" s="2" customFormat="1" ht="15">
      <c r="A26" s="238"/>
      <c r="B26" s="400"/>
      <c r="C26" s="397"/>
      <c r="D26" s="501"/>
      <c r="E26" s="239"/>
      <c r="F26" s="239"/>
      <c r="G26" s="239"/>
      <c r="H26" s="397"/>
      <c r="I26" s="239"/>
      <c r="J26" s="239"/>
      <c r="K26" s="399"/>
      <c r="L26" s="502">
        <f t="shared" si="9"/>
        <v>0</v>
      </c>
      <c r="M26" s="502">
        <f t="shared" si="6"/>
        <v>0</v>
      </c>
      <c r="N26" s="580">
        <f t="shared" si="1"/>
        <v>0</v>
      </c>
      <c r="O26" s="502">
        <f t="shared" si="7"/>
        <v>0</v>
      </c>
      <c r="P26" s="503"/>
      <c r="Q26" s="397">
        <f t="shared" si="10"/>
        <v>0</v>
      </c>
      <c r="R26" s="504">
        <f t="shared" si="2"/>
        <v>0</v>
      </c>
      <c r="S26" s="502">
        <f t="shared" si="3"/>
        <v>0</v>
      </c>
      <c r="T26" s="397">
        <f t="shared" si="8"/>
        <v>0</v>
      </c>
      <c r="U26" s="502">
        <f t="shared" si="4"/>
        <v>0</v>
      </c>
      <c r="V26" s="397">
        <f t="shared" si="11"/>
        <v>0</v>
      </c>
      <c r="W26" s="502">
        <f t="shared" si="5"/>
        <v>0</v>
      </c>
    </row>
    <row r="27" spans="1:25" s="2" customFormat="1" ht="15">
      <c r="A27" s="238"/>
      <c r="B27" s="400"/>
      <c r="C27" s="397"/>
      <c r="D27" s="501"/>
      <c r="E27" s="239"/>
      <c r="F27" s="239"/>
      <c r="G27" s="239"/>
      <c r="H27" s="397"/>
      <c r="I27" s="239"/>
      <c r="J27" s="239"/>
      <c r="K27" s="399"/>
      <c r="L27" s="502">
        <f t="shared" si="9"/>
        <v>0</v>
      </c>
      <c r="M27" s="502">
        <f t="shared" si="6"/>
        <v>0</v>
      </c>
      <c r="N27" s="580">
        <f t="shared" si="1"/>
        <v>0</v>
      </c>
      <c r="O27" s="502">
        <f t="shared" si="7"/>
        <v>0</v>
      </c>
      <c r="P27" s="503"/>
      <c r="Q27" s="397">
        <f t="shared" si="10"/>
        <v>0</v>
      </c>
      <c r="R27" s="504">
        <f t="shared" si="2"/>
        <v>0</v>
      </c>
      <c r="S27" s="502">
        <f t="shared" si="3"/>
        <v>0</v>
      </c>
      <c r="T27" s="397">
        <f t="shared" si="8"/>
        <v>0</v>
      </c>
      <c r="U27" s="502">
        <f t="shared" si="4"/>
        <v>0</v>
      </c>
      <c r="V27" s="397">
        <f t="shared" si="11"/>
        <v>0</v>
      </c>
      <c r="W27" s="502">
        <f t="shared" si="5"/>
        <v>0</v>
      </c>
    </row>
    <row r="28" spans="1:25" s="2" customFormat="1" ht="15">
      <c r="A28" s="238"/>
      <c r="B28" s="400"/>
      <c r="C28" s="397"/>
      <c r="D28" s="501"/>
      <c r="E28" s="239"/>
      <c r="F28" s="239"/>
      <c r="G28" s="239"/>
      <c r="H28" s="397"/>
      <c r="I28" s="239"/>
      <c r="J28" s="239"/>
      <c r="K28" s="399"/>
      <c r="L28" s="502">
        <f t="shared" si="9"/>
        <v>0</v>
      </c>
      <c r="M28" s="502">
        <f t="shared" si="6"/>
        <v>0</v>
      </c>
      <c r="N28" s="580">
        <f t="shared" si="1"/>
        <v>0</v>
      </c>
      <c r="O28" s="502">
        <f t="shared" si="7"/>
        <v>0</v>
      </c>
      <c r="P28" s="503"/>
      <c r="Q28" s="397">
        <f t="shared" si="10"/>
        <v>0</v>
      </c>
      <c r="R28" s="504">
        <f t="shared" si="2"/>
        <v>0</v>
      </c>
      <c r="S28" s="502">
        <f t="shared" si="3"/>
        <v>0</v>
      </c>
      <c r="T28" s="397">
        <f t="shared" si="8"/>
        <v>0</v>
      </c>
      <c r="U28" s="502">
        <f t="shared" si="4"/>
        <v>0</v>
      </c>
      <c r="V28" s="397">
        <f t="shared" si="11"/>
        <v>0</v>
      </c>
      <c r="W28" s="502">
        <f t="shared" si="5"/>
        <v>0</v>
      </c>
    </row>
    <row r="29" spans="1:25" s="2" customFormat="1" ht="15">
      <c r="A29" s="238"/>
      <c r="B29" s="400"/>
      <c r="C29" s="397"/>
      <c r="D29" s="501"/>
      <c r="E29" s="239"/>
      <c r="F29" s="239"/>
      <c r="G29" s="239"/>
      <c r="H29" s="397"/>
      <c r="I29" s="239"/>
      <c r="J29" s="239"/>
      <c r="K29" s="399"/>
      <c r="L29" s="502">
        <f t="shared" si="9"/>
        <v>0</v>
      </c>
      <c r="M29" s="502">
        <f t="shared" si="6"/>
        <v>0</v>
      </c>
      <c r="N29" s="580">
        <f t="shared" si="1"/>
        <v>0</v>
      </c>
      <c r="O29" s="502">
        <f t="shared" si="7"/>
        <v>0</v>
      </c>
      <c r="P29" s="503"/>
      <c r="Q29" s="397">
        <f t="shared" si="10"/>
        <v>0</v>
      </c>
      <c r="R29" s="504">
        <f t="shared" si="2"/>
        <v>0</v>
      </c>
      <c r="S29" s="502">
        <f t="shared" si="3"/>
        <v>0</v>
      </c>
      <c r="T29" s="397">
        <f t="shared" si="8"/>
        <v>0</v>
      </c>
      <c r="U29" s="502">
        <f t="shared" si="4"/>
        <v>0</v>
      </c>
      <c r="V29" s="397">
        <f t="shared" si="11"/>
        <v>0</v>
      </c>
      <c r="W29" s="502">
        <f t="shared" si="5"/>
        <v>0</v>
      </c>
    </row>
    <row r="30" spans="1:25" s="2" customFormat="1" ht="15">
      <c r="A30" s="238"/>
      <c r="B30" s="400"/>
      <c r="C30" s="397"/>
      <c r="D30" s="501"/>
      <c r="E30" s="239"/>
      <c r="F30" s="239"/>
      <c r="G30" s="239"/>
      <c r="H30" s="397"/>
      <c r="I30" s="239"/>
      <c r="J30" s="239"/>
      <c r="K30" s="399"/>
      <c r="L30" s="502">
        <f t="shared" si="9"/>
        <v>0</v>
      </c>
      <c r="M30" s="502">
        <f t="shared" si="6"/>
        <v>0</v>
      </c>
      <c r="N30" s="580">
        <f t="shared" si="1"/>
        <v>0</v>
      </c>
      <c r="O30" s="502">
        <f t="shared" si="7"/>
        <v>0</v>
      </c>
      <c r="P30" s="503"/>
      <c r="Q30" s="397">
        <f t="shared" si="10"/>
        <v>0</v>
      </c>
      <c r="R30" s="504">
        <f t="shared" si="2"/>
        <v>0</v>
      </c>
      <c r="S30" s="502">
        <f t="shared" si="3"/>
        <v>0</v>
      </c>
      <c r="T30" s="397">
        <f t="shared" si="8"/>
        <v>0</v>
      </c>
      <c r="U30" s="502">
        <f t="shared" si="4"/>
        <v>0</v>
      </c>
      <c r="V30" s="397">
        <f t="shared" si="11"/>
        <v>0</v>
      </c>
      <c r="W30" s="502">
        <f t="shared" si="5"/>
        <v>0</v>
      </c>
    </row>
    <row r="31" spans="1:25" s="2" customFormat="1" ht="15">
      <c r="A31" s="238"/>
      <c r="B31" s="400"/>
      <c r="C31" s="397"/>
      <c r="D31" s="501"/>
      <c r="E31" s="239"/>
      <c r="F31" s="239"/>
      <c r="G31" s="239"/>
      <c r="H31" s="397"/>
      <c r="I31" s="239"/>
      <c r="J31" s="239"/>
      <c r="K31" s="399"/>
      <c r="L31" s="502">
        <f t="shared" si="9"/>
        <v>0</v>
      </c>
      <c r="M31" s="502">
        <f t="shared" si="6"/>
        <v>0</v>
      </c>
      <c r="N31" s="580">
        <f t="shared" si="1"/>
        <v>0</v>
      </c>
      <c r="O31" s="502">
        <f t="shared" si="7"/>
        <v>0</v>
      </c>
      <c r="P31" s="503"/>
      <c r="Q31" s="397">
        <f t="shared" si="10"/>
        <v>0</v>
      </c>
      <c r="R31" s="504">
        <f t="shared" si="2"/>
        <v>0</v>
      </c>
      <c r="S31" s="502">
        <f t="shared" si="3"/>
        <v>0</v>
      </c>
      <c r="T31" s="397">
        <f t="shared" si="8"/>
        <v>0</v>
      </c>
      <c r="U31" s="502">
        <f t="shared" si="4"/>
        <v>0</v>
      </c>
      <c r="V31" s="397">
        <f t="shared" si="11"/>
        <v>0</v>
      </c>
      <c r="W31" s="502">
        <f t="shared" si="5"/>
        <v>0</v>
      </c>
    </row>
    <row r="32" spans="1:25" s="2" customFormat="1" ht="15">
      <c r="A32" s="238"/>
      <c r="B32" s="400"/>
      <c r="C32" s="397"/>
      <c r="D32" s="501"/>
      <c r="E32" s="239"/>
      <c r="F32" s="239"/>
      <c r="G32" s="239"/>
      <c r="H32" s="397"/>
      <c r="I32" s="239"/>
      <c r="J32" s="239"/>
      <c r="K32" s="399"/>
      <c r="L32" s="502">
        <f t="shared" si="9"/>
        <v>0</v>
      </c>
      <c r="M32" s="502">
        <f t="shared" si="6"/>
        <v>0</v>
      </c>
      <c r="N32" s="580">
        <f t="shared" si="1"/>
        <v>0</v>
      </c>
      <c r="O32" s="502">
        <f t="shared" si="7"/>
        <v>0</v>
      </c>
      <c r="P32" s="503"/>
      <c r="Q32" s="397">
        <f t="shared" si="10"/>
        <v>0</v>
      </c>
      <c r="R32" s="504">
        <f t="shared" si="2"/>
        <v>0</v>
      </c>
      <c r="S32" s="502">
        <f t="shared" si="3"/>
        <v>0</v>
      </c>
      <c r="T32" s="397">
        <f t="shared" si="8"/>
        <v>0</v>
      </c>
      <c r="U32" s="502">
        <f t="shared" si="4"/>
        <v>0</v>
      </c>
      <c r="V32" s="397">
        <f t="shared" si="11"/>
        <v>0</v>
      </c>
      <c r="W32" s="502">
        <f t="shared" si="5"/>
        <v>0</v>
      </c>
    </row>
    <row r="33" spans="1:23" s="2" customFormat="1" ht="15">
      <c r="A33" s="238"/>
      <c r="B33" s="400"/>
      <c r="C33" s="397"/>
      <c r="D33" s="501"/>
      <c r="E33" s="239"/>
      <c r="F33" s="239"/>
      <c r="G33" s="239"/>
      <c r="H33" s="397"/>
      <c r="I33" s="239"/>
      <c r="J33" s="239"/>
      <c r="K33" s="399"/>
      <c r="L33" s="502">
        <f t="shared" si="9"/>
        <v>0</v>
      </c>
      <c r="M33" s="502">
        <f t="shared" si="6"/>
        <v>0</v>
      </c>
      <c r="N33" s="580">
        <f t="shared" si="1"/>
        <v>0</v>
      </c>
      <c r="O33" s="502">
        <f t="shared" si="7"/>
        <v>0</v>
      </c>
      <c r="P33" s="503"/>
      <c r="Q33" s="397">
        <f t="shared" si="10"/>
        <v>0</v>
      </c>
      <c r="R33" s="504">
        <f t="shared" si="2"/>
        <v>0</v>
      </c>
      <c r="S33" s="502">
        <f t="shared" si="3"/>
        <v>0</v>
      </c>
      <c r="T33" s="397">
        <f t="shared" si="8"/>
        <v>0</v>
      </c>
      <c r="U33" s="502">
        <f t="shared" si="4"/>
        <v>0</v>
      </c>
      <c r="V33" s="397">
        <f t="shared" si="11"/>
        <v>0</v>
      </c>
      <c r="W33" s="502">
        <f t="shared" si="5"/>
        <v>0</v>
      </c>
    </row>
    <row r="34" spans="1:23" s="2" customFormat="1" ht="15">
      <c r="A34" s="238"/>
      <c r="B34" s="400"/>
      <c r="C34" s="397"/>
      <c r="D34" s="501"/>
      <c r="E34" s="239"/>
      <c r="F34" s="239"/>
      <c r="G34" s="239"/>
      <c r="H34" s="397"/>
      <c r="I34" s="239"/>
      <c r="J34" s="239"/>
      <c r="K34" s="399"/>
      <c r="L34" s="502">
        <f t="shared" si="9"/>
        <v>0</v>
      </c>
      <c r="M34" s="502">
        <f t="shared" si="6"/>
        <v>0</v>
      </c>
      <c r="N34" s="580">
        <f t="shared" si="1"/>
        <v>0</v>
      </c>
      <c r="O34" s="502">
        <f t="shared" si="7"/>
        <v>0</v>
      </c>
      <c r="P34" s="503"/>
      <c r="Q34" s="397">
        <f t="shared" si="10"/>
        <v>0</v>
      </c>
      <c r="R34" s="504">
        <f t="shared" si="2"/>
        <v>0</v>
      </c>
      <c r="S34" s="502">
        <f t="shared" si="3"/>
        <v>0</v>
      </c>
      <c r="T34" s="397">
        <f t="shared" si="8"/>
        <v>0</v>
      </c>
      <c r="U34" s="502">
        <f t="shared" si="4"/>
        <v>0</v>
      </c>
      <c r="V34" s="397">
        <f t="shared" si="11"/>
        <v>0</v>
      </c>
      <c r="W34" s="502">
        <f t="shared" si="5"/>
        <v>0</v>
      </c>
    </row>
    <row r="35" spans="1:23" s="2" customFormat="1" ht="15">
      <c r="A35" s="238"/>
      <c r="B35" s="400"/>
      <c r="C35" s="397"/>
      <c r="D35" s="501"/>
      <c r="E35" s="239"/>
      <c r="F35" s="239"/>
      <c r="G35" s="239"/>
      <c r="H35" s="397"/>
      <c r="I35" s="239"/>
      <c r="J35" s="239"/>
      <c r="K35" s="399"/>
      <c r="L35" s="502">
        <f t="shared" si="9"/>
        <v>0</v>
      </c>
      <c r="M35" s="502">
        <f t="shared" si="6"/>
        <v>0</v>
      </c>
      <c r="N35" s="580">
        <f t="shared" si="1"/>
        <v>0</v>
      </c>
      <c r="O35" s="502">
        <f t="shared" si="7"/>
        <v>0</v>
      </c>
      <c r="P35" s="503"/>
      <c r="Q35" s="397">
        <f t="shared" si="10"/>
        <v>0</v>
      </c>
      <c r="R35" s="504">
        <f t="shared" si="2"/>
        <v>0</v>
      </c>
      <c r="S35" s="502">
        <f t="shared" si="3"/>
        <v>0</v>
      </c>
      <c r="T35" s="397">
        <f t="shared" si="8"/>
        <v>0</v>
      </c>
      <c r="U35" s="502">
        <f t="shared" si="4"/>
        <v>0</v>
      </c>
      <c r="V35" s="397">
        <f t="shared" si="11"/>
        <v>0</v>
      </c>
      <c r="W35" s="502">
        <f t="shared" si="5"/>
        <v>0</v>
      </c>
    </row>
    <row r="36" spans="1:23" s="2" customFormat="1" ht="15">
      <c r="A36" s="238"/>
      <c r="B36" s="400"/>
      <c r="C36" s="397"/>
      <c r="D36" s="501"/>
      <c r="E36" s="239"/>
      <c r="F36" s="239"/>
      <c r="G36" s="239"/>
      <c r="H36" s="397"/>
      <c r="I36" s="239"/>
      <c r="J36" s="239"/>
      <c r="K36" s="399"/>
      <c r="L36" s="502">
        <f t="shared" si="9"/>
        <v>0</v>
      </c>
      <c r="M36" s="502">
        <f t="shared" si="6"/>
        <v>0</v>
      </c>
      <c r="N36" s="580">
        <f t="shared" si="1"/>
        <v>0</v>
      </c>
      <c r="O36" s="502">
        <f t="shared" si="7"/>
        <v>0</v>
      </c>
      <c r="P36" s="503"/>
      <c r="Q36" s="397">
        <f t="shared" si="10"/>
        <v>0</v>
      </c>
      <c r="R36" s="504">
        <f t="shared" si="2"/>
        <v>0</v>
      </c>
      <c r="S36" s="502">
        <f t="shared" si="3"/>
        <v>0</v>
      </c>
      <c r="T36" s="397">
        <f t="shared" si="8"/>
        <v>0</v>
      </c>
      <c r="U36" s="502">
        <f t="shared" si="4"/>
        <v>0</v>
      </c>
      <c r="V36" s="397">
        <f t="shared" si="11"/>
        <v>0</v>
      </c>
      <c r="W36" s="502">
        <f t="shared" si="5"/>
        <v>0</v>
      </c>
    </row>
    <row r="37" spans="1:23" s="2" customFormat="1" ht="15">
      <c r="A37" s="238"/>
      <c r="B37" s="400"/>
      <c r="C37" s="397"/>
      <c r="D37" s="501"/>
      <c r="E37" s="239"/>
      <c r="F37" s="239"/>
      <c r="G37" s="239"/>
      <c r="H37" s="397"/>
      <c r="I37" s="239"/>
      <c r="J37" s="239"/>
      <c r="K37" s="399"/>
      <c r="L37" s="502">
        <f t="shared" si="9"/>
        <v>0</v>
      </c>
      <c r="M37" s="502">
        <f t="shared" si="6"/>
        <v>0</v>
      </c>
      <c r="N37" s="580">
        <f t="shared" si="1"/>
        <v>0</v>
      </c>
      <c r="O37" s="502">
        <f t="shared" si="7"/>
        <v>0</v>
      </c>
      <c r="P37" s="503"/>
      <c r="Q37" s="397">
        <f t="shared" si="10"/>
        <v>0</v>
      </c>
      <c r="R37" s="504">
        <f t="shared" si="2"/>
        <v>0</v>
      </c>
      <c r="S37" s="502">
        <f t="shared" si="3"/>
        <v>0</v>
      </c>
      <c r="T37" s="397">
        <f t="shared" si="8"/>
        <v>0</v>
      </c>
      <c r="U37" s="502">
        <f t="shared" si="4"/>
        <v>0</v>
      </c>
      <c r="V37" s="397">
        <f t="shared" si="11"/>
        <v>0</v>
      </c>
      <c r="W37" s="502">
        <f t="shared" si="5"/>
        <v>0</v>
      </c>
    </row>
    <row r="38" spans="1:23" s="2" customFormat="1" ht="15">
      <c r="A38" s="238"/>
      <c r="B38" s="400"/>
      <c r="C38" s="397"/>
      <c r="D38" s="501"/>
      <c r="E38" s="239"/>
      <c r="F38" s="239"/>
      <c r="G38" s="239"/>
      <c r="H38" s="397"/>
      <c r="I38" s="239"/>
      <c r="J38" s="239"/>
      <c r="K38" s="399"/>
      <c r="L38" s="502">
        <f t="shared" si="9"/>
        <v>0</v>
      </c>
      <c r="M38" s="502">
        <f t="shared" si="6"/>
        <v>0</v>
      </c>
      <c r="N38" s="580">
        <f t="shared" si="1"/>
        <v>0</v>
      </c>
      <c r="O38" s="502">
        <f t="shared" si="7"/>
        <v>0</v>
      </c>
      <c r="P38" s="503"/>
      <c r="Q38" s="397">
        <f t="shared" si="10"/>
        <v>0</v>
      </c>
      <c r="R38" s="504">
        <f t="shared" si="2"/>
        <v>0</v>
      </c>
      <c r="S38" s="502">
        <f t="shared" si="3"/>
        <v>0</v>
      </c>
      <c r="T38" s="397">
        <f t="shared" si="8"/>
        <v>0</v>
      </c>
      <c r="U38" s="502">
        <f t="shared" si="4"/>
        <v>0</v>
      </c>
      <c r="V38" s="397">
        <f t="shared" si="11"/>
        <v>0</v>
      </c>
      <c r="W38" s="502">
        <f t="shared" si="5"/>
        <v>0</v>
      </c>
    </row>
    <row r="39" spans="1:23" s="2" customFormat="1" ht="15">
      <c r="A39" s="238"/>
      <c r="B39" s="400"/>
      <c r="C39" s="397"/>
      <c r="D39" s="501"/>
      <c r="E39" s="239"/>
      <c r="F39" s="239"/>
      <c r="G39" s="239"/>
      <c r="H39" s="397"/>
      <c r="I39" s="239"/>
      <c r="J39" s="239"/>
      <c r="K39" s="399"/>
      <c r="L39" s="502">
        <f t="shared" si="9"/>
        <v>0</v>
      </c>
      <c r="M39" s="502">
        <f t="shared" si="6"/>
        <v>0</v>
      </c>
      <c r="N39" s="580">
        <f t="shared" si="1"/>
        <v>0</v>
      </c>
      <c r="O39" s="502">
        <f t="shared" si="7"/>
        <v>0</v>
      </c>
      <c r="P39" s="503"/>
      <c r="Q39" s="397">
        <f t="shared" si="10"/>
        <v>0</v>
      </c>
      <c r="R39" s="504">
        <f t="shared" si="2"/>
        <v>0</v>
      </c>
      <c r="S39" s="502">
        <f t="shared" si="3"/>
        <v>0</v>
      </c>
      <c r="T39" s="397">
        <f t="shared" si="8"/>
        <v>0</v>
      </c>
      <c r="U39" s="502">
        <f t="shared" si="4"/>
        <v>0</v>
      </c>
      <c r="V39" s="397">
        <f t="shared" si="11"/>
        <v>0</v>
      </c>
      <c r="W39" s="502">
        <f t="shared" si="5"/>
        <v>0</v>
      </c>
    </row>
    <row r="40" spans="1:23" s="2" customFormat="1" ht="15">
      <c r="A40" s="238"/>
      <c r="B40" s="400"/>
      <c r="C40" s="397"/>
      <c r="D40" s="501"/>
      <c r="E40" s="239"/>
      <c r="F40" s="239"/>
      <c r="G40" s="239"/>
      <c r="H40" s="397"/>
      <c r="I40" s="239"/>
      <c r="J40" s="239"/>
      <c r="K40" s="399"/>
      <c r="L40" s="502">
        <f t="shared" si="9"/>
        <v>0</v>
      </c>
      <c r="M40" s="502">
        <f t="shared" si="6"/>
        <v>0</v>
      </c>
      <c r="N40" s="580">
        <f t="shared" si="1"/>
        <v>0</v>
      </c>
      <c r="O40" s="502">
        <f t="shared" si="7"/>
        <v>0</v>
      </c>
      <c r="P40" s="503"/>
      <c r="Q40" s="397">
        <f t="shared" si="10"/>
        <v>0</v>
      </c>
      <c r="R40" s="504">
        <f t="shared" si="2"/>
        <v>0</v>
      </c>
      <c r="S40" s="502">
        <f t="shared" si="3"/>
        <v>0</v>
      </c>
      <c r="T40" s="397">
        <f t="shared" si="8"/>
        <v>0</v>
      </c>
      <c r="U40" s="502">
        <f t="shared" si="4"/>
        <v>0</v>
      </c>
      <c r="V40" s="397">
        <f t="shared" si="11"/>
        <v>0</v>
      </c>
      <c r="W40" s="502">
        <f t="shared" si="5"/>
        <v>0</v>
      </c>
    </row>
    <row r="41" spans="1:23" s="2" customFormat="1" ht="15">
      <c r="A41" s="238"/>
      <c r="B41" s="400"/>
      <c r="C41" s="397"/>
      <c r="D41" s="501"/>
      <c r="E41" s="239"/>
      <c r="F41" s="239"/>
      <c r="G41" s="239"/>
      <c r="H41" s="397"/>
      <c r="I41" s="239"/>
      <c r="J41" s="239"/>
      <c r="K41" s="399"/>
      <c r="L41" s="502">
        <f t="shared" si="9"/>
        <v>0</v>
      </c>
      <c r="M41" s="502">
        <f t="shared" si="6"/>
        <v>0</v>
      </c>
      <c r="N41" s="580">
        <f t="shared" si="1"/>
        <v>0</v>
      </c>
      <c r="O41" s="502">
        <f t="shared" si="7"/>
        <v>0</v>
      </c>
      <c r="P41" s="503"/>
      <c r="Q41" s="397">
        <f t="shared" si="10"/>
        <v>0</v>
      </c>
      <c r="R41" s="504">
        <f t="shared" si="2"/>
        <v>0</v>
      </c>
      <c r="S41" s="502">
        <f t="shared" si="3"/>
        <v>0</v>
      </c>
      <c r="T41" s="397">
        <f t="shared" si="8"/>
        <v>0</v>
      </c>
      <c r="U41" s="502">
        <f t="shared" si="4"/>
        <v>0</v>
      </c>
      <c r="V41" s="397">
        <f t="shared" si="11"/>
        <v>0</v>
      </c>
      <c r="W41" s="502">
        <f t="shared" si="5"/>
        <v>0</v>
      </c>
    </row>
    <row r="42" spans="1:23" s="2" customFormat="1" ht="15">
      <c r="A42" s="238"/>
      <c r="B42" s="400"/>
      <c r="C42" s="397"/>
      <c r="D42" s="501"/>
      <c r="E42" s="239"/>
      <c r="F42" s="239"/>
      <c r="G42" s="239"/>
      <c r="H42" s="397"/>
      <c r="I42" s="239"/>
      <c r="J42" s="239"/>
      <c r="K42" s="399"/>
      <c r="L42" s="502">
        <f t="shared" si="9"/>
        <v>0</v>
      </c>
      <c r="M42" s="502">
        <f t="shared" si="6"/>
        <v>0</v>
      </c>
      <c r="N42" s="580">
        <f t="shared" si="1"/>
        <v>0</v>
      </c>
      <c r="O42" s="502">
        <f t="shared" si="7"/>
        <v>0</v>
      </c>
      <c r="P42" s="503"/>
      <c r="Q42" s="397">
        <f t="shared" si="10"/>
        <v>0</v>
      </c>
      <c r="R42" s="504">
        <f t="shared" si="2"/>
        <v>0</v>
      </c>
      <c r="S42" s="502">
        <f t="shared" si="3"/>
        <v>0</v>
      </c>
      <c r="T42" s="397">
        <f t="shared" si="8"/>
        <v>0</v>
      </c>
      <c r="U42" s="502">
        <f t="shared" si="4"/>
        <v>0</v>
      </c>
      <c r="V42" s="397">
        <f t="shared" si="11"/>
        <v>0</v>
      </c>
      <c r="W42" s="502">
        <f t="shared" si="5"/>
        <v>0</v>
      </c>
    </row>
    <row r="43" spans="1:23" s="2" customFormat="1" ht="15">
      <c r="A43" s="238"/>
      <c r="B43" s="400"/>
      <c r="C43" s="397"/>
      <c r="D43" s="501"/>
      <c r="E43" s="239"/>
      <c r="F43" s="239"/>
      <c r="G43" s="239"/>
      <c r="H43" s="397"/>
      <c r="I43" s="239"/>
      <c r="J43" s="239"/>
      <c r="K43" s="399"/>
      <c r="L43" s="502">
        <f t="shared" si="9"/>
        <v>0</v>
      </c>
      <c r="M43" s="502">
        <f t="shared" si="6"/>
        <v>0</v>
      </c>
      <c r="N43" s="580">
        <f t="shared" si="1"/>
        <v>0</v>
      </c>
      <c r="O43" s="502">
        <f t="shared" si="7"/>
        <v>0</v>
      </c>
      <c r="P43" s="503"/>
      <c r="Q43" s="397">
        <f t="shared" si="10"/>
        <v>0</v>
      </c>
      <c r="R43" s="504">
        <f t="shared" si="2"/>
        <v>0</v>
      </c>
      <c r="S43" s="502">
        <f t="shared" si="3"/>
        <v>0</v>
      </c>
      <c r="T43" s="397">
        <f t="shared" si="8"/>
        <v>0</v>
      </c>
      <c r="U43" s="502">
        <f t="shared" si="4"/>
        <v>0</v>
      </c>
      <c r="V43" s="397">
        <f t="shared" si="11"/>
        <v>0</v>
      </c>
      <c r="W43" s="502">
        <f t="shared" si="5"/>
        <v>0</v>
      </c>
    </row>
    <row r="44" spans="1:23" s="2" customFormat="1" ht="15">
      <c r="A44" s="238"/>
      <c r="B44" s="400"/>
      <c r="C44" s="397"/>
      <c r="D44" s="501"/>
      <c r="E44" s="239"/>
      <c r="F44" s="239"/>
      <c r="G44" s="239"/>
      <c r="H44" s="397"/>
      <c r="I44" s="239"/>
      <c r="J44" s="239"/>
      <c r="K44" s="399"/>
      <c r="L44" s="502">
        <f t="shared" si="9"/>
        <v>0</v>
      </c>
      <c r="M44" s="502">
        <f t="shared" si="6"/>
        <v>0</v>
      </c>
      <c r="N44" s="580">
        <f t="shared" si="1"/>
        <v>0</v>
      </c>
      <c r="O44" s="502">
        <f t="shared" si="7"/>
        <v>0</v>
      </c>
      <c r="P44" s="503"/>
      <c r="Q44" s="397">
        <f t="shared" si="10"/>
        <v>0</v>
      </c>
      <c r="R44" s="504">
        <f t="shared" si="2"/>
        <v>0</v>
      </c>
      <c r="S44" s="502">
        <f t="shared" si="3"/>
        <v>0</v>
      </c>
      <c r="T44" s="397">
        <f t="shared" si="8"/>
        <v>0</v>
      </c>
      <c r="U44" s="502">
        <f t="shared" si="4"/>
        <v>0</v>
      </c>
      <c r="V44" s="397">
        <f t="shared" si="11"/>
        <v>0</v>
      </c>
      <c r="W44" s="502">
        <f t="shared" si="5"/>
        <v>0</v>
      </c>
    </row>
    <row r="45" spans="1:23" s="2" customFormat="1" ht="15">
      <c r="A45" s="238"/>
      <c r="B45" s="400"/>
      <c r="C45" s="397"/>
      <c r="D45" s="501"/>
      <c r="E45" s="239"/>
      <c r="F45" s="239"/>
      <c r="G45" s="239"/>
      <c r="H45" s="397"/>
      <c r="I45" s="239"/>
      <c r="J45" s="239"/>
      <c r="K45" s="399"/>
      <c r="L45" s="502">
        <f t="shared" si="9"/>
        <v>0</v>
      </c>
      <c r="M45" s="502">
        <f t="shared" si="6"/>
        <v>0</v>
      </c>
      <c r="N45" s="580">
        <f t="shared" si="1"/>
        <v>0</v>
      </c>
      <c r="O45" s="502">
        <f t="shared" si="7"/>
        <v>0</v>
      </c>
      <c r="P45" s="503"/>
      <c r="Q45" s="397">
        <f t="shared" si="10"/>
        <v>0</v>
      </c>
      <c r="R45" s="504">
        <f t="shared" si="2"/>
        <v>0</v>
      </c>
      <c r="S45" s="502">
        <f t="shared" si="3"/>
        <v>0</v>
      </c>
      <c r="T45" s="397">
        <f t="shared" si="8"/>
        <v>0</v>
      </c>
      <c r="U45" s="502">
        <f t="shared" si="4"/>
        <v>0</v>
      </c>
      <c r="V45" s="397">
        <f t="shared" si="11"/>
        <v>0</v>
      </c>
      <c r="W45" s="502">
        <f t="shared" si="5"/>
        <v>0</v>
      </c>
    </row>
    <row r="46" spans="1:23" s="2" customFormat="1" ht="15">
      <c r="A46" s="238"/>
      <c r="B46" s="400"/>
      <c r="C46" s="397"/>
      <c r="D46" s="501"/>
      <c r="E46" s="239"/>
      <c r="F46" s="239"/>
      <c r="G46" s="239"/>
      <c r="H46" s="397"/>
      <c r="I46" s="239"/>
      <c r="J46" s="239"/>
      <c r="K46" s="399"/>
      <c r="L46" s="502">
        <f t="shared" si="9"/>
        <v>0</v>
      </c>
      <c r="M46" s="502">
        <f t="shared" si="6"/>
        <v>0</v>
      </c>
      <c r="N46" s="580">
        <f t="shared" si="1"/>
        <v>0</v>
      </c>
      <c r="O46" s="502">
        <f t="shared" si="7"/>
        <v>0</v>
      </c>
      <c r="P46" s="503"/>
      <c r="Q46" s="397">
        <f t="shared" si="10"/>
        <v>0</v>
      </c>
      <c r="R46" s="504">
        <f t="shared" si="2"/>
        <v>0</v>
      </c>
      <c r="S46" s="502">
        <f t="shared" si="3"/>
        <v>0</v>
      </c>
      <c r="T46" s="397">
        <f t="shared" si="8"/>
        <v>0</v>
      </c>
      <c r="U46" s="502">
        <f t="shared" si="4"/>
        <v>0</v>
      </c>
      <c r="V46" s="397">
        <f t="shared" si="11"/>
        <v>0</v>
      </c>
      <c r="W46" s="502">
        <f t="shared" si="5"/>
        <v>0</v>
      </c>
    </row>
    <row r="47" spans="1:23" s="2" customFormat="1" ht="15">
      <c r="A47" s="238"/>
      <c r="B47" s="400"/>
      <c r="C47" s="397"/>
      <c r="D47" s="501"/>
      <c r="E47" s="238"/>
      <c r="F47" s="238"/>
      <c r="G47" s="239"/>
      <c r="H47" s="397"/>
      <c r="I47" s="239"/>
      <c r="J47" s="239"/>
      <c r="K47" s="399"/>
      <c r="L47" s="502">
        <f t="shared" si="9"/>
        <v>0</v>
      </c>
      <c r="M47" s="502">
        <f t="shared" si="6"/>
        <v>0</v>
      </c>
      <c r="N47" s="580">
        <f t="shared" si="1"/>
        <v>0</v>
      </c>
      <c r="O47" s="502">
        <f t="shared" si="7"/>
        <v>0</v>
      </c>
      <c r="P47" s="503"/>
      <c r="Q47" s="397">
        <f t="shared" si="10"/>
        <v>0</v>
      </c>
      <c r="R47" s="504">
        <f t="shared" si="2"/>
        <v>0</v>
      </c>
      <c r="S47" s="502">
        <f t="shared" si="3"/>
        <v>0</v>
      </c>
      <c r="T47" s="397">
        <f t="shared" si="8"/>
        <v>0</v>
      </c>
      <c r="U47" s="502">
        <f t="shared" si="4"/>
        <v>0</v>
      </c>
      <c r="V47" s="397">
        <f t="shared" si="11"/>
        <v>0</v>
      </c>
      <c r="W47" s="502">
        <f t="shared" si="5"/>
        <v>0</v>
      </c>
    </row>
    <row r="48" spans="1:23" s="2" customFormat="1" ht="15">
      <c r="A48" s="238"/>
      <c r="B48" s="400"/>
      <c r="C48" s="397"/>
      <c r="D48" s="501"/>
      <c r="E48" s="238"/>
      <c r="F48" s="238"/>
      <c r="G48" s="238"/>
      <c r="H48" s="397"/>
      <c r="I48" s="239"/>
      <c r="J48" s="239"/>
      <c r="K48" s="238"/>
      <c r="L48" s="502">
        <f t="shared" si="9"/>
        <v>0</v>
      </c>
      <c r="M48" s="502">
        <f t="shared" si="6"/>
        <v>0</v>
      </c>
      <c r="N48" s="580">
        <f t="shared" si="1"/>
        <v>0</v>
      </c>
      <c r="O48" s="502">
        <f t="shared" si="7"/>
        <v>0</v>
      </c>
      <c r="P48" s="503"/>
      <c r="Q48" s="397">
        <f t="shared" si="10"/>
        <v>0</v>
      </c>
      <c r="R48" s="504">
        <f t="shared" si="2"/>
        <v>0</v>
      </c>
      <c r="S48" s="502">
        <f t="shared" si="3"/>
        <v>0</v>
      </c>
      <c r="T48" s="397">
        <f t="shared" si="8"/>
        <v>0</v>
      </c>
      <c r="U48" s="502">
        <f t="shared" si="4"/>
        <v>0</v>
      </c>
      <c r="V48" s="397">
        <f t="shared" si="11"/>
        <v>0</v>
      </c>
      <c r="W48" s="502">
        <f t="shared" si="5"/>
        <v>0</v>
      </c>
    </row>
    <row r="49" spans="1:36" s="2" customFormat="1" ht="15">
      <c r="A49" s="402"/>
      <c r="B49" s="402"/>
      <c r="C49" s="402"/>
      <c r="D49" s="402"/>
      <c r="E49" s="402"/>
      <c r="F49" s="402"/>
      <c r="G49" s="402"/>
      <c r="H49" s="403" t="s">
        <v>128</v>
      </c>
      <c r="I49" s="505"/>
      <c r="J49" s="505"/>
      <c r="K49" s="403"/>
      <c r="L49" s="506"/>
      <c r="M49" s="506">
        <f>SUM(M18:M48)</f>
        <v>2.8134400000000004</v>
      </c>
      <c r="N49" s="506">
        <f>SUM(N18:N48)</f>
        <v>39.172270499999996</v>
      </c>
      <c r="O49" s="506">
        <f>SUM(O18:O48)</f>
        <v>65.109220000000008</v>
      </c>
      <c r="P49" s="507"/>
      <c r="Q49" s="507"/>
      <c r="R49" s="506"/>
      <c r="S49" s="506">
        <f>SUM(S18:S48)</f>
        <v>14.102040000000004</v>
      </c>
      <c r="T49" s="508"/>
      <c r="U49" s="506">
        <f>SUM(U18:U48)</f>
        <v>51.007179999999998</v>
      </c>
      <c r="V49" s="508"/>
      <c r="W49" s="506">
        <f>SUM(W18:W48)</f>
        <v>0</v>
      </c>
    </row>
    <row r="50" spans="1:36" s="6" customFormat="1" ht="15">
      <c r="A50" s="40"/>
      <c r="B50" s="40"/>
      <c r="C50" s="40"/>
      <c r="D50" s="40"/>
      <c r="E50" s="40"/>
      <c r="F50" s="40"/>
      <c r="G50" s="40"/>
      <c r="H50" s="41"/>
      <c r="I50" s="40"/>
      <c r="J50" s="40"/>
      <c r="K50" s="41"/>
      <c r="L50" s="42"/>
      <c r="M50" s="42"/>
      <c r="N50" s="42"/>
      <c r="O50" s="42"/>
      <c r="P50" s="43"/>
      <c r="Q50" s="43"/>
      <c r="R50" s="42"/>
      <c r="S50" s="42"/>
      <c r="T50" s="42"/>
      <c r="U50" s="42"/>
      <c r="V50" s="42"/>
      <c r="W50" s="42"/>
      <c r="X50" s="38"/>
    </row>
    <row r="51" spans="1:36" s="7" customFormat="1">
      <c r="A51" s="27"/>
      <c r="B51" s="28"/>
      <c r="C51" s="28"/>
      <c r="D51" s="28"/>
      <c r="E51" s="28"/>
      <c r="F51" s="28"/>
      <c r="G51" s="28"/>
      <c r="H51" s="28"/>
      <c r="I51" s="28"/>
      <c r="J51" s="28"/>
      <c r="K51" s="29"/>
      <c r="L51" s="28"/>
      <c r="M51" s="28"/>
      <c r="N51" s="28"/>
      <c r="O51" s="28"/>
      <c r="P51" s="28"/>
      <c r="Q51" s="655"/>
      <c r="R51" s="655"/>
      <c r="S51" s="655"/>
      <c r="T51" s="656"/>
      <c r="U51" s="656"/>
      <c r="V51" s="655"/>
      <c r="W51" s="655"/>
      <c r="X51" s="5"/>
      <c r="Y51" s="5"/>
      <c r="Z51" s="5"/>
      <c r="AA51" s="5"/>
      <c r="AB51" s="5"/>
      <c r="AC51" s="5"/>
      <c r="AD51" s="5"/>
      <c r="AE51" s="5"/>
      <c r="AF51" s="5"/>
      <c r="AG51" s="5"/>
      <c r="AH51" s="5"/>
      <c r="AI51" s="5"/>
      <c r="AJ51" s="5"/>
    </row>
    <row r="52" spans="1:36" s="7" customFormat="1">
      <c r="A52" s="28"/>
      <c r="B52" s="28"/>
      <c r="C52" s="28"/>
      <c r="D52" s="28"/>
      <c r="E52" s="28"/>
      <c r="F52" s="29"/>
      <c r="G52" s="28"/>
      <c r="H52" s="28"/>
      <c r="I52" s="28"/>
      <c r="J52" s="28"/>
      <c r="K52" s="30"/>
      <c r="L52" s="28"/>
      <c r="M52" s="28"/>
      <c r="N52" s="28"/>
      <c r="O52" s="28"/>
      <c r="P52" s="31"/>
      <c r="Q52" s="32"/>
      <c r="R52" s="28"/>
      <c r="S52" s="33"/>
      <c r="T52" s="28"/>
      <c r="U52" s="33"/>
      <c r="V52" s="28"/>
      <c r="W52" s="34"/>
      <c r="X52" s="5"/>
      <c r="Y52" s="5"/>
      <c r="Z52" s="5"/>
      <c r="AA52" s="5"/>
      <c r="AB52" s="5"/>
      <c r="AC52" s="5"/>
      <c r="AD52" s="5"/>
      <c r="AE52" s="5"/>
      <c r="AF52" s="5"/>
      <c r="AG52" s="5"/>
      <c r="AH52" s="5"/>
      <c r="AI52" s="5"/>
      <c r="AJ52" s="5"/>
    </row>
    <row r="53" spans="1:36" s="2" customFormat="1" ht="15">
      <c r="A53" s="26"/>
      <c r="B53" s="26"/>
      <c r="C53" s="34"/>
      <c r="D53" s="35"/>
      <c r="E53" s="26"/>
      <c r="F53" s="26"/>
      <c r="G53" s="24"/>
      <c r="H53" s="34"/>
      <c r="I53" s="24"/>
      <c r="J53" s="24"/>
      <c r="K53" s="26"/>
      <c r="L53" s="36"/>
      <c r="M53" s="36"/>
      <c r="N53" s="36"/>
      <c r="O53" s="36"/>
      <c r="P53" s="37"/>
      <c r="Q53" s="34"/>
      <c r="R53" s="25"/>
      <c r="S53" s="36"/>
      <c r="T53" s="34"/>
      <c r="U53" s="36"/>
      <c r="V53" s="34"/>
      <c r="W53" s="36"/>
      <c r="X53" s="38"/>
      <c r="Y53" s="38"/>
      <c r="Z53" s="38"/>
      <c r="AA53" s="38"/>
      <c r="AB53" s="38"/>
      <c r="AC53" s="38"/>
      <c r="AD53" s="38"/>
      <c r="AE53" s="38"/>
      <c r="AF53" s="38"/>
      <c r="AG53" s="38"/>
      <c r="AH53" s="38"/>
      <c r="AI53" s="38"/>
      <c r="AJ53" s="38"/>
    </row>
    <row r="54" spans="1:36" s="2" customFormat="1" ht="15">
      <c r="A54" s="26"/>
      <c r="B54" s="26"/>
      <c r="C54" s="34"/>
      <c r="D54" s="35"/>
      <c r="E54" s="26"/>
      <c r="F54" s="26"/>
      <c r="G54" s="26"/>
      <c r="H54" s="34"/>
      <c r="I54" s="24"/>
      <c r="J54" s="24"/>
      <c r="K54" s="26"/>
      <c r="L54" s="36"/>
      <c r="M54" s="36"/>
      <c r="N54" s="36"/>
      <c r="O54" s="36"/>
      <c r="P54" s="37"/>
      <c r="Q54" s="34"/>
      <c r="R54" s="25"/>
      <c r="S54" s="36"/>
      <c r="T54" s="34"/>
      <c r="U54" s="36"/>
      <c r="V54" s="34"/>
      <c r="W54" s="36"/>
      <c r="X54" s="38"/>
      <c r="Y54" s="38"/>
      <c r="Z54" s="38"/>
      <c r="AA54" s="38"/>
      <c r="AB54" s="38"/>
      <c r="AC54" s="38"/>
      <c r="AD54" s="38"/>
      <c r="AE54" s="38"/>
      <c r="AF54" s="38"/>
      <c r="AG54" s="38"/>
      <c r="AH54" s="38"/>
      <c r="AI54" s="38"/>
      <c r="AJ54" s="38"/>
    </row>
    <row r="55" spans="1:36" s="2" customFormat="1" ht="15">
      <c r="A55" s="26"/>
      <c r="B55" s="26"/>
      <c r="C55" s="34"/>
      <c r="D55" s="35"/>
      <c r="E55" s="26"/>
      <c r="F55" s="26"/>
      <c r="G55" s="26"/>
      <c r="H55" s="34"/>
      <c r="I55" s="24"/>
      <c r="J55" s="24"/>
      <c r="K55" s="26"/>
      <c r="L55" s="36"/>
      <c r="M55" s="36"/>
      <c r="N55" s="36"/>
      <c r="O55" s="36"/>
      <c r="P55" s="37"/>
      <c r="Q55" s="34"/>
      <c r="R55" s="25"/>
      <c r="S55" s="36"/>
      <c r="T55" s="34"/>
      <c r="U55" s="36"/>
      <c r="V55" s="34"/>
      <c r="W55" s="36"/>
      <c r="X55" s="38"/>
      <c r="Y55" s="38"/>
      <c r="Z55" s="38"/>
      <c r="AA55" s="38"/>
      <c r="AB55" s="38"/>
      <c r="AC55" s="38"/>
      <c r="AD55" s="38"/>
      <c r="AE55" s="38"/>
      <c r="AF55" s="38"/>
      <c r="AG55" s="38"/>
      <c r="AH55" s="38"/>
      <c r="AI55" s="38"/>
      <c r="AJ55" s="38"/>
    </row>
    <row r="56" spans="1:36" s="2" customFormat="1" ht="15">
      <c r="A56" s="26"/>
      <c r="B56" s="26"/>
      <c r="C56" s="34"/>
      <c r="D56" s="35"/>
      <c r="E56" s="26"/>
      <c r="F56" s="26"/>
      <c r="G56" s="26"/>
      <c r="H56" s="34"/>
      <c r="I56" s="24"/>
      <c r="J56" s="24"/>
      <c r="K56" s="26"/>
      <c r="L56" s="36"/>
      <c r="M56" s="36"/>
      <c r="N56" s="36"/>
      <c r="O56" s="36"/>
      <c r="P56" s="37"/>
      <c r="Q56" s="34"/>
      <c r="R56" s="25"/>
      <c r="S56" s="36"/>
      <c r="T56" s="34"/>
      <c r="U56" s="36"/>
      <c r="V56" s="34"/>
      <c r="W56" s="36"/>
      <c r="X56" s="38"/>
      <c r="Y56" s="38"/>
      <c r="Z56" s="38"/>
      <c r="AA56" s="38"/>
      <c r="AB56" s="38"/>
      <c r="AC56" s="38"/>
      <c r="AD56" s="38"/>
      <c r="AE56" s="38"/>
      <c r="AF56" s="38"/>
      <c r="AG56" s="38"/>
      <c r="AH56" s="38"/>
      <c r="AI56" s="38"/>
      <c r="AJ56" s="38"/>
    </row>
    <row r="57" spans="1:36" s="2" customFormat="1" ht="15">
      <c r="A57" s="26"/>
      <c r="B57" s="26"/>
      <c r="C57" s="34"/>
      <c r="D57" s="35"/>
      <c r="E57" s="26"/>
      <c r="F57" s="26"/>
      <c r="G57" s="26"/>
      <c r="H57" s="34"/>
      <c r="I57" s="24"/>
      <c r="J57" s="24"/>
      <c r="K57" s="26"/>
      <c r="L57" s="36"/>
      <c r="M57" s="36"/>
      <c r="N57" s="36"/>
      <c r="O57" s="36"/>
      <c r="P57" s="37"/>
      <c r="Q57" s="34"/>
      <c r="R57" s="25"/>
      <c r="S57" s="36"/>
      <c r="T57" s="34"/>
      <c r="U57" s="36"/>
      <c r="V57" s="34"/>
      <c r="W57" s="36"/>
      <c r="X57" s="38"/>
      <c r="Y57" s="38"/>
      <c r="Z57" s="38"/>
      <c r="AA57" s="38"/>
      <c r="AB57" s="38"/>
      <c r="AC57" s="38"/>
      <c r="AD57" s="38"/>
      <c r="AE57" s="38"/>
      <c r="AF57" s="38"/>
      <c r="AG57" s="38"/>
      <c r="AH57" s="38"/>
      <c r="AI57" s="38"/>
      <c r="AJ57" s="38"/>
    </row>
    <row r="58" spans="1:36" s="2" customFormat="1" ht="15">
      <c r="A58" s="26"/>
      <c r="B58" s="26"/>
      <c r="C58" s="34"/>
      <c r="D58" s="35"/>
      <c r="E58" s="26"/>
      <c r="F58" s="26"/>
      <c r="G58" s="26"/>
      <c r="H58" s="34"/>
      <c r="I58" s="24"/>
      <c r="J58" s="24"/>
      <c r="K58" s="26"/>
      <c r="L58" s="36"/>
      <c r="M58" s="36"/>
      <c r="N58" s="36"/>
      <c r="O58" s="36"/>
      <c r="P58" s="37"/>
      <c r="Q58" s="34"/>
      <c r="R58" s="25"/>
      <c r="S58" s="36"/>
      <c r="T58" s="34"/>
      <c r="U58" s="36"/>
      <c r="V58" s="34"/>
      <c r="W58" s="36"/>
      <c r="X58" s="38"/>
      <c r="Y58" s="38"/>
      <c r="Z58" s="38"/>
      <c r="AA58" s="38"/>
      <c r="AB58" s="38"/>
      <c r="AC58" s="38"/>
      <c r="AD58" s="38"/>
      <c r="AE58" s="38"/>
      <c r="AF58" s="38"/>
      <c r="AG58" s="38"/>
      <c r="AH58" s="38"/>
      <c r="AI58" s="38"/>
      <c r="AJ58" s="38"/>
    </row>
    <row r="59" spans="1:36" s="2" customFormat="1" ht="15">
      <c r="A59" s="26"/>
      <c r="B59" s="26"/>
      <c r="C59" s="34"/>
      <c r="D59" s="35"/>
      <c r="E59" s="26"/>
      <c r="F59" s="26"/>
      <c r="G59" s="26"/>
      <c r="H59" s="34"/>
      <c r="I59" s="24"/>
      <c r="J59" s="24"/>
      <c r="K59" s="26"/>
      <c r="L59" s="36"/>
      <c r="M59" s="36"/>
      <c r="N59" s="36"/>
      <c r="O59" s="36"/>
      <c r="P59" s="37"/>
      <c r="Q59" s="34"/>
      <c r="R59" s="25"/>
      <c r="S59" s="36"/>
      <c r="T59" s="34"/>
      <c r="U59" s="36"/>
      <c r="V59" s="34"/>
      <c r="W59" s="36"/>
      <c r="X59" s="38"/>
      <c r="Y59" s="38"/>
      <c r="Z59" s="38"/>
      <c r="AA59" s="38"/>
      <c r="AB59" s="38"/>
      <c r="AC59" s="38"/>
      <c r="AD59" s="38"/>
      <c r="AE59" s="38"/>
      <c r="AF59" s="38"/>
      <c r="AG59" s="38"/>
      <c r="AH59" s="38"/>
      <c r="AI59" s="38"/>
      <c r="AJ59" s="38"/>
    </row>
    <row r="60" spans="1:36" s="2" customFormat="1" ht="15">
      <c r="A60" s="26"/>
      <c r="B60" s="26"/>
      <c r="C60" s="34"/>
      <c r="D60" s="35"/>
      <c r="E60" s="26"/>
      <c r="F60" s="26"/>
      <c r="G60" s="26"/>
      <c r="H60" s="34"/>
      <c r="I60" s="24"/>
      <c r="J60" s="24"/>
      <c r="K60" s="26"/>
      <c r="L60" s="36"/>
      <c r="M60" s="36"/>
      <c r="N60" s="36"/>
      <c r="O60" s="36"/>
      <c r="P60" s="37"/>
      <c r="Q60" s="34"/>
      <c r="R60" s="25"/>
      <c r="S60" s="36"/>
      <c r="T60" s="34"/>
      <c r="U60" s="36"/>
      <c r="V60" s="34"/>
      <c r="W60" s="36"/>
      <c r="X60" s="38"/>
      <c r="Y60" s="38"/>
      <c r="Z60" s="38"/>
      <c r="AA60" s="38"/>
      <c r="AB60" s="38"/>
      <c r="AC60" s="38"/>
      <c r="AD60" s="38"/>
      <c r="AE60" s="38"/>
      <c r="AF60" s="38"/>
      <c r="AG60" s="38"/>
      <c r="AH60" s="38"/>
      <c r="AI60" s="38"/>
      <c r="AJ60" s="38"/>
    </row>
    <row r="61" spans="1:36" s="2" customFormat="1" ht="15">
      <c r="A61" s="26"/>
      <c r="B61" s="33"/>
      <c r="C61" s="34"/>
      <c r="D61" s="35"/>
      <c r="E61" s="26"/>
      <c r="F61" s="26"/>
      <c r="G61" s="26"/>
      <c r="H61" s="34"/>
      <c r="I61" s="24"/>
      <c r="J61" s="24"/>
      <c r="K61" s="26"/>
      <c r="L61" s="36"/>
      <c r="M61" s="36"/>
      <c r="N61" s="36"/>
      <c r="O61" s="36"/>
      <c r="P61" s="37"/>
      <c r="Q61" s="34"/>
      <c r="R61" s="25"/>
      <c r="S61" s="36"/>
      <c r="T61" s="34"/>
      <c r="U61" s="36"/>
      <c r="V61" s="34"/>
      <c r="W61" s="36"/>
      <c r="X61" s="38"/>
      <c r="Y61" s="38"/>
      <c r="Z61" s="38"/>
      <c r="AA61" s="38"/>
      <c r="AB61" s="38"/>
      <c r="AC61" s="38"/>
      <c r="AD61" s="38"/>
      <c r="AE61" s="38"/>
      <c r="AF61" s="38"/>
      <c r="AG61" s="38"/>
      <c r="AH61" s="38"/>
      <c r="AI61" s="38"/>
      <c r="AJ61" s="38"/>
    </row>
    <row r="62" spans="1:36" s="2" customFormat="1" ht="15">
      <c r="A62" s="26"/>
      <c r="B62" s="33"/>
      <c r="C62" s="34"/>
      <c r="D62" s="35"/>
      <c r="E62" s="26"/>
      <c r="F62" s="26"/>
      <c r="G62" s="26"/>
      <c r="H62" s="34"/>
      <c r="I62" s="24"/>
      <c r="J62" s="24"/>
      <c r="K62" s="26"/>
      <c r="L62" s="36"/>
      <c r="M62" s="36"/>
      <c r="N62" s="36"/>
      <c r="O62" s="36"/>
      <c r="P62" s="37"/>
      <c r="Q62" s="34"/>
      <c r="R62" s="25"/>
      <c r="S62" s="36"/>
      <c r="T62" s="34"/>
      <c r="U62" s="36"/>
      <c r="V62" s="34"/>
      <c r="W62" s="36"/>
      <c r="X62" s="38"/>
      <c r="Y62" s="38"/>
      <c r="Z62" s="38"/>
      <c r="AA62" s="38"/>
      <c r="AB62" s="38"/>
      <c r="AC62" s="38"/>
      <c r="AD62" s="38"/>
      <c r="AE62" s="38"/>
      <c r="AF62" s="38"/>
      <c r="AG62" s="38"/>
      <c r="AH62" s="38"/>
      <c r="AI62" s="38"/>
      <c r="AJ62" s="38"/>
    </row>
    <row r="63" spans="1:36" s="2" customFormat="1" ht="15">
      <c r="A63" s="26"/>
      <c r="B63" s="33"/>
      <c r="C63" s="34"/>
      <c r="D63" s="35"/>
      <c r="E63" s="26"/>
      <c r="F63" s="26"/>
      <c r="G63" s="26"/>
      <c r="H63" s="34"/>
      <c r="I63" s="24"/>
      <c r="J63" s="24"/>
      <c r="K63" s="26"/>
      <c r="L63" s="36"/>
      <c r="M63" s="36"/>
      <c r="N63" s="36"/>
      <c r="O63" s="36"/>
      <c r="P63" s="39"/>
      <c r="Q63" s="34"/>
      <c r="R63" s="25"/>
      <c r="S63" s="36"/>
      <c r="T63" s="34"/>
      <c r="U63" s="36"/>
      <c r="V63" s="34"/>
      <c r="W63" s="36"/>
      <c r="X63" s="38"/>
      <c r="Y63" s="38"/>
      <c r="Z63" s="38"/>
      <c r="AA63" s="38"/>
      <c r="AB63" s="38"/>
      <c r="AC63" s="38"/>
      <c r="AD63" s="38"/>
      <c r="AE63" s="38"/>
      <c r="AF63" s="38"/>
      <c r="AG63" s="38"/>
      <c r="AH63" s="38"/>
      <c r="AI63" s="38"/>
      <c r="AJ63" s="38"/>
    </row>
    <row r="64" spans="1:36" s="2" customFormat="1" ht="15">
      <c r="A64" s="26"/>
      <c r="B64" s="33"/>
      <c r="C64" s="34"/>
      <c r="D64" s="35"/>
      <c r="E64" s="26"/>
      <c r="F64" s="26"/>
      <c r="G64" s="26"/>
      <c r="H64" s="34"/>
      <c r="I64" s="24"/>
      <c r="J64" s="24"/>
      <c r="K64" s="26"/>
      <c r="L64" s="36"/>
      <c r="M64" s="36"/>
      <c r="N64" s="36"/>
      <c r="O64" s="36"/>
      <c r="P64" s="37"/>
      <c r="Q64" s="34"/>
      <c r="R64" s="25"/>
      <c r="S64" s="36"/>
      <c r="T64" s="34"/>
      <c r="U64" s="36"/>
      <c r="V64" s="34"/>
      <c r="W64" s="36"/>
      <c r="X64" s="38"/>
      <c r="Y64" s="38"/>
      <c r="Z64" s="38"/>
      <c r="AA64" s="38"/>
      <c r="AB64" s="38"/>
      <c r="AC64" s="38"/>
      <c r="AD64" s="38"/>
      <c r="AE64" s="38"/>
      <c r="AF64" s="38"/>
      <c r="AG64" s="38"/>
      <c r="AH64" s="38"/>
      <c r="AI64" s="38"/>
      <c r="AJ64" s="38"/>
    </row>
    <row r="65" spans="1:36" s="2" customFormat="1" ht="15">
      <c r="A65" s="40"/>
      <c r="B65" s="40"/>
      <c r="C65" s="40"/>
      <c r="D65" s="40"/>
      <c r="E65" s="40"/>
      <c r="F65" s="40"/>
      <c r="G65" s="40"/>
      <c r="H65" s="41"/>
      <c r="I65" s="40"/>
      <c r="J65" s="40"/>
      <c r="K65" s="41"/>
      <c r="L65" s="42"/>
      <c r="M65" s="42"/>
      <c r="N65" s="42"/>
      <c r="O65" s="42"/>
      <c r="P65" s="43"/>
      <c r="Q65" s="43"/>
      <c r="R65" s="42"/>
      <c r="S65" s="42"/>
      <c r="T65" s="42"/>
      <c r="U65" s="42"/>
      <c r="V65" s="42"/>
      <c r="W65" s="42"/>
      <c r="X65" s="38"/>
      <c r="Y65" s="38"/>
      <c r="Z65" s="38"/>
      <c r="AA65" s="38"/>
      <c r="AB65" s="38"/>
      <c r="AC65" s="38"/>
      <c r="AD65" s="38"/>
      <c r="AE65" s="38"/>
      <c r="AF65" s="38"/>
      <c r="AG65" s="38"/>
      <c r="AH65" s="38"/>
      <c r="AI65" s="38"/>
      <c r="AJ65" s="38"/>
    </row>
    <row r="66" spans="1:36" ht="18">
      <c r="A66" s="38"/>
      <c r="B66" s="38"/>
      <c r="C66" s="38"/>
      <c r="D66" s="38"/>
      <c r="E66" s="38"/>
      <c r="F66" s="38"/>
      <c r="G66" s="38"/>
      <c r="H66" s="38"/>
      <c r="I66" s="38"/>
      <c r="J66" s="38"/>
      <c r="K66" s="38"/>
      <c r="L66" s="38"/>
      <c r="M66" s="38"/>
      <c r="N66" s="44"/>
      <c r="O66" s="38"/>
      <c r="P66" s="38"/>
      <c r="Q66" s="38"/>
      <c r="R66" s="38"/>
      <c r="S66" s="38"/>
      <c r="T66" s="38"/>
      <c r="U66" s="38"/>
      <c r="V66" s="38"/>
      <c r="W66" s="38"/>
      <c r="X66" s="45"/>
      <c r="Y66" s="45"/>
      <c r="Z66" s="46"/>
      <c r="AA66" s="46"/>
      <c r="AB66" s="46"/>
      <c r="AC66" s="46"/>
      <c r="AD66" s="46"/>
      <c r="AE66" s="46"/>
      <c r="AF66" s="46"/>
      <c r="AG66" s="46"/>
      <c r="AH66" s="46"/>
      <c r="AI66" s="46"/>
      <c r="AJ66" s="46"/>
    </row>
    <row r="67" spans="1:36" ht="18">
      <c r="A67" s="38"/>
      <c r="B67" s="38"/>
      <c r="C67" s="38"/>
      <c r="D67" s="38"/>
      <c r="E67" s="38"/>
      <c r="F67" s="38"/>
      <c r="G67" s="38"/>
      <c r="H67" s="38"/>
      <c r="I67" s="38"/>
      <c r="J67" s="38"/>
      <c r="K67" s="38"/>
      <c r="L67" s="38"/>
      <c r="M67" s="38"/>
      <c r="N67" s="44"/>
      <c r="O67" s="38"/>
      <c r="P67" s="38"/>
      <c r="Q67" s="38"/>
      <c r="R67" s="38"/>
      <c r="S67" s="38"/>
      <c r="T67" s="38"/>
      <c r="U67" s="38"/>
      <c r="V67" s="38"/>
      <c r="W67" s="38"/>
      <c r="X67" s="45"/>
      <c r="Y67" s="45"/>
      <c r="Z67" s="46"/>
      <c r="AA67" s="46"/>
      <c r="AB67" s="46"/>
      <c r="AC67" s="46"/>
      <c r="AD67" s="46"/>
      <c r="AE67" s="46"/>
      <c r="AF67" s="46"/>
      <c r="AG67" s="46"/>
      <c r="AH67" s="46"/>
      <c r="AI67" s="46"/>
      <c r="AJ67" s="46"/>
    </row>
    <row r="68" spans="1:36" ht="18">
      <c r="A68" s="38"/>
      <c r="B68" s="38"/>
      <c r="C68" s="38"/>
      <c r="D68" s="38"/>
      <c r="E68" s="38"/>
      <c r="F68" s="38"/>
      <c r="G68" s="38"/>
      <c r="H68" s="38"/>
      <c r="I68" s="38"/>
      <c r="J68" s="38"/>
      <c r="K68" s="38"/>
      <c r="L68" s="38"/>
      <c r="M68" s="38"/>
      <c r="N68" s="44"/>
      <c r="O68" s="38"/>
      <c r="P68" s="38"/>
      <c r="Q68" s="38"/>
      <c r="R68" s="38"/>
      <c r="S68" s="38"/>
      <c r="T68" s="38"/>
      <c r="U68" s="38"/>
      <c r="V68" s="38"/>
      <c r="W68" s="38"/>
      <c r="X68" s="45"/>
      <c r="Y68" s="45"/>
      <c r="Z68" s="46"/>
      <c r="AA68" s="46"/>
      <c r="AB68" s="46"/>
      <c r="AC68" s="46"/>
      <c r="AD68" s="46"/>
      <c r="AE68" s="46"/>
      <c r="AF68" s="46"/>
      <c r="AG68" s="46"/>
      <c r="AH68" s="46"/>
      <c r="AI68" s="46"/>
      <c r="AJ68" s="46"/>
    </row>
    <row r="69" spans="1:36" ht="18">
      <c r="A69" s="38"/>
      <c r="B69" s="38"/>
      <c r="C69" s="38"/>
      <c r="D69" s="38"/>
      <c r="E69" s="38"/>
      <c r="F69" s="38"/>
      <c r="G69" s="38"/>
      <c r="H69" s="38"/>
      <c r="I69" s="38"/>
      <c r="J69" s="38"/>
      <c r="K69" s="38"/>
      <c r="L69" s="38"/>
      <c r="M69" s="38"/>
      <c r="N69" s="44"/>
      <c r="O69" s="38"/>
      <c r="P69" s="38"/>
      <c r="Q69" s="38"/>
      <c r="R69" s="38"/>
      <c r="S69" s="38"/>
      <c r="T69" s="38"/>
      <c r="U69" s="38"/>
      <c r="V69" s="38"/>
      <c r="W69" s="38"/>
      <c r="X69" s="45"/>
      <c r="Y69" s="45"/>
      <c r="Z69" s="46"/>
      <c r="AA69" s="46"/>
      <c r="AB69" s="46"/>
      <c r="AC69" s="46"/>
      <c r="AD69" s="46"/>
      <c r="AE69" s="46"/>
      <c r="AF69" s="46"/>
      <c r="AG69" s="46"/>
      <c r="AH69" s="46"/>
      <c r="AI69" s="46"/>
      <c r="AJ69" s="46"/>
    </row>
    <row r="70" spans="1:36" ht="18">
      <c r="A70" s="38"/>
      <c r="B70" s="38"/>
      <c r="C70" s="38"/>
      <c r="D70" s="38"/>
      <c r="E70" s="38"/>
      <c r="F70" s="38"/>
      <c r="G70" s="38"/>
      <c r="H70" s="38"/>
      <c r="I70" s="38"/>
      <c r="J70" s="38"/>
      <c r="K70" s="38"/>
      <c r="L70" s="38"/>
      <c r="M70" s="38"/>
      <c r="N70" s="44"/>
      <c r="O70" s="38"/>
      <c r="P70" s="38"/>
      <c r="Q70" s="38"/>
      <c r="R70" s="38"/>
      <c r="S70" s="38"/>
      <c r="T70" s="38"/>
      <c r="U70" s="38"/>
      <c r="V70" s="38"/>
      <c r="W70" s="38"/>
      <c r="X70" s="45"/>
      <c r="Y70" s="45"/>
      <c r="Z70" s="46"/>
      <c r="AA70" s="46"/>
      <c r="AB70" s="46"/>
      <c r="AC70" s="46"/>
      <c r="AD70" s="46"/>
      <c r="AE70" s="46"/>
      <c r="AF70" s="46"/>
      <c r="AG70" s="46"/>
      <c r="AH70" s="46"/>
      <c r="AI70" s="46"/>
      <c r="AJ70" s="46"/>
    </row>
    <row r="71" spans="1:36" ht="18">
      <c r="A71" s="38"/>
      <c r="B71" s="38"/>
      <c r="C71" s="38"/>
      <c r="D71" s="38"/>
      <c r="E71" s="38"/>
      <c r="F71" s="38"/>
      <c r="G71" s="38"/>
      <c r="H71" s="38"/>
      <c r="I71" s="38"/>
      <c r="J71" s="38"/>
      <c r="K71" s="38"/>
      <c r="L71" s="38"/>
      <c r="M71" s="38"/>
      <c r="N71" s="44"/>
      <c r="O71" s="38"/>
      <c r="P71" s="38"/>
      <c r="Q71" s="38"/>
      <c r="R71" s="38"/>
      <c r="S71" s="38"/>
      <c r="T71" s="38"/>
      <c r="U71" s="38"/>
      <c r="V71" s="38"/>
      <c r="W71" s="38"/>
      <c r="X71" s="45"/>
      <c r="Y71" s="45"/>
      <c r="Z71" s="46"/>
      <c r="AA71" s="46"/>
      <c r="AB71" s="46"/>
      <c r="AC71" s="46"/>
      <c r="AD71" s="46"/>
      <c r="AE71" s="46"/>
      <c r="AF71" s="46"/>
      <c r="AG71" s="46"/>
      <c r="AH71" s="46"/>
      <c r="AI71" s="46"/>
      <c r="AJ71" s="46"/>
    </row>
    <row r="72" spans="1:36" ht="18">
      <c r="A72" s="45"/>
      <c r="B72" s="45"/>
      <c r="C72" s="45"/>
      <c r="D72" s="45"/>
      <c r="E72" s="45"/>
      <c r="F72" s="45"/>
      <c r="G72" s="45"/>
      <c r="H72" s="45"/>
      <c r="I72" s="45"/>
      <c r="J72" s="45"/>
      <c r="K72" s="45"/>
      <c r="L72" s="45"/>
      <c r="M72" s="45"/>
      <c r="N72" s="47"/>
      <c r="O72" s="45"/>
      <c r="P72" s="45"/>
      <c r="Q72" s="45"/>
      <c r="R72" s="45"/>
      <c r="S72" s="45"/>
      <c r="T72" s="45"/>
      <c r="U72" s="45"/>
      <c r="V72" s="45"/>
      <c r="W72" s="45"/>
      <c r="X72" s="45"/>
      <c r="Y72" s="45"/>
      <c r="Z72" s="46"/>
      <c r="AA72" s="46"/>
      <c r="AB72" s="46"/>
      <c r="AC72" s="46"/>
      <c r="AD72" s="46"/>
      <c r="AE72" s="46"/>
      <c r="AF72" s="46"/>
      <c r="AG72" s="46"/>
      <c r="AH72" s="46"/>
      <c r="AI72" s="46"/>
      <c r="AJ72" s="46"/>
    </row>
    <row r="73" spans="1:36" ht="18">
      <c r="A73" s="45"/>
      <c r="B73" s="45"/>
      <c r="C73" s="45"/>
      <c r="D73" s="45"/>
      <c r="E73" s="45"/>
      <c r="F73" s="45"/>
      <c r="G73" s="45"/>
      <c r="H73" s="45"/>
      <c r="I73" s="45"/>
      <c r="J73" s="45"/>
      <c r="K73" s="45"/>
      <c r="L73" s="45"/>
      <c r="M73" s="45"/>
      <c r="N73" s="47"/>
      <c r="O73" s="45"/>
      <c r="P73" s="45"/>
      <c r="Q73" s="45"/>
      <c r="R73" s="45"/>
      <c r="S73" s="45"/>
      <c r="T73" s="45"/>
      <c r="U73" s="45"/>
      <c r="V73" s="45"/>
      <c r="W73" s="45"/>
      <c r="X73" s="45"/>
      <c r="Y73" s="45"/>
      <c r="Z73" s="46"/>
      <c r="AA73" s="46"/>
      <c r="AB73" s="46"/>
      <c r="AC73" s="46"/>
      <c r="AD73" s="46"/>
      <c r="AE73" s="46"/>
      <c r="AF73" s="46"/>
      <c r="AG73" s="46"/>
      <c r="AH73" s="46"/>
      <c r="AI73" s="46"/>
      <c r="AJ73" s="46"/>
    </row>
    <row r="74" spans="1:36" ht="18">
      <c r="A74" s="45"/>
      <c r="B74" s="45"/>
      <c r="C74" s="45"/>
      <c r="D74" s="45"/>
      <c r="E74" s="45"/>
      <c r="F74" s="45"/>
      <c r="G74" s="45"/>
      <c r="H74" s="45"/>
      <c r="I74" s="45"/>
      <c r="J74" s="45"/>
      <c r="K74" s="45"/>
      <c r="L74" s="45"/>
      <c r="M74" s="45"/>
      <c r="N74" s="47"/>
      <c r="O74" s="45"/>
      <c r="P74" s="45"/>
      <c r="Q74" s="45"/>
      <c r="R74" s="45"/>
      <c r="S74" s="45"/>
      <c r="T74" s="45"/>
      <c r="U74" s="45"/>
      <c r="V74" s="45"/>
      <c r="W74" s="45"/>
      <c r="X74" s="45"/>
      <c r="Y74" s="45"/>
      <c r="Z74" s="46"/>
      <c r="AA74" s="46"/>
      <c r="AB74" s="46"/>
      <c r="AC74" s="46"/>
      <c r="AD74" s="46"/>
      <c r="AE74" s="46"/>
      <c r="AF74" s="46"/>
      <c r="AG74" s="46"/>
      <c r="AH74" s="46"/>
      <c r="AI74" s="46"/>
      <c r="AJ74" s="46"/>
    </row>
    <row r="75" spans="1:36" ht="18">
      <c r="A75" s="45"/>
      <c r="B75" s="45"/>
      <c r="C75" s="45"/>
      <c r="D75" s="45"/>
      <c r="E75" s="45"/>
      <c r="F75" s="45"/>
      <c r="G75" s="45"/>
      <c r="H75" s="45"/>
      <c r="I75" s="45"/>
      <c r="J75" s="45"/>
      <c r="K75" s="45"/>
      <c r="L75" s="45"/>
      <c r="M75" s="45"/>
      <c r="N75" s="47"/>
      <c r="O75" s="45"/>
      <c r="P75" s="45"/>
      <c r="Q75" s="45"/>
      <c r="R75" s="45"/>
      <c r="S75" s="45"/>
      <c r="T75" s="45"/>
      <c r="U75" s="45"/>
      <c r="V75" s="45"/>
      <c r="W75" s="45"/>
      <c r="X75" s="45"/>
      <c r="Y75" s="45"/>
      <c r="Z75" s="46"/>
      <c r="AA75" s="46"/>
      <c r="AB75" s="46"/>
      <c r="AC75" s="46"/>
      <c r="AD75" s="46"/>
      <c r="AE75" s="46"/>
      <c r="AF75" s="46"/>
      <c r="AG75" s="46"/>
      <c r="AH75" s="46"/>
      <c r="AI75" s="46"/>
      <c r="AJ75" s="46"/>
    </row>
    <row r="76" spans="1:36" ht="18">
      <c r="A76" s="45"/>
      <c r="B76" s="45"/>
      <c r="C76" s="45"/>
      <c r="D76" s="45"/>
      <c r="E76" s="45"/>
      <c r="F76" s="45"/>
      <c r="G76" s="45"/>
      <c r="H76" s="45"/>
      <c r="I76" s="45"/>
      <c r="J76" s="45"/>
      <c r="K76" s="45"/>
      <c r="L76" s="45"/>
      <c r="M76" s="45"/>
      <c r="N76" s="47"/>
      <c r="O76" s="45"/>
      <c r="P76" s="45"/>
      <c r="Q76" s="45"/>
      <c r="R76" s="45"/>
      <c r="S76" s="45"/>
      <c r="T76" s="45"/>
      <c r="U76" s="45"/>
      <c r="V76" s="45"/>
      <c r="W76" s="45"/>
      <c r="X76" s="45"/>
      <c r="Y76" s="45"/>
      <c r="Z76" s="46"/>
      <c r="AA76" s="46"/>
      <c r="AB76" s="46"/>
      <c r="AC76" s="46"/>
      <c r="AD76" s="46"/>
      <c r="AE76" s="46"/>
      <c r="AF76" s="46"/>
      <c r="AG76" s="46"/>
      <c r="AH76" s="46"/>
      <c r="AI76" s="46"/>
      <c r="AJ76" s="46"/>
    </row>
    <row r="77" spans="1:36" ht="18">
      <c r="A77" s="45"/>
      <c r="B77" s="45"/>
      <c r="C77" s="45"/>
      <c r="D77" s="45"/>
      <c r="E77" s="45"/>
      <c r="F77" s="45"/>
      <c r="G77" s="45"/>
      <c r="H77" s="45"/>
      <c r="I77" s="45"/>
      <c r="J77" s="45"/>
      <c r="K77" s="45"/>
      <c r="L77" s="45"/>
      <c r="M77" s="45"/>
      <c r="N77" s="47"/>
      <c r="O77" s="45"/>
      <c r="P77" s="45"/>
      <c r="Q77" s="45"/>
      <c r="R77" s="45"/>
      <c r="S77" s="45"/>
      <c r="T77" s="45"/>
      <c r="U77" s="45"/>
      <c r="V77" s="45"/>
      <c r="W77" s="45"/>
      <c r="X77" s="45"/>
      <c r="Y77" s="45"/>
      <c r="Z77" s="46"/>
      <c r="AA77" s="46"/>
      <c r="AB77" s="46"/>
      <c r="AC77" s="46"/>
      <c r="AD77" s="46"/>
      <c r="AE77" s="46"/>
      <c r="AF77" s="46"/>
      <c r="AG77" s="46"/>
      <c r="AH77" s="46"/>
      <c r="AI77" s="46"/>
      <c r="AJ77" s="46"/>
    </row>
    <row r="78" spans="1:36" ht="18">
      <c r="A78" s="45"/>
      <c r="B78" s="45"/>
      <c r="C78" s="45"/>
      <c r="D78" s="45"/>
      <c r="E78" s="45"/>
      <c r="F78" s="45"/>
      <c r="G78" s="45"/>
      <c r="H78" s="45"/>
      <c r="I78" s="45"/>
      <c r="J78" s="45"/>
      <c r="K78" s="45"/>
      <c r="L78" s="45"/>
      <c r="M78" s="45"/>
      <c r="N78" s="47"/>
      <c r="O78" s="45"/>
      <c r="P78" s="45"/>
      <c r="Q78" s="45"/>
      <c r="R78" s="45"/>
      <c r="S78" s="45"/>
      <c r="T78" s="45"/>
      <c r="U78" s="45"/>
      <c r="V78" s="45"/>
      <c r="W78" s="45"/>
      <c r="X78" s="45"/>
      <c r="Y78" s="45"/>
      <c r="Z78" s="46"/>
      <c r="AA78" s="46"/>
      <c r="AB78" s="46"/>
      <c r="AC78" s="46"/>
      <c r="AD78" s="46"/>
      <c r="AE78" s="46"/>
      <c r="AF78" s="46"/>
      <c r="AG78" s="46"/>
      <c r="AH78" s="46"/>
      <c r="AI78" s="46"/>
      <c r="AJ78" s="46"/>
    </row>
    <row r="79" spans="1:36" ht="18">
      <c r="A79" s="45"/>
      <c r="B79" s="45"/>
      <c r="C79" s="45"/>
      <c r="D79" s="45"/>
      <c r="E79" s="45"/>
      <c r="F79" s="45"/>
      <c r="G79" s="45"/>
      <c r="H79" s="45"/>
      <c r="I79" s="45"/>
      <c r="J79" s="45"/>
      <c r="K79" s="45"/>
      <c r="L79" s="45"/>
      <c r="M79" s="45"/>
      <c r="N79" s="47"/>
      <c r="O79" s="45"/>
      <c r="P79" s="45"/>
      <c r="Q79" s="45"/>
      <c r="R79" s="45"/>
      <c r="S79" s="45"/>
      <c r="T79" s="45"/>
      <c r="U79" s="45"/>
      <c r="V79" s="45"/>
      <c r="W79" s="45"/>
      <c r="X79" s="45"/>
      <c r="Y79" s="45"/>
      <c r="Z79" s="46"/>
      <c r="AA79" s="46"/>
      <c r="AB79" s="46"/>
      <c r="AC79" s="46"/>
      <c r="AD79" s="46"/>
      <c r="AE79" s="46"/>
      <c r="AF79" s="46"/>
      <c r="AG79" s="46"/>
      <c r="AH79" s="46"/>
      <c r="AI79" s="46"/>
      <c r="AJ79" s="46"/>
    </row>
    <row r="80" spans="1:36" ht="18">
      <c r="A80" s="45"/>
      <c r="B80" s="45"/>
      <c r="C80" s="45"/>
      <c r="D80" s="45"/>
      <c r="E80" s="45"/>
      <c r="F80" s="45"/>
      <c r="G80" s="45"/>
      <c r="H80" s="45"/>
      <c r="I80" s="45"/>
      <c r="J80" s="45"/>
      <c r="K80" s="45"/>
      <c r="L80" s="45"/>
      <c r="M80" s="45"/>
      <c r="N80" s="47"/>
      <c r="O80" s="45"/>
      <c r="P80" s="45"/>
      <c r="Q80" s="45"/>
      <c r="R80" s="45"/>
      <c r="S80" s="45"/>
      <c r="T80" s="45"/>
      <c r="U80" s="45"/>
      <c r="V80" s="45"/>
      <c r="W80" s="45"/>
      <c r="X80" s="45"/>
      <c r="Y80" s="45"/>
      <c r="Z80" s="46"/>
      <c r="AA80" s="46"/>
      <c r="AB80" s="46"/>
      <c r="AC80" s="46"/>
      <c r="AD80" s="46"/>
      <c r="AE80" s="46"/>
      <c r="AF80" s="46"/>
      <c r="AG80" s="46"/>
      <c r="AH80" s="46"/>
      <c r="AI80" s="46"/>
      <c r="AJ80" s="46"/>
    </row>
    <row r="81" spans="1:36" ht="18">
      <c r="A81" s="45"/>
      <c r="B81" s="45"/>
      <c r="C81" s="45"/>
      <c r="D81" s="45"/>
      <c r="E81" s="45"/>
      <c r="F81" s="45"/>
      <c r="G81" s="45"/>
      <c r="H81" s="45"/>
      <c r="I81" s="45"/>
      <c r="J81" s="45"/>
      <c r="K81" s="45"/>
      <c r="L81" s="45"/>
      <c r="M81" s="45"/>
      <c r="N81" s="47"/>
      <c r="O81" s="45"/>
      <c r="P81" s="45"/>
      <c r="Q81" s="45"/>
      <c r="R81" s="45"/>
      <c r="S81" s="45"/>
      <c r="T81" s="45"/>
      <c r="U81" s="45"/>
      <c r="V81" s="45"/>
      <c r="W81" s="45"/>
      <c r="X81" s="45"/>
      <c r="Y81" s="45"/>
      <c r="Z81" s="46"/>
      <c r="AA81" s="46"/>
      <c r="AB81" s="46"/>
      <c r="AC81" s="46"/>
      <c r="AD81" s="46"/>
      <c r="AE81" s="46"/>
      <c r="AF81" s="46"/>
      <c r="AG81" s="46"/>
      <c r="AH81" s="46"/>
      <c r="AI81" s="46"/>
      <c r="AJ81" s="46"/>
    </row>
    <row r="82" spans="1:36" ht="18">
      <c r="A82" s="45"/>
      <c r="B82" s="45"/>
      <c r="C82" s="45"/>
      <c r="D82" s="45"/>
      <c r="E82" s="45"/>
      <c r="F82" s="45"/>
      <c r="G82" s="45"/>
      <c r="H82" s="45"/>
      <c r="I82" s="45"/>
      <c r="J82" s="45"/>
      <c r="K82" s="45"/>
      <c r="L82" s="45"/>
      <c r="M82" s="45"/>
      <c r="N82" s="47"/>
      <c r="O82" s="45"/>
      <c r="P82" s="45"/>
      <c r="Q82" s="45"/>
      <c r="R82" s="45"/>
      <c r="S82" s="45"/>
      <c r="T82" s="45"/>
      <c r="U82" s="45"/>
      <c r="V82" s="45"/>
      <c r="W82" s="45"/>
      <c r="X82" s="45"/>
      <c r="Y82" s="45"/>
      <c r="Z82" s="46"/>
      <c r="AA82" s="46"/>
      <c r="AB82" s="46"/>
      <c r="AC82" s="46"/>
      <c r="AD82" s="46"/>
      <c r="AE82" s="46"/>
      <c r="AF82" s="46"/>
      <c r="AG82" s="46"/>
      <c r="AH82" s="46"/>
      <c r="AI82" s="46"/>
      <c r="AJ82" s="46"/>
    </row>
    <row r="83" spans="1:36" ht="18">
      <c r="A83" s="45"/>
      <c r="B83" s="45"/>
      <c r="C83" s="45"/>
      <c r="D83" s="45"/>
      <c r="E83" s="45"/>
      <c r="F83" s="45"/>
      <c r="G83" s="45"/>
      <c r="H83" s="45"/>
      <c r="I83" s="45"/>
      <c r="J83" s="45"/>
      <c r="K83" s="45"/>
      <c r="L83" s="45"/>
      <c r="M83" s="45"/>
      <c r="N83" s="47"/>
      <c r="O83" s="45"/>
      <c r="P83" s="45"/>
      <c r="Q83" s="45"/>
      <c r="R83" s="45"/>
      <c r="S83" s="45"/>
      <c r="T83" s="45"/>
      <c r="U83" s="45"/>
      <c r="V83" s="45"/>
      <c r="W83" s="45"/>
      <c r="X83" s="45"/>
      <c r="Y83" s="45"/>
      <c r="Z83" s="46"/>
      <c r="AA83" s="46"/>
      <c r="AB83" s="46"/>
      <c r="AC83" s="46"/>
      <c r="AD83" s="46"/>
      <c r="AE83" s="46"/>
      <c r="AF83" s="46"/>
      <c r="AG83" s="46"/>
      <c r="AH83" s="46"/>
      <c r="AI83" s="46"/>
      <c r="AJ83" s="46"/>
    </row>
    <row r="84" spans="1:36" ht="18">
      <c r="A84" s="45"/>
      <c r="B84" s="45"/>
      <c r="C84" s="45"/>
      <c r="D84" s="45"/>
      <c r="E84" s="45"/>
      <c r="F84" s="45"/>
      <c r="G84" s="45"/>
      <c r="H84" s="45"/>
      <c r="I84" s="45"/>
      <c r="J84" s="45"/>
      <c r="K84" s="45"/>
      <c r="L84" s="45"/>
      <c r="M84" s="45"/>
      <c r="N84" s="47"/>
      <c r="O84" s="45"/>
      <c r="P84" s="45"/>
      <c r="Q84" s="45"/>
      <c r="R84" s="45"/>
      <c r="S84" s="45"/>
      <c r="T84" s="45"/>
      <c r="U84" s="45"/>
      <c r="V84" s="45"/>
      <c r="W84" s="45"/>
      <c r="X84" s="45"/>
      <c r="Y84" s="45"/>
      <c r="Z84" s="46"/>
      <c r="AA84" s="46"/>
      <c r="AB84" s="46"/>
      <c r="AC84" s="46"/>
      <c r="AD84" s="46"/>
      <c r="AE84" s="46"/>
      <c r="AF84" s="46"/>
      <c r="AG84" s="46"/>
      <c r="AH84" s="46"/>
      <c r="AI84" s="46"/>
      <c r="AJ84" s="46"/>
    </row>
    <row r="85" spans="1:36" ht="18">
      <c r="A85" s="45"/>
      <c r="B85" s="45"/>
      <c r="C85" s="45"/>
      <c r="D85" s="45"/>
      <c r="E85" s="45"/>
      <c r="F85" s="45"/>
      <c r="G85" s="45"/>
      <c r="H85" s="45"/>
      <c r="I85" s="45"/>
      <c r="J85" s="45"/>
      <c r="K85" s="45"/>
      <c r="L85" s="45"/>
      <c r="M85" s="45"/>
      <c r="N85" s="47"/>
      <c r="O85" s="45"/>
      <c r="P85" s="45"/>
      <c r="Q85" s="45"/>
      <c r="R85" s="45"/>
      <c r="S85" s="45"/>
      <c r="T85" s="45"/>
      <c r="U85" s="45"/>
      <c r="V85" s="45"/>
      <c r="W85" s="45"/>
      <c r="X85" s="45"/>
      <c r="Y85" s="45"/>
      <c r="Z85" s="46"/>
      <c r="AA85" s="46"/>
      <c r="AB85" s="46"/>
      <c r="AC85" s="46"/>
      <c r="AD85" s="46"/>
      <c r="AE85" s="46"/>
      <c r="AF85" s="46"/>
      <c r="AG85" s="46"/>
      <c r="AH85" s="46"/>
      <c r="AI85" s="46"/>
      <c r="AJ85" s="46"/>
    </row>
    <row r="86" spans="1:36" ht="18">
      <c r="A86" s="45"/>
      <c r="B86" s="45"/>
      <c r="C86" s="45"/>
      <c r="D86" s="45"/>
      <c r="E86" s="45"/>
      <c r="F86" s="45"/>
      <c r="G86" s="45"/>
      <c r="H86" s="45"/>
      <c r="I86" s="45"/>
      <c r="J86" s="45"/>
      <c r="K86" s="45"/>
      <c r="L86" s="45"/>
      <c r="M86" s="45"/>
      <c r="N86" s="47"/>
      <c r="O86" s="45"/>
      <c r="P86" s="45"/>
      <c r="Q86" s="45"/>
      <c r="R86" s="45"/>
      <c r="S86" s="45"/>
      <c r="T86" s="45"/>
      <c r="U86" s="45"/>
      <c r="V86" s="45"/>
      <c r="W86" s="45"/>
      <c r="X86" s="45"/>
      <c r="Y86" s="45"/>
      <c r="Z86" s="46"/>
      <c r="AA86" s="46"/>
      <c r="AB86" s="46"/>
      <c r="AC86" s="46"/>
      <c r="AD86" s="46"/>
      <c r="AE86" s="46"/>
      <c r="AF86" s="46"/>
      <c r="AG86" s="46"/>
      <c r="AH86" s="46"/>
      <c r="AI86" s="46"/>
      <c r="AJ86" s="46"/>
    </row>
    <row r="87" spans="1:36" ht="18">
      <c r="A87" s="45"/>
      <c r="B87" s="45"/>
      <c r="C87" s="45"/>
      <c r="D87" s="45"/>
      <c r="E87" s="45"/>
      <c r="F87" s="45"/>
      <c r="G87" s="45"/>
      <c r="H87" s="45"/>
      <c r="I87" s="45"/>
      <c r="J87" s="45"/>
      <c r="K87" s="45"/>
      <c r="L87" s="45"/>
      <c r="M87" s="45"/>
      <c r="N87" s="47"/>
      <c r="O87" s="45"/>
      <c r="P87" s="45"/>
      <c r="Q87" s="45"/>
      <c r="R87" s="45"/>
      <c r="S87" s="45"/>
      <c r="T87" s="45"/>
      <c r="U87" s="45"/>
      <c r="V87" s="45"/>
      <c r="W87" s="45"/>
      <c r="X87" s="45"/>
      <c r="Y87" s="45"/>
      <c r="Z87" s="46"/>
      <c r="AA87" s="46"/>
      <c r="AB87" s="46"/>
      <c r="AC87" s="46"/>
      <c r="AD87" s="46"/>
      <c r="AE87" s="46"/>
      <c r="AF87" s="46"/>
      <c r="AG87" s="46"/>
      <c r="AH87" s="46"/>
      <c r="AI87" s="46"/>
      <c r="AJ87" s="46"/>
    </row>
    <row r="88" spans="1:36" ht="18">
      <c r="A88" s="45"/>
      <c r="B88" s="45"/>
      <c r="C88" s="45"/>
      <c r="D88" s="45"/>
      <c r="E88" s="45"/>
      <c r="F88" s="45"/>
      <c r="G88" s="45"/>
      <c r="H88" s="45"/>
      <c r="I88" s="45"/>
      <c r="J88" s="45"/>
      <c r="K88" s="45"/>
      <c r="L88" s="45"/>
      <c r="M88" s="45"/>
      <c r="N88" s="47"/>
      <c r="O88" s="45"/>
      <c r="P88" s="45"/>
      <c r="Q88" s="45"/>
      <c r="R88" s="45"/>
      <c r="S88" s="45"/>
      <c r="T88" s="45"/>
      <c r="U88" s="45"/>
      <c r="V88" s="45"/>
      <c r="W88" s="45"/>
      <c r="X88" s="45"/>
      <c r="Y88" s="45"/>
      <c r="Z88" s="46"/>
      <c r="AA88" s="46"/>
      <c r="AB88" s="46"/>
      <c r="AC88" s="46"/>
      <c r="AD88" s="46"/>
      <c r="AE88" s="46"/>
      <c r="AF88" s="46"/>
      <c r="AG88" s="46"/>
      <c r="AH88" s="46"/>
      <c r="AI88" s="46"/>
      <c r="AJ88" s="46"/>
    </row>
    <row r="89" spans="1:36" ht="18">
      <c r="A89" s="45"/>
      <c r="B89" s="45"/>
      <c r="C89" s="45"/>
      <c r="D89" s="45"/>
      <c r="E89" s="45"/>
      <c r="F89" s="45"/>
      <c r="G89" s="45"/>
      <c r="H89" s="45"/>
      <c r="I89" s="45"/>
      <c r="J89" s="45"/>
      <c r="K89" s="45"/>
      <c r="L89" s="45"/>
      <c r="M89" s="45"/>
      <c r="N89" s="47"/>
      <c r="O89" s="45"/>
      <c r="P89" s="45"/>
      <c r="Q89" s="45"/>
      <c r="R89" s="45"/>
      <c r="S89" s="45"/>
      <c r="T89" s="45"/>
      <c r="U89" s="45"/>
      <c r="V89" s="45"/>
      <c r="W89" s="45"/>
      <c r="X89" s="45"/>
      <c r="Y89" s="45"/>
      <c r="Z89" s="46"/>
      <c r="AA89" s="46"/>
      <c r="AB89" s="46"/>
      <c r="AC89" s="46"/>
      <c r="AD89" s="46"/>
      <c r="AE89" s="46"/>
      <c r="AF89" s="46"/>
      <c r="AG89" s="46"/>
      <c r="AH89" s="46"/>
      <c r="AI89" s="46"/>
      <c r="AJ89" s="46"/>
    </row>
    <row r="90" spans="1:36" ht="18">
      <c r="A90" s="45"/>
      <c r="B90" s="45"/>
      <c r="C90" s="45"/>
      <c r="D90" s="45"/>
      <c r="E90" s="45"/>
      <c r="F90" s="45"/>
      <c r="G90" s="45"/>
      <c r="H90" s="45"/>
      <c r="I90" s="45"/>
      <c r="J90" s="45"/>
      <c r="K90" s="45"/>
      <c r="L90" s="45"/>
      <c r="M90" s="45"/>
      <c r="N90" s="47"/>
      <c r="O90" s="45"/>
      <c r="P90" s="45"/>
      <c r="Q90" s="45"/>
      <c r="R90" s="45"/>
      <c r="S90" s="45"/>
      <c r="T90" s="45"/>
      <c r="U90" s="45"/>
      <c r="V90" s="45"/>
      <c r="W90" s="45"/>
      <c r="X90" s="45"/>
      <c r="Y90" s="45"/>
      <c r="Z90" s="46"/>
      <c r="AA90" s="46"/>
      <c r="AB90" s="46"/>
      <c r="AC90" s="46"/>
      <c r="AD90" s="46"/>
      <c r="AE90" s="46"/>
      <c r="AF90" s="46"/>
      <c r="AG90" s="46"/>
      <c r="AH90" s="46"/>
      <c r="AI90" s="46"/>
      <c r="AJ90" s="46"/>
    </row>
    <row r="91" spans="1:36" ht="18">
      <c r="A91" s="45"/>
      <c r="B91" s="45"/>
      <c r="C91" s="45"/>
      <c r="D91" s="45"/>
      <c r="E91" s="45"/>
      <c r="F91" s="45"/>
      <c r="G91" s="45"/>
      <c r="H91" s="45"/>
      <c r="I91" s="45"/>
      <c r="J91" s="45"/>
      <c r="K91" s="45"/>
      <c r="L91" s="45"/>
      <c r="M91" s="45"/>
      <c r="N91" s="47"/>
      <c r="O91" s="45"/>
      <c r="P91" s="45"/>
      <c r="Q91" s="45"/>
      <c r="R91" s="45"/>
      <c r="S91" s="45"/>
      <c r="T91" s="45"/>
      <c r="U91" s="45"/>
      <c r="V91" s="45"/>
      <c r="W91" s="45"/>
      <c r="X91" s="45"/>
      <c r="Y91" s="45"/>
      <c r="Z91" s="46"/>
      <c r="AA91" s="46"/>
      <c r="AB91" s="46"/>
      <c r="AC91" s="46"/>
      <c r="AD91" s="46"/>
      <c r="AE91" s="46"/>
      <c r="AF91" s="46"/>
      <c r="AG91" s="46"/>
      <c r="AH91" s="46"/>
      <c r="AI91" s="46"/>
      <c r="AJ91" s="46"/>
    </row>
    <row r="92" spans="1:36" ht="18">
      <c r="A92" s="45"/>
      <c r="B92" s="45"/>
      <c r="C92" s="45"/>
      <c r="D92" s="45"/>
      <c r="E92" s="45"/>
      <c r="F92" s="45"/>
      <c r="G92" s="45"/>
      <c r="H92" s="45"/>
      <c r="I92" s="45"/>
      <c r="J92" s="45"/>
      <c r="K92" s="45"/>
      <c r="L92" s="45"/>
      <c r="M92" s="45"/>
      <c r="N92" s="47"/>
      <c r="O92" s="45"/>
      <c r="P92" s="45"/>
      <c r="Q92" s="45"/>
      <c r="R92" s="45"/>
      <c r="S92" s="45"/>
      <c r="T92" s="45"/>
      <c r="U92" s="45"/>
      <c r="V92" s="45"/>
      <c r="W92" s="45"/>
      <c r="X92" s="45"/>
      <c r="Y92" s="45"/>
      <c r="Z92" s="46"/>
      <c r="AA92" s="46"/>
      <c r="AB92" s="46"/>
      <c r="AC92" s="46"/>
      <c r="AD92" s="46"/>
      <c r="AE92" s="46"/>
      <c r="AF92" s="46"/>
      <c r="AG92" s="46"/>
      <c r="AH92" s="46"/>
      <c r="AI92" s="46"/>
      <c r="AJ92" s="46"/>
    </row>
    <row r="93" spans="1:36" ht="18">
      <c r="A93" s="45"/>
      <c r="B93" s="45"/>
      <c r="C93" s="45"/>
      <c r="D93" s="45"/>
      <c r="E93" s="45"/>
      <c r="F93" s="45"/>
      <c r="G93" s="45"/>
      <c r="H93" s="45"/>
      <c r="I93" s="45"/>
      <c r="J93" s="45"/>
      <c r="K93" s="45"/>
      <c r="L93" s="45"/>
      <c r="M93" s="45"/>
      <c r="N93" s="47"/>
      <c r="O93" s="45"/>
      <c r="P93" s="45"/>
      <c r="Q93" s="45"/>
      <c r="R93" s="45"/>
      <c r="S93" s="45"/>
      <c r="T93" s="45"/>
      <c r="U93" s="45"/>
      <c r="V93" s="45"/>
      <c r="W93" s="45"/>
      <c r="X93" s="45"/>
      <c r="Y93" s="45"/>
      <c r="Z93" s="46"/>
      <c r="AA93" s="46"/>
      <c r="AB93" s="46"/>
      <c r="AC93" s="46"/>
      <c r="AD93" s="46"/>
      <c r="AE93" s="46"/>
      <c r="AF93" s="46"/>
      <c r="AG93" s="46"/>
      <c r="AH93" s="46"/>
      <c r="AI93" s="46"/>
      <c r="AJ93" s="46"/>
    </row>
    <row r="94" spans="1:36" ht="18">
      <c r="A94" s="45"/>
      <c r="B94" s="45"/>
      <c r="C94" s="45"/>
      <c r="D94" s="45"/>
      <c r="E94" s="45"/>
      <c r="F94" s="45"/>
      <c r="G94" s="45"/>
      <c r="H94" s="45"/>
      <c r="I94" s="45"/>
      <c r="J94" s="45"/>
      <c r="K94" s="45"/>
      <c r="L94" s="45"/>
      <c r="M94" s="45"/>
      <c r="N94" s="47"/>
      <c r="O94" s="45"/>
      <c r="P94" s="45"/>
      <c r="Q94" s="45"/>
      <c r="R94" s="45"/>
      <c r="S94" s="45"/>
      <c r="T94" s="45"/>
      <c r="U94" s="45"/>
      <c r="V94" s="45"/>
      <c r="W94" s="45"/>
      <c r="X94" s="45"/>
      <c r="Y94" s="45"/>
      <c r="Z94" s="46"/>
      <c r="AA94" s="46"/>
      <c r="AB94" s="46"/>
      <c r="AC94" s="46"/>
      <c r="AD94" s="46"/>
      <c r="AE94" s="46"/>
      <c r="AF94" s="46"/>
      <c r="AG94" s="46"/>
      <c r="AH94" s="46"/>
      <c r="AI94" s="46"/>
      <c r="AJ94" s="46"/>
    </row>
    <row r="95" spans="1:36" ht="18">
      <c r="A95" s="45"/>
      <c r="B95" s="45"/>
      <c r="C95" s="45"/>
      <c r="D95" s="45"/>
      <c r="E95" s="45"/>
      <c r="F95" s="45"/>
      <c r="G95" s="45"/>
      <c r="H95" s="45"/>
      <c r="I95" s="45"/>
      <c r="J95" s="45"/>
      <c r="K95" s="45"/>
      <c r="L95" s="45"/>
      <c r="M95" s="45"/>
      <c r="N95" s="47"/>
      <c r="O95" s="45"/>
      <c r="P95" s="45"/>
      <c r="Q95" s="45"/>
      <c r="R95" s="45"/>
      <c r="S95" s="45"/>
      <c r="T95" s="45"/>
      <c r="U95" s="45"/>
      <c r="V95" s="45"/>
      <c r="W95" s="45"/>
      <c r="X95" s="45"/>
      <c r="Y95" s="45"/>
      <c r="Z95" s="46"/>
      <c r="AA95" s="46"/>
      <c r="AB95" s="46"/>
      <c r="AC95" s="46"/>
      <c r="AD95" s="46"/>
      <c r="AE95" s="46"/>
      <c r="AF95" s="46"/>
      <c r="AG95" s="46"/>
      <c r="AH95" s="46"/>
      <c r="AI95" s="46"/>
      <c r="AJ95" s="46"/>
    </row>
    <row r="96" spans="1:36" ht="18">
      <c r="A96" s="45"/>
      <c r="B96" s="45"/>
      <c r="C96" s="45"/>
      <c r="D96" s="45"/>
      <c r="E96" s="45"/>
      <c r="F96" s="45"/>
      <c r="G96" s="45"/>
      <c r="H96" s="45"/>
      <c r="I96" s="45"/>
      <c r="J96" s="45"/>
      <c r="K96" s="45"/>
      <c r="L96" s="45"/>
      <c r="M96" s="45"/>
      <c r="N96" s="47"/>
      <c r="O96" s="45"/>
      <c r="P96" s="45"/>
      <c r="Q96" s="45"/>
      <c r="R96" s="45"/>
      <c r="S96" s="45"/>
      <c r="T96" s="45"/>
      <c r="U96" s="45"/>
      <c r="V96" s="45"/>
      <c r="W96" s="45"/>
      <c r="X96" s="45"/>
      <c r="Y96" s="45"/>
      <c r="Z96" s="46"/>
      <c r="AA96" s="46"/>
      <c r="AB96" s="46"/>
      <c r="AC96" s="46"/>
      <c r="AD96" s="46"/>
      <c r="AE96" s="46"/>
      <c r="AF96" s="46"/>
      <c r="AG96" s="46"/>
      <c r="AH96" s="46"/>
      <c r="AI96" s="46"/>
      <c r="AJ96" s="46"/>
    </row>
    <row r="97" spans="1:36" ht="18">
      <c r="A97" s="45"/>
      <c r="B97" s="45"/>
      <c r="C97" s="45"/>
      <c r="D97" s="45"/>
      <c r="E97" s="45"/>
      <c r="F97" s="45"/>
      <c r="G97" s="45"/>
      <c r="H97" s="45"/>
      <c r="I97" s="45"/>
      <c r="J97" s="45"/>
      <c r="K97" s="45"/>
      <c r="L97" s="45"/>
      <c r="M97" s="45"/>
      <c r="N97" s="47"/>
      <c r="O97" s="45"/>
      <c r="P97" s="45"/>
      <c r="Q97" s="45"/>
      <c r="R97" s="45"/>
      <c r="S97" s="45"/>
      <c r="T97" s="45"/>
      <c r="U97" s="45"/>
      <c r="V97" s="45"/>
      <c r="W97" s="45"/>
      <c r="X97" s="45"/>
      <c r="Y97" s="45"/>
      <c r="Z97" s="46"/>
      <c r="AA97" s="46"/>
      <c r="AB97" s="46"/>
      <c r="AC97" s="46"/>
      <c r="AD97" s="46"/>
      <c r="AE97" s="46"/>
      <c r="AF97" s="46"/>
      <c r="AG97" s="46"/>
      <c r="AH97" s="46"/>
      <c r="AI97" s="46"/>
      <c r="AJ97" s="46"/>
    </row>
    <row r="98" spans="1:36" ht="18">
      <c r="A98" s="45"/>
      <c r="B98" s="45"/>
      <c r="C98" s="45"/>
      <c r="D98" s="45"/>
      <c r="E98" s="45"/>
      <c r="F98" s="45"/>
      <c r="G98" s="45"/>
      <c r="H98" s="45"/>
      <c r="I98" s="45"/>
      <c r="J98" s="45"/>
      <c r="K98" s="45"/>
      <c r="L98" s="45"/>
      <c r="M98" s="45"/>
      <c r="N98" s="47"/>
      <c r="O98" s="45"/>
      <c r="P98" s="45"/>
      <c r="Q98" s="45"/>
      <c r="R98" s="45"/>
      <c r="S98" s="45"/>
      <c r="T98" s="45"/>
      <c r="U98" s="45"/>
      <c r="V98" s="45"/>
      <c r="W98" s="45"/>
      <c r="X98" s="45"/>
      <c r="Y98" s="45"/>
      <c r="Z98" s="46"/>
      <c r="AA98" s="46"/>
      <c r="AB98" s="46"/>
      <c r="AC98" s="46"/>
      <c r="AD98" s="46"/>
      <c r="AE98" s="46"/>
      <c r="AF98" s="46"/>
      <c r="AG98" s="46"/>
      <c r="AH98" s="46"/>
      <c r="AI98" s="46"/>
      <c r="AJ98" s="46"/>
    </row>
    <row r="99" spans="1:36" ht="18">
      <c r="A99" s="1"/>
      <c r="B99" s="1"/>
      <c r="C99" s="1"/>
      <c r="D99" s="1"/>
      <c r="E99" s="1"/>
      <c r="F99" s="1"/>
      <c r="G99" s="1"/>
      <c r="H99" s="1"/>
      <c r="I99" s="1"/>
      <c r="J99" s="1"/>
      <c r="K99" s="1"/>
      <c r="L99" s="1"/>
      <c r="M99" s="1"/>
      <c r="N99" s="4"/>
      <c r="O99" s="1"/>
      <c r="P99" s="1"/>
      <c r="Q99" s="1"/>
      <c r="R99" s="1"/>
      <c r="S99" s="1"/>
      <c r="T99" s="1"/>
      <c r="U99" s="1"/>
      <c r="V99" s="1"/>
      <c r="W99" s="1"/>
      <c r="X99" s="1"/>
      <c r="Y99" s="1"/>
    </row>
    <row r="100" spans="1:36" ht="18">
      <c r="A100" s="1"/>
      <c r="B100" s="1"/>
      <c r="C100" s="1"/>
      <c r="D100" s="1"/>
      <c r="E100" s="1"/>
      <c r="F100" s="1"/>
      <c r="G100" s="1"/>
      <c r="H100" s="1"/>
      <c r="I100" s="1"/>
      <c r="J100" s="1"/>
      <c r="K100" s="1"/>
      <c r="L100" s="1"/>
      <c r="M100" s="1"/>
      <c r="N100" s="4"/>
      <c r="O100" s="1"/>
      <c r="P100" s="1"/>
      <c r="Q100" s="1"/>
      <c r="R100" s="1"/>
      <c r="S100" s="1"/>
      <c r="T100" s="1"/>
      <c r="U100" s="1"/>
      <c r="V100" s="1"/>
      <c r="W100" s="1"/>
      <c r="X100" s="1"/>
      <c r="Y100" s="1"/>
    </row>
    <row r="101" spans="1:36" ht="18">
      <c r="A101" s="1"/>
      <c r="B101" s="1"/>
      <c r="C101" s="1"/>
      <c r="D101" s="1"/>
      <c r="E101" s="1"/>
      <c r="F101" s="1"/>
      <c r="G101" s="1"/>
      <c r="H101" s="1"/>
      <c r="I101" s="1"/>
      <c r="J101" s="1"/>
      <c r="K101" s="1"/>
      <c r="L101" s="1"/>
      <c r="M101" s="1"/>
      <c r="N101" s="4"/>
      <c r="O101" s="1"/>
      <c r="P101" s="1"/>
      <c r="Q101" s="1"/>
      <c r="R101" s="1"/>
      <c r="S101" s="1"/>
      <c r="T101" s="1"/>
      <c r="U101" s="1"/>
      <c r="V101" s="1"/>
      <c r="W101" s="1"/>
      <c r="X101" s="1"/>
      <c r="Y101" s="1"/>
    </row>
    <row r="102" spans="1:36" ht="18">
      <c r="A102" s="1"/>
      <c r="B102" s="1"/>
      <c r="C102" s="1"/>
      <c r="D102" s="1"/>
      <c r="E102" s="1"/>
      <c r="F102" s="1"/>
      <c r="G102" s="1"/>
      <c r="H102" s="1"/>
      <c r="I102" s="1"/>
      <c r="J102" s="1"/>
      <c r="K102" s="1"/>
      <c r="L102" s="1"/>
      <c r="M102" s="1"/>
      <c r="N102" s="4"/>
      <c r="O102" s="1"/>
      <c r="P102" s="1"/>
      <c r="Q102" s="1"/>
      <c r="R102" s="1"/>
      <c r="S102" s="1"/>
      <c r="T102" s="1"/>
      <c r="U102" s="1"/>
      <c r="V102" s="1"/>
      <c r="W102" s="1"/>
      <c r="X102" s="1"/>
      <c r="Y102" s="1"/>
    </row>
    <row r="103" spans="1:36" ht="18">
      <c r="A103" s="1"/>
      <c r="B103" s="1"/>
      <c r="C103" s="1"/>
      <c r="D103" s="1"/>
      <c r="E103" s="1"/>
      <c r="F103" s="1"/>
      <c r="G103" s="1"/>
      <c r="H103" s="1"/>
      <c r="I103" s="1"/>
      <c r="J103" s="1"/>
      <c r="K103" s="1"/>
      <c r="L103" s="1"/>
      <c r="M103" s="1"/>
      <c r="N103" s="4"/>
      <c r="O103" s="1"/>
      <c r="P103" s="1"/>
      <c r="Q103" s="1"/>
      <c r="R103" s="1"/>
      <c r="S103" s="1"/>
      <c r="T103" s="1"/>
      <c r="U103" s="1"/>
      <c r="V103" s="1"/>
      <c r="W103" s="1"/>
      <c r="X103" s="1"/>
      <c r="Y103" s="1"/>
    </row>
    <row r="104" spans="1:36" ht="18">
      <c r="A104" s="1"/>
      <c r="B104" s="1"/>
      <c r="C104" s="1"/>
      <c r="D104" s="1"/>
      <c r="E104" s="1"/>
      <c r="F104" s="1"/>
      <c r="G104" s="1"/>
      <c r="H104" s="1"/>
      <c r="I104" s="1"/>
      <c r="J104" s="1"/>
      <c r="K104" s="1"/>
      <c r="L104" s="1"/>
      <c r="M104" s="1"/>
      <c r="N104" s="4"/>
      <c r="O104" s="1"/>
      <c r="P104" s="1"/>
      <c r="Q104" s="1"/>
      <c r="R104" s="1"/>
      <c r="S104" s="1"/>
      <c r="T104" s="1"/>
      <c r="U104" s="1"/>
      <c r="V104" s="1"/>
      <c r="W104" s="1"/>
      <c r="X104" s="1"/>
      <c r="Y104" s="1"/>
    </row>
    <row r="105" spans="1:36" ht="18">
      <c r="A105" s="1"/>
      <c r="B105" s="1"/>
      <c r="C105" s="1"/>
      <c r="D105" s="1"/>
      <c r="E105" s="1"/>
      <c r="F105" s="1"/>
      <c r="G105" s="1"/>
      <c r="H105" s="1"/>
      <c r="I105" s="1"/>
      <c r="J105" s="1"/>
      <c r="K105" s="1"/>
      <c r="L105" s="1"/>
      <c r="M105" s="1"/>
      <c r="N105" s="4"/>
      <c r="O105" s="1"/>
      <c r="P105" s="1"/>
      <c r="Q105" s="1"/>
      <c r="R105" s="1"/>
      <c r="S105" s="1"/>
      <c r="T105" s="1"/>
      <c r="U105" s="1"/>
      <c r="V105" s="1"/>
      <c r="W105" s="1"/>
      <c r="X105" s="1"/>
      <c r="Y105" s="1"/>
    </row>
    <row r="106" spans="1:36" ht="18">
      <c r="A106" s="1"/>
      <c r="B106" s="1"/>
      <c r="C106" s="1"/>
      <c r="D106" s="1"/>
      <c r="E106" s="1"/>
      <c r="F106" s="1"/>
      <c r="G106" s="1"/>
      <c r="H106" s="1"/>
      <c r="I106" s="1"/>
      <c r="J106" s="1"/>
      <c r="K106" s="1"/>
      <c r="L106" s="1"/>
      <c r="M106" s="1"/>
      <c r="N106" s="4"/>
      <c r="O106" s="1"/>
      <c r="P106" s="1"/>
      <c r="Q106" s="1"/>
      <c r="R106" s="1"/>
      <c r="S106" s="1"/>
      <c r="T106" s="1"/>
      <c r="U106" s="1"/>
      <c r="V106" s="1"/>
      <c r="W106" s="1"/>
      <c r="X106" s="1"/>
      <c r="Y106" s="1"/>
    </row>
    <row r="107" spans="1:36" ht="18">
      <c r="A107" s="1"/>
      <c r="B107" s="1"/>
      <c r="C107" s="1"/>
      <c r="D107" s="1"/>
      <c r="E107" s="1"/>
      <c r="F107" s="1"/>
      <c r="G107" s="1"/>
      <c r="H107" s="1"/>
      <c r="I107" s="1"/>
      <c r="J107" s="1"/>
      <c r="K107" s="1"/>
      <c r="L107" s="1"/>
      <c r="M107" s="1"/>
      <c r="N107" s="4"/>
      <c r="O107" s="1"/>
      <c r="P107" s="1"/>
      <c r="Q107" s="1"/>
      <c r="R107" s="1"/>
      <c r="S107" s="1"/>
      <c r="T107" s="1"/>
      <c r="U107" s="1"/>
      <c r="V107" s="1"/>
      <c r="W107" s="1"/>
      <c r="X107" s="1"/>
      <c r="Y107" s="1"/>
    </row>
    <row r="108" spans="1:36" ht="18">
      <c r="A108" s="1"/>
      <c r="B108" s="1"/>
      <c r="C108" s="1"/>
      <c r="D108" s="1"/>
      <c r="E108" s="1"/>
      <c r="F108" s="1"/>
      <c r="G108" s="1"/>
      <c r="H108" s="1"/>
      <c r="I108" s="1"/>
      <c r="J108" s="1"/>
      <c r="K108" s="1"/>
      <c r="L108" s="1"/>
      <c r="M108" s="1"/>
      <c r="N108" s="4"/>
      <c r="O108" s="1"/>
      <c r="P108" s="1"/>
      <c r="Q108" s="1"/>
      <c r="R108" s="1"/>
      <c r="S108" s="1"/>
      <c r="T108" s="1"/>
      <c r="U108" s="1"/>
      <c r="V108" s="1"/>
      <c r="W108" s="1"/>
      <c r="X108" s="1"/>
      <c r="Y108" s="1"/>
    </row>
    <row r="109" spans="1:36" ht="18">
      <c r="A109" s="1"/>
      <c r="B109" s="1"/>
      <c r="C109" s="1"/>
      <c r="D109" s="1"/>
      <c r="E109" s="1"/>
      <c r="F109" s="1"/>
      <c r="G109" s="1"/>
      <c r="H109" s="1"/>
      <c r="I109" s="1"/>
      <c r="J109" s="1"/>
      <c r="K109" s="1"/>
      <c r="L109" s="1"/>
      <c r="M109" s="1"/>
      <c r="N109" s="4"/>
      <c r="O109" s="1"/>
      <c r="P109" s="1"/>
      <c r="Q109" s="1"/>
      <c r="R109" s="1"/>
      <c r="S109" s="1"/>
      <c r="T109" s="1"/>
      <c r="U109" s="1"/>
      <c r="V109" s="1"/>
      <c r="W109" s="1"/>
      <c r="X109" s="1"/>
      <c r="Y109" s="1"/>
    </row>
    <row r="110" spans="1:36" ht="18">
      <c r="A110" s="1"/>
      <c r="B110" s="1"/>
      <c r="C110" s="1"/>
      <c r="D110" s="1"/>
      <c r="E110" s="1"/>
      <c r="F110" s="1"/>
      <c r="G110" s="1"/>
      <c r="H110" s="1"/>
      <c r="I110" s="1"/>
      <c r="J110" s="1"/>
      <c r="K110" s="1"/>
      <c r="L110" s="1"/>
      <c r="M110" s="1"/>
      <c r="N110" s="4"/>
      <c r="O110" s="1"/>
      <c r="P110" s="1"/>
      <c r="Q110" s="1"/>
      <c r="R110" s="1"/>
      <c r="S110" s="1"/>
      <c r="T110" s="1"/>
      <c r="U110" s="1"/>
      <c r="V110" s="1"/>
      <c r="W110" s="1"/>
      <c r="X110" s="1"/>
      <c r="Y110" s="1"/>
    </row>
    <row r="111" spans="1:36" ht="18">
      <c r="A111" s="1"/>
      <c r="B111" s="1"/>
      <c r="C111" s="1"/>
      <c r="D111" s="1"/>
      <c r="E111" s="1"/>
      <c r="F111" s="1"/>
      <c r="G111" s="1"/>
      <c r="H111" s="1"/>
      <c r="I111" s="1"/>
      <c r="J111" s="1"/>
      <c r="K111" s="1"/>
      <c r="L111" s="1"/>
      <c r="M111" s="1"/>
      <c r="N111" s="4"/>
      <c r="O111" s="1"/>
      <c r="P111" s="1"/>
      <c r="Q111" s="1"/>
      <c r="R111" s="1"/>
      <c r="S111" s="1"/>
      <c r="T111" s="1"/>
      <c r="U111" s="1"/>
      <c r="V111" s="1"/>
      <c r="W111" s="1"/>
      <c r="X111" s="1"/>
      <c r="Y111" s="1"/>
    </row>
    <row r="112" spans="1:36" ht="18">
      <c r="A112" s="1"/>
      <c r="B112" s="1"/>
      <c r="C112" s="1"/>
      <c r="D112" s="1"/>
      <c r="E112" s="1"/>
      <c r="F112" s="1"/>
      <c r="G112" s="1"/>
      <c r="H112" s="1"/>
      <c r="I112" s="1"/>
      <c r="J112" s="1"/>
      <c r="K112" s="1"/>
      <c r="L112" s="1"/>
      <c r="M112" s="1"/>
      <c r="N112" s="4"/>
      <c r="O112" s="1"/>
      <c r="P112" s="1"/>
      <c r="Q112" s="1"/>
      <c r="R112" s="1"/>
      <c r="S112" s="1"/>
      <c r="T112" s="1"/>
      <c r="U112" s="1"/>
      <c r="V112" s="1"/>
      <c r="W112" s="1"/>
      <c r="X112" s="1"/>
      <c r="Y112" s="1"/>
    </row>
    <row r="113" spans="1:25" ht="18">
      <c r="A113" s="1"/>
      <c r="B113" s="1"/>
      <c r="C113" s="1"/>
      <c r="D113" s="1"/>
      <c r="E113" s="1"/>
      <c r="F113" s="1"/>
      <c r="G113" s="1"/>
      <c r="H113" s="1"/>
      <c r="I113" s="1"/>
      <c r="J113" s="1"/>
      <c r="K113" s="1"/>
      <c r="L113" s="1"/>
      <c r="M113" s="1"/>
      <c r="N113" s="4"/>
      <c r="O113" s="1"/>
      <c r="P113" s="1"/>
      <c r="Q113" s="1"/>
      <c r="R113" s="1"/>
      <c r="S113" s="1"/>
      <c r="T113" s="1"/>
      <c r="U113" s="1"/>
      <c r="V113" s="1"/>
      <c r="W113" s="1"/>
      <c r="X113" s="1"/>
      <c r="Y113" s="1"/>
    </row>
    <row r="114" spans="1:25" ht="18">
      <c r="A114" s="1"/>
      <c r="B114" s="1"/>
      <c r="C114" s="1"/>
      <c r="D114" s="1"/>
      <c r="E114" s="1"/>
      <c r="F114" s="1"/>
      <c r="G114" s="1"/>
      <c r="H114" s="1"/>
      <c r="I114" s="1"/>
      <c r="J114" s="1"/>
      <c r="K114" s="1"/>
      <c r="L114" s="1"/>
      <c r="M114" s="1"/>
      <c r="N114" s="4"/>
      <c r="O114" s="1"/>
      <c r="P114" s="1"/>
      <c r="Q114" s="1"/>
      <c r="R114" s="1"/>
      <c r="S114" s="1"/>
      <c r="T114" s="1"/>
      <c r="U114" s="1"/>
      <c r="V114" s="1"/>
      <c r="W114" s="1"/>
      <c r="X114" s="1"/>
      <c r="Y114" s="1"/>
    </row>
    <row r="115" spans="1:25" ht="18">
      <c r="A115" s="1"/>
      <c r="B115" s="1"/>
      <c r="C115" s="1"/>
      <c r="D115" s="1"/>
      <c r="E115" s="1"/>
      <c r="F115" s="1"/>
      <c r="G115" s="1"/>
      <c r="H115" s="1"/>
      <c r="I115" s="1"/>
      <c r="J115" s="1"/>
      <c r="K115" s="1"/>
      <c r="L115" s="1"/>
      <c r="M115" s="1"/>
      <c r="N115" s="4"/>
      <c r="O115" s="1"/>
      <c r="P115" s="1"/>
      <c r="Q115" s="1"/>
      <c r="R115" s="1"/>
      <c r="S115" s="1"/>
      <c r="T115" s="1"/>
      <c r="U115" s="1"/>
      <c r="V115" s="1"/>
      <c r="W115" s="1"/>
      <c r="X115" s="1"/>
      <c r="Y115" s="1"/>
    </row>
    <row r="116" spans="1:25" ht="18">
      <c r="A116" s="1"/>
      <c r="B116" s="1"/>
      <c r="C116" s="1"/>
      <c r="D116" s="1"/>
      <c r="E116" s="1"/>
      <c r="F116" s="1"/>
      <c r="G116" s="1"/>
      <c r="H116" s="1"/>
      <c r="I116" s="1"/>
      <c r="J116" s="1"/>
      <c r="K116" s="1"/>
      <c r="L116" s="1"/>
      <c r="M116" s="1"/>
      <c r="N116" s="4"/>
      <c r="O116" s="1"/>
      <c r="P116" s="1"/>
      <c r="Q116" s="1"/>
      <c r="R116" s="1"/>
      <c r="S116" s="1"/>
      <c r="T116" s="1"/>
      <c r="U116" s="1"/>
      <c r="V116" s="1"/>
      <c r="W116" s="1"/>
      <c r="X116" s="1"/>
      <c r="Y116" s="1"/>
    </row>
    <row r="117" spans="1:25" ht="18">
      <c r="A117" s="1"/>
      <c r="B117" s="1"/>
      <c r="C117" s="1"/>
      <c r="D117" s="1"/>
      <c r="E117" s="1"/>
      <c r="F117" s="1"/>
      <c r="G117" s="1"/>
      <c r="H117" s="1"/>
      <c r="I117" s="1"/>
      <c r="J117" s="1"/>
      <c r="K117" s="1"/>
      <c r="L117" s="1"/>
      <c r="M117" s="1"/>
      <c r="N117" s="4"/>
      <c r="O117" s="1"/>
      <c r="P117" s="1"/>
      <c r="Q117" s="1"/>
      <c r="R117" s="1"/>
      <c r="S117" s="1"/>
      <c r="T117" s="1"/>
      <c r="U117" s="1"/>
      <c r="V117" s="1"/>
      <c r="W117" s="1"/>
      <c r="X117" s="1"/>
      <c r="Y117" s="1"/>
    </row>
    <row r="118" spans="1:25" ht="18">
      <c r="A118" s="1"/>
      <c r="B118" s="1"/>
      <c r="C118" s="1"/>
      <c r="D118" s="1"/>
      <c r="E118" s="1"/>
      <c r="F118" s="1"/>
      <c r="G118" s="1"/>
      <c r="H118" s="1"/>
      <c r="I118" s="1"/>
      <c r="J118" s="1"/>
      <c r="K118" s="1"/>
      <c r="L118" s="1"/>
      <c r="M118" s="1"/>
      <c r="N118" s="4"/>
      <c r="O118" s="1"/>
      <c r="P118" s="1"/>
      <c r="Q118" s="1"/>
      <c r="R118" s="1"/>
      <c r="S118" s="1"/>
      <c r="T118" s="1"/>
      <c r="U118" s="1"/>
      <c r="V118" s="1"/>
      <c r="W118" s="1"/>
      <c r="X118" s="1"/>
      <c r="Y118" s="1"/>
    </row>
    <row r="119" spans="1:25" ht="18">
      <c r="A119" s="1"/>
      <c r="B119" s="1"/>
      <c r="C119" s="1"/>
      <c r="D119" s="1"/>
      <c r="E119" s="1"/>
      <c r="F119" s="1"/>
      <c r="G119" s="1"/>
      <c r="H119" s="1"/>
      <c r="I119" s="1"/>
      <c r="J119" s="1"/>
      <c r="K119" s="1"/>
      <c r="L119" s="1"/>
      <c r="M119" s="1"/>
      <c r="N119" s="4"/>
      <c r="O119" s="1"/>
      <c r="P119" s="1"/>
      <c r="Q119" s="1"/>
      <c r="R119" s="1"/>
      <c r="S119" s="1"/>
      <c r="T119" s="1"/>
      <c r="U119" s="1"/>
      <c r="V119" s="1"/>
      <c r="W119" s="1"/>
      <c r="X119" s="1"/>
      <c r="Y119" s="1"/>
    </row>
    <row r="120" spans="1:25" ht="18">
      <c r="A120" s="1"/>
      <c r="B120" s="1"/>
      <c r="C120" s="1"/>
      <c r="D120" s="1"/>
      <c r="E120" s="1"/>
      <c r="F120" s="1"/>
      <c r="G120" s="1"/>
      <c r="H120" s="1"/>
      <c r="I120" s="1"/>
      <c r="J120" s="1"/>
      <c r="K120" s="1"/>
      <c r="L120" s="1"/>
      <c r="M120" s="1"/>
      <c r="N120" s="4"/>
      <c r="O120" s="1"/>
      <c r="P120" s="1"/>
      <c r="Q120" s="1"/>
      <c r="R120" s="1"/>
      <c r="S120" s="1"/>
      <c r="T120" s="1"/>
      <c r="U120" s="1"/>
      <c r="V120" s="1"/>
      <c r="W120" s="1"/>
      <c r="X120" s="1"/>
      <c r="Y120" s="1"/>
    </row>
    <row r="121" spans="1:25" ht="18">
      <c r="A121" s="1"/>
      <c r="B121" s="1"/>
      <c r="C121" s="1"/>
      <c r="D121" s="1"/>
      <c r="E121" s="1"/>
      <c r="F121" s="1"/>
      <c r="G121" s="1"/>
      <c r="H121" s="1"/>
      <c r="I121" s="1"/>
      <c r="J121" s="1"/>
      <c r="K121" s="1"/>
      <c r="L121" s="1"/>
      <c r="M121" s="1"/>
      <c r="N121" s="4"/>
      <c r="O121" s="1"/>
      <c r="P121" s="1"/>
      <c r="Q121" s="1"/>
      <c r="R121" s="1"/>
      <c r="S121" s="1"/>
      <c r="T121" s="1"/>
      <c r="U121" s="1"/>
      <c r="V121" s="1"/>
      <c r="W121" s="1"/>
      <c r="X121" s="1"/>
      <c r="Y121" s="1"/>
    </row>
    <row r="122" spans="1:25" ht="18">
      <c r="A122" s="1"/>
      <c r="B122" s="1"/>
      <c r="C122" s="1"/>
      <c r="D122" s="1"/>
      <c r="E122" s="1"/>
      <c r="F122" s="1"/>
      <c r="G122" s="1"/>
      <c r="H122" s="1"/>
      <c r="I122" s="1"/>
      <c r="J122" s="1"/>
      <c r="K122" s="1"/>
      <c r="L122" s="1"/>
      <c r="M122" s="1"/>
      <c r="N122" s="4"/>
      <c r="O122" s="1"/>
      <c r="P122" s="1"/>
      <c r="Q122" s="1"/>
      <c r="R122" s="1"/>
      <c r="S122" s="1"/>
      <c r="T122" s="1"/>
      <c r="U122" s="1"/>
      <c r="V122" s="1"/>
      <c r="W122" s="1"/>
      <c r="X122" s="1"/>
      <c r="Y122" s="1"/>
    </row>
    <row r="123" spans="1:25" ht="18">
      <c r="A123" s="1"/>
      <c r="B123" s="1"/>
      <c r="C123" s="1"/>
      <c r="D123" s="1"/>
      <c r="E123" s="1"/>
      <c r="F123" s="1"/>
      <c r="G123" s="1"/>
      <c r="H123" s="1"/>
      <c r="I123" s="1"/>
      <c r="J123" s="1"/>
      <c r="K123" s="1"/>
      <c r="L123" s="1"/>
      <c r="M123" s="1"/>
      <c r="N123" s="4"/>
      <c r="O123" s="1"/>
      <c r="P123" s="1"/>
      <c r="Q123" s="1"/>
      <c r="R123" s="1"/>
      <c r="S123" s="1"/>
      <c r="T123" s="1"/>
      <c r="U123" s="1"/>
      <c r="V123" s="1"/>
      <c r="W123" s="1"/>
      <c r="X123" s="1"/>
      <c r="Y123" s="1"/>
    </row>
    <row r="124" spans="1:25" ht="18">
      <c r="A124" s="1"/>
      <c r="B124" s="1"/>
      <c r="C124" s="1"/>
      <c r="D124" s="1"/>
      <c r="E124" s="1"/>
      <c r="F124" s="1"/>
      <c r="G124" s="1"/>
      <c r="H124" s="1"/>
      <c r="I124" s="1"/>
      <c r="J124" s="1"/>
      <c r="K124" s="1"/>
      <c r="L124" s="1"/>
      <c r="M124" s="1"/>
      <c r="N124" s="4"/>
      <c r="O124" s="1"/>
      <c r="P124" s="1"/>
      <c r="Q124" s="1"/>
      <c r="R124" s="1"/>
      <c r="S124" s="1"/>
      <c r="T124" s="1"/>
      <c r="U124" s="1"/>
      <c r="V124" s="1"/>
      <c r="W124" s="1"/>
      <c r="X124" s="1"/>
      <c r="Y124" s="1"/>
    </row>
    <row r="125" spans="1:25" ht="18">
      <c r="A125" s="1"/>
      <c r="B125" s="1"/>
      <c r="C125" s="1"/>
      <c r="D125" s="1"/>
      <c r="E125" s="1"/>
      <c r="F125" s="1"/>
      <c r="G125" s="1"/>
      <c r="H125" s="1"/>
      <c r="I125" s="1"/>
      <c r="J125" s="1"/>
      <c r="K125" s="1"/>
      <c r="L125" s="1"/>
      <c r="M125" s="1"/>
      <c r="N125" s="4"/>
      <c r="O125" s="1"/>
      <c r="P125" s="1"/>
      <c r="Q125" s="1"/>
      <c r="R125" s="1"/>
      <c r="S125" s="1"/>
      <c r="T125" s="1"/>
      <c r="U125" s="1"/>
      <c r="V125" s="1"/>
      <c r="W125" s="1"/>
      <c r="X125" s="1"/>
      <c r="Y125" s="1"/>
    </row>
    <row r="126" spans="1:25" ht="18">
      <c r="A126" s="1"/>
      <c r="B126" s="1"/>
      <c r="C126" s="1"/>
      <c r="D126" s="1"/>
      <c r="E126" s="1"/>
      <c r="F126" s="1"/>
      <c r="G126" s="1"/>
      <c r="H126" s="1"/>
      <c r="I126" s="1"/>
      <c r="J126" s="1"/>
      <c r="K126" s="1"/>
      <c r="L126" s="1"/>
      <c r="M126" s="1"/>
      <c r="N126" s="4"/>
      <c r="O126" s="1"/>
      <c r="P126" s="1"/>
      <c r="Q126" s="1"/>
      <c r="R126" s="1"/>
      <c r="S126" s="1"/>
      <c r="T126" s="1"/>
      <c r="U126" s="1"/>
      <c r="V126" s="1"/>
      <c r="W126" s="1"/>
      <c r="X126" s="1"/>
      <c r="Y126" s="1"/>
    </row>
    <row r="127" spans="1:25" ht="18">
      <c r="A127" s="1"/>
      <c r="B127" s="1"/>
      <c r="C127" s="1"/>
      <c r="D127" s="1"/>
      <c r="E127" s="1"/>
      <c r="F127" s="1"/>
      <c r="G127" s="1"/>
      <c r="H127" s="1"/>
      <c r="I127" s="1"/>
      <c r="J127" s="1"/>
      <c r="K127" s="1"/>
      <c r="L127" s="1"/>
      <c r="M127" s="1"/>
      <c r="N127" s="4"/>
      <c r="O127" s="1"/>
      <c r="P127" s="1"/>
      <c r="Q127" s="1"/>
      <c r="R127" s="1"/>
      <c r="S127" s="1"/>
      <c r="T127" s="1"/>
      <c r="U127" s="1"/>
      <c r="V127" s="1"/>
      <c r="W127" s="1"/>
      <c r="X127" s="1"/>
      <c r="Y127" s="1"/>
    </row>
    <row r="128" spans="1:25" ht="18">
      <c r="A128" s="1"/>
      <c r="B128" s="1"/>
      <c r="C128" s="1"/>
      <c r="D128" s="1"/>
      <c r="E128" s="1"/>
      <c r="F128" s="1"/>
      <c r="G128" s="1"/>
      <c r="H128" s="1"/>
      <c r="I128" s="1"/>
      <c r="J128" s="1"/>
      <c r="K128" s="1"/>
      <c r="L128" s="1"/>
      <c r="M128" s="1"/>
      <c r="N128" s="4"/>
      <c r="O128" s="1"/>
      <c r="P128" s="1"/>
      <c r="Q128" s="1"/>
      <c r="R128" s="1"/>
      <c r="S128" s="1"/>
      <c r="T128" s="1"/>
      <c r="U128" s="1"/>
      <c r="V128" s="1"/>
      <c r="W128" s="1"/>
      <c r="X128" s="1"/>
      <c r="Y128" s="1"/>
    </row>
    <row r="129" spans="1:25" ht="18">
      <c r="A129" s="1"/>
      <c r="B129" s="1"/>
      <c r="C129" s="1"/>
      <c r="D129" s="1"/>
      <c r="E129" s="1"/>
      <c r="F129" s="1"/>
      <c r="G129" s="1"/>
      <c r="H129" s="1"/>
      <c r="I129" s="1"/>
      <c r="J129" s="1"/>
      <c r="K129" s="1"/>
      <c r="L129" s="1"/>
      <c r="M129" s="1"/>
      <c r="N129" s="4"/>
      <c r="O129" s="1"/>
      <c r="P129" s="1"/>
      <c r="Q129" s="1"/>
      <c r="R129" s="1"/>
      <c r="S129" s="1"/>
      <c r="T129" s="1"/>
      <c r="U129" s="1"/>
      <c r="V129" s="1"/>
      <c r="W129" s="1"/>
      <c r="X129" s="1"/>
      <c r="Y129" s="1"/>
    </row>
    <row r="130" spans="1:25" ht="18">
      <c r="A130" s="1"/>
      <c r="B130" s="1"/>
      <c r="C130" s="1"/>
      <c r="D130" s="1"/>
      <c r="E130" s="1"/>
      <c r="F130" s="1"/>
      <c r="G130" s="1"/>
      <c r="H130" s="1"/>
      <c r="I130" s="1"/>
      <c r="J130" s="1"/>
      <c r="K130" s="1"/>
      <c r="L130" s="1"/>
      <c r="M130" s="1"/>
      <c r="N130" s="4"/>
      <c r="O130" s="1"/>
      <c r="P130" s="1"/>
      <c r="Q130" s="1"/>
      <c r="R130" s="1"/>
      <c r="S130" s="1"/>
      <c r="T130" s="1"/>
      <c r="U130" s="1"/>
      <c r="V130" s="1"/>
      <c r="W130" s="1"/>
      <c r="X130" s="1"/>
      <c r="Y130" s="1"/>
    </row>
    <row r="131" spans="1:25" ht="18">
      <c r="A131" s="1"/>
      <c r="B131" s="1"/>
      <c r="C131" s="1"/>
      <c r="D131" s="1"/>
      <c r="E131" s="1"/>
      <c r="F131" s="1"/>
      <c r="G131" s="1"/>
      <c r="H131" s="1"/>
      <c r="I131" s="1"/>
      <c r="J131" s="1"/>
      <c r="K131" s="1"/>
      <c r="L131" s="1"/>
      <c r="M131" s="1"/>
      <c r="N131" s="4"/>
      <c r="O131" s="1"/>
      <c r="P131" s="1"/>
      <c r="Q131" s="1"/>
      <c r="R131" s="1"/>
      <c r="S131" s="1"/>
      <c r="T131" s="1"/>
      <c r="U131" s="1"/>
      <c r="V131" s="1"/>
      <c r="W131" s="1"/>
      <c r="X131" s="1"/>
      <c r="Y131" s="1"/>
    </row>
    <row r="132" spans="1:25" ht="18">
      <c r="A132" s="1"/>
      <c r="B132" s="1"/>
      <c r="C132" s="1"/>
      <c r="D132" s="1"/>
      <c r="E132" s="1"/>
      <c r="F132" s="1"/>
      <c r="G132" s="1"/>
      <c r="H132" s="1"/>
      <c r="I132" s="1"/>
      <c r="J132" s="1"/>
      <c r="K132" s="1"/>
      <c r="L132" s="1"/>
      <c r="M132" s="1"/>
      <c r="N132" s="4"/>
      <c r="O132" s="1"/>
      <c r="P132" s="1"/>
      <c r="Q132" s="1"/>
      <c r="R132" s="1"/>
      <c r="S132" s="1"/>
      <c r="T132" s="1"/>
      <c r="U132" s="1"/>
      <c r="V132" s="1"/>
      <c r="W132" s="1"/>
      <c r="X132" s="1"/>
      <c r="Y132" s="1"/>
    </row>
    <row r="133" spans="1:25" ht="18">
      <c r="A133" s="1"/>
      <c r="B133" s="1"/>
      <c r="C133" s="1"/>
      <c r="D133" s="1"/>
      <c r="E133" s="1"/>
      <c r="F133" s="1"/>
      <c r="G133" s="1"/>
      <c r="H133" s="1"/>
      <c r="I133" s="1"/>
      <c r="J133" s="1"/>
      <c r="K133" s="1"/>
      <c r="L133" s="1"/>
      <c r="M133" s="1"/>
      <c r="N133" s="4"/>
      <c r="O133" s="1"/>
      <c r="P133" s="1"/>
      <c r="Q133" s="1"/>
      <c r="R133" s="1"/>
      <c r="S133" s="1"/>
      <c r="T133" s="1"/>
      <c r="U133" s="1"/>
      <c r="V133" s="1"/>
      <c r="W133" s="1"/>
      <c r="X133" s="1"/>
      <c r="Y133" s="1"/>
    </row>
    <row r="134" spans="1:25" ht="18">
      <c r="A134" s="1"/>
      <c r="B134" s="1"/>
      <c r="C134" s="1"/>
      <c r="D134" s="1"/>
      <c r="E134" s="1"/>
      <c r="F134" s="1"/>
      <c r="G134" s="1"/>
      <c r="H134" s="1"/>
      <c r="I134" s="1"/>
      <c r="J134" s="1"/>
      <c r="K134" s="1"/>
      <c r="L134" s="1"/>
      <c r="M134" s="1"/>
      <c r="N134" s="4"/>
      <c r="O134" s="1"/>
      <c r="P134" s="1"/>
      <c r="Q134" s="1"/>
      <c r="R134" s="1"/>
      <c r="S134" s="1"/>
      <c r="T134" s="1"/>
      <c r="U134" s="1"/>
      <c r="V134" s="1"/>
      <c r="W134" s="1"/>
      <c r="X134" s="1"/>
      <c r="Y134" s="1"/>
    </row>
    <row r="135" spans="1:25" ht="18">
      <c r="A135" s="1"/>
      <c r="B135" s="1"/>
      <c r="C135" s="1"/>
      <c r="D135" s="1"/>
      <c r="E135" s="1"/>
      <c r="F135" s="1"/>
      <c r="G135" s="1"/>
      <c r="H135" s="1"/>
      <c r="I135" s="1"/>
      <c r="J135" s="1"/>
      <c r="K135" s="1"/>
      <c r="L135" s="1"/>
      <c r="M135" s="1"/>
      <c r="N135" s="4"/>
      <c r="O135" s="1"/>
      <c r="P135" s="1"/>
      <c r="Q135" s="1"/>
      <c r="R135" s="1"/>
      <c r="S135" s="1"/>
      <c r="T135" s="1"/>
      <c r="U135" s="1"/>
      <c r="V135" s="1"/>
      <c r="W135" s="1"/>
      <c r="X135" s="1"/>
      <c r="Y135" s="1"/>
    </row>
    <row r="136" spans="1:25" ht="18">
      <c r="A136" s="1"/>
      <c r="B136" s="1"/>
      <c r="C136" s="1"/>
      <c r="D136" s="1"/>
      <c r="E136" s="1"/>
      <c r="F136" s="1"/>
      <c r="G136" s="1"/>
      <c r="H136" s="1"/>
      <c r="I136" s="1"/>
      <c r="J136" s="1"/>
      <c r="K136" s="1"/>
      <c r="L136" s="1"/>
      <c r="M136" s="1"/>
      <c r="N136" s="4"/>
      <c r="O136" s="1"/>
      <c r="P136" s="1"/>
      <c r="Q136" s="1"/>
      <c r="R136" s="1"/>
      <c r="S136" s="1"/>
      <c r="T136" s="1"/>
      <c r="U136" s="1"/>
      <c r="V136" s="1"/>
      <c r="W136" s="1"/>
      <c r="X136" s="1"/>
      <c r="Y136" s="1"/>
    </row>
    <row r="137" spans="1:25" ht="18">
      <c r="A137" s="1"/>
      <c r="B137" s="1"/>
      <c r="C137" s="1"/>
      <c r="D137" s="1"/>
      <c r="E137" s="1"/>
      <c r="F137" s="1"/>
      <c r="G137" s="1"/>
      <c r="H137" s="1"/>
      <c r="I137" s="1"/>
      <c r="J137" s="1"/>
      <c r="K137" s="1"/>
      <c r="L137" s="1"/>
      <c r="M137" s="1"/>
      <c r="N137" s="4"/>
      <c r="O137" s="1"/>
      <c r="P137" s="1"/>
      <c r="Q137" s="1"/>
      <c r="R137" s="1"/>
      <c r="S137" s="1"/>
      <c r="T137" s="1"/>
      <c r="U137" s="1"/>
      <c r="V137" s="1"/>
      <c r="W137" s="1"/>
      <c r="X137" s="1"/>
      <c r="Y137" s="1"/>
    </row>
    <row r="138" spans="1:25" ht="18">
      <c r="A138" s="1"/>
      <c r="B138" s="1"/>
      <c r="C138" s="1"/>
      <c r="D138" s="1"/>
      <c r="E138" s="1"/>
      <c r="F138" s="1"/>
      <c r="G138" s="1"/>
      <c r="H138" s="1"/>
      <c r="I138" s="1"/>
      <c r="J138" s="1"/>
      <c r="K138" s="1"/>
      <c r="L138" s="1"/>
      <c r="M138" s="1"/>
      <c r="N138" s="4"/>
      <c r="O138" s="1"/>
      <c r="P138" s="1"/>
      <c r="Q138" s="1"/>
      <c r="R138" s="1"/>
      <c r="S138" s="1"/>
      <c r="T138" s="1"/>
      <c r="U138" s="1"/>
      <c r="V138" s="1"/>
      <c r="W138" s="1"/>
      <c r="X138" s="1"/>
      <c r="Y138" s="1"/>
    </row>
    <row r="139" spans="1:25" ht="18">
      <c r="A139" s="1"/>
      <c r="B139" s="1"/>
      <c r="C139" s="1"/>
      <c r="D139" s="1"/>
      <c r="E139" s="1"/>
      <c r="F139" s="1"/>
      <c r="G139" s="1"/>
      <c r="H139" s="1"/>
      <c r="I139" s="1"/>
      <c r="J139" s="1"/>
      <c r="K139" s="1"/>
      <c r="L139" s="1"/>
      <c r="M139" s="1"/>
      <c r="N139" s="4"/>
      <c r="O139" s="1"/>
      <c r="P139" s="1"/>
      <c r="Q139" s="1"/>
      <c r="R139" s="1"/>
      <c r="S139" s="1"/>
      <c r="T139" s="1"/>
      <c r="U139" s="1"/>
      <c r="V139" s="1"/>
      <c r="W139" s="1"/>
      <c r="X139" s="1"/>
      <c r="Y139" s="1"/>
    </row>
    <row r="140" spans="1:25" ht="18">
      <c r="A140" s="1"/>
      <c r="B140" s="1"/>
      <c r="C140" s="1"/>
      <c r="D140" s="1"/>
      <c r="E140" s="1"/>
      <c r="F140" s="1"/>
      <c r="G140" s="1"/>
      <c r="H140" s="1"/>
      <c r="I140" s="1"/>
      <c r="J140" s="1"/>
      <c r="K140" s="1"/>
      <c r="L140" s="1"/>
      <c r="M140" s="1"/>
      <c r="N140" s="4"/>
      <c r="O140" s="1"/>
      <c r="P140" s="1"/>
      <c r="Q140" s="1"/>
      <c r="R140" s="1"/>
      <c r="S140" s="1"/>
      <c r="T140" s="1"/>
      <c r="U140" s="1"/>
      <c r="V140" s="1"/>
      <c r="W140" s="1"/>
      <c r="X140" s="1"/>
      <c r="Y140" s="1"/>
    </row>
    <row r="141" spans="1:25" ht="18">
      <c r="A141" s="1"/>
      <c r="B141" s="1"/>
      <c r="C141" s="1"/>
      <c r="D141" s="1"/>
      <c r="E141" s="1"/>
      <c r="F141" s="1"/>
      <c r="G141" s="1"/>
      <c r="H141" s="1"/>
      <c r="I141" s="1"/>
      <c r="J141" s="1"/>
      <c r="K141" s="1"/>
      <c r="L141" s="1"/>
      <c r="M141" s="1"/>
      <c r="N141" s="4"/>
      <c r="O141" s="1"/>
      <c r="P141" s="1"/>
      <c r="Q141" s="1"/>
      <c r="R141" s="1"/>
      <c r="S141" s="1"/>
      <c r="T141" s="1"/>
      <c r="U141" s="1"/>
      <c r="V141" s="1"/>
      <c r="W141" s="1"/>
      <c r="X141" s="1"/>
      <c r="Y141" s="1"/>
    </row>
    <row r="142" spans="1:25" ht="18">
      <c r="A142" s="1"/>
      <c r="B142" s="1"/>
      <c r="C142" s="1"/>
      <c r="D142" s="1"/>
      <c r="E142" s="1"/>
      <c r="F142" s="1"/>
      <c r="G142" s="1"/>
      <c r="H142" s="1"/>
      <c r="I142" s="1"/>
      <c r="J142" s="1"/>
      <c r="K142" s="1"/>
      <c r="L142" s="1"/>
      <c r="M142" s="1"/>
      <c r="N142" s="4"/>
      <c r="O142" s="1"/>
      <c r="P142" s="1"/>
      <c r="Q142" s="1"/>
      <c r="R142" s="1"/>
      <c r="S142" s="1"/>
      <c r="T142" s="1"/>
      <c r="U142" s="1"/>
      <c r="V142" s="1"/>
      <c r="W142" s="1"/>
      <c r="X142" s="1"/>
      <c r="Y142" s="1"/>
    </row>
    <row r="143" spans="1:25" ht="18">
      <c r="A143" s="1"/>
      <c r="B143" s="1"/>
      <c r="C143" s="1"/>
      <c r="D143" s="1"/>
      <c r="E143" s="1"/>
      <c r="F143" s="1"/>
      <c r="G143" s="1"/>
      <c r="H143" s="1"/>
      <c r="I143" s="1"/>
      <c r="J143" s="1"/>
      <c r="K143" s="1"/>
      <c r="L143" s="1"/>
      <c r="M143" s="1"/>
      <c r="N143" s="4"/>
      <c r="O143" s="1"/>
      <c r="P143" s="1"/>
      <c r="Q143" s="1"/>
      <c r="R143" s="1"/>
      <c r="S143" s="1"/>
      <c r="T143" s="1"/>
      <c r="U143" s="1"/>
      <c r="V143" s="1"/>
      <c r="W143" s="1"/>
      <c r="X143" s="1"/>
      <c r="Y143" s="1"/>
    </row>
    <row r="144" spans="1:25" ht="18">
      <c r="A144" s="1"/>
      <c r="B144" s="1"/>
      <c r="C144" s="1"/>
      <c r="D144" s="1"/>
      <c r="E144" s="1"/>
      <c r="F144" s="1"/>
      <c r="G144" s="1"/>
      <c r="H144" s="1"/>
      <c r="I144" s="1"/>
      <c r="J144" s="1"/>
      <c r="K144" s="1"/>
      <c r="L144" s="1"/>
      <c r="M144" s="1"/>
      <c r="N144" s="4"/>
      <c r="O144" s="1"/>
      <c r="P144" s="1"/>
      <c r="Q144" s="1"/>
      <c r="R144" s="1"/>
      <c r="S144" s="1"/>
      <c r="T144" s="1"/>
      <c r="U144" s="1"/>
      <c r="V144" s="1"/>
      <c r="W144" s="1"/>
      <c r="X144" s="1"/>
      <c r="Y144" s="1"/>
    </row>
    <row r="145" spans="1:25" ht="18">
      <c r="A145" s="1"/>
      <c r="B145" s="1"/>
      <c r="C145" s="1"/>
      <c r="D145" s="1"/>
      <c r="E145" s="1"/>
      <c r="F145" s="1"/>
      <c r="G145" s="1"/>
      <c r="H145" s="1"/>
      <c r="I145" s="1"/>
      <c r="J145" s="1"/>
      <c r="K145" s="1"/>
      <c r="L145" s="1"/>
      <c r="M145" s="1"/>
      <c r="N145" s="4"/>
      <c r="O145" s="1"/>
      <c r="P145" s="1"/>
      <c r="Q145" s="1"/>
      <c r="R145" s="1"/>
      <c r="S145" s="1"/>
      <c r="T145" s="1"/>
      <c r="U145" s="1"/>
      <c r="V145" s="1"/>
      <c r="W145" s="1"/>
      <c r="X145" s="1"/>
      <c r="Y145" s="1"/>
    </row>
    <row r="146" spans="1:25" ht="18">
      <c r="A146" s="1"/>
      <c r="B146" s="1"/>
      <c r="C146" s="1"/>
      <c r="D146" s="1"/>
      <c r="E146" s="1"/>
      <c r="F146" s="1"/>
      <c r="G146" s="1"/>
      <c r="H146" s="1"/>
      <c r="I146" s="1"/>
      <c r="J146" s="1"/>
      <c r="K146" s="1"/>
      <c r="L146" s="1"/>
      <c r="M146" s="1"/>
      <c r="N146" s="4"/>
      <c r="O146" s="1"/>
      <c r="P146" s="1"/>
      <c r="Q146" s="1"/>
      <c r="R146" s="1"/>
      <c r="S146" s="1"/>
      <c r="T146" s="1"/>
      <c r="U146" s="1"/>
      <c r="V146" s="1"/>
      <c r="W146" s="1"/>
      <c r="X146" s="1"/>
      <c r="Y146" s="1"/>
    </row>
    <row r="147" spans="1:25" ht="18">
      <c r="A147" s="1"/>
      <c r="B147" s="1"/>
      <c r="C147" s="1"/>
      <c r="D147" s="1"/>
      <c r="E147" s="1"/>
      <c r="F147" s="1"/>
      <c r="G147" s="1"/>
      <c r="H147" s="1"/>
      <c r="I147" s="1"/>
      <c r="J147" s="1"/>
      <c r="K147" s="1"/>
      <c r="L147" s="1"/>
      <c r="M147" s="1"/>
      <c r="N147" s="4"/>
      <c r="O147" s="1"/>
      <c r="P147" s="1"/>
      <c r="Q147" s="1"/>
      <c r="R147" s="1"/>
      <c r="S147" s="1"/>
      <c r="T147" s="1"/>
      <c r="U147" s="1"/>
      <c r="V147" s="1"/>
      <c r="W147" s="1"/>
      <c r="X147" s="1"/>
      <c r="Y147" s="1"/>
    </row>
    <row r="148" spans="1:25" ht="18">
      <c r="A148" s="1"/>
      <c r="B148" s="1"/>
      <c r="C148" s="1"/>
      <c r="D148" s="1"/>
      <c r="E148" s="1"/>
      <c r="F148" s="1"/>
      <c r="G148" s="1"/>
      <c r="H148" s="1"/>
      <c r="I148" s="1"/>
      <c r="J148" s="1"/>
      <c r="K148" s="1"/>
      <c r="L148" s="1"/>
      <c r="M148" s="1"/>
      <c r="N148" s="4"/>
      <c r="O148" s="1"/>
      <c r="P148" s="1"/>
      <c r="Q148" s="1"/>
      <c r="R148" s="1"/>
      <c r="S148" s="1"/>
      <c r="T148" s="1"/>
      <c r="U148" s="1"/>
      <c r="V148" s="1"/>
      <c r="W148" s="1"/>
      <c r="X148" s="1"/>
      <c r="Y148" s="1"/>
    </row>
    <row r="149" spans="1:25" ht="18">
      <c r="A149" s="1"/>
      <c r="B149" s="1"/>
      <c r="C149" s="1"/>
      <c r="D149" s="1"/>
      <c r="E149" s="1"/>
      <c r="F149" s="1"/>
      <c r="G149" s="1"/>
      <c r="H149" s="1"/>
      <c r="I149" s="1"/>
      <c r="J149" s="1"/>
      <c r="K149" s="1"/>
      <c r="L149" s="1"/>
      <c r="M149" s="1"/>
      <c r="N149" s="4"/>
      <c r="O149" s="1"/>
      <c r="P149" s="1"/>
      <c r="Q149" s="1"/>
      <c r="R149" s="1"/>
      <c r="S149" s="1"/>
      <c r="T149" s="1"/>
      <c r="U149" s="1"/>
      <c r="V149" s="1"/>
      <c r="W149" s="1"/>
      <c r="X149" s="1"/>
      <c r="Y149" s="1"/>
    </row>
    <row r="150" spans="1:25" ht="18">
      <c r="A150" s="1"/>
      <c r="B150" s="1"/>
      <c r="C150" s="1"/>
      <c r="D150" s="1"/>
      <c r="E150" s="1"/>
      <c r="F150" s="1"/>
      <c r="G150" s="1"/>
      <c r="H150" s="1"/>
      <c r="I150" s="1"/>
      <c r="J150" s="1"/>
      <c r="K150" s="1"/>
      <c r="L150" s="1"/>
      <c r="M150" s="1"/>
      <c r="N150" s="4"/>
      <c r="O150" s="1"/>
      <c r="P150" s="1"/>
      <c r="Q150" s="1"/>
      <c r="R150" s="1"/>
      <c r="S150" s="1"/>
      <c r="T150" s="1"/>
      <c r="U150" s="1"/>
      <c r="V150" s="1"/>
      <c r="W150" s="1"/>
      <c r="X150" s="1"/>
      <c r="Y150" s="1"/>
    </row>
    <row r="151" spans="1:25" ht="18">
      <c r="A151" s="1"/>
      <c r="B151" s="1"/>
      <c r="C151" s="1"/>
      <c r="D151" s="1"/>
      <c r="E151" s="1"/>
      <c r="F151" s="1"/>
      <c r="G151" s="1"/>
      <c r="H151" s="1"/>
      <c r="I151" s="1"/>
      <c r="J151" s="1"/>
      <c r="K151" s="1"/>
      <c r="L151" s="1"/>
      <c r="M151" s="1"/>
      <c r="N151" s="4"/>
      <c r="O151" s="1"/>
      <c r="P151" s="1"/>
      <c r="Q151" s="1"/>
      <c r="R151" s="1"/>
      <c r="S151" s="1"/>
      <c r="T151" s="1"/>
      <c r="U151" s="1"/>
      <c r="V151" s="1"/>
      <c r="W151" s="1"/>
      <c r="X151" s="1"/>
      <c r="Y151" s="1"/>
    </row>
    <row r="152" spans="1:25" ht="18">
      <c r="A152" s="1"/>
      <c r="B152" s="1"/>
      <c r="C152" s="1"/>
      <c r="D152" s="1"/>
      <c r="E152" s="1"/>
      <c r="F152" s="1"/>
      <c r="G152" s="1"/>
      <c r="H152" s="1"/>
      <c r="I152" s="1"/>
      <c r="J152" s="1"/>
      <c r="K152" s="1"/>
      <c r="L152" s="1"/>
      <c r="M152" s="1"/>
      <c r="N152" s="4"/>
      <c r="O152" s="1"/>
      <c r="P152" s="1"/>
      <c r="Q152" s="1"/>
      <c r="R152" s="1"/>
      <c r="S152" s="1"/>
      <c r="T152" s="1"/>
      <c r="U152" s="1"/>
      <c r="V152" s="1"/>
      <c r="W152" s="1"/>
      <c r="X152" s="1"/>
      <c r="Y152" s="1"/>
    </row>
    <row r="153" spans="1:25" ht="18">
      <c r="A153" s="1"/>
      <c r="B153" s="1"/>
      <c r="C153" s="1"/>
      <c r="D153" s="1"/>
      <c r="E153" s="1"/>
      <c r="F153" s="1"/>
      <c r="G153" s="1"/>
      <c r="H153" s="1"/>
      <c r="I153" s="1"/>
      <c r="J153" s="1"/>
      <c r="K153" s="1"/>
      <c r="L153" s="1"/>
      <c r="M153" s="1"/>
      <c r="N153" s="4"/>
      <c r="O153" s="1"/>
      <c r="P153" s="1"/>
      <c r="Q153" s="1"/>
      <c r="R153" s="1"/>
      <c r="S153" s="1"/>
      <c r="T153" s="1"/>
      <c r="U153" s="1"/>
      <c r="V153" s="1"/>
      <c r="W153" s="1"/>
      <c r="X153" s="1"/>
      <c r="Y153" s="1"/>
    </row>
    <row r="154" spans="1:25" ht="18">
      <c r="A154" s="1"/>
      <c r="B154" s="1"/>
      <c r="C154" s="1"/>
      <c r="D154" s="1"/>
      <c r="E154" s="1"/>
      <c r="F154" s="1"/>
      <c r="G154" s="1"/>
      <c r="H154" s="1"/>
      <c r="I154" s="1"/>
      <c r="J154" s="1"/>
      <c r="K154" s="1"/>
      <c r="L154" s="1"/>
      <c r="M154" s="1"/>
      <c r="N154" s="4"/>
      <c r="O154" s="1"/>
      <c r="P154" s="1"/>
      <c r="Q154" s="1"/>
      <c r="R154" s="1"/>
      <c r="S154" s="1"/>
      <c r="T154" s="1"/>
      <c r="U154" s="1"/>
      <c r="V154" s="1"/>
      <c r="W154" s="1"/>
      <c r="X154" s="1"/>
      <c r="Y154" s="1"/>
    </row>
    <row r="155" spans="1:25" ht="18">
      <c r="A155" s="1"/>
      <c r="B155" s="1"/>
      <c r="C155" s="1"/>
      <c r="D155" s="1"/>
      <c r="E155" s="1"/>
      <c r="F155" s="1"/>
      <c r="G155" s="1"/>
      <c r="H155" s="1"/>
      <c r="I155" s="1"/>
      <c r="J155" s="1"/>
      <c r="K155" s="1"/>
      <c r="L155" s="1"/>
      <c r="M155" s="1"/>
      <c r="N155" s="4"/>
      <c r="O155" s="1"/>
      <c r="P155" s="1"/>
      <c r="Q155" s="1"/>
      <c r="R155" s="1"/>
      <c r="S155" s="1"/>
      <c r="T155" s="1"/>
      <c r="U155" s="1"/>
      <c r="V155" s="1"/>
      <c r="W155" s="1"/>
      <c r="X155" s="1"/>
      <c r="Y155" s="1"/>
    </row>
    <row r="156" spans="1:25" ht="18">
      <c r="A156" s="1"/>
      <c r="B156" s="1"/>
      <c r="C156" s="1"/>
      <c r="D156" s="1"/>
      <c r="E156" s="1"/>
      <c r="F156" s="1"/>
      <c r="G156" s="1"/>
      <c r="H156" s="1"/>
      <c r="I156" s="1"/>
      <c r="J156" s="1"/>
      <c r="K156" s="1"/>
      <c r="L156" s="1"/>
      <c r="M156" s="1"/>
      <c r="N156" s="4"/>
      <c r="O156" s="1"/>
      <c r="P156" s="1"/>
      <c r="Q156" s="1"/>
      <c r="R156" s="1"/>
      <c r="S156" s="1"/>
      <c r="T156" s="1"/>
      <c r="U156" s="1"/>
      <c r="V156" s="1"/>
      <c r="W156" s="1"/>
      <c r="X156" s="1"/>
      <c r="Y156" s="1"/>
    </row>
    <row r="157" spans="1:25" ht="18">
      <c r="A157" s="1"/>
      <c r="B157" s="1"/>
      <c r="C157" s="1"/>
      <c r="D157" s="1"/>
      <c r="E157" s="1"/>
      <c r="F157" s="1"/>
      <c r="G157" s="1"/>
      <c r="H157" s="1"/>
      <c r="I157" s="1"/>
      <c r="J157" s="1"/>
      <c r="K157" s="1"/>
      <c r="L157" s="1"/>
      <c r="M157" s="1"/>
      <c r="N157" s="4"/>
      <c r="O157" s="1"/>
      <c r="P157" s="1"/>
      <c r="Q157" s="1"/>
      <c r="R157" s="1"/>
      <c r="S157" s="1"/>
      <c r="T157" s="1"/>
      <c r="U157" s="1"/>
      <c r="V157" s="1"/>
      <c r="W157" s="1"/>
      <c r="X157" s="1"/>
      <c r="Y157" s="1"/>
    </row>
    <row r="158" spans="1:25" ht="18">
      <c r="A158" s="1"/>
      <c r="B158" s="1"/>
      <c r="C158" s="1"/>
      <c r="D158" s="1"/>
      <c r="E158" s="1"/>
      <c r="F158" s="1"/>
      <c r="G158" s="1"/>
      <c r="H158" s="1"/>
      <c r="I158" s="1"/>
      <c r="J158" s="1"/>
      <c r="K158" s="1"/>
      <c r="L158" s="1"/>
      <c r="M158" s="1"/>
      <c r="N158" s="4"/>
      <c r="O158" s="1"/>
      <c r="P158" s="1"/>
      <c r="Q158" s="1"/>
      <c r="R158" s="1"/>
      <c r="S158" s="1"/>
      <c r="T158" s="1"/>
      <c r="U158" s="1"/>
      <c r="V158" s="1"/>
      <c r="W158" s="1"/>
      <c r="X158" s="1"/>
      <c r="Y158" s="1"/>
    </row>
    <row r="159" spans="1:25" ht="18">
      <c r="A159" s="1"/>
      <c r="B159" s="1"/>
      <c r="C159" s="1"/>
      <c r="D159" s="1"/>
      <c r="E159" s="1"/>
      <c r="F159" s="1"/>
      <c r="G159" s="1"/>
      <c r="H159" s="1"/>
      <c r="I159" s="1"/>
      <c r="J159" s="1"/>
      <c r="K159" s="1"/>
      <c r="L159" s="1"/>
      <c r="M159" s="1"/>
      <c r="N159" s="4"/>
      <c r="O159" s="1"/>
      <c r="P159" s="1"/>
      <c r="Q159" s="1"/>
      <c r="R159" s="1"/>
      <c r="S159" s="1"/>
      <c r="T159" s="1"/>
      <c r="U159" s="1"/>
      <c r="V159" s="1"/>
      <c r="W159" s="1"/>
      <c r="X159" s="1"/>
      <c r="Y159" s="1"/>
    </row>
    <row r="160" spans="1:25" ht="18">
      <c r="A160" s="1"/>
      <c r="B160" s="1"/>
      <c r="C160" s="1"/>
      <c r="D160" s="1"/>
      <c r="E160" s="1"/>
      <c r="F160" s="1"/>
      <c r="G160" s="1"/>
      <c r="H160" s="1"/>
      <c r="I160" s="1"/>
      <c r="J160" s="1"/>
      <c r="K160" s="1"/>
      <c r="L160" s="1"/>
      <c r="M160" s="1"/>
      <c r="N160" s="4"/>
      <c r="O160" s="1"/>
      <c r="P160" s="1"/>
      <c r="Q160" s="1"/>
      <c r="R160" s="1"/>
      <c r="S160" s="1"/>
      <c r="T160" s="1"/>
      <c r="U160" s="1"/>
      <c r="V160" s="1"/>
      <c r="W160" s="1"/>
      <c r="X160" s="1"/>
      <c r="Y160" s="1"/>
    </row>
    <row r="161" spans="1:25" ht="18">
      <c r="A161" s="1"/>
      <c r="B161" s="1"/>
      <c r="C161" s="1"/>
      <c r="D161" s="1"/>
      <c r="E161" s="1"/>
      <c r="F161" s="1"/>
      <c r="G161" s="1"/>
      <c r="H161" s="1"/>
      <c r="I161" s="1"/>
      <c r="J161" s="1"/>
      <c r="K161" s="1"/>
      <c r="L161" s="1"/>
      <c r="M161" s="1"/>
      <c r="N161" s="4"/>
      <c r="O161" s="1"/>
      <c r="P161" s="1"/>
      <c r="Q161" s="1"/>
      <c r="R161" s="1"/>
      <c r="S161" s="1"/>
      <c r="T161" s="1"/>
      <c r="U161" s="1"/>
      <c r="V161" s="1"/>
      <c r="W161" s="1"/>
      <c r="X161" s="1"/>
      <c r="Y161" s="1"/>
    </row>
    <row r="162" spans="1:25" ht="18">
      <c r="A162" s="1"/>
      <c r="B162" s="1"/>
      <c r="C162" s="1"/>
      <c r="D162" s="1"/>
      <c r="E162" s="1"/>
      <c r="F162" s="1"/>
      <c r="G162" s="1"/>
      <c r="H162" s="1"/>
      <c r="I162" s="1"/>
      <c r="J162" s="1"/>
      <c r="K162" s="1"/>
      <c r="L162" s="1"/>
      <c r="M162" s="1"/>
      <c r="N162" s="4"/>
      <c r="O162" s="1"/>
      <c r="P162" s="1"/>
      <c r="Q162" s="1"/>
      <c r="R162" s="1"/>
      <c r="S162" s="1"/>
      <c r="T162" s="1"/>
      <c r="U162" s="1"/>
      <c r="V162" s="1"/>
      <c r="W162" s="1"/>
      <c r="X162" s="1"/>
      <c r="Y162" s="1"/>
    </row>
    <row r="163" spans="1:25" ht="18">
      <c r="A163" s="1"/>
      <c r="B163" s="1"/>
      <c r="C163" s="1"/>
      <c r="D163" s="1"/>
      <c r="E163" s="1"/>
      <c r="F163" s="1"/>
      <c r="G163" s="1"/>
      <c r="H163" s="1"/>
      <c r="I163" s="1"/>
      <c r="J163" s="1"/>
      <c r="K163" s="1"/>
      <c r="L163" s="1"/>
      <c r="M163" s="1"/>
      <c r="N163" s="4"/>
      <c r="O163" s="1"/>
      <c r="P163" s="1"/>
      <c r="Q163" s="1"/>
      <c r="R163" s="1"/>
      <c r="S163" s="1"/>
      <c r="T163" s="1"/>
      <c r="U163" s="1"/>
      <c r="V163" s="1"/>
      <c r="W163" s="1"/>
      <c r="X163" s="1"/>
      <c r="Y163" s="1"/>
    </row>
    <row r="164" spans="1:25" ht="18">
      <c r="A164" s="1"/>
      <c r="B164" s="1"/>
      <c r="C164" s="1"/>
      <c r="D164" s="1"/>
      <c r="E164" s="1"/>
      <c r="F164" s="1"/>
      <c r="G164" s="1"/>
      <c r="H164" s="1"/>
      <c r="I164" s="1"/>
      <c r="J164" s="1"/>
      <c r="K164" s="1"/>
      <c r="L164" s="1"/>
      <c r="M164" s="1"/>
      <c r="N164" s="4"/>
      <c r="O164" s="1"/>
      <c r="P164" s="1"/>
      <c r="Q164" s="1"/>
      <c r="R164" s="1"/>
      <c r="S164" s="1"/>
      <c r="T164" s="1"/>
      <c r="U164" s="1"/>
      <c r="V164" s="1"/>
      <c r="W164" s="1"/>
      <c r="X164" s="1"/>
      <c r="Y164" s="1"/>
    </row>
    <row r="165" spans="1:25" ht="18">
      <c r="A165" s="1"/>
      <c r="B165" s="1"/>
      <c r="C165" s="1"/>
      <c r="D165" s="1"/>
      <c r="E165" s="1"/>
      <c r="F165" s="1"/>
      <c r="G165" s="1"/>
      <c r="H165" s="1"/>
      <c r="I165" s="1"/>
      <c r="J165" s="1"/>
      <c r="K165" s="1"/>
      <c r="L165" s="1"/>
      <c r="M165" s="1"/>
      <c r="N165" s="4"/>
      <c r="O165" s="1"/>
      <c r="P165" s="1"/>
      <c r="Q165" s="1"/>
      <c r="R165" s="1"/>
      <c r="S165" s="1"/>
      <c r="T165" s="1"/>
      <c r="U165" s="1"/>
      <c r="V165" s="1"/>
      <c r="W165" s="1"/>
      <c r="X165" s="1"/>
      <c r="Y165" s="1"/>
    </row>
    <row r="166" spans="1:25" ht="18">
      <c r="A166" s="1"/>
      <c r="B166" s="1"/>
      <c r="C166" s="1"/>
      <c r="D166" s="1"/>
      <c r="E166" s="1"/>
      <c r="F166" s="1"/>
      <c r="G166" s="1"/>
      <c r="H166" s="1"/>
      <c r="I166" s="1"/>
      <c r="J166" s="1"/>
      <c r="K166" s="1"/>
      <c r="L166" s="1"/>
      <c r="M166" s="1"/>
      <c r="N166" s="4"/>
      <c r="O166" s="1"/>
      <c r="P166" s="1"/>
      <c r="Q166" s="1"/>
      <c r="R166" s="1"/>
      <c r="S166" s="1"/>
      <c r="T166" s="1"/>
      <c r="U166" s="1"/>
      <c r="V166" s="1"/>
      <c r="W166" s="1"/>
      <c r="X166" s="1"/>
      <c r="Y166" s="1"/>
    </row>
    <row r="167" spans="1:25" ht="18">
      <c r="A167" s="1"/>
      <c r="B167" s="1"/>
      <c r="C167" s="1"/>
      <c r="D167" s="1"/>
      <c r="E167" s="1"/>
      <c r="F167" s="1"/>
      <c r="G167" s="1"/>
      <c r="H167" s="1"/>
      <c r="I167" s="1"/>
      <c r="J167" s="1"/>
      <c r="K167" s="1"/>
      <c r="L167" s="1"/>
      <c r="M167" s="1"/>
      <c r="N167" s="4"/>
      <c r="O167" s="1"/>
      <c r="P167" s="1"/>
      <c r="Q167" s="1"/>
      <c r="R167" s="1"/>
      <c r="S167" s="1"/>
      <c r="T167" s="1"/>
      <c r="U167" s="1"/>
      <c r="V167" s="1"/>
      <c r="W167" s="1"/>
      <c r="X167" s="1"/>
      <c r="Y167" s="1"/>
    </row>
    <row r="168" spans="1:25" ht="18">
      <c r="A168" s="1"/>
      <c r="B168" s="1"/>
      <c r="C168" s="1"/>
      <c r="D168" s="1"/>
      <c r="E168" s="1"/>
      <c r="F168" s="1"/>
      <c r="G168" s="1"/>
      <c r="H168" s="1"/>
      <c r="I168" s="1"/>
      <c r="J168" s="1"/>
      <c r="K168" s="1"/>
      <c r="L168" s="1"/>
      <c r="M168" s="1"/>
      <c r="N168" s="4"/>
      <c r="O168" s="1"/>
      <c r="P168" s="1"/>
      <c r="Q168" s="1"/>
      <c r="R168" s="1"/>
      <c r="S168" s="1"/>
      <c r="T168" s="1"/>
      <c r="U168" s="1"/>
      <c r="V168" s="1"/>
      <c r="W168" s="1"/>
      <c r="X168" s="1"/>
      <c r="Y168" s="1"/>
    </row>
    <row r="169" spans="1:25" ht="18">
      <c r="A169" s="1"/>
      <c r="B169" s="1"/>
      <c r="C169" s="1"/>
      <c r="D169" s="1"/>
      <c r="E169" s="1"/>
      <c r="F169" s="1"/>
      <c r="G169" s="1"/>
      <c r="H169" s="1"/>
      <c r="I169" s="1"/>
      <c r="J169" s="1"/>
      <c r="K169" s="1"/>
      <c r="L169" s="1"/>
      <c r="M169" s="1"/>
      <c r="N169" s="4"/>
      <c r="O169" s="1"/>
      <c r="P169" s="1"/>
      <c r="Q169" s="1"/>
      <c r="R169" s="1"/>
      <c r="S169" s="1"/>
      <c r="T169" s="1"/>
      <c r="U169" s="1"/>
      <c r="V169" s="1"/>
      <c r="W169" s="1"/>
      <c r="X169" s="1"/>
      <c r="Y169" s="1"/>
    </row>
    <row r="170" spans="1:25" ht="18">
      <c r="A170" s="1"/>
      <c r="B170" s="1"/>
      <c r="C170" s="1"/>
      <c r="D170" s="1"/>
      <c r="E170" s="1"/>
      <c r="F170" s="1"/>
      <c r="G170" s="1"/>
      <c r="H170" s="1"/>
      <c r="I170" s="1"/>
      <c r="J170" s="1"/>
      <c r="K170" s="1"/>
      <c r="L170" s="1"/>
      <c r="M170" s="1"/>
      <c r="N170" s="4"/>
      <c r="O170" s="1"/>
      <c r="P170" s="1"/>
      <c r="Q170" s="1"/>
      <c r="R170" s="1"/>
      <c r="S170" s="1"/>
      <c r="T170" s="1"/>
      <c r="U170" s="1"/>
      <c r="V170" s="1"/>
      <c r="W170" s="1"/>
      <c r="X170" s="1"/>
      <c r="Y170" s="1"/>
    </row>
    <row r="171" spans="1:25" ht="18">
      <c r="A171" s="1"/>
      <c r="B171" s="1"/>
      <c r="C171" s="1"/>
      <c r="D171" s="1"/>
      <c r="E171" s="1"/>
      <c r="F171" s="1"/>
      <c r="G171" s="1"/>
      <c r="H171" s="1"/>
      <c r="I171" s="1"/>
      <c r="J171" s="1"/>
      <c r="K171" s="1"/>
      <c r="L171" s="1"/>
      <c r="M171" s="1"/>
      <c r="N171" s="4"/>
      <c r="O171" s="1"/>
      <c r="P171" s="1"/>
      <c r="Q171" s="1"/>
      <c r="R171" s="1"/>
      <c r="S171" s="1"/>
      <c r="T171" s="1"/>
      <c r="U171" s="1"/>
      <c r="V171" s="1"/>
      <c r="W171" s="1"/>
      <c r="X171" s="1"/>
      <c r="Y171" s="1"/>
    </row>
    <row r="172" spans="1:25" ht="18">
      <c r="A172" s="1"/>
      <c r="B172" s="1"/>
      <c r="C172" s="1"/>
      <c r="D172" s="1"/>
      <c r="E172" s="1"/>
      <c r="F172" s="1"/>
      <c r="G172" s="1"/>
      <c r="H172" s="1"/>
      <c r="I172" s="1"/>
      <c r="J172" s="1"/>
      <c r="K172" s="1"/>
      <c r="L172" s="1"/>
      <c r="M172" s="1"/>
      <c r="N172" s="4"/>
      <c r="O172" s="1"/>
      <c r="P172" s="1"/>
      <c r="Q172" s="1"/>
      <c r="R172" s="1"/>
      <c r="S172" s="1"/>
      <c r="T172" s="1"/>
      <c r="U172" s="1"/>
      <c r="V172" s="1"/>
      <c r="W172" s="1"/>
      <c r="X172" s="1"/>
      <c r="Y172" s="1"/>
    </row>
    <row r="173" spans="1:25" ht="18">
      <c r="A173" s="1"/>
      <c r="B173" s="1"/>
      <c r="C173" s="1"/>
      <c r="D173" s="1"/>
      <c r="E173" s="1"/>
      <c r="F173" s="1"/>
      <c r="G173" s="1"/>
      <c r="H173" s="1"/>
      <c r="I173" s="1"/>
      <c r="J173" s="1"/>
      <c r="K173" s="1"/>
      <c r="L173" s="1"/>
      <c r="M173" s="1"/>
      <c r="N173" s="4"/>
      <c r="O173" s="1"/>
      <c r="P173" s="1"/>
      <c r="Q173" s="1"/>
      <c r="R173" s="1"/>
      <c r="S173" s="1"/>
      <c r="T173" s="1"/>
      <c r="U173" s="1"/>
      <c r="V173" s="1"/>
      <c r="W173" s="1"/>
      <c r="X173" s="1"/>
      <c r="Y173" s="1"/>
    </row>
    <row r="174" spans="1:25" ht="18">
      <c r="A174" s="1"/>
      <c r="B174" s="1"/>
      <c r="C174" s="1"/>
      <c r="D174" s="1"/>
      <c r="E174" s="1"/>
      <c r="F174" s="1"/>
      <c r="G174" s="1"/>
      <c r="H174" s="1"/>
      <c r="I174" s="1"/>
      <c r="J174" s="1"/>
      <c r="K174" s="1"/>
      <c r="L174" s="1"/>
      <c r="M174" s="1"/>
      <c r="N174" s="4"/>
      <c r="O174" s="1"/>
      <c r="P174" s="1"/>
      <c r="Q174" s="1"/>
      <c r="R174" s="1"/>
      <c r="S174" s="1"/>
      <c r="T174" s="1"/>
      <c r="U174" s="1"/>
      <c r="V174" s="1"/>
      <c r="W174" s="1"/>
      <c r="X174" s="1"/>
      <c r="Y174" s="1"/>
    </row>
    <row r="175" spans="1:25" ht="18">
      <c r="A175" s="1"/>
      <c r="B175" s="1"/>
      <c r="C175" s="1"/>
      <c r="D175" s="1"/>
      <c r="E175" s="1"/>
      <c r="F175" s="1"/>
      <c r="G175" s="1"/>
      <c r="H175" s="1"/>
      <c r="I175" s="1"/>
      <c r="J175" s="1"/>
      <c r="K175" s="1"/>
      <c r="L175" s="1"/>
      <c r="M175" s="1"/>
      <c r="N175" s="4"/>
      <c r="O175" s="1"/>
      <c r="P175" s="1"/>
      <c r="Q175" s="1"/>
      <c r="R175" s="1"/>
      <c r="S175" s="1"/>
      <c r="T175" s="1"/>
      <c r="U175" s="1"/>
      <c r="V175" s="1"/>
      <c r="W175" s="1"/>
      <c r="X175" s="1"/>
      <c r="Y175" s="1"/>
    </row>
    <row r="176" spans="1:25" ht="18">
      <c r="A176" s="1"/>
      <c r="B176" s="1"/>
      <c r="C176" s="1"/>
      <c r="D176" s="1"/>
      <c r="E176" s="1"/>
      <c r="F176" s="1"/>
      <c r="G176" s="1"/>
      <c r="H176" s="1"/>
      <c r="I176" s="1"/>
      <c r="J176" s="1"/>
      <c r="K176" s="1"/>
      <c r="L176" s="1"/>
      <c r="M176" s="1"/>
      <c r="N176" s="4"/>
      <c r="O176" s="1"/>
      <c r="P176" s="1"/>
      <c r="Q176" s="1"/>
      <c r="R176" s="1"/>
      <c r="S176" s="1"/>
      <c r="T176" s="1"/>
      <c r="U176" s="1"/>
      <c r="V176" s="1"/>
      <c r="W176" s="1"/>
      <c r="X176" s="1"/>
      <c r="Y176" s="1"/>
    </row>
    <row r="177" spans="1:25" ht="18">
      <c r="A177" s="1"/>
      <c r="B177" s="1"/>
      <c r="C177" s="1"/>
      <c r="D177" s="1"/>
      <c r="E177" s="1"/>
      <c r="F177" s="1"/>
      <c r="G177" s="1"/>
      <c r="H177" s="1"/>
      <c r="I177" s="1"/>
      <c r="J177" s="1"/>
      <c r="K177" s="1"/>
      <c r="L177" s="1"/>
      <c r="M177" s="1"/>
      <c r="N177" s="4"/>
      <c r="O177" s="1"/>
      <c r="P177" s="1"/>
      <c r="Q177" s="1"/>
      <c r="R177" s="1"/>
      <c r="S177" s="1"/>
      <c r="T177" s="1"/>
      <c r="U177" s="1"/>
      <c r="V177" s="1"/>
      <c r="W177" s="1"/>
      <c r="X177" s="1"/>
      <c r="Y177" s="1"/>
    </row>
    <row r="178" spans="1:25" ht="18">
      <c r="A178" s="1"/>
      <c r="B178" s="1"/>
      <c r="C178" s="1"/>
      <c r="D178" s="1"/>
      <c r="E178" s="1"/>
      <c r="F178" s="1"/>
      <c r="G178" s="1"/>
      <c r="H178" s="1"/>
      <c r="I178" s="1"/>
      <c r="J178" s="1"/>
      <c r="K178" s="1"/>
      <c r="L178" s="1"/>
      <c r="M178" s="1"/>
      <c r="N178" s="4"/>
      <c r="O178" s="1"/>
      <c r="P178" s="1"/>
      <c r="Q178" s="1"/>
      <c r="R178" s="1"/>
      <c r="S178" s="1"/>
      <c r="T178" s="1"/>
      <c r="U178" s="1"/>
      <c r="V178" s="1"/>
      <c r="W178" s="1"/>
      <c r="X178" s="1"/>
      <c r="Y178" s="1"/>
    </row>
    <row r="179" spans="1:25" ht="18">
      <c r="A179" s="1"/>
      <c r="B179" s="1"/>
      <c r="C179" s="1"/>
      <c r="D179" s="1"/>
      <c r="E179" s="1"/>
      <c r="F179" s="1"/>
      <c r="G179" s="1"/>
      <c r="H179" s="1"/>
      <c r="I179" s="1"/>
      <c r="J179" s="1"/>
      <c r="K179" s="1"/>
      <c r="L179" s="1"/>
      <c r="M179" s="1"/>
      <c r="N179" s="4"/>
      <c r="O179" s="1"/>
      <c r="P179" s="1"/>
      <c r="Q179" s="1"/>
      <c r="R179" s="1"/>
      <c r="S179" s="1"/>
      <c r="T179" s="1"/>
      <c r="U179" s="1"/>
      <c r="V179" s="1"/>
      <c r="W179" s="1"/>
      <c r="X179" s="1"/>
      <c r="Y179" s="1"/>
    </row>
    <row r="180" spans="1:25" ht="18">
      <c r="A180" s="1"/>
      <c r="B180" s="1"/>
      <c r="C180" s="1"/>
      <c r="D180" s="1"/>
      <c r="E180" s="1"/>
      <c r="F180" s="1"/>
      <c r="G180" s="1"/>
      <c r="H180" s="1"/>
      <c r="I180" s="1"/>
      <c r="J180" s="1"/>
      <c r="K180" s="1"/>
      <c r="L180" s="1"/>
      <c r="M180" s="1"/>
      <c r="N180" s="4"/>
      <c r="O180" s="1"/>
      <c r="P180" s="1"/>
      <c r="Q180" s="1"/>
      <c r="R180" s="1"/>
      <c r="S180" s="1"/>
      <c r="T180" s="1"/>
      <c r="U180" s="1"/>
      <c r="V180" s="1"/>
      <c r="W180" s="1"/>
      <c r="X180" s="1"/>
      <c r="Y180" s="1"/>
    </row>
    <row r="181" spans="1:25" ht="18">
      <c r="A181" s="1"/>
      <c r="B181" s="1"/>
      <c r="C181" s="1"/>
      <c r="D181" s="1"/>
      <c r="E181" s="1"/>
      <c r="F181" s="1"/>
      <c r="G181" s="1"/>
      <c r="H181" s="1"/>
      <c r="I181" s="1"/>
      <c r="J181" s="1"/>
      <c r="K181" s="1"/>
      <c r="L181" s="1"/>
      <c r="M181" s="1"/>
      <c r="N181" s="4"/>
      <c r="O181" s="1"/>
      <c r="P181" s="1"/>
      <c r="Q181" s="1"/>
      <c r="R181" s="1"/>
      <c r="S181" s="1"/>
      <c r="T181" s="1"/>
      <c r="U181" s="1"/>
      <c r="V181" s="1"/>
      <c r="W181" s="1"/>
      <c r="X181" s="1"/>
      <c r="Y181" s="1"/>
    </row>
    <row r="182" spans="1:25" ht="18">
      <c r="A182" s="1"/>
      <c r="B182" s="1"/>
      <c r="C182" s="1"/>
      <c r="D182" s="1"/>
      <c r="E182" s="1"/>
      <c r="F182" s="1"/>
      <c r="G182" s="1"/>
      <c r="H182" s="1"/>
      <c r="I182" s="1"/>
      <c r="J182" s="1"/>
      <c r="K182" s="1"/>
      <c r="L182" s="1"/>
      <c r="M182" s="1"/>
      <c r="N182" s="4"/>
      <c r="O182" s="1"/>
      <c r="P182" s="1"/>
      <c r="Q182" s="1"/>
      <c r="R182" s="1"/>
      <c r="S182" s="1"/>
      <c r="T182" s="1"/>
      <c r="U182" s="1"/>
      <c r="V182" s="1"/>
      <c r="W182" s="1"/>
      <c r="X182" s="1"/>
      <c r="Y182" s="1"/>
    </row>
    <row r="183" spans="1:25" ht="18">
      <c r="A183" s="1"/>
      <c r="B183" s="1"/>
      <c r="C183" s="1"/>
      <c r="D183" s="1"/>
      <c r="E183" s="1"/>
      <c r="F183" s="1"/>
      <c r="G183" s="1"/>
      <c r="H183" s="1"/>
      <c r="I183" s="1"/>
      <c r="J183" s="1"/>
      <c r="K183" s="1"/>
      <c r="L183" s="1"/>
      <c r="M183" s="1"/>
      <c r="N183" s="4"/>
      <c r="O183" s="1"/>
      <c r="P183" s="1"/>
      <c r="Q183" s="1"/>
      <c r="R183" s="1"/>
      <c r="S183" s="1"/>
      <c r="T183" s="1"/>
      <c r="U183" s="1"/>
      <c r="V183" s="1"/>
      <c r="W183" s="1"/>
      <c r="X183" s="1"/>
      <c r="Y183" s="1"/>
    </row>
    <row r="184" spans="1:25" ht="18">
      <c r="A184" s="1"/>
      <c r="B184" s="1"/>
      <c r="C184" s="1"/>
      <c r="D184" s="1"/>
      <c r="E184" s="1"/>
      <c r="F184" s="1"/>
      <c r="G184" s="1"/>
      <c r="H184" s="1"/>
      <c r="I184" s="1"/>
      <c r="J184" s="1"/>
      <c r="K184" s="1"/>
      <c r="L184" s="1"/>
      <c r="M184" s="1"/>
      <c r="N184" s="4"/>
      <c r="O184" s="1"/>
      <c r="P184" s="1"/>
      <c r="Q184" s="1"/>
      <c r="R184" s="1"/>
      <c r="S184" s="1"/>
      <c r="T184" s="1"/>
      <c r="U184" s="1"/>
      <c r="V184" s="1"/>
      <c r="W184" s="1"/>
      <c r="X184" s="1"/>
      <c r="Y184" s="1"/>
    </row>
    <row r="185" spans="1:25" ht="18">
      <c r="A185" s="1"/>
      <c r="B185" s="1"/>
      <c r="C185" s="1"/>
      <c r="D185" s="1"/>
      <c r="E185" s="1"/>
      <c r="F185" s="1"/>
      <c r="G185" s="1"/>
      <c r="H185" s="1"/>
      <c r="I185" s="1"/>
      <c r="J185" s="1"/>
      <c r="K185" s="1"/>
      <c r="L185" s="1"/>
      <c r="M185" s="1"/>
      <c r="N185" s="4"/>
      <c r="O185" s="1"/>
      <c r="P185" s="1"/>
      <c r="Q185" s="1"/>
      <c r="R185" s="1"/>
      <c r="S185" s="1"/>
      <c r="T185" s="1"/>
      <c r="U185" s="1"/>
      <c r="V185" s="1"/>
      <c r="W185" s="1"/>
      <c r="X185" s="1"/>
      <c r="Y185" s="1"/>
    </row>
    <row r="186" spans="1:25" ht="18">
      <c r="A186" s="1"/>
      <c r="B186" s="1"/>
      <c r="C186" s="1"/>
      <c r="D186" s="1"/>
      <c r="E186" s="1"/>
      <c r="F186" s="1"/>
      <c r="G186" s="1"/>
      <c r="H186" s="1"/>
      <c r="I186" s="1"/>
      <c r="J186" s="1"/>
      <c r="K186" s="1"/>
      <c r="L186" s="1"/>
      <c r="M186" s="1"/>
      <c r="N186" s="4"/>
      <c r="O186" s="1"/>
      <c r="P186" s="1"/>
      <c r="Q186" s="1"/>
      <c r="R186" s="1"/>
      <c r="S186" s="1"/>
      <c r="T186" s="1"/>
      <c r="U186" s="1"/>
      <c r="V186" s="1"/>
      <c r="W186" s="1"/>
      <c r="X186" s="1"/>
      <c r="Y186" s="1"/>
    </row>
    <row r="187" spans="1:25" ht="18">
      <c r="A187" s="1"/>
      <c r="B187" s="1"/>
      <c r="C187" s="1"/>
      <c r="D187" s="1"/>
      <c r="E187" s="1"/>
      <c r="F187" s="1"/>
      <c r="G187" s="1"/>
      <c r="H187" s="1"/>
      <c r="I187" s="1"/>
      <c r="J187" s="1"/>
      <c r="K187" s="1"/>
      <c r="L187" s="1"/>
      <c r="M187" s="1"/>
      <c r="N187" s="4"/>
      <c r="O187" s="1"/>
      <c r="P187" s="1"/>
      <c r="Q187" s="1"/>
      <c r="R187" s="1"/>
      <c r="S187" s="1"/>
      <c r="T187" s="1"/>
      <c r="U187" s="1"/>
      <c r="V187" s="1"/>
      <c r="W187" s="1"/>
      <c r="X187" s="1"/>
      <c r="Y187" s="1"/>
    </row>
    <row r="188" spans="1:25" ht="18">
      <c r="A188" s="1"/>
      <c r="B188" s="1"/>
      <c r="C188" s="1"/>
      <c r="D188" s="1"/>
      <c r="E188" s="1"/>
      <c r="F188" s="1"/>
      <c r="G188" s="1"/>
      <c r="H188" s="1"/>
      <c r="I188" s="1"/>
      <c r="J188" s="1"/>
      <c r="K188" s="1"/>
      <c r="L188" s="1"/>
      <c r="M188" s="1"/>
      <c r="N188" s="4"/>
      <c r="O188" s="1"/>
      <c r="P188" s="1"/>
      <c r="Q188" s="1"/>
      <c r="R188" s="1"/>
      <c r="S188" s="1"/>
      <c r="T188" s="1"/>
      <c r="U188" s="1"/>
      <c r="V188" s="1"/>
      <c r="W188" s="1"/>
      <c r="X188" s="1"/>
      <c r="Y188" s="1"/>
    </row>
    <row r="189" spans="1:25" ht="18">
      <c r="A189" s="1"/>
      <c r="B189" s="1"/>
      <c r="C189" s="1"/>
      <c r="D189" s="1"/>
      <c r="E189" s="1"/>
      <c r="F189" s="1"/>
      <c r="G189" s="1"/>
      <c r="H189" s="1"/>
      <c r="I189" s="1"/>
      <c r="J189" s="1"/>
      <c r="K189" s="1"/>
      <c r="L189" s="1"/>
      <c r="M189" s="1"/>
      <c r="N189" s="4"/>
      <c r="O189" s="1"/>
      <c r="P189" s="1"/>
      <c r="Q189" s="1"/>
      <c r="R189" s="1"/>
      <c r="S189" s="1"/>
      <c r="T189" s="1"/>
      <c r="U189" s="1"/>
      <c r="V189" s="1"/>
      <c r="W189" s="1"/>
      <c r="X189" s="1"/>
      <c r="Y189" s="1"/>
    </row>
    <row r="190" spans="1:25" ht="18">
      <c r="A190" s="1"/>
      <c r="B190" s="1"/>
      <c r="C190" s="1"/>
      <c r="D190" s="1"/>
      <c r="E190" s="1"/>
      <c r="F190" s="1"/>
      <c r="G190" s="1"/>
      <c r="H190" s="1"/>
      <c r="I190" s="1"/>
      <c r="J190" s="1"/>
      <c r="K190" s="1"/>
      <c r="L190" s="1"/>
      <c r="M190" s="1"/>
      <c r="N190" s="4"/>
      <c r="O190" s="1"/>
      <c r="P190" s="1"/>
      <c r="Q190" s="1"/>
      <c r="R190" s="1"/>
      <c r="S190" s="1"/>
      <c r="T190" s="1"/>
      <c r="U190" s="1"/>
      <c r="V190" s="1"/>
      <c r="W190" s="1"/>
      <c r="X190" s="1"/>
      <c r="Y190" s="1"/>
    </row>
    <row r="191" spans="1:25" ht="18">
      <c r="A191" s="1"/>
      <c r="B191" s="1"/>
      <c r="C191" s="1"/>
      <c r="D191" s="1"/>
      <c r="E191" s="1"/>
      <c r="F191" s="1"/>
      <c r="G191" s="1"/>
      <c r="H191" s="1"/>
      <c r="I191" s="1"/>
      <c r="J191" s="1"/>
      <c r="K191" s="1"/>
      <c r="L191" s="1"/>
      <c r="M191" s="1"/>
      <c r="N191" s="4"/>
      <c r="O191" s="1"/>
      <c r="P191" s="1"/>
      <c r="Q191" s="1"/>
      <c r="R191" s="1"/>
      <c r="S191" s="1"/>
      <c r="T191" s="1"/>
      <c r="U191" s="1"/>
      <c r="V191" s="1"/>
      <c r="W191" s="1"/>
      <c r="X191" s="1"/>
      <c r="Y191" s="1"/>
    </row>
    <row r="192" spans="1:25" ht="18">
      <c r="A192" s="1"/>
      <c r="B192" s="1"/>
      <c r="C192" s="1"/>
      <c r="D192" s="1"/>
      <c r="E192" s="1"/>
      <c r="F192" s="1"/>
      <c r="G192" s="1"/>
      <c r="H192" s="1"/>
      <c r="I192" s="1"/>
      <c r="J192" s="1"/>
      <c r="K192" s="1"/>
      <c r="L192" s="1"/>
      <c r="M192" s="1"/>
      <c r="N192" s="4"/>
      <c r="O192" s="1"/>
      <c r="P192" s="1"/>
      <c r="Q192" s="1"/>
      <c r="R192" s="1"/>
      <c r="S192" s="1"/>
      <c r="T192" s="1"/>
      <c r="U192" s="1"/>
      <c r="V192" s="1"/>
      <c r="W192" s="1"/>
      <c r="X192" s="1"/>
      <c r="Y192" s="1"/>
    </row>
    <row r="193" spans="1:25" ht="18">
      <c r="A193" s="1"/>
      <c r="B193" s="1"/>
      <c r="C193" s="1"/>
      <c r="D193" s="1"/>
      <c r="E193" s="1"/>
      <c r="F193" s="1"/>
      <c r="G193" s="1"/>
      <c r="H193" s="1"/>
      <c r="I193" s="1"/>
      <c r="J193" s="1"/>
      <c r="K193" s="1"/>
      <c r="L193" s="1"/>
      <c r="M193" s="1"/>
      <c r="N193" s="4"/>
      <c r="O193" s="1"/>
      <c r="P193" s="1"/>
      <c r="Q193" s="1"/>
      <c r="R193" s="1"/>
      <c r="S193" s="1"/>
      <c r="T193" s="1"/>
      <c r="U193" s="1"/>
      <c r="V193" s="1"/>
      <c r="W193" s="1"/>
      <c r="X193" s="1"/>
      <c r="Y193" s="1"/>
    </row>
    <row r="194" spans="1:25" ht="18">
      <c r="A194" s="1"/>
      <c r="B194" s="1"/>
      <c r="C194" s="1"/>
      <c r="D194" s="1"/>
      <c r="E194" s="1"/>
      <c r="F194" s="1"/>
      <c r="G194" s="1"/>
      <c r="H194" s="1"/>
      <c r="I194" s="1"/>
      <c r="J194" s="1"/>
      <c r="K194" s="1"/>
      <c r="L194" s="1"/>
      <c r="M194" s="1"/>
      <c r="N194" s="4"/>
      <c r="O194" s="1"/>
      <c r="P194" s="1"/>
      <c r="Q194" s="1"/>
      <c r="R194" s="1"/>
      <c r="S194" s="1"/>
      <c r="T194" s="1"/>
      <c r="U194" s="1"/>
      <c r="V194" s="1"/>
      <c r="W194" s="1"/>
      <c r="X194" s="1"/>
      <c r="Y194" s="1"/>
    </row>
    <row r="195" spans="1:25" ht="18">
      <c r="A195" s="1"/>
      <c r="B195" s="1"/>
      <c r="C195" s="1"/>
      <c r="D195" s="1"/>
      <c r="E195" s="1"/>
      <c r="F195" s="1"/>
      <c r="G195" s="1"/>
      <c r="H195" s="1"/>
      <c r="I195" s="1"/>
      <c r="J195" s="1"/>
      <c r="K195" s="1"/>
      <c r="L195" s="1"/>
      <c r="M195" s="1"/>
      <c r="N195" s="4"/>
      <c r="O195" s="1"/>
      <c r="P195" s="1"/>
      <c r="Q195" s="1"/>
      <c r="R195" s="1"/>
      <c r="S195" s="1"/>
      <c r="T195" s="1"/>
      <c r="U195" s="1"/>
      <c r="V195" s="1"/>
      <c r="W195" s="1"/>
      <c r="X195" s="1"/>
      <c r="Y195" s="1"/>
    </row>
    <row r="196" spans="1:25" ht="18">
      <c r="A196" s="1"/>
      <c r="B196" s="1"/>
      <c r="C196" s="1"/>
      <c r="D196" s="1"/>
      <c r="E196" s="1"/>
      <c r="F196" s="1"/>
      <c r="G196" s="1"/>
      <c r="H196" s="1"/>
      <c r="I196" s="1"/>
      <c r="J196" s="1"/>
      <c r="K196" s="1"/>
      <c r="L196" s="1"/>
      <c r="M196" s="1"/>
      <c r="N196" s="4"/>
      <c r="O196" s="1"/>
      <c r="P196" s="1"/>
      <c r="Q196" s="1"/>
      <c r="R196" s="1"/>
      <c r="S196" s="1"/>
      <c r="T196" s="1"/>
      <c r="U196" s="1"/>
      <c r="V196" s="1"/>
      <c r="W196" s="1"/>
      <c r="X196" s="1"/>
      <c r="Y196" s="1"/>
    </row>
    <row r="197" spans="1:25" ht="18">
      <c r="A197" s="1"/>
      <c r="B197" s="1"/>
      <c r="C197" s="1"/>
      <c r="D197" s="1"/>
      <c r="E197" s="1"/>
      <c r="F197" s="1"/>
      <c r="G197" s="1"/>
      <c r="H197" s="1"/>
      <c r="I197" s="1"/>
      <c r="J197" s="1"/>
      <c r="K197" s="1"/>
      <c r="L197" s="1"/>
      <c r="M197" s="1"/>
      <c r="N197" s="4"/>
      <c r="O197" s="1"/>
      <c r="P197" s="1"/>
      <c r="Q197" s="1"/>
      <c r="R197" s="1"/>
      <c r="S197" s="1"/>
      <c r="T197" s="1"/>
      <c r="U197" s="1"/>
      <c r="V197" s="1"/>
      <c r="W197" s="1"/>
      <c r="X197" s="1"/>
      <c r="Y197" s="1"/>
    </row>
    <row r="198" spans="1:25" ht="18">
      <c r="A198" s="1"/>
      <c r="B198" s="1"/>
      <c r="C198" s="1"/>
      <c r="D198" s="1"/>
      <c r="E198" s="1"/>
      <c r="F198" s="1"/>
      <c r="G198" s="1"/>
      <c r="H198" s="1"/>
      <c r="I198" s="1"/>
      <c r="J198" s="1"/>
      <c r="K198" s="1"/>
      <c r="L198" s="1"/>
      <c r="M198" s="1"/>
      <c r="N198" s="4"/>
      <c r="O198" s="1"/>
      <c r="P198" s="1"/>
      <c r="Q198" s="1"/>
      <c r="R198" s="1"/>
      <c r="S198" s="1"/>
      <c r="T198" s="1"/>
      <c r="U198" s="1"/>
      <c r="V198" s="1"/>
      <c r="W198" s="1"/>
      <c r="X198" s="1"/>
      <c r="Y198" s="1"/>
    </row>
    <row r="199" spans="1:25" ht="18">
      <c r="A199" s="1"/>
      <c r="B199" s="1"/>
      <c r="C199" s="1"/>
      <c r="D199" s="1"/>
      <c r="E199" s="1"/>
      <c r="F199" s="1"/>
      <c r="G199" s="1"/>
      <c r="H199" s="1"/>
      <c r="I199" s="1"/>
      <c r="J199" s="1"/>
      <c r="K199" s="1"/>
      <c r="L199" s="1"/>
      <c r="M199" s="1"/>
      <c r="N199" s="4"/>
      <c r="O199" s="1"/>
      <c r="P199" s="1"/>
      <c r="Q199" s="1"/>
      <c r="R199" s="1"/>
      <c r="S199" s="1"/>
      <c r="T199" s="1"/>
      <c r="U199" s="1"/>
      <c r="V199" s="1"/>
      <c r="W199" s="1"/>
      <c r="X199" s="1"/>
      <c r="Y199" s="1"/>
    </row>
    <row r="200" spans="1:25" ht="18">
      <c r="A200" s="1"/>
      <c r="B200" s="1"/>
      <c r="C200" s="1"/>
      <c r="D200" s="1"/>
      <c r="E200" s="1"/>
      <c r="F200" s="1"/>
      <c r="G200" s="1"/>
      <c r="H200" s="1"/>
      <c r="I200" s="1"/>
      <c r="J200" s="1"/>
      <c r="K200" s="1"/>
      <c r="L200" s="1"/>
      <c r="M200" s="1"/>
      <c r="N200" s="4"/>
      <c r="O200" s="1"/>
      <c r="P200" s="1"/>
      <c r="Q200" s="1"/>
      <c r="R200" s="1"/>
      <c r="S200" s="1"/>
      <c r="T200" s="1"/>
      <c r="U200" s="1"/>
      <c r="V200" s="1"/>
      <c r="W200" s="1"/>
      <c r="X200" s="1"/>
      <c r="Y200" s="1"/>
    </row>
    <row r="201" spans="1:25" ht="18">
      <c r="A201" s="1"/>
      <c r="B201" s="1"/>
      <c r="C201" s="1"/>
      <c r="D201" s="1"/>
      <c r="E201" s="1"/>
      <c r="F201" s="1"/>
      <c r="G201" s="1"/>
      <c r="H201" s="1"/>
      <c r="I201" s="1"/>
      <c r="J201" s="1"/>
      <c r="K201" s="1"/>
      <c r="L201" s="1"/>
      <c r="M201" s="1"/>
      <c r="N201" s="4"/>
      <c r="O201" s="1"/>
      <c r="P201" s="1"/>
      <c r="Q201" s="1"/>
      <c r="R201" s="1"/>
      <c r="S201" s="1"/>
      <c r="T201" s="1"/>
      <c r="U201" s="1"/>
      <c r="V201" s="1"/>
      <c r="W201" s="1"/>
      <c r="X201" s="1"/>
      <c r="Y201" s="1"/>
    </row>
    <row r="202" spans="1:25" ht="18">
      <c r="A202" s="1"/>
      <c r="B202" s="1"/>
      <c r="C202" s="1"/>
      <c r="D202" s="1"/>
      <c r="E202" s="1"/>
      <c r="F202" s="1"/>
      <c r="G202" s="1"/>
      <c r="H202" s="1"/>
      <c r="I202" s="1"/>
      <c r="J202" s="1"/>
      <c r="K202" s="1"/>
      <c r="L202" s="1"/>
      <c r="M202" s="1"/>
      <c r="N202" s="4"/>
      <c r="O202" s="1"/>
      <c r="P202" s="1"/>
      <c r="Q202" s="1"/>
      <c r="R202" s="1"/>
      <c r="S202" s="1"/>
      <c r="T202" s="1"/>
      <c r="U202" s="1"/>
      <c r="V202" s="1"/>
      <c r="W202" s="1"/>
      <c r="X202" s="1"/>
      <c r="Y202" s="1"/>
    </row>
    <row r="203" spans="1:25" ht="18">
      <c r="A203" s="1"/>
      <c r="B203" s="1"/>
      <c r="C203" s="1"/>
      <c r="D203" s="1"/>
      <c r="E203" s="1"/>
      <c r="F203" s="1"/>
      <c r="G203" s="1"/>
      <c r="H203" s="1"/>
      <c r="I203" s="1"/>
      <c r="J203" s="1"/>
      <c r="K203" s="1"/>
      <c r="L203" s="1"/>
      <c r="M203" s="1"/>
      <c r="N203" s="4"/>
      <c r="O203" s="1"/>
      <c r="P203" s="1"/>
      <c r="Q203" s="1"/>
      <c r="R203" s="1"/>
      <c r="S203" s="1"/>
      <c r="T203" s="1"/>
      <c r="U203" s="1"/>
      <c r="V203" s="1"/>
      <c r="W203" s="1"/>
      <c r="X203" s="1"/>
      <c r="Y203" s="1"/>
    </row>
    <row r="204" spans="1:25" ht="18">
      <c r="A204" s="1"/>
      <c r="B204" s="1"/>
      <c r="C204" s="1"/>
      <c r="D204" s="1"/>
      <c r="E204" s="1"/>
      <c r="F204" s="1"/>
      <c r="G204" s="1"/>
      <c r="H204" s="1"/>
      <c r="I204" s="1"/>
      <c r="J204" s="1"/>
      <c r="K204" s="1"/>
      <c r="L204" s="1"/>
      <c r="M204" s="1"/>
      <c r="N204" s="4"/>
      <c r="O204" s="1"/>
      <c r="P204" s="1"/>
      <c r="Q204" s="1"/>
      <c r="R204" s="1"/>
      <c r="S204" s="1"/>
      <c r="T204" s="1"/>
      <c r="U204" s="1"/>
      <c r="V204" s="1"/>
      <c r="W204" s="1"/>
      <c r="X204" s="1"/>
      <c r="Y204" s="1"/>
    </row>
    <row r="205" spans="1:25" ht="18">
      <c r="A205" s="1"/>
      <c r="B205" s="1"/>
      <c r="C205" s="1"/>
      <c r="D205" s="1"/>
      <c r="E205" s="1"/>
      <c r="F205" s="1"/>
      <c r="G205" s="1"/>
      <c r="H205" s="1"/>
      <c r="I205" s="1"/>
      <c r="J205" s="1"/>
      <c r="K205" s="1"/>
      <c r="L205" s="1"/>
      <c r="M205" s="1"/>
      <c r="N205" s="4"/>
      <c r="O205" s="1"/>
      <c r="P205" s="1"/>
      <c r="Q205" s="1"/>
      <c r="R205" s="1"/>
      <c r="S205" s="1"/>
      <c r="T205" s="1"/>
      <c r="U205" s="1"/>
      <c r="V205" s="1"/>
      <c r="W205" s="1"/>
      <c r="X205" s="1"/>
      <c r="Y205" s="1"/>
    </row>
    <row r="206" spans="1:25" ht="18">
      <c r="A206" s="1"/>
      <c r="B206" s="1"/>
      <c r="C206" s="1"/>
      <c r="D206" s="1"/>
      <c r="E206" s="1"/>
      <c r="F206" s="1"/>
      <c r="G206" s="1"/>
      <c r="H206" s="1"/>
      <c r="I206" s="1"/>
      <c r="J206" s="1"/>
      <c r="K206" s="1"/>
      <c r="L206" s="1"/>
      <c r="M206" s="1"/>
      <c r="N206" s="4"/>
      <c r="O206" s="1"/>
      <c r="P206" s="1"/>
      <c r="Q206" s="1"/>
      <c r="R206" s="1"/>
      <c r="S206" s="1"/>
      <c r="T206" s="1"/>
      <c r="U206" s="1"/>
      <c r="V206" s="1"/>
      <c r="W206" s="1"/>
      <c r="X206" s="1"/>
      <c r="Y206" s="1"/>
    </row>
    <row r="207" spans="1:25" ht="18">
      <c r="A207" s="1"/>
      <c r="B207" s="1"/>
      <c r="C207" s="1"/>
      <c r="D207" s="1"/>
      <c r="E207" s="1"/>
      <c r="F207" s="1"/>
      <c r="G207" s="1"/>
      <c r="H207" s="1"/>
      <c r="I207" s="1"/>
      <c r="J207" s="1"/>
      <c r="K207" s="1"/>
      <c r="L207" s="1"/>
      <c r="M207" s="1"/>
      <c r="N207" s="4"/>
      <c r="O207" s="1"/>
      <c r="P207" s="1"/>
      <c r="Q207" s="1"/>
      <c r="R207" s="1"/>
      <c r="S207" s="1"/>
      <c r="T207" s="1"/>
      <c r="U207" s="1"/>
      <c r="V207" s="1"/>
      <c r="W207" s="1"/>
      <c r="X207" s="1"/>
      <c r="Y207" s="1"/>
    </row>
    <row r="208" spans="1:25" ht="18">
      <c r="A208" s="1"/>
      <c r="B208" s="1"/>
      <c r="C208" s="1"/>
      <c r="D208" s="1"/>
      <c r="E208" s="1"/>
      <c r="F208" s="1"/>
      <c r="G208" s="1"/>
      <c r="H208" s="1"/>
      <c r="I208" s="1"/>
      <c r="J208" s="1"/>
      <c r="K208" s="1"/>
      <c r="L208" s="1"/>
      <c r="M208" s="1"/>
      <c r="N208" s="4"/>
      <c r="O208" s="1"/>
      <c r="P208" s="1"/>
      <c r="Q208" s="1"/>
      <c r="R208" s="1"/>
      <c r="S208" s="1"/>
      <c r="T208" s="1"/>
      <c r="U208" s="1"/>
      <c r="V208" s="1"/>
      <c r="W208" s="1"/>
      <c r="X208" s="1"/>
      <c r="Y208" s="1"/>
    </row>
    <row r="209" spans="1:25" ht="18">
      <c r="A209" s="1"/>
      <c r="B209" s="1"/>
      <c r="C209" s="1"/>
      <c r="D209" s="1"/>
      <c r="E209" s="1"/>
      <c r="F209" s="1"/>
      <c r="G209" s="1"/>
      <c r="H209" s="1"/>
      <c r="I209" s="1"/>
      <c r="J209" s="1"/>
      <c r="K209" s="1"/>
      <c r="L209" s="1"/>
      <c r="M209" s="1"/>
      <c r="N209" s="4"/>
      <c r="O209" s="1"/>
      <c r="P209" s="1"/>
      <c r="Q209" s="1"/>
      <c r="R209" s="1"/>
      <c r="S209" s="1"/>
      <c r="T209" s="1"/>
      <c r="U209" s="1"/>
      <c r="V209" s="1"/>
      <c r="W209" s="1"/>
      <c r="X209" s="1"/>
      <c r="Y209" s="1"/>
    </row>
    <row r="210" spans="1:25" ht="18">
      <c r="A210" s="1"/>
      <c r="B210" s="1"/>
      <c r="C210" s="1"/>
      <c r="D210" s="1"/>
      <c r="E210" s="1"/>
      <c r="F210" s="1"/>
      <c r="G210" s="1"/>
      <c r="H210" s="1"/>
      <c r="I210" s="1"/>
      <c r="J210" s="1"/>
      <c r="K210" s="1"/>
      <c r="L210" s="1"/>
      <c r="M210" s="1"/>
      <c r="N210" s="4"/>
      <c r="O210" s="1"/>
      <c r="P210" s="1"/>
      <c r="Q210" s="1"/>
      <c r="R210" s="1"/>
      <c r="S210" s="1"/>
      <c r="T210" s="1"/>
      <c r="U210" s="1"/>
      <c r="V210" s="1"/>
      <c r="W210" s="1"/>
      <c r="X210" s="1"/>
      <c r="Y210" s="1"/>
    </row>
    <row r="211" spans="1:25" ht="18">
      <c r="A211" s="1"/>
      <c r="B211" s="1"/>
      <c r="C211" s="1"/>
      <c r="D211" s="1"/>
      <c r="E211" s="1"/>
      <c r="F211" s="1"/>
      <c r="G211" s="1"/>
      <c r="H211" s="1"/>
      <c r="I211" s="1"/>
      <c r="J211" s="1"/>
      <c r="K211" s="1"/>
      <c r="L211" s="1"/>
      <c r="M211" s="1"/>
      <c r="N211" s="4"/>
      <c r="O211" s="1"/>
      <c r="P211" s="1"/>
      <c r="Q211" s="1"/>
      <c r="R211" s="1"/>
      <c r="S211" s="1"/>
      <c r="T211" s="1"/>
      <c r="U211" s="1"/>
      <c r="V211" s="1"/>
      <c r="W211" s="1"/>
      <c r="X211" s="1"/>
      <c r="Y211" s="1"/>
    </row>
    <row r="212" spans="1:25" ht="18">
      <c r="A212" s="1"/>
      <c r="B212" s="1"/>
      <c r="C212" s="1"/>
      <c r="D212" s="1"/>
      <c r="E212" s="1"/>
      <c r="F212" s="1"/>
      <c r="G212" s="1"/>
      <c r="H212" s="1"/>
      <c r="I212" s="1"/>
      <c r="J212" s="1"/>
      <c r="K212" s="1"/>
      <c r="L212" s="1"/>
      <c r="M212" s="1"/>
      <c r="N212" s="4"/>
      <c r="O212" s="1"/>
      <c r="P212" s="1"/>
      <c r="Q212" s="1"/>
      <c r="R212" s="1"/>
      <c r="S212" s="1"/>
      <c r="T212" s="1"/>
      <c r="U212" s="1"/>
      <c r="V212" s="1"/>
      <c r="W212" s="1"/>
      <c r="X212" s="1"/>
      <c r="Y212" s="1"/>
    </row>
    <row r="213" spans="1:25" ht="18">
      <c r="A213" s="1"/>
      <c r="B213" s="1"/>
      <c r="C213" s="1"/>
      <c r="D213" s="1"/>
      <c r="E213" s="1"/>
      <c r="F213" s="1"/>
      <c r="G213" s="1"/>
      <c r="H213" s="1"/>
      <c r="I213" s="1"/>
      <c r="J213" s="1"/>
      <c r="K213" s="1"/>
      <c r="L213" s="1"/>
      <c r="M213" s="1"/>
      <c r="N213" s="4"/>
      <c r="O213" s="1"/>
      <c r="P213" s="1"/>
      <c r="Q213" s="1"/>
      <c r="R213" s="1"/>
      <c r="S213" s="1"/>
      <c r="T213" s="1"/>
      <c r="U213" s="1"/>
      <c r="V213" s="1"/>
      <c r="W213" s="1"/>
      <c r="X213" s="1"/>
      <c r="Y213" s="1"/>
    </row>
    <row r="214" spans="1:25" ht="18">
      <c r="A214" s="1"/>
      <c r="B214" s="1"/>
      <c r="C214" s="1"/>
      <c r="D214" s="1"/>
      <c r="E214" s="1"/>
      <c r="F214" s="1"/>
      <c r="G214" s="1"/>
      <c r="H214" s="1"/>
      <c r="I214" s="1"/>
      <c r="J214" s="1"/>
      <c r="K214" s="1"/>
      <c r="L214" s="1"/>
      <c r="M214" s="1"/>
      <c r="N214" s="4"/>
      <c r="O214" s="1"/>
      <c r="P214" s="1"/>
      <c r="Q214" s="1"/>
      <c r="R214" s="1"/>
      <c r="S214" s="1"/>
      <c r="T214" s="1"/>
      <c r="U214" s="1"/>
      <c r="V214" s="1"/>
      <c r="W214" s="1"/>
      <c r="X214" s="1"/>
      <c r="Y214" s="1"/>
    </row>
    <row r="215" spans="1:25" ht="18">
      <c r="A215" s="1"/>
      <c r="B215" s="1"/>
      <c r="C215" s="1"/>
      <c r="D215" s="1"/>
      <c r="E215" s="1"/>
      <c r="F215" s="1"/>
      <c r="G215" s="1"/>
      <c r="H215" s="1"/>
      <c r="I215" s="1"/>
      <c r="J215" s="1"/>
      <c r="K215" s="1"/>
      <c r="L215" s="1"/>
      <c r="M215" s="1"/>
      <c r="N215" s="4"/>
      <c r="O215" s="1"/>
      <c r="P215" s="1"/>
      <c r="Q215" s="1"/>
      <c r="R215" s="1"/>
      <c r="S215" s="1"/>
      <c r="T215" s="1"/>
      <c r="U215" s="1"/>
      <c r="V215" s="1"/>
      <c r="W215" s="1"/>
      <c r="X215" s="1"/>
      <c r="Y215" s="1"/>
    </row>
    <row r="216" spans="1:25" ht="18">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8">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8">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8">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8">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8">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8">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8">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8">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8">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8">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8">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8">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8">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8">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8">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8">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8">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8">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8">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8">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8">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8">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8">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8">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8">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8">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8">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8">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8">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8">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8">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8">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8">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8">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8">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8">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8">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8">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8">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8">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8">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8">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8">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8">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8">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8">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sheetData>
  <sheetProtection password="CC2D" sheet="1" objects="1" scenarios="1" formatCells="0" formatColumns="0" formatRows="0" insertColumns="0" insertRows="0" deleteColumns="0" deleteRows="0" selectLockedCells="1"/>
  <mergeCells count="17">
    <mergeCell ref="Q51:S51"/>
    <mergeCell ref="T51:U51"/>
    <mergeCell ref="V51:W51"/>
    <mergeCell ref="S15:V15"/>
    <mergeCell ref="Q16:S16"/>
    <mergeCell ref="T16:U16"/>
    <mergeCell ref="V16:W16"/>
    <mergeCell ref="S13:T13"/>
    <mergeCell ref="U13:V13"/>
    <mergeCell ref="A7:W7"/>
    <mergeCell ref="S14:T14"/>
    <mergeCell ref="U14:V14"/>
    <mergeCell ref="U10:V10"/>
    <mergeCell ref="S11:T11"/>
    <mergeCell ref="U11:V11"/>
    <mergeCell ref="S12:T12"/>
    <mergeCell ref="U12:V12"/>
  </mergeCells>
  <phoneticPr fontId="4" type="noConversion"/>
  <printOptions horizontalCentered="1" verticalCentered="1"/>
  <pageMargins left="0.25" right="0.25" top="0.75" bottom="0.75" header="0.3" footer="0.3"/>
  <pageSetup paperSize="9" scale="64" orientation="landscape" horizontalDpi="4294967293" verticalDpi="0" r:id="rId1"/>
  <drawing r:id="rId2"/>
  <legacyDrawing r:id="rId3"/>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4:AK57"/>
  <sheetViews>
    <sheetView topLeftCell="B1" workbookViewId="0">
      <selection activeCell="AI26" sqref="AI26"/>
    </sheetView>
  </sheetViews>
  <sheetFormatPr defaultColWidth="9.140625" defaultRowHeight="11.25"/>
  <cols>
    <col min="1" max="1" width="5.140625" style="10" customWidth="1"/>
    <col min="2" max="2" width="6" style="10" customWidth="1"/>
    <col min="3" max="3" width="6.42578125" style="10" customWidth="1"/>
    <col min="4" max="4" width="2" style="10" customWidth="1"/>
    <col min="5" max="5" width="4.42578125" style="10" customWidth="1"/>
    <col min="6" max="6" width="4.28515625" style="10" customWidth="1"/>
    <col min="7" max="7" width="3.42578125" style="10" customWidth="1"/>
    <col min="8" max="8" width="5" style="10" customWidth="1"/>
    <col min="9" max="9" width="2.7109375" style="10" customWidth="1"/>
    <col min="10" max="10" width="5.85546875" style="10" customWidth="1"/>
    <col min="11" max="11" width="1.140625" style="10" customWidth="1"/>
    <col min="12" max="12" width="7.42578125" style="10" customWidth="1"/>
    <col min="13" max="13" width="6.140625" style="10" customWidth="1"/>
    <col min="14" max="14" width="2.42578125" style="10" customWidth="1"/>
    <col min="15" max="15" width="3.7109375" style="10" customWidth="1"/>
    <col min="16" max="16" width="0.140625" style="10" hidden="1" customWidth="1"/>
    <col min="17" max="17" width="4.85546875" style="10" customWidth="1"/>
    <col min="18" max="18" width="0.28515625" style="10" hidden="1" customWidth="1"/>
    <col min="19" max="19" width="1" style="10" customWidth="1"/>
    <col min="20" max="20" width="6.28515625" style="10" customWidth="1"/>
    <col min="21" max="21" width="1.140625" style="10" customWidth="1"/>
    <col min="22" max="22" width="5.28515625" style="10" customWidth="1"/>
    <col min="23" max="23" width="4" style="10" customWidth="1"/>
    <col min="24" max="24" width="3" style="10" customWidth="1"/>
    <col min="25" max="25" width="7.140625" style="10" customWidth="1"/>
    <col min="26" max="26" width="6.42578125" style="10" customWidth="1"/>
    <col min="27" max="27" width="2.140625" style="10" customWidth="1"/>
    <col min="28" max="28" width="1.7109375" style="10" customWidth="1"/>
    <col min="29" max="29" width="5.42578125" style="10" customWidth="1"/>
    <col min="30" max="30" width="3.5703125" style="10" customWidth="1"/>
    <col min="31" max="31" width="3.7109375" style="10" customWidth="1"/>
    <col min="32" max="32" width="5.140625" style="10" customWidth="1"/>
    <col min="33" max="33" width="0.7109375" style="10" customWidth="1"/>
    <col min="34" max="34" width="7" style="10" customWidth="1"/>
    <col min="35" max="35" width="6.28515625" style="10" customWidth="1"/>
    <col min="36" max="36" width="7" style="10" customWidth="1"/>
    <col min="37" max="37" width="11.85546875" style="10" hidden="1" customWidth="1"/>
    <col min="38" max="38" width="7.28515625" style="10" customWidth="1"/>
    <col min="39" max="39" width="7" style="10" customWidth="1"/>
    <col min="40" max="40" width="8.42578125" style="10" customWidth="1"/>
    <col min="41" max="16384" width="9.140625" style="10"/>
  </cols>
  <sheetData>
    <row r="4" spans="1:36">
      <c r="Z4" s="10" t="s">
        <v>406</v>
      </c>
    </row>
    <row r="7" spans="1:36" ht="12">
      <c r="A7" s="643" t="s">
        <v>349</v>
      </c>
      <c r="B7" s="643"/>
      <c r="C7" s="643"/>
      <c r="D7" s="643"/>
      <c r="E7" s="643"/>
      <c r="F7" s="643"/>
      <c r="G7" s="643"/>
      <c r="H7" s="643"/>
      <c r="I7" s="643"/>
      <c r="J7" s="643"/>
      <c r="K7" s="643"/>
      <c r="L7" s="643"/>
      <c r="M7" s="643"/>
      <c r="N7" s="643"/>
      <c r="O7" s="643"/>
      <c r="P7" s="643"/>
      <c r="Q7" s="643"/>
      <c r="R7" s="643"/>
      <c r="S7" s="643"/>
      <c r="T7" s="643"/>
      <c r="U7" s="643"/>
      <c r="V7" s="643"/>
      <c r="W7" s="643"/>
      <c r="X7" s="643"/>
      <c r="Y7" s="643"/>
      <c r="Z7" s="643"/>
      <c r="AA7" s="643"/>
      <c r="AB7" s="643"/>
      <c r="AC7" s="643"/>
      <c r="AD7" s="643"/>
      <c r="AE7" s="643"/>
      <c r="AF7" s="643"/>
      <c r="AG7" s="643"/>
      <c r="AH7" s="643"/>
      <c r="AI7" s="643"/>
      <c r="AJ7" s="643"/>
    </row>
    <row r="8" spans="1:36">
      <c r="A8" s="632" t="s">
        <v>210</v>
      </c>
      <c r="B8" s="632"/>
      <c r="C8" s="632"/>
      <c r="D8" s="632"/>
      <c r="E8" s="632"/>
      <c r="F8" s="632"/>
      <c r="G8" s="632"/>
      <c r="H8" s="632"/>
      <c r="I8" s="632"/>
      <c r="J8" s="632"/>
      <c r="K8" s="632"/>
      <c r="L8" s="632"/>
      <c r="M8" s="632"/>
      <c r="N8" s="632"/>
      <c r="O8" s="632"/>
      <c r="P8" s="632"/>
      <c r="Q8" s="632"/>
      <c r="R8" s="632"/>
      <c r="S8" s="632"/>
      <c r="T8" s="632"/>
      <c r="U8" s="632"/>
      <c r="V8" s="632"/>
      <c r="W8" s="632"/>
      <c r="X8" s="632"/>
      <c r="Y8" s="632"/>
      <c r="Z8" s="632"/>
      <c r="AA8" s="632"/>
      <c r="AB8" s="632"/>
      <c r="AC8" s="632"/>
      <c r="AD8" s="632"/>
      <c r="AE8" s="632"/>
      <c r="AF8" s="632"/>
      <c r="AG8" s="632"/>
      <c r="AH8" s="632"/>
      <c r="AI8" s="632"/>
      <c r="AJ8" s="632"/>
    </row>
    <row r="9" spans="1:36" ht="12.75">
      <c r="A9" s="509" t="s">
        <v>209</v>
      </c>
      <c r="B9" s="509"/>
      <c r="C9" s="644" t="s">
        <v>17</v>
      </c>
      <c r="D9" s="644"/>
      <c r="E9" s="644" t="s">
        <v>18</v>
      </c>
      <c r="F9" s="644"/>
      <c r="G9" s="644" t="s">
        <v>19</v>
      </c>
      <c r="H9" s="644"/>
      <c r="I9" s="644" t="s">
        <v>20</v>
      </c>
      <c r="J9" s="644"/>
      <c r="K9" s="644" t="s">
        <v>21</v>
      </c>
      <c r="L9" s="644"/>
      <c r="M9" s="644" t="s">
        <v>22</v>
      </c>
      <c r="N9" s="644"/>
      <c r="O9" s="644" t="s">
        <v>23</v>
      </c>
      <c r="P9" s="644"/>
      <c r="Q9" s="644"/>
      <c r="R9" s="510"/>
      <c r="S9" s="644" t="s">
        <v>24</v>
      </c>
      <c r="T9" s="644"/>
      <c r="U9" s="644"/>
      <c r="V9" s="644" t="s">
        <v>25</v>
      </c>
      <c r="W9" s="644"/>
      <c r="X9" s="644" t="s">
        <v>26</v>
      </c>
      <c r="Y9" s="644"/>
      <c r="Z9" s="644" t="s">
        <v>27</v>
      </c>
      <c r="AA9" s="644"/>
      <c r="AB9" s="644" t="s">
        <v>28</v>
      </c>
      <c r="AC9" s="644"/>
      <c r="AD9" s="644"/>
      <c r="AE9" s="644" t="s">
        <v>29</v>
      </c>
      <c r="AF9" s="644"/>
      <c r="AG9" s="623" t="s">
        <v>30</v>
      </c>
      <c r="AH9" s="623"/>
      <c r="AI9" s="511"/>
      <c r="AJ9" s="512"/>
    </row>
    <row r="10" spans="1:36" ht="12.75">
      <c r="A10" s="513" t="s">
        <v>214</v>
      </c>
      <c r="B10" s="514"/>
      <c r="C10" s="666" t="s">
        <v>32</v>
      </c>
      <c r="D10" s="666"/>
      <c r="E10" s="666" t="s">
        <v>33</v>
      </c>
      <c r="F10" s="666"/>
      <c r="G10" s="666" t="s">
        <v>34</v>
      </c>
      <c r="H10" s="666"/>
      <c r="I10" s="666" t="s">
        <v>35</v>
      </c>
      <c r="J10" s="666"/>
      <c r="K10" s="666" t="s">
        <v>36</v>
      </c>
      <c r="L10" s="666"/>
      <c r="M10" s="666" t="s">
        <v>37</v>
      </c>
      <c r="N10" s="666"/>
      <c r="O10" s="666" t="s">
        <v>38</v>
      </c>
      <c r="P10" s="666"/>
      <c r="Q10" s="666"/>
      <c r="R10" s="515"/>
      <c r="S10" s="666" t="s">
        <v>39</v>
      </c>
      <c r="T10" s="666"/>
      <c r="U10" s="666"/>
      <c r="V10" s="666" t="s">
        <v>162</v>
      </c>
      <c r="W10" s="666"/>
      <c r="X10" s="666" t="s">
        <v>163</v>
      </c>
      <c r="Y10" s="666"/>
      <c r="Z10" s="666" t="s">
        <v>164</v>
      </c>
      <c r="AA10" s="666"/>
      <c r="AB10" s="666" t="s">
        <v>165</v>
      </c>
      <c r="AC10" s="666"/>
      <c r="AD10" s="666"/>
      <c r="AE10" s="666" t="s">
        <v>166</v>
      </c>
      <c r="AF10" s="666"/>
      <c r="AG10" s="668" t="s">
        <v>167</v>
      </c>
      <c r="AH10" s="668"/>
      <c r="AI10" s="511"/>
      <c r="AJ10" s="512"/>
    </row>
    <row r="11" spans="1:36" ht="12.75">
      <c r="A11" s="514" t="s">
        <v>59</v>
      </c>
      <c r="B11" s="514"/>
      <c r="C11" s="666" t="s">
        <v>169</v>
      </c>
      <c r="D11" s="666"/>
      <c r="E11" s="509"/>
      <c r="F11" s="509"/>
      <c r="G11" s="666" t="s">
        <v>170</v>
      </c>
      <c r="H11" s="666"/>
      <c r="I11" s="666" t="s">
        <v>171</v>
      </c>
      <c r="J11" s="666"/>
      <c r="K11" s="666"/>
      <c r="L11" s="666"/>
      <c r="M11" s="666" t="s">
        <v>172</v>
      </c>
      <c r="N11" s="666"/>
      <c r="O11" s="666" t="s">
        <v>173</v>
      </c>
      <c r="P11" s="666"/>
      <c r="Q11" s="666"/>
      <c r="R11" s="515"/>
      <c r="S11" s="666" t="s">
        <v>174</v>
      </c>
      <c r="T11" s="666"/>
      <c r="U11" s="666"/>
      <c r="V11" s="666"/>
      <c r="W11" s="666"/>
      <c r="X11" s="509"/>
      <c r="Y11" s="509"/>
      <c r="Z11" s="666"/>
      <c r="AA11" s="666"/>
      <c r="AB11" s="666"/>
      <c r="AC11" s="666"/>
      <c r="AD11" s="666"/>
      <c r="AE11" s="666"/>
      <c r="AF11" s="666"/>
      <c r="AG11" s="628">
        <v>0.58599999999999997</v>
      </c>
      <c r="AH11" s="628"/>
      <c r="AI11" s="516"/>
      <c r="AJ11" s="512"/>
    </row>
    <row r="12" spans="1:36" ht="12.75">
      <c r="A12" s="517" t="s">
        <v>215</v>
      </c>
      <c r="B12" s="518"/>
      <c r="C12" s="666" t="s">
        <v>175</v>
      </c>
      <c r="D12" s="666"/>
      <c r="E12" s="666" t="s">
        <v>176</v>
      </c>
      <c r="F12" s="666"/>
      <c r="G12" s="666" t="s">
        <v>177</v>
      </c>
      <c r="H12" s="666"/>
      <c r="I12" s="666" t="s">
        <v>178</v>
      </c>
      <c r="J12" s="666"/>
      <c r="K12" s="666" t="s">
        <v>179</v>
      </c>
      <c r="L12" s="666"/>
      <c r="M12" s="666" t="s">
        <v>180</v>
      </c>
      <c r="N12" s="666"/>
      <c r="O12" s="666" t="s">
        <v>181</v>
      </c>
      <c r="P12" s="666"/>
      <c r="Q12" s="666"/>
      <c r="R12" s="515"/>
      <c r="S12" s="666" t="s">
        <v>182</v>
      </c>
      <c r="T12" s="666"/>
      <c r="U12" s="666"/>
      <c r="V12" s="666" t="s">
        <v>183</v>
      </c>
      <c r="W12" s="666"/>
      <c r="X12" s="666" t="s">
        <v>184</v>
      </c>
      <c r="Y12" s="666"/>
      <c r="Z12" s="666" t="s">
        <v>185</v>
      </c>
      <c r="AA12" s="666"/>
      <c r="AB12" s="666" t="s">
        <v>186</v>
      </c>
      <c r="AC12" s="666"/>
      <c r="AD12" s="666"/>
      <c r="AE12" s="666" t="s">
        <v>187</v>
      </c>
      <c r="AF12" s="666"/>
      <c r="AG12" s="544"/>
      <c r="AH12" s="545"/>
      <c r="AI12" s="511"/>
      <c r="AJ12" s="509"/>
    </row>
    <row r="13" spans="1:36" ht="12.75">
      <c r="A13" s="518" t="s">
        <v>58</v>
      </c>
      <c r="B13" s="518"/>
      <c r="C13" s="666" t="s">
        <v>189</v>
      </c>
      <c r="D13" s="666"/>
      <c r="E13" s="509"/>
      <c r="F13" s="509"/>
      <c r="G13" s="666" t="s">
        <v>190</v>
      </c>
      <c r="H13" s="666"/>
      <c r="I13" s="666" t="s">
        <v>191</v>
      </c>
      <c r="J13" s="666"/>
      <c r="K13" s="666"/>
      <c r="L13" s="666"/>
      <c r="M13" s="666" t="s">
        <v>192</v>
      </c>
      <c r="N13" s="666"/>
      <c r="O13" s="666" t="s">
        <v>193</v>
      </c>
      <c r="P13" s="666"/>
      <c r="Q13" s="666"/>
      <c r="R13" s="515"/>
      <c r="S13" s="666" t="s">
        <v>194</v>
      </c>
      <c r="T13" s="666"/>
      <c r="U13" s="666"/>
      <c r="V13" s="666"/>
      <c r="W13" s="666"/>
      <c r="X13" s="509"/>
      <c r="Y13" s="509"/>
      <c r="Z13" s="666"/>
      <c r="AA13" s="666"/>
      <c r="AB13" s="666"/>
      <c r="AC13" s="666"/>
      <c r="AD13" s="666"/>
      <c r="AE13" s="666"/>
      <c r="AF13" s="666"/>
      <c r="AG13" s="544"/>
      <c r="AH13" s="546"/>
      <c r="AI13" s="515"/>
      <c r="AJ13" s="509"/>
    </row>
    <row r="14" spans="1:36" ht="12.75">
      <c r="A14" s="519" t="s">
        <v>216</v>
      </c>
      <c r="B14" s="520"/>
      <c r="C14" s="666" t="s">
        <v>41</v>
      </c>
      <c r="D14" s="666"/>
      <c r="E14" s="666" t="s">
        <v>42</v>
      </c>
      <c r="F14" s="666"/>
      <c r="G14" s="666" t="s">
        <v>43</v>
      </c>
      <c r="H14" s="666"/>
      <c r="I14" s="666" t="s">
        <v>44</v>
      </c>
      <c r="J14" s="666"/>
      <c r="K14" s="666" t="s">
        <v>45</v>
      </c>
      <c r="L14" s="666"/>
      <c r="M14" s="666" t="s">
        <v>46</v>
      </c>
      <c r="N14" s="666"/>
      <c r="O14" s="666" t="s">
        <v>47</v>
      </c>
      <c r="P14" s="666"/>
      <c r="Q14" s="666"/>
      <c r="R14" s="515"/>
      <c r="S14" s="666" t="s">
        <v>48</v>
      </c>
      <c r="T14" s="666"/>
      <c r="U14" s="666"/>
      <c r="V14" s="666" t="s">
        <v>49</v>
      </c>
      <c r="W14" s="666"/>
      <c r="X14" s="666" t="s">
        <v>50</v>
      </c>
      <c r="Y14" s="666"/>
      <c r="Z14" s="666" t="s">
        <v>51</v>
      </c>
      <c r="AA14" s="666"/>
      <c r="AB14" s="666" t="s">
        <v>52</v>
      </c>
      <c r="AC14" s="666"/>
      <c r="AD14" s="666"/>
      <c r="AE14" s="666" t="s">
        <v>53</v>
      </c>
      <c r="AF14" s="666"/>
      <c r="AG14" s="544"/>
      <c r="AH14" s="546"/>
      <c r="AI14" s="515"/>
      <c r="AJ14" s="509"/>
    </row>
    <row r="15" spans="1:36" ht="12.75">
      <c r="A15" s="669" t="s">
        <v>12</v>
      </c>
      <c r="B15" s="669"/>
      <c r="C15" s="509" t="s">
        <v>63</v>
      </c>
      <c r="D15" s="509"/>
      <c r="E15" s="509"/>
      <c r="F15" s="509"/>
      <c r="G15" s="666" t="s">
        <v>64</v>
      </c>
      <c r="H15" s="666"/>
      <c r="I15" s="666" t="s">
        <v>65</v>
      </c>
      <c r="J15" s="666"/>
      <c r="K15" s="666"/>
      <c r="L15" s="666"/>
      <c r="M15" s="666" t="s">
        <v>66</v>
      </c>
      <c r="N15" s="666"/>
      <c r="O15" s="666" t="s">
        <v>67</v>
      </c>
      <c r="P15" s="666"/>
      <c r="Q15" s="666"/>
      <c r="R15" s="509"/>
      <c r="S15" s="666" t="s">
        <v>68</v>
      </c>
      <c r="T15" s="666"/>
      <c r="U15" s="666"/>
      <c r="V15" s="666"/>
      <c r="W15" s="666"/>
      <c r="X15" s="509"/>
      <c r="Y15" s="509"/>
      <c r="Z15" s="666"/>
      <c r="AA15" s="666"/>
      <c r="AB15" s="666"/>
      <c r="AC15" s="666"/>
      <c r="AD15" s="666"/>
      <c r="AE15" s="666"/>
      <c r="AF15" s="666"/>
      <c r="AG15" s="544"/>
      <c r="AH15" s="546"/>
      <c r="AI15" s="515"/>
      <c r="AJ15" s="509"/>
    </row>
    <row r="16" spans="1:36" ht="12" customHeight="1">
      <c r="A16" s="521" t="s">
        <v>88</v>
      </c>
      <c r="B16" s="438" t="s">
        <v>211</v>
      </c>
      <c r="C16" s="439" t="s">
        <v>69</v>
      </c>
      <c r="D16" s="628" t="s">
        <v>89</v>
      </c>
      <c r="E16" s="628"/>
      <c r="F16" s="625" t="s">
        <v>247</v>
      </c>
      <c r="G16" s="625"/>
      <c r="H16" s="625" t="s">
        <v>248</v>
      </c>
      <c r="I16" s="625"/>
      <c r="J16" s="625" t="s">
        <v>247</v>
      </c>
      <c r="K16" s="625"/>
      <c r="L16" s="440" t="s">
        <v>249</v>
      </c>
      <c r="M16" s="522" t="s">
        <v>117</v>
      </c>
      <c r="N16" s="625" t="s">
        <v>202</v>
      </c>
      <c r="O16" s="625"/>
      <c r="P16" s="625"/>
      <c r="Q16" s="625" t="s">
        <v>201</v>
      </c>
      <c r="R16" s="625"/>
      <c r="S16" s="625"/>
      <c r="T16" s="440" t="s">
        <v>118</v>
      </c>
      <c r="U16" s="625" t="s">
        <v>204</v>
      </c>
      <c r="V16" s="625"/>
      <c r="W16" s="625" t="s">
        <v>204</v>
      </c>
      <c r="X16" s="625"/>
      <c r="Y16" s="440" t="s">
        <v>250</v>
      </c>
      <c r="Z16" s="440" t="s">
        <v>251</v>
      </c>
      <c r="AA16" s="667" t="s">
        <v>153</v>
      </c>
      <c r="AB16" s="667"/>
      <c r="AC16" s="667"/>
      <c r="AD16" s="667"/>
      <c r="AE16" s="667"/>
      <c r="AF16" s="667" t="s">
        <v>260</v>
      </c>
      <c r="AG16" s="667"/>
      <c r="AH16" s="667"/>
      <c r="AI16" s="667" t="s">
        <v>261</v>
      </c>
      <c r="AJ16" s="667"/>
    </row>
    <row r="17" spans="1:36">
      <c r="A17" s="441"/>
      <c r="B17" s="441" t="s">
        <v>207</v>
      </c>
      <c r="C17" s="441" t="s">
        <v>252</v>
      </c>
      <c r="D17" s="628" t="s">
        <v>253</v>
      </c>
      <c r="E17" s="628"/>
      <c r="F17" s="625" t="s">
        <v>196</v>
      </c>
      <c r="G17" s="625"/>
      <c r="H17" s="625" t="s">
        <v>196</v>
      </c>
      <c r="I17" s="625"/>
      <c r="J17" s="625" t="s">
        <v>197</v>
      </c>
      <c r="K17" s="625"/>
      <c r="L17" s="440" t="s">
        <v>123</v>
      </c>
      <c r="M17" s="522" t="s">
        <v>201</v>
      </c>
      <c r="N17" s="625" t="s">
        <v>203</v>
      </c>
      <c r="O17" s="625"/>
      <c r="P17" s="625"/>
      <c r="Q17" s="625" t="s">
        <v>199</v>
      </c>
      <c r="R17" s="625"/>
      <c r="S17" s="625"/>
      <c r="T17" s="440" t="s">
        <v>254</v>
      </c>
      <c r="U17" s="625" t="s">
        <v>255</v>
      </c>
      <c r="V17" s="625"/>
      <c r="W17" s="625" t="s">
        <v>256</v>
      </c>
      <c r="X17" s="625"/>
      <c r="Y17" s="440" t="s">
        <v>254</v>
      </c>
      <c r="Z17" s="523" t="s">
        <v>257</v>
      </c>
      <c r="AA17" s="667" t="s">
        <v>127</v>
      </c>
      <c r="AB17" s="667"/>
      <c r="AC17" s="442" t="s">
        <v>258</v>
      </c>
      <c r="AD17" s="619" t="s">
        <v>161</v>
      </c>
      <c r="AE17" s="619"/>
      <c r="AF17" s="667" t="s">
        <v>258</v>
      </c>
      <c r="AG17" s="667"/>
      <c r="AH17" s="524" t="s">
        <v>85</v>
      </c>
      <c r="AI17" s="524" t="s">
        <v>258</v>
      </c>
      <c r="AJ17" s="442">
        <v>999</v>
      </c>
    </row>
    <row r="18" spans="1:36" ht="12">
      <c r="A18" s="457" t="s">
        <v>374</v>
      </c>
      <c r="B18" s="456">
        <v>0.25</v>
      </c>
      <c r="C18" s="525">
        <v>1.3</v>
      </c>
      <c r="D18" s="661">
        <v>1</v>
      </c>
      <c r="E18" s="661"/>
      <c r="F18" s="597">
        <v>57.7</v>
      </c>
      <c r="G18" s="613"/>
      <c r="H18" s="597">
        <v>55.39</v>
      </c>
      <c r="I18" s="613"/>
      <c r="J18" s="457">
        <v>57.65</v>
      </c>
      <c r="K18" s="458">
        <v>57.7</v>
      </c>
      <c r="L18" s="525">
        <v>0.15</v>
      </c>
      <c r="M18" s="525">
        <v>0.4</v>
      </c>
      <c r="N18" s="660">
        <v>0.3</v>
      </c>
      <c r="O18" s="660"/>
      <c r="P18" s="526"/>
      <c r="Q18" s="660">
        <v>1.3</v>
      </c>
      <c r="R18" s="660"/>
      <c r="S18" s="660"/>
      <c r="T18" s="527">
        <f>IF(F18=0,0,((Q18*D18)+((C18+1)*(C18+1-Q18))))</f>
        <v>3.5999999999999996</v>
      </c>
      <c r="U18" s="662">
        <f>IF(F18=0,0,((((C18+0.3)/2)^2)*3.14*0.2))</f>
        <v>0.40192000000000005</v>
      </c>
      <c r="V18" s="662"/>
      <c r="W18" s="662">
        <f t="shared" ref="W18:W19" si="0">IF(C18&lt;=0,0,MAX(0,IF(((F18-H18)+0.2+L18-M18)&lt;=((J18-H18)+0.2+L18-N18),(((F18-H18+L18-M18)*T18)+((((C18+1)^2)*0.2)-U18)-((((C18/2)^2)*3.14)*(F18-H18+L18-M18))),(((J18-H18+L18-N18)*T18)+((((C18+1)^2)*0.2)-U18)-((((C18/2)^2)*3.14)*(J18-H18+L18-N18))))))</f>
        <v>5.3391810000000035</v>
      </c>
      <c r="X18" s="662"/>
      <c r="Y18" s="528">
        <f t="shared" ref="Y18:Y56" si="1">IF(H18=0,0,IF(((F18-H18)+L18-M18)&lt;=((J18-H18)+L18-N18),(T18*((F18-H18)+L18-M18))+(((C18+1)^2)*0.2),(T18*((J18-H18)+L18-N18))+(((C18+1)^2)*0.2)))</f>
        <v>8.4740000000000073</v>
      </c>
      <c r="Z18" s="529">
        <v>2</v>
      </c>
      <c r="AA18" s="661">
        <v>0.7</v>
      </c>
      <c r="AB18" s="661"/>
      <c r="AC18" s="530">
        <f t="shared" ref="AC18:AC56" si="2">IF(OR(AA18=0,(((F18-H18)-M18)-((J18-H18)-(N18+AA18)))&lt;=0),0,IF(((F18-H18-M18)-(J18-H18-N18-AA18))&gt;=AA18,AA18,(((F18-H18)-M18)-((J18-H18)-(N18+AA18)))))</f>
        <v>0.65000000000000435</v>
      </c>
      <c r="AD18" s="662">
        <f>IF(AND(AC18&gt;0,Z18=1),((T18*AC18)+((C18+1)^2*0.2)),T18*AC18)</f>
        <v>2.3400000000000154</v>
      </c>
      <c r="AE18" s="662"/>
      <c r="AF18" s="661">
        <f>IF(H18=0,0,IF((F18-H18-M18)&lt;=(J18-H18-N18),(F18-H18-M18+L18)-(AC18+AI18),(J18-H18-N18+L18)-(AC18+AI18)))</f>
        <v>1.4099999999999979</v>
      </c>
      <c r="AG18" s="661"/>
      <c r="AH18" s="528">
        <f t="shared" ref="AH18:AH56" si="3">IF(AND(AF18&gt;0,Z18=2),((T18*AF18)+((C18+1)^2*0.2)),T18*AF18)</f>
        <v>6.1339999999999915</v>
      </c>
      <c r="AI18" s="526">
        <v>0</v>
      </c>
      <c r="AJ18" s="528">
        <f>IF(AND(AI18&gt;0,Z18=3),((T18*AI18)+((C18+1)^2*0.2)),T18*AI18)</f>
        <v>0</v>
      </c>
    </row>
    <row r="19" spans="1:36" ht="12">
      <c r="A19" s="457" t="s">
        <v>391</v>
      </c>
      <c r="B19" s="456">
        <v>0.25</v>
      </c>
      <c r="C19" s="525">
        <v>1.3</v>
      </c>
      <c r="D19" s="661">
        <v>1</v>
      </c>
      <c r="E19" s="661"/>
      <c r="F19" s="660">
        <v>58.2</v>
      </c>
      <c r="G19" s="660"/>
      <c r="H19" s="661">
        <v>55.96</v>
      </c>
      <c r="I19" s="661"/>
      <c r="J19" s="661">
        <v>58.14</v>
      </c>
      <c r="K19" s="661"/>
      <c r="L19" s="525">
        <v>0.15</v>
      </c>
      <c r="M19" s="525">
        <v>0.4</v>
      </c>
      <c r="N19" s="660">
        <v>0.3</v>
      </c>
      <c r="O19" s="660"/>
      <c r="P19" s="525"/>
      <c r="Q19" s="660">
        <v>1.3</v>
      </c>
      <c r="R19" s="660"/>
      <c r="S19" s="660"/>
      <c r="T19" s="527">
        <f t="shared" ref="T19:T56" si="4">IF(F19=0,0,((Q19*D19)+((C19+1)*(C19+1-Q19))))</f>
        <v>3.5999999999999996</v>
      </c>
      <c r="U19" s="662">
        <f t="shared" ref="U19:U56" si="5">IF(F19=0,0,((((C19+0.3)/2)^2)*3.14*0.2))</f>
        <v>0.40192000000000005</v>
      </c>
      <c r="V19" s="662"/>
      <c r="W19" s="662">
        <f t="shared" si="0"/>
        <v>5.1800465000000031</v>
      </c>
      <c r="X19" s="662"/>
      <c r="Y19" s="528">
        <f t="shared" si="1"/>
        <v>8.2220000000000066</v>
      </c>
      <c r="Z19" s="529">
        <v>2</v>
      </c>
      <c r="AA19" s="661">
        <v>0.7</v>
      </c>
      <c r="AB19" s="661"/>
      <c r="AC19" s="530">
        <f t="shared" si="2"/>
        <v>0.66000000000000236</v>
      </c>
      <c r="AD19" s="662">
        <f>IF(AND(AC19&gt;0,Z19=1),((T19*AC19)+((C19+1)^2*0.2)),T19*AC19)</f>
        <v>2.3760000000000083</v>
      </c>
      <c r="AE19" s="662"/>
      <c r="AF19" s="661">
        <f>IF(H19=0,0,IF((F19-H19-M19)&lt;=(J19-H19-N19),(F19-H19-M19+L19)-(AC19+AI19),(J19-H19-N19+L19)-(AC19+AI19)))</f>
        <v>1.3299999999999996</v>
      </c>
      <c r="AG19" s="661"/>
      <c r="AH19" s="528">
        <f t="shared" si="3"/>
        <v>5.8459999999999983</v>
      </c>
      <c r="AI19" s="526">
        <v>0</v>
      </c>
      <c r="AJ19" s="528">
        <f>IF(AND(AI19&gt;0,Z19=3),((T19*AI19)+((C19+1)^2*0.2)),T19*AI19)</f>
        <v>0</v>
      </c>
    </row>
    <row r="20" spans="1:36" ht="12">
      <c r="A20" s="457" t="s">
        <v>392</v>
      </c>
      <c r="B20" s="456">
        <v>0.5</v>
      </c>
      <c r="C20" s="525">
        <v>1.3</v>
      </c>
      <c r="D20" s="661">
        <v>1</v>
      </c>
      <c r="E20" s="661"/>
      <c r="F20" s="660">
        <v>58.25</v>
      </c>
      <c r="G20" s="660"/>
      <c r="H20" s="661">
        <v>54.76</v>
      </c>
      <c r="I20" s="661"/>
      <c r="J20" s="661">
        <v>58.16</v>
      </c>
      <c r="K20" s="661"/>
      <c r="L20" s="525">
        <v>0.15</v>
      </c>
      <c r="M20" s="525">
        <v>0.4</v>
      </c>
      <c r="N20" s="660">
        <v>0.3</v>
      </c>
      <c r="O20" s="660"/>
      <c r="P20" s="525"/>
      <c r="Q20" s="660">
        <v>1.58</v>
      </c>
      <c r="R20" s="660"/>
      <c r="S20" s="660"/>
      <c r="T20" s="527">
        <f t="shared" si="4"/>
        <v>3.2359999999999993</v>
      </c>
      <c r="U20" s="662">
        <f t="shared" si="5"/>
        <v>0.40192000000000005</v>
      </c>
      <c r="V20" s="662"/>
      <c r="W20" s="662">
        <f>IF(C20&lt;=0,0,MAX(0,IF(((F20-H20)+0.2+L20-M20)&lt;=((J20-H20)+0.2+L20-N20),(((F20-H20+L20-M20)*T20)+((((C20+1)^2)*0.2)-U20)-((((C20/2)^2)*3.14)*(F20-H20+L20-M20))),(((J20-H20+L20-N20)*T20)+((((C20+1)^2)*0.2)-U20)-((((C20/2)^2)*3.14)*(J20-H20+L20-N20))))))</f>
        <v>6.8423740000000004</v>
      </c>
      <c r="X20" s="662"/>
      <c r="Y20" s="528">
        <f t="shared" si="1"/>
        <v>11.542640000000004</v>
      </c>
      <c r="Z20" s="529">
        <v>2</v>
      </c>
      <c r="AA20" s="661">
        <v>0.7</v>
      </c>
      <c r="AB20" s="661"/>
      <c r="AC20" s="530">
        <f t="shared" si="2"/>
        <v>0.6900000000000035</v>
      </c>
      <c r="AD20" s="662">
        <f t="shared" ref="AD20:AD56" si="6">IF(AND(AC20&gt;0,Z20=1),((T20*AC20)+((C20+1)^2*0.2)),T20*AC20)</f>
        <v>2.232840000000011</v>
      </c>
      <c r="AE20" s="662"/>
      <c r="AF20" s="661">
        <f t="shared" ref="AF20:AF56" si="7">IF(H20=0,0,IF((F20-H20-M20)&lt;=(J20-H20-N20),(F20-H20-M20+L20)-(AC20+AI20),(J20-H20-N20+L20)-(AC20+AI20)))</f>
        <v>2.5499999999999985</v>
      </c>
      <c r="AG20" s="661"/>
      <c r="AH20" s="528">
        <f t="shared" si="3"/>
        <v>9.3097999999999939</v>
      </c>
      <c r="AI20" s="526">
        <v>0</v>
      </c>
      <c r="AJ20" s="528">
        <f>IF(AND(AI20&gt;0,Z20=3),((T20*AI20)+((C20+1)^2*0.2)),T20*AI20)</f>
        <v>0</v>
      </c>
    </row>
    <row r="21" spans="1:36" ht="12">
      <c r="A21" s="457" t="s">
        <v>393</v>
      </c>
      <c r="B21" s="456">
        <v>0.5</v>
      </c>
      <c r="C21" s="525">
        <v>1.3</v>
      </c>
      <c r="D21" s="661">
        <v>1</v>
      </c>
      <c r="E21" s="661"/>
      <c r="F21" s="660">
        <v>58.29</v>
      </c>
      <c r="G21" s="660"/>
      <c r="H21" s="661">
        <v>54.85</v>
      </c>
      <c r="I21" s="661"/>
      <c r="J21" s="661">
        <v>58.09</v>
      </c>
      <c r="K21" s="661"/>
      <c r="L21" s="525">
        <v>0.15</v>
      </c>
      <c r="M21" s="525">
        <v>0.4</v>
      </c>
      <c r="N21" s="660">
        <v>0.3</v>
      </c>
      <c r="O21" s="660"/>
      <c r="P21" s="525"/>
      <c r="Q21" s="660">
        <v>1.58</v>
      </c>
      <c r="R21" s="660"/>
      <c r="S21" s="660"/>
      <c r="T21" s="527">
        <f t="shared" si="4"/>
        <v>3.2359999999999993</v>
      </c>
      <c r="U21" s="662">
        <f t="shared" si="5"/>
        <v>0.40192000000000005</v>
      </c>
      <c r="V21" s="662"/>
      <c r="W21" s="662">
        <f t="shared" ref="W21:W56" si="8">IF(C21&lt;=0,0,MAX(0,IF(((F21-H21)+0.2+L21-M21)&lt;=((J21-H21)+0.2+L21-N21),(((F21-H21+L21-M21)*T21)+((((C21+1)^2)*0.2)-U21)-((((C21/2)^2)*3.14)*(F21-H21+L21-M21))),(((J21-H21+L21-N21)*T21)+((((C21+1)^2)*0.2)-U21)-((((C21/2)^2)*3.14)*(J21-H21+L21-N21))))))</f>
        <v>6.5559715000000001</v>
      </c>
      <c r="X21" s="662"/>
      <c r="Y21" s="528">
        <f t="shared" si="1"/>
        <v>11.057240000000004</v>
      </c>
      <c r="Z21" s="529">
        <v>2</v>
      </c>
      <c r="AA21" s="661">
        <v>0.7</v>
      </c>
      <c r="AB21" s="661"/>
      <c r="AC21" s="530">
        <f t="shared" si="2"/>
        <v>0.7</v>
      </c>
      <c r="AD21" s="662">
        <f t="shared" si="6"/>
        <v>2.2651999999999992</v>
      </c>
      <c r="AE21" s="662"/>
      <c r="AF21" s="661">
        <f t="shared" si="7"/>
        <v>2.3900000000000023</v>
      </c>
      <c r="AG21" s="661"/>
      <c r="AH21" s="528">
        <f t="shared" si="3"/>
        <v>8.7920400000000054</v>
      </c>
      <c r="AI21" s="526">
        <v>0</v>
      </c>
      <c r="AJ21" s="528">
        <f t="shared" ref="AJ21:AJ56" si="9">IF(AND(AI21&gt;0,Z21=3),((T21*AI21)+((C21+1)^2*0.2)),T21*AI21)</f>
        <v>0</v>
      </c>
    </row>
    <row r="22" spans="1:36" ht="12">
      <c r="A22" s="457" t="s">
        <v>394</v>
      </c>
      <c r="B22" s="456">
        <v>0.5</v>
      </c>
      <c r="C22" s="525">
        <v>1.3</v>
      </c>
      <c r="D22" s="661">
        <v>1</v>
      </c>
      <c r="E22" s="661"/>
      <c r="F22" s="660">
        <v>58.25</v>
      </c>
      <c r="G22" s="660"/>
      <c r="H22" s="661">
        <v>54.87</v>
      </c>
      <c r="I22" s="661"/>
      <c r="J22" s="661">
        <v>58.1</v>
      </c>
      <c r="K22" s="661"/>
      <c r="L22" s="525">
        <v>0.15</v>
      </c>
      <c r="M22" s="525">
        <v>0.6</v>
      </c>
      <c r="N22" s="660">
        <v>0.45</v>
      </c>
      <c r="O22" s="660"/>
      <c r="P22" s="525"/>
      <c r="Q22" s="660">
        <v>1.58</v>
      </c>
      <c r="R22" s="660"/>
      <c r="S22" s="660"/>
      <c r="T22" s="527">
        <f t="shared" si="4"/>
        <v>3.2359999999999993</v>
      </c>
      <c r="U22" s="662">
        <f t="shared" si="5"/>
        <v>0.40192000000000005</v>
      </c>
      <c r="V22" s="662"/>
      <c r="W22" s="662">
        <f t="shared" si="8"/>
        <v>6.2504755000000021</v>
      </c>
      <c r="X22" s="662"/>
      <c r="Y22" s="528">
        <f t="shared" si="1"/>
        <v>10.539480000000006</v>
      </c>
      <c r="Z22" s="529">
        <v>2</v>
      </c>
      <c r="AA22" s="661">
        <v>0.7</v>
      </c>
      <c r="AB22" s="661"/>
      <c r="AC22" s="530">
        <f t="shared" si="2"/>
        <v>0.6999999999999984</v>
      </c>
      <c r="AD22" s="662">
        <f t="shared" si="6"/>
        <v>2.2651999999999943</v>
      </c>
      <c r="AE22" s="662"/>
      <c r="AF22" s="661">
        <f t="shared" si="7"/>
        <v>2.230000000000004</v>
      </c>
      <c r="AG22" s="661"/>
      <c r="AH22" s="528">
        <f t="shared" si="3"/>
        <v>8.2742800000000116</v>
      </c>
      <c r="AI22" s="526">
        <v>0</v>
      </c>
      <c r="AJ22" s="528">
        <f t="shared" si="9"/>
        <v>0</v>
      </c>
    </row>
    <row r="23" spans="1:36" ht="12">
      <c r="A23" s="457" t="s">
        <v>395</v>
      </c>
      <c r="B23" s="456">
        <v>0.5</v>
      </c>
      <c r="C23" s="525">
        <v>1.3</v>
      </c>
      <c r="D23" s="661">
        <v>1</v>
      </c>
      <c r="E23" s="661"/>
      <c r="F23" s="660">
        <v>58.45</v>
      </c>
      <c r="G23" s="660"/>
      <c r="H23" s="661">
        <v>55.01</v>
      </c>
      <c r="I23" s="661"/>
      <c r="J23" s="661">
        <v>58.26</v>
      </c>
      <c r="K23" s="661"/>
      <c r="L23" s="525">
        <v>0.15</v>
      </c>
      <c r="M23" s="525">
        <v>0.6</v>
      </c>
      <c r="N23" s="660">
        <v>0.45</v>
      </c>
      <c r="O23" s="660"/>
      <c r="P23" s="525"/>
      <c r="Q23" s="660">
        <v>1.58</v>
      </c>
      <c r="R23" s="660"/>
      <c r="S23" s="660"/>
      <c r="T23" s="527">
        <f t="shared" si="4"/>
        <v>3.2359999999999993</v>
      </c>
      <c r="U23" s="662">
        <f t="shared" si="5"/>
        <v>0.40192000000000005</v>
      </c>
      <c r="V23" s="662"/>
      <c r="W23" s="662">
        <f t="shared" si="8"/>
        <v>6.2886624999999965</v>
      </c>
      <c r="X23" s="662"/>
      <c r="Y23" s="528">
        <f t="shared" si="1"/>
        <v>10.604199999999997</v>
      </c>
      <c r="Z23" s="529">
        <v>2</v>
      </c>
      <c r="AA23" s="661">
        <v>0.7</v>
      </c>
      <c r="AB23" s="661"/>
      <c r="AC23" s="530">
        <f t="shared" si="2"/>
        <v>0.7</v>
      </c>
      <c r="AD23" s="662">
        <f t="shared" si="6"/>
        <v>2.2651999999999992</v>
      </c>
      <c r="AE23" s="662"/>
      <c r="AF23" s="661">
        <f t="shared" si="7"/>
        <v>2.25</v>
      </c>
      <c r="AG23" s="661"/>
      <c r="AH23" s="528">
        <f t="shared" si="3"/>
        <v>8.3389999999999986</v>
      </c>
      <c r="AI23" s="526">
        <v>0</v>
      </c>
      <c r="AJ23" s="528">
        <f t="shared" si="9"/>
        <v>0</v>
      </c>
    </row>
    <row r="24" spans="1:36" ht="12">
      <c r="A24" s="457" t="s">
        <v>396</v>
      </c>
      <c r="B24" s="456">
        <v>0.5</v>
      </c>
      <c r="C24" s="525">
        <v>1.3</v>
      </c>
      <c r="D24" s="661">
        <v>1</v>
      </c>
      <c r="E24" s="661"/>
      <c r="F24" s="660">
        <v>58.35</v>
      </c>
      <c r="G24" s="660"/>
      <c r="H24" s="661">
        <v>55.02</v>
      </c>
      <c r="I24" s="661"/>
      <c r="J24" s="661">
        <v>58.46</v>
      </c>
      <c r="K24" s="661"/>
      <c r="L24" s="525">
        <v>0.15</v>
      </c>
      <c r="M24" s="525">
        <v>0.4</v>
      </c>
      <c r="N24" s="660">
        <v>0.3</v>
      </c>
      <c r="O24" s="660"/>
      <c r="P24" s="525"/>
      <c r="Q24" s="660">
        <v>1.58</v>
      </c>
      <c r="R24" s="660"/>
      <c r="S24" s="660"/>
      <c r="T24" s="527">
        <f t="shared" si="4"/>
        <v>3.2359999999999993</v>
      </c>
      <c r="U24" s="662">
        <f t="shared" si="5"/>
        <v>0.40192000000000005</v>
      </c>
      <c r="V24" s="662"/>
      <c r="W24" s="662">
        <f t="shared" si="8"/>
        <v>6.5368779999999935</v>
      </c>
      <c r="X24" s="662"/>
      <c r="Y24" s="528">
        <f t="shared" si="1"/>
        <v>11.024879999999992</v>
      </c>
      <c r="Z24" s="529">
        <v>2</v>
      </c>
      <c r="AA24" s="661">
        <v>0.7</v>
      </c>
      <c r="AB24" s="661"/>
      <c r="AC24" s="530">
        <f t="shared" si="2"/>
        <v>0.49000000000000066</v>
      </c>
      <c r="AD24" s="662">
        <f t="shared" si="6"/>
        <v>1.5856400000000017</v>
      </c>
      <c r="AE24" s="662"/>
      <c r="AF24" s="661">
        <f t="shared" si="7"/>
        <v>2.5899999999999976</v>
      </c>
      <c r="AG24" s="661"/>
      <c r="AH24" s="528">
        <f t="shared" si="3"/>
        <v>9.439239999999991</v>
      </c>
      <c r="AI24" s="526">
        <v>0</v>
      </c>
      <c r="AJ24" s="528">
        <f t="shared" si="9"/>
        <v>0</v>
      </c>
    </row>
    <row r="25" spans="1:36" ht="12">
      <c r="A25" s="457" t="s">
        <v>397</v>
      </c>
      <c r="B25" s="457">
        <v>0.2</v>
      </c>
      <c r="C25" s="525">
        <v>1.3</v>
      </c>
      <c r="D25" s="661">
        <v>1</v>
      </c>
      <c r="E25" s="661"/>
      <c r="F25" s="660">
        <v>58.25</v>
      </c>
      <c r="G25" s="660"/>
      <c r="H25" s="661">
        <v>56.29</v>
      </c>
      <c r="I25" s="661"/>
      <c r="J25" s="661">
        <v>58.19</v>
      </c>
      <c r="K25" s="661"/>
      <c r="L25" s="525">
        <v>0.15</v>
      </c>
      <c r="M25" s="525">
        <v>0.4</v>
      </c>
      <c r="N25" s="660">
        <v>0.3</v>
      </c>
      <c r="O25" s="660"/>
      <c r="P25" s="525"/>
      <c r="Q25" s="660">
        <v>1.05</v>
      </c>
      <c r="R25" s="660"/>
      <c r="S25" s="660"/>
      <c r="T25" s="527">
        <f t="shared" si="4"/>
        <v>3.9249999999999989</v>
      </c>
      <c r="U25" s="662">
        <f t="shared" si="5"/>
        <v>0.40192000000000005</v>
      </c>
      <c r="V25" s="662"/>
      <c r="W25" s="662">
        <f t="shared" si="8"/>
        <v>5.0992584999999995</v>
      </c>
      <c r="X25" s="662"/>
      <c r="Y25" s="528">
        <f t="shared" si="1"/>
        <v>7.769750000000001</v>
      </c>
      <c r="Z25" s="529">
        <v>2</v>
      </c>
      <c r="AA25" s="661">
        <v>0.7</v>
      </c>
      <c r="AB25" s="661"/>
      <c r="AC25" s="530">
        <f t="shared" si="2"/>
        <v>0.66000000000000236</v>
      </c>
      <c r="AD25" s="662">
        <f>IF(AND(AC25&gt;0,Z27=1),((T25*AC25)+((C25+1)^2*0.2)),T25*AC25)</f>
        <v>2.5905000000000085</v>
      </c>
      <c r="AE25" s="662"/>
      <c r="AF25" s="661">
        <f t="shared" si="7"/>
        <v>1.0499999999999985</v>
      </c>
      <c r="AG25" s="661"/>
      <c r="AH25" s="528">
        <f t="shared" si="3"/>
        <v>5.1792499999999926</v>
      </c>
      <c r="AI25" s="526">
        <v>0</v>
      </c>
      <c r="AJ25" s="528">
        <f>IF(AND(AI25&gt;0,Z27=3),((T25*AI25)+((C25+1)^2*0.2)),T25*AI25)</f>
        <v>0</v>
      </c>
    </row>
    <row r="26" spans="1:36">
      <c r="A26" s="525"/>
      <c r="B26" s="525"/>
      <c r="C26" s="525"/>
      <c r="D26" s="661"/>
      <c r="E26" s="661"/>
      <c r="F26" s="660"/>
      <c r="G26" s="660"/>
      <c r="H26" s="661"/>
      <c r="I26" s="661"/>
      <c r="J26" s="661"/>
      <c r="K26" s="661"/>
      <c r="L26" s="525"/>
      <c r="M26" s="525"/>
      <c r="N26" s="660"/>
      <c r="O26" s="660"/>
      <c r="P26" s="525"/>
      <c r="Q26" s="660"/>
      <c r="R26" s="660"/>
      <c r="S26" s="660"/>
      <c r="T26" s="527">
        <f t="shared" si="4"/>
        <v>0</v>
      </c>
      <c r="U26" s="662">
        <f t="shared" si="5"/>
        <v>0</v>
      </c>
      <c r="V26" s="662"/>
      <c r="W26" s="662">
        <f t="shared" si="8"/>
        <v>0</v>
      </c>
      <c r="X26" s="662"/>
      <c r="Y26" s="528">
        <f t="shared" si="1"/>
        <v>0</v>
      </c>
      <c r="Z26" s="529"/>
      <c r="AA26" s="661">
        <f t="shared" ref="AA26:AA56" si="10">IF(C26=0,0,IF((F26-H26-M26)&lt;=(J26-H26-N26),(F26-H26-M26+L26)-(AF26+AI26),(J26-H26-N26+L26)-(AF26+AI26)))</f>
        <v>0</v>
      </c>
      <c r="AB26" s="661"/>
      <c r="AC26" s="530">
        <f t="shared" si="2"/>
        <v>0</v>
      </c>
      <c r="AD26" s="662">
        <f t="shared" si="6"/>
        <v>0</v>
      </c>
      <c r="AE26" s="662"/>
      <c r="AF26" s="661">
        <f t="shared" si="7"/>
        <v>0</v>
      </c>
      <c r="AG26" s="661"/>
      <c r="AH26" s="528">
        <f t="shared" si="3"/>
        <v>0</v>
      </c>
      <c r="AI26" s="526">
        <f t="shared" ref="AI26:AI56" si="11">IF(H26=0,0,IF((F26-H26-M26)&lt;=(J26-H26-N26),(F26-H26-M26+L26)-(AC26+AF26),(J26-H26-N26+L26)-(AC26+AF26)))</f>
        <v>0</v>
      </c>
      <c r="AJ26" s="528">
        <f t="shared" si="9"/>
        <v>0</v>
      </c>
    </row>
    <row r="27" spans="1:36" ht="12.75">
      <c r="A27" s="525"/>
      <c r="B27" s="525"/>
      <c r="C27" s="525"/>
      <c r="D27" s="661"/>
      <c r="E27" s="590"/>
      <c r="F27" s="660"/>
      <c r="G27" s="660"/>
      <c r="H27" s="661"/>
      <c r="I27" s="661"/>
      <c r="J27" s="661"/>
      <c r="K27" s="661"/>
      <c r="L27" s="525"/>
      <c r="M27" s="525"/>
      <c r="N27" s="660"/>
      <c r="O27" s="660"/>
      <c r="P27" s="525"/>
      <c r="Q27" s="660"/>
      <c r="R27" s="660"/>
      <c r="S27" s="660"/>
      <c r="T27" s="527">
        <f t="shared" si="4"/>
        <v>0</v>
      </c>
      <c r="U27" s="662">
        <f t="shared" si="5"/>
        <v>0</v>
      </c>
      <c r="V27" s="662"/>
      <c r="W27" s="662">
        <f t="shared" si="8"/>
        <v>0</v>
      </c>
      <c r="X27" s="662"/>
      <c r="Y27" s="528">
        <f t="shared" si="1"/>
        <v>0</v>
      </c>
      <c r="Z27" s="529"/>
      <c r="AA27" s="661">
        <f t="shared" si="10"/>
        <v>0</v>
      </c>
      <c r="AB27" s="661"/>
      <c r="AC27" s="530">
        <f t="shared" si="2"/>
        <v>0</v>
      </c>
      <c r="AD27" s="662">
        <f t="shared" si="6"/>
        <v>0</v>
      </c>
      <c r="AE27" s="662"/>
      <c r="AF27" s="661">
        <f t="shared" si="7"/>
        <v>0</v>
      </c>
      <c r="AG27" s="661"/>
      <c r="AH27" s="528">
        <f t="shared" si="3"/>
        <v>0</v>
      </c>
      <c r="AI27" s="526">
        <f t="shared" si="11"/>
        <v>0</v>
      </c>
      <c r="AJ27" s="528">
        <f t="shared" si="9"/>
        <v>0</v>
      </c>
    </row>
    <row r="28" spans="1:36" ht="12.75">
      <c r="A28" s="525"/>
      <c r="B28" s="525"/>
      <c r="C28" s="525"/>
      <c r="D28" s="661"/>
      <c r="E28" s="590"/>
      <c r="F28" s="660"/>
      <c r="G28" s="660"/>
      <c r="H28" s="661"/>
      <c r="I28" s="661"/>
      <c r="J28" s="661"/>
      <c r="K28" s="661"/>
      <c r="L28" s="525"/>
      <c r="M28" s="525"/>
      <c r="N28" s="660"/>
      <c r="O28" s="660"/>
      <c r="P28" s="525"/>
      <c r="Q28" s="660"/>
      <c r="R28" s="660"/>
      <c r="S28" s="660"/>
      <c r="T28" s="527">
        <f t="shared" si="4"/>
        <v>0</v>
      </c>
      <c r="U28" s="662">
        <f t="shared" si="5"/>
        <v>0</v>
      </c>
      <c r="V28" s="662"/>
      <c r="W28" s="662">
        <f t="shared" si="8"/>
        <v>0</v>
      </c>
      <c r="X28" s="662"/>
      <c r="Y28" s="528">
        <f t="shared" si="1"/>
        <v>0</v>
      </c>
      <c r="Z28" s="529"/>
      <c r="AA28" s="661">
        <f t="shared" si="10"/>
        <v>0</v>
      </c>
      <c r="AB28" s="661"/>
      <c r="AC28" s="530">
        <f t="shared" si="2"/>
        <v>0</v>
      </c>
      <c r="AD28" s="662">
        <f t="shared" si="6"/>
        <v>0</v>
      </c>
      <c r="AE28" s="662"/>
      <c r="AF28" s="661">
        <f t="shared" si="7"/>
        <v>0</v>
      </c>
      <c r="AG28" s="661"/>
      <c r="AH28" s="528">
        <f t="shared" si="3"/>
        <v>0</v>
      </c>
      <c r="AI28" s="526">
        <f t="shared" si="11"/>
        <v>0</v>
      </c>
      <c r="AJ28" s="528">
        <f t="shared" si="9"/>
        <v>0</v>
      </c>
    </row>
    <row r="29" spans="1:36" ht="12.75">
      <c r="A29" s="525"/>
      <c r="B29" s="525"/>
      <c r="C29" s="525"/>
      <c r="D29" s="661"/>
      <c r="E29" s="590"/>
      <c r="F29" s="660"/>
      <c r="G29" s="660"/>
      <c r="H29" s="661"/>
      <c r="I29" s="661"/>
      <c r="J29" s="661"/>
      <c r="K29" s="661"/>
      <c r="L29" s="525"/>
      <c r="M29" s="525"/>
      <c r="N29" s="660"/>
      <c r="O29" s="660"/>
      <c r="P29" s="525"/>
      <c r="Q29" s="660"/>
      <c r="R29" s="660"/>
      <c r="S29" s="660"/>
      <c r="T29" s="527">
        <f t="shared" si="4"/>
        <v>0</v>
      </c>
      <c r="U29" s="662">
        <f t="shared" si="5"/>
        <v>0</v>
      </c>
      <c r="V29" s="662"/>
      <c r="W29" s="662">
        <f t="shared" si="8"/>
        <v>0</v>
      </c>
      <c r="X29" s="662"/>
      <c r="Y29" s="528">
        <f t="shared" si="1"/>
        <v>0</v>
      </c>
      <c r="Z29" s="529"/>
      <c r="AA29" s="661">
        <f t="shared" si="10"/>
        <v>0</v>
      </c>
      <c r="AB29" s="661"/>
      <c r="AC29" s="530">
        <f t="shared" si="2"/>
        <v>0</v>
      </c>
      <c r="AD29" s="662">
        <f t="shared" si="6"/>
        <v>0</v>
      </c>
      <c r="AE29" s="662"/>
      <c r="AF29" s="661">
        <f t="shared" si="7"/>
        <v>0</v>
      </c>
      <c r="AG29" s="661"/>
      <c r="AH29" s="528">
        <f t="shared" si="3"/>
        <v>0</v>
      </c>
      <c r="AI29" s="526">
        <f t="shared" si="11"/>
        <v>0</v>
      </c>
      <c r="AJ29" s="528">
        <f t="shared" si="9"/>
        <v>0</v>
      </c>
    </row>
    <row r="30" spans="1:36" ht="12.75">
      <c r="A30" s="525"/>
      <c r="B30" s="525"/>
      <c r="C30" s="525"/>
      <c r="D30" s="661"/>
      <c r="E30" s="590"/>
      <c r="F30" s="660"/>
      <c r="G30" s="660"/>
      <c r="H30" s="661"/>
      <c r="I30" s="661"/>
      <c r="J30" s="661"/>
      <c r="K30" s="661"/>
      <c r="L30" s="525"/>
      <c r="M30" s="525"/>
      <c r="N30" s="660"/>
      <c r="O30" s="660"/>
      <c r="P30" s="525"/>
      <c r="Q30" s="538"/>
      <c r="R30" s="539"/>
      <c r="S30" s="540"/>
      <c r="T30" s="527">
        <f t="shared" si="4"/>
        <v>0</v>
      </c>
      <c r="U30" s="662">
        <f t="shared" si="5"/>
        <v>0</v>
      </c>
      <c r="V30" s="662"/>
      <c r="W30" s="662">
        <f t="shared" si="8"/>
        <v>0</v>
      </c>
      <c r="X30" s="662"/>
      <c r="Y30" s="528">
        <f t="shared" si="1"/>
        <v>0</v>
      </c>
      <c r="Z30" s="529"/>
      <c r="AA30" s="661">
        <f t="shared" si="10"/>
        <v>0</v>
      </c>
      <c r="AB30" s="661"/>
      <c r="AC30" s="530">
        <f t="shared" si="2"/>
        <v>0</v>
      </c>
      <c r="AD30" s="662">
        <f t="shared" si="6"/>
        <v>0</v>
      </c>
      <c r="AE30" s="662"/>
      <c r="AF30" s="661">
        <f t="shared" si="7"/>
        <v>0</v>
      </c>
      <c r="AG30" s="661"/>
      <c r="AH30" s="528">
        <f t="shared" si="3"/>
        <v>0</v>
      </c>
      <c r="AI30" s="526">
        <f t="shared" si="11"/>
        <v>0</v>
      </c>
      <c r="AJ30" s="528">
        <f t="shared" si="9"/>
        <v>0</v>
      </c>
    </row>
    <row r="31" spans="1:36" ht="12.75">
      <c r="A31" s="525"/>
      <c r="B31" s="525"/>
      <c r="C31" s="525"/>
      <c r="D31" s="661"/>
      <c r="E31" s="590"/>
      <c r="F31" s="660"/>
      <c r="G31" s="660"/>
      <c r="H31" s="661"/>
      <c r="I31" s="661"/>
      <c r="J31" s="661"/>
      <c r="K31" s="661"/>
      <c r="L31" s="525"/>
      <c r="M31" s="525"/>
      <c r="N31" s="660"/>
      <c r="O31" s="660"/>
      <c r="P31" s="525"/>
      <c r="Q31" s="663"/>
      <c r="R31" s="664"/>
      <c r="S31" s="665"/>
      <c r="T31" s="527">
        <f t="shared" si="4"/>
        <v>0</v>
      </c>
      <c r="U31" s="662">
        <f t="shared" si="5"/>
        <v>0</v>
      </c>
      <c r="V31" s="662"/>
      <c r="W31" s="662">
        <f t="shared" si="8"/>
        <v>0</v>
      </c>
      <c r="X31" s="662"/>
      <c r="Y31" s="528">
        <f t="shared" si="1"/>
        <v>0</v>
      </c>
      <c r="Z31" s="529"/>
      <c r="AA31" s="661">
        <f t="shared" si="10"/>
        <v>0</v>
      </c>
      <c r="AB31" s="661"/>
      <c r="AC31" s="530">
        <f t="shared" si="2"/>
        <v>0</v>
      </c>
      <c r="AD31" s="662">
        <f t="shared" si="6"/>
        <v>0</v>
      </c>
      <c r="AE31" s="662"/>
      <c r="AF31" s="661">
        <f t="shared" si="7"/>
        <v>0</v>
      </c>
      <c r="AG31" s="661"/>
      <c r="AH31" s="528">
        <f t="shared" si="3"/>
        <v>0</v>
      </c>
      <c r="AI31" s="526">
        <f t="shared" si="11"/>
        <v>0</v>
      </c>
      <c r="AJ31" s="528">
        <f t="shared" si="9"/>
        <v>0</v>
      </c>
    </row>
    <row r="32" spans="1:36" ht="12.75">
      <c r="A32" s="525"/>
      <c r="B32" s="525"/>
      <c r="C32" s="525"/>
      <c r="D32" s="661"/>
      <c r="E32" s="590"/>
      <c r="F32" s="660"/>
      <c r="G32" s="660"/>
      <c r="H32" s="661"/>
      <c r="I32" s="661"/>
      <c r="J32" s="661"/>
      <c r="K32" s="661"/>
      <c r="L32" s="525"/>
      <c r="M32" s="525"/>
      <c r="N32" s="660"/>
      <c r="O32" s="660"/>
      <c r="P32" s="525"/>
      <c r="Q32" s="538"/>
      <c r="R32" s="539"/>
      <c r="S32" s="540"/>
      <c r="T32" s="527">
        <f t="shared" si="4"/>
        <v>0</v>
      </c>
      <c r="U32" s="662">
        <f t="shared" si="5"/>
        <v>0</v>
      </c>
      <c r="V32" s="662"/>
      <c r="W32" s="662">
        <f t="shared" si="8"/>
        <v>0</v>
      </c>
      <c r="X32" s="662"/>
      <c r="Y32" s="528">
        <f t="shared" si="1"/>
        <v>0</v>
      </c>
      <c r="Z32" s="529"/>
      <c r="AA32" s="661">
        <f t="shared" si="10"/>
        <v>0</v>
      </c>
      <c r="AB32" s="661"/>
      <c r="AC32" s="530">
        <f t="shared" si="2"/>
        <v>0</v>
      </c>
      <c r="AD32" s="662">
        <f t="shared" si="6"/>
        <v>0</v>
      </c>
      <c r="AE32" s="662"/>
      <c r="AF32" s="661">
        <f t="shared" si="7"/>
        <v>0</v>
      </c>
      <c r="AG32" s="661"/>
      <c r="AH32" s="528">
        <f t="shared" si="3"/>
        <v>0</v>
      </c>
      <c r="AI32" s="526">
        <f t="shared" si="11"/>
        <v>0</v>
      </c>
      <c r="AJ32" s="528">
        <f t="shared" si="9"/>
        <v>0</v>
      </c>
    </row>
    <row r="33" spans="1:36" ht="12.75">
      <c r="A33" s="525"/>
      <c r="B33" s="525"/>
      <c r="C33" s="525"/>
      <c r="D33" s="661"/>
      <c r="E33" s="590"/>
      <c r="F33" s="660"/>
      <c r="G33" s="660"/>
      <c r="H33" s="661"/>
      <c r="I33" s="661"/>
      <c r="J33" s="661"/>
      <c r="K33" s="661"/>
      <c r="L33" s="525"/>
      <c r="M33" s="525"/>
      <c r="N33" s="660"/>
      <c r="O33" s="660"/>
      <c r="P33" s="525"/>
      <c r="Q33" s="663"/>
      <c r="R33" s="664"/>
      <c r="S33" s="665"/>
      <c r="T33" s="527">
        <f t="shared" si="4"/>
        <v>0</v>
      </c>
      <c r="U33" s="662">
        <f t="shared" si="5"/>
        <v>0</v>
      </c>
      <c r="V33" s="662"/>
      <c r="W33" s="662">
        <f t="shared" si="8"/>
        <v>0</v>
      </c>
      <c r="X33" s="662"/>
      <c r="Y33" s="528">
        <f t="shared" si="1"/>
        <v>0</v>
      </c>
      <c r="Z33" s="529"/>
      <c r="AA33" s="661">
        <f t="shared" si="10"/>
        <v>0</v>
      </c>
      <c r="AB33" s="661"/>
      <c r="AC33" s="530">
        <f t="shared" si="2"/>
        <v>0</v>
      </c>
      <c r="AD33" s="662">
        <f t="shared" si="6"/>
        <v>0</v>
      </c>
      <c r="AE33" s="662"/>
      <c r="AF33" s="661">
        <f t="shared" si="7"/>
        <v>0</v>
      </c>
      <c r="AG33" s="661"/>
      <c r="AH33" s="528">
        <f t="shared" si="3"/>
        <v>0</v>
      </c>
      <c r="AI33" s="526">
        <f t="shared" si="11"/>
        <v>0</v>
      </c>
      <c r="AJ33" s="528">
        <f t="shared" si="9"/>
        <v>0</v>
      </c>
    </row>
    <row r="34" spans="1:36" ht="12.75">
      <c r="A34" s="525"/>
      <c r="B34" s="525"/>
      <c r="C34" s="525"/>
      <c r="D34" s="661"/>
      <c r="E34" s="590"/>
      <c r="F34" s="660"/>
      <c r="G34" s="660"/>
      <c r="H34" s="661"/>
      <c r="I34" s="661"/>
      <c r="J34" s="661"/>
      <c r="K34" s="661"/>
      <c r="L34" s="525"/>
      <c r="M34" s="525"/>
      <c r="N34" s="660"/>
      <c r="O34" s="660"/>
      <c r="P34" s="525"/>
      <c r="Q34" s="538"/>
      <c r="R34" s="539"/>
      <c r="S34" s="540"/>
      <c r="T34" s="527">
        <f t="shared" si="4"/>
        <v>0</v>
      </c>
      <c r="U34" s="662">
        <f t="shared" si="5"/>
        <v>0</v>
      </c>
      <c r="V34" s="662"/>
      <c r="W34" s="662">
        <f t="shared" si="8"/>
        <v>0</v>
      </c>
      <c r="X34" s="662"/>
      <c r="Y34" s="528">
        <f t="shared" si="1"/>
        <v>0</v>
      </c>
      <c r="Z34" s="529"/>
      <c r="AA34" s="661">
        <f t="shared" si="10"/>
        <v>0</v>
      </c>
      <c r="AB34" s="661"/>
      <c r="AC34" s="530">
        <f t="shared" si="2"/>
        <v>0</v>
      </c>
      <c r="AD34" s="662">
        <f t="shared" si="6"/>
        <v>0</v>
      </c>
      <c r="AE34" s="662"/>
      <c r="AF34" s="661">
        <f t="shared" si="7"/>
        <v>0</v>
      </c>
      <c r="AG34" s="661"/>
      <c r="AH34" s="528">
        <f t="shared" si="3"/>
        <v>0</v>
      </c>
      <c r="AI34" s="526">
        <f t="shared" si="11"/>
        <v>0</v>
      </c>
      <c r="AJ34" s="528">
        <f t="shared" si="9"/>
        <v>0</v>
      </c>
    </row>
    <row r="35" spans="1:36" ht="12.75">
      <c r="A35" s="525"/>
      <c r="B35" s="525"/>
      <c r="C35" s="525"/>
      <c r="D35" s="661"/>
      <c r="E35" s="590"/>
      <c r="F35" s="660"/>
      <c r="G35" s="660"/>
      <c r="H35" s="661"/>
      <c r="I35" s="661"/>
      <c r="J35" s="661"/>
      <c r="K35" s="661"/>
      <c r="L35" s="525"/>
      <c r="M35" s="525"/>
      <c r="N35" s="660"/>
      <c r="O35" s="660"/>
      <c r="P35" s="525"/>
      <c r="Q35" s="663"/>
      <c r="R35" s="664"/>
      <c r="S35" s="665"/>
      <c r="T35" s="527">
        <f t="shared" si="4"/>
        <v>0</v>
      </c>
      <c r="U35" s="662">
        <f t="shared" si="5"/>
        <v>0</v>
      </c>
      <c r="V35" s="662"/>
      <c r="W35" s="662">
        <f t="shared" si="8"/>
        <v>0</v>
      </c>
      <c r="X35" s="662"/>
      <c r="Y35" s="528">
        <f t="shared" si="1"/>
        <v>0</v>
      </c>
      <c r="Z35" s="529"/>
      <c r="AA35" s="661">
        <f t="shared" si="10"/>
        <v>0</v>
      </c>
      <c r="AB35" s="661"/>
      <c r="AC35" s="530">
        <f t="shared" si="2"/>
        <v>0</v>
      </c>
      <c r="AD35" s="662">
        <f t="shared" si="6"/>
        <v>0</v>
      </c>
      <c r="AE35" s="662"/>
      <c r="AF35" s="661">
        <f t="shared" si="7"/>
        <v>0</v>
      </c>
      <c r="AG35" s="661"/>
      <c r="AH35" s="528">
        <f t="shared" si="3"/>
        <v>0</v>
      </c>
      <c r="AI35" s="526">
        <f t="shared" si="11"/>
        <v>0</v>
      </c>
      <c r="AJ35" s="528">
        <f t="shared" si="9"/>
        <v>0</v>
      </c>
    </row>
    <row r="36" spans="1:36" ht="12.75">
      <c r="A36" s="525"/>
      <c r="B36" s="525"/>
      <c r="C36" s="525"/>
      <c r="D36" s="661"/>
      <c r="E36" s="590"/>
      <c r="F36" s="660"/>
      <c r="G36" s="660"/>
      <c r="H36" s="661"/>
      <c r="I36" s="661"/>
      <c r="J36" s="661"/>
      <c r="K36" s="661"/>
      <c r="L36" s="525"/>
      <c r="M36" s="525"/>
      <c r="N36" s="660"/>
      <c r="O36" s="660"/>
      <c r="P36" s="525"/>
      <c r="Q36" s="538"/>
      <c r="R36" s="539"/>
      <c r="S36" s="540"/>
      <c r="T36" s="527">
        <f t="shared" si="4"/>
        <v>0</v>
      </c>
      <c r="U36" s="662">
        <f t="shared" si="5"/>
        <v>0</v>
      </c>
      <c r="V36" s="662"/>
      <c r="W36" s="662">
        <f t="shared" si="8"/>
        <v>0</v>
      </c>
      <c r="X36" s="662"/>
      <c r="Y36" s="528">
        <f t="shared" si="1"/>
        <v>0</v>
      </c>
      <c r="Z36" s="529"/>
      <c r="AA36" s="661">
        <f t="shared" si="10"/>
        <v>0</v>
      </c>
      <c r="AB36" s="661"/>
      <c r="AC36" s="530">
        <f t="shared" si="2"/>
        <v>0</v>
      </c>
      <c r="AD36" s="662">
        <f t="shared" si="6"/>
        <v>0</v>
      </c>
      <c r="AE36" s="662"/>
      <c r="AF36" s="661">
        <f t="shared" si="7"/>
        <v>0</v>
      </c>
      <c r="AG36" s="661"/>
      <c r="AH36" s="528">
        <f t="shared" si="3"/>
        <v>0</v>
      </c>
      <c r="AI36" s="526">
        <f t="shared" si="11"/>
        <v>0</v>
      </c>
      <c r="AJ36" s="528">
        <f t="shared" si="9"/>
        <v>0</v>
      </c>
    </row>
    <row r="37" spans="1:36" ht="12.75">
      <c r="A37" s="525"/>
      <c r="B37" s="525"/>
      <c r="C37" s="525"/>
      <c r="D37" s="661"/>
      <c r="E37" s="590"/>
      <c r="F37" s="660"/>
      <c r="G37" s="660"/>
      <c r="H37" s="661"/>
      <c r="I37" s="661"/>
      <c r="J37" s="661"/>
      <c r="K37" s="661"/>
      <c r="L37" s="525"/>
      <c r="M37" s="525"/>
      <c r="N37" s="660"/>
      <c r="O37" s="660"/>
      <c r="P37" s="525"/>
      <c r="Q37" s="663"/>
      <c r="R37" s="664"/>
      <c r="S37" s="665"/>
      <c r="T37" s="527">
        <f t="shared" si="4"/>
        <v>0</v>
      </c>
      <c r="U37" s="662">
        <f t="shared" si="5"/>
        <v>0</v>
      </c>
      <c r="V37" s="662"/>
      <c r="W37" s="662">
        <f t="shared" si="8"/>
        <v>0</v>
      </c>
      <c r="X37" s="662"/>
      <c r="Y37" s="528">
        <f t="shared" si="1"/>
        <v>0</v>
      </c>
      <c r="Z37" s="529"/>
      <c r="AA37" s="661">
        <f t="shared" si="10"/>
        <v>0</v>
      </c>
      <c r="AB37" s="661"/>
      <c r="AC37" s="530">
        <f t="shared" si="2"/>
        <v>0</v>
      </c>
      <c r="AD37" s="662">
        <f t="shared" si="6"/>
        <v>0</v>
      </c>
      <c r="AE37" s="662"/>
      <c r="AF37" s="661">
        <f t="shared" si="7"/>
        <v>0</v>
      </c>
      <c r="AG37" s="661"/>
      <c r="AH37" s="528">
        <f t="shared" si="3"/>
        <v>0</v>
      </c>
      <c r="AI37" s="526">
        <f t="shared" si="11"/>
        <v>0</v>
      </c>
      <c r="AJ37" s="528">
        <f t="shared" si="9"/>
        <v>0</v>
      </c>
    </row>
    <row r="38" spans="1:36" ht="12.75">
      <c r="A38" s="525"/>
      <c r="B38" s="525"/>
      <c r="C38" s="525"/>
      <c r="D38" s="661"/>
      <c r="E38" s="590"/>
      <c r="F38" s="660"/>
      <c r="G38" s="660"/>
      <c r="H38" s="661"/>
      <c r="I38" s="661"/>
      <c r="J38" s="661"/>
      <c r="K38" s="661"/>
      <c r="L38" s="525"/>
      <c r="M38" s="525"/>
      <c r="N38" s="660"/>
      <c r="O38" s="660"/>
      <c r="P38" s="525"/>
      <c r="Q38" s="538"/>
      <c r="R38" s="539"/>
      <c r="S38" s="540"/>
      <c r="T38" s="527">
        <f t="shared" si="4"/>
        <v>0</v>
      </c>
      <c r="U38" s="662">
        <f t="shared" si="5"/>
        <v>0</v>
      </c>
      <c r="V38" s="662"/>
      <c r="W38" s="662">
        <f t="shared" si="8"/>
        <v>0</v>
      </c>
      <c r="X38" s="662"/>
      <c r="Y38" s="528">
        <f t="shared" si="1"/>
        <v>0</v>
      </c>
      <c r="Z38" s="529"/>
      <c r="AA38" s="661">
        <f t="shared" si="10"/>
        <v>0</v>
      </c>
      <c r="AB38" s="661"/>
      <c r="AC38" s="530">
        <f t="shared" si="2"/>
        <v>0</v>
      </c>
      <c r="AD38" s="662">
        <f t="shared" si="6"/>
        <v>0</v>
      </c>
      <c r="AE38" s="662"/>
      <c r="AF38" s="661">
        <f t="shared" si="7"/>
        <v>0</v>
      </c>
      <c r="AG38" s="661"/>
      <c r="AH38" s="528">
        <f t="shared" si="3"/>
        <v>0</v>
      </c>
      <c r="AI38" s="526">
        <f t="shared" si="11"/>
        <v>0</v>
      </c>
      <c r="AJ38" s="528">
        <f t="shared" si="9"/>
        <v>0</v>
      </c>
    </row>
    <row r="39" spans="1:36" ht="12.75">
      <c r="A39" s="525"/>
      <c r="B39" s="525"/>
      <c r="C39" s="525"/>
      <c r="D39" s="661"/>
      <c r="E39" s="590"/>
      <c r="F39" s="660"/>
      <c r="G39" s="660"/>
      <c r="H39" s="661"/>
      <c r="I39" s="661"/>
      <c r="J39" s="661"/>
      <c r="K39" s="661"/>
      <c r="L39" s="525"/>
      <c r="M39" s="525"/>
      <c r="N39" s="660"/>
      <c r="O39" s="660"/>
      <c r="P39" s="525"/>
      <c r="Q39" s="663"/>
      <c r="R39" s="664"/>
      <c r="S39" s="665"/>
      <c r="T39" s="527">
        <f t="shared" si="4"/>
        <v>0</v>
      </c>
      <c r="U39" s="662">
        <f t="shared" si="5"/>
        <v>0</v>
      </c>
      <c r="V39" s="662"/>
      <c r="W39" s="662">
        <f t="shared" si="8"/>
        <v>0</v>
      </c>
      <c r="X39" s="662"/>
      <c r="Y39" s="528">
        <f t="shared" si="1"/>
        <v>0</v>
      </c>
      <c r="Z39" s="529"/>
      <c r="AA39" s="661">
        <f t="shared" si="10"/>
        <v>0</v>
      </c>
      <c r="AB39" s="661"/>
      <c r="AC39" s="530">
        <f t="shared" si="2"/>
        <v>0</v>
      </c>
      <c r="AD39" s="662">
        <f t="shared" si="6"/>
        <v>0</v>
      </c>
      <c r="AE39" s="662"/>
      <c r="AF39" s="661">
        <f t="shared" si="7"/>
        <v>0</v>
      </c>
      <c r="AG39" s="661"/>
      <c r="AH39" s="528">
        <f t="shared" si="3"/>
        <v>0</v>
      </c>
      <c r="AI39" s="526">
        <f t="shared" si="11"/>
        <v>0</v>
      </c>
      <c r="AJ39" s="528">
        <f t="shared" si="9"/>
        <v>0</v>
      </c>
    </row>
    <row r="40" spans="1:36" ht="12.75">
      <c r="A40" s="525"/>
      <c r="B40" s="525"/>
      <c r="C40" s="525"/>
      <c r="D40" s="661"/>
      <c r="E40" s="590"/>
      <c r="F40" s="660"/>
      <c r="G40" s="660"/>
      <c r="H40" s="661"/>
      <c r="I40" s="661"/>
      <c r="J40" s="661"/>
      <c r="K40" s="661"/>
      <c r="L40" s="525"/>
      <c r="M40" s="525"/>
      <c r="N40" s="660"/>
      <c r="O40" s="660"/>
      <c r="P40" s="525"/>
      <c r="Q40" s="538"/>
      <c r="R40" s="539"/>
      <c r="S40" s="540"/>
      <c r="T40" s="527">
        <f t="shared" si="4"/>
        <v>0</v>
      </c>
      <c r="U40" s="662">
        <f t="shared" si="5"/>
        <v>0</v>
      </c>
      <c r="V40" s="662"/>
      <c r="W40" s="662">
        <f t="shared" si="8"/>
        <v>0</v>
      </c>
      <c r="X40" s="662"/>
      <c r="Y40" s="528">
        <f t="shared" si="1"/>
        <v>0</v>
      </c>
      <c r="Z40" s="529"/>
      <c r="AA40" s="661">
        <f t="shared" si="10"/>
        <v>0</v>
      </c>
      <c r="AB40" s="661"/>
      <c r="AC40" s="530">
        <f t="shared" si="2"/>
        <v>0</v>
      </c>
      <c r="AD40" s="662">
        <f t="shared" si="6"/>
        <v>0</v>
      </c>
      <c r="AE40" s="662"/>
      <c r="AF40" s="661">
        <f t="shared" si="7"/>
        <v>0</v>
      </c>
      <c r="AG40" s="661"/>
      <c r="AH40" s="528">
        <f t="shared" si="3"/>
        <v>0</v>
      </c>
      <c r="AI40" s="526">
        <f t="shared" si="11"/>
        <v>0</v>
      </c>
      <c r="AJ40" s="528">
        <f t="shared" si="9"/>
        <v>0</v>
      </c>
    </row>
    <row r="41" spans="1:36" ht="12.75">
      <c r="A41" s="525"/>
      <c r="B41" s="525"/>
      <c r="C41" s="525"/>
      <c r="D41" s="661"/>
      <c r="E41" s="590"/>
      <c r="F41" s="660"/>
      <c r="G41" s="660"/>
      <c r="H41" s="661"/>
      <c r="I41" s="661"/>
      <c r="J41" s="661"/>
      <c r="K41" s="661"/>
      <c r="L41" s="525"/>
      <c r="M41" s="525"/>
      <c r="N41" s="660"/>
      <c r="O41" s="660"/>
      <c r="P41" s="525"/>
      <c r="Q41" s="663"/>
      <c r="R41" s="664"/>
      <c r="S41" s="665"/>
      <c r="T41" s="527">
        <f t="shared" si="4"/>
        <v>0</v>
      </c>
      <c r="U41" s="662">
        <f t="shared" si="5"/>
        <v>0</v>
      </c>
      <c r="V41" s="662"/>
      <c r="W41" s="662">
        <f t="shared" si="8"/>
        <v>0</v>
      </c>
      <c r="X41" s="662"/>
      <c r="Y41" s="528">
        <f t="shared" si="1"/>
        <v>0</v>
      </c>
      <c r="Z41" s="529"/>
      <c r="AA41" s="661">
        <f t="shared" si="10"/>
        <v>0</v>
      </c>
      <c r="AB41" s="661"/>
      <c r="AC41" s="530">
        <f t="shared" si="2"/>
        <v>0</v>
      </c>
      <c r="AD41" s="662">
        <f t="shared" si="6"/>
        <v>0</v>
      </c>
      <c r="AE41" s="662"/>
      <c r="AF41" s="661">
        <f t="shared" si="7"/>
        <v>0</v>
      </c>
      <c r="AG41" s="661"/>
      <c r="AH41" s="528">
        <f t="shared" si="3"/>
        <v>0</v>
      </c>
      <c r="AI41" s="526">
        <f t="shared" si="11"/>
        <v>0</v>
      </c>
      <c r="AJ41" s="528">
        <f t="shared" si="9"/>
        <v>0</v>
      </c>
    </row>
    <row r="42" spans="1:36" ht="12.75">
      <c r="A42" s="525"/>
      <c r="B42" s="525"/>
      <c r="C42" s="525"/>
      <c r="D42" s="661"/>
      <c r="E42" s="590"/>
      <c r="F42" s="660"/>
      <c r="G42" s="660"/>
      <c r="H42" s="661"/>
      <c r="I42" s="661"/>
      <c r="J42" s="661"/>
      <c r="K42" s="661"/>
      <c r="L42" s="525"/>
      <c r="M42" s="525"/>
      <c r="N42" s="660"/>
      <c r="O42" s="660"/>
      <c r="P42" s="525"/>
      <c r="Q42" s="538"/>
      <c r="R42" s="539"/>
      <c r="S42" s="540"/>
      <c r="T42" s="527">
        <f t="shared" si="4"/>
        <v>0</v>
      </c>
      <c r="U42" s="662">
        <f t="shared" si="5"/>
        <v>0</v>
      </c>
      <c r="V42" s="662"/>
      <c r="W42" s="662">
        <f t="shared" si="8"/>
        <v>0</v>
      </c>
      <c r="X42" s="662"/>
      <c r="Y42" s="528">
        <f t="shared" si="1"/>
        <v>0</v>
      </c>
      <c r="Z42" s="529"/>
      <c r="AA42" s="661">
        <f t="shared" si="10"/>
        <v>0</v>
      </c>
      <c r="AB42" s="661"/>
      <c r="AC42" s="530">
        <f t="shared" si="2"/>
        <v>0</v>
      </c>
      <c r="AD42" s="662">
        <f t="shared" si="6"/>
        <v>0</v>
      </c>
      <c r="AE42" s="662"/>
      <c r="AF42" s="661">
        <f t="shared" si="7"/>
        <v>0</v>
      </c>
      <c r="AG42" s="661"/>
      <c r="AH42" s="528">
        <f t="shared" si="3"/>
        <v>0</v>
      </c>
      <c r="AI42" s="526">
        <f t="shared" si="11"/>
        <v>0</v>
      </c>
      <c r="AJ42" s="528">
        <f t="shared" si="9"/>
        <v>0</v>
      </c>
    </row>
    <row r="43" spans="1:36" ht="12.75">
      <c r="A43" s="525"/>
      <c r="B43" s="525"/>
      <c r="C43" s="525"/>
      <c r="D43" s="661"/>
      <c r="E43" s="590"/>
      <c r="F43" s="660"/>
      <c r="G43" s="660"/>
      <c r="H43" s="661"/>
      <c r="I43" s="661"/>
      <c r="J43" s="661"/>
      <c r="K43" s="661"/>
      <c r="L43" s="525"/>
      <c r="M43" s="525"/>
      <c r="N43" s="660"/>
      <c r="O43" s="660"/>
      <c r="P43" s="525"/>
      <c r="Q43" s="663"/>
      <c r="R43" s="664"/>
      <c r="S43" s="665"/>
      <c r="T43" s="527">
        <f t="shared" si="4"/>
        <v>0</v>
      </c>
      <c r="U43" s="662">
        <f t="shared" si="5"/>
        <v>0</v>
      </c>
      <c r="V43" s="662"/>
      <c r="W43" s="662">
        <f t="shared" si="8"/>
        <v>0</v>
      </c>
      <c r="X43" s="662"/>
      <c r="Y43" s="528">
        <f t="shared" si="1"/>
        <v>0</v>
      </c>
      <c r="Z43" s="529"/>
      <c r="AA43" s="661">
        <f t="shared" si="10"/>
        <v>0</v>
      </c>
      <c r="AB43" s="661"/>
      <c r="AC43" s="530">
        <f t="shared" si="2"/>
        <v>0</v>
      </c>
      <c r="AD43" s="662">
        <f t="shared" si="6"/>
        <v>0</v>
      </c>
      <c r="AE43" s="662"/>
      <c r="AF43" s="661">
        <f t="shared" si="7"/>
        <v>0</v>
      </c>
      <c r="AG43" s="661"/>
      <c r="AH43" s="528">
        <f t="shared" si="3"/>
        <v>0</v>
      </c>
      <c r="AI43" s="526">
        <f t="shared" si="11"/>
        <v>0</v>
      </c>
      <c r="AJ43" s="528">
        <f t="shared" si="9"/>
        <v>0</v>
      </c>
    </row>
    <row r="44" spans="1:36" ht="12.75">
      <c r="A44" s="525"/>
      <c r="B44" s="525"/>
      <c r="C44" s="525"/>
      <c r="D44" s="661"/>
      <c r="E44" s="590"/>
      <c r="F44" s="660"/>
      <c r="G44" s="660"/>
      <c r="H44" s="661"/>
      <c r="I44" s="661"/>
      <c r="J44" s="661"/>
      <c r="K44" s="661"/>
      <c r="L44" s="525"/>
      <c r="M44" s="525"/>
      <c r="N44" s="660"/>
      <c r="O44" s="660"/>
      <c r="P44" s="525"/>
      <c r="Q44" s="538"/>
      <c r="R44" s="539"/>
      <c r="S44" s="540"/>
      <c r="T44" s="527">
        <f t="shared" si="4"/>
        <v>0</v>
      </c>
      <c r="U44" s="662">
        <f t="shared" si="5"/>
        <v>0</v>
      </c>
      <c r="V44" s="662"/>
      <c r="W44" s="662">
        <f t="shared" si="8"/>
        <v>0</v>
      </c>
      <c r="X44" s="662"/>
      <c r="Y44" s="528">
        <f t="shared" si="1"/>
        <v>0</v>
      </c>
      <c r="Z44" s="529"/>
      <c r="AA44" s="661">
        <f t="shared" si="10"/>
        <v>0</v>
      </c>
      <c r="AB44" s="661"/>
      <c r="AC44" s="530">
        <f t="shared" si="2"/>
        <v>0</v>
      </c>
      <c r="AD44" s="662">
        <f t="shared" si="6"/>
        <v>0</v>
      </c>
      <c r="AE44" s="662"/>
      <c r="AF44" s="661">
        <f t="shared" si="7"/>
        <v>0</v>
      </c>
      <c r="AG44" s="661"/>
      <c r="AH44" s="528">
        <f t="shared" si="3"/>
        <v>0</v>
      </c>
      <c r="AI44" s="526">
        <f t="shared" si="11"/>
        <v>0</v>
      </c>
      <c r="AJ44" s="528">
        <f t="shared" si="9"/>
        <v>0</v>
      </c>
    </row>
    <row r="45" spans="1:36" ht="12.75">
      <c r="A45" s="525"/>
      <c r="B45" s="525"/>
      <c r="C45" s="525"/>
      <c r="D45" s="661"/>
      <c r="E45" s="590"/>
      <c r="F45" s="660"/>
      <c r="G45" s="660"/>
      <c r="H45" s="661"/>
      <c r="I45" s="661"/>
      <c r="J45" s="661"/>
      <c r="K45" s="661"/>
      <c r="L45" s="525"/>
      <c r="M45" s="525"/>
      <c r="N45" s="660"/>
      <c r="O45" s="660"/>
      <c r="P45" s="525"/>
      <c r="Q45" s="663"/>
      <c r="R45" s="664"/>
      <c r="S45" s="665"/>
      <c r="T45" s="527">
        <f t="shared" si="4"/>
        <v>0</v>
      </c>
      <c r="U45" s="662">
        <f t="shared" si="5"/>
        <v>0</v>
      </c>
      <c r="V45" s="662"/>
      <c r="W45" s="662">
        <f t="shared" si="8"/>
        <v>0</v>
      </c>
      <c r="X45" s="662"/>
      <c r="Y45" s="528">
        <f t="shared" si="1"/>
        <v>0</v>
      </c>
      <c r="Z45" s="529"/>
      <c r="AA45" s="661">
        <f t="shared" si="10"/>
        <v>0</v>
      </c>
      <c r="AB45" s="661"/>
      <c r="AC45" s="530">
        <f t="shared" si="2"/>
        <v>0</v>
      </c>
      <c r="AD45" s="662">
        <f t="shared" si="6"/>
        <v>0</v>
      </c>
      <c r="AE45" s="662"/>
      <c r="AF45" s="661">
        <f t="shared" si="7"/>
        <v>0</v>
      </c>
      <c r="AG45" s="661"/>
      <c r="AH45" s="528">
        <f t="shared" si="3"/>
        <v>0</v>
      </c>
      <c r="AI45" s="526">
        <f t="shared" si="11"/>
        <v>0</v>
      </c>
      <c r="AJ45" s="528">
        <f t="shared" si="9"/>
        <v>0</v>
      </c>
    </row>
    <row r="46" spans="1:36" ht="12.75">
      <c r="A46" s="525"/>
      <c r="B46" s="525"/>
      <c r="C46" s="525"/>
      <c r="D46" s="661"/>
      <c r="E46" s="590"/>
      <c r="F46" s="660"/>
      <c r="G46" s="660"/>
      <c r="H46" s="661"/>
      <c r="I46" s="661"/>
      <c r="J46" s="661"/>
      <c r="K46" s="661"/>
      <c r="L46" s="525"/>
      <c r="M46" s="525"/>
      <c r="N46" s="660"/>
      <c r="O46" s="660"/>
      <c r="P46" s="525"/>
      <c r="Q46" s="663"/>
      <c r="R46" s="664"/>
      <c r="S46" s="665"/>
      <c r="T46" s="527">
        <f t="shared" si="4"/>
        <v>0</v>
      </c>
      <c r="U46" s="662">
        <f t="shared" si="5"/>
        <v>0</v>
      </c>
      <c r="V46" s="662"/>
      <c r="W46" s="662">
        <f t="shared" si="8"/>
        <v>0</v>
      </c>
      <c r="X46" s="662"/>
      <c r="Y46" s="528">
        <f t="shared" si="1"/>
        <v>0</v>
      </c>
      <c r="Z46" s="529"/>
      <c r="AA46" s="661">
        <f t="shared" si="10"/>
        <v>0</v>
      </c>
      <c r="AB46" s="661"/>
      <c r="AC46" s="530">
        <f t="shared" si="2"/>
        <v>0</v>
      </c>
      <c r="AD46" s="662">
        <f t="shared" si="6"/>
        <v>0</v>
      </c>
      <c r="AE46" s="662"/>
      <c r="AF46" s="661">
        <f t="shared" si="7"/>
        <v>0</v>
      </c>
      <c r="AG46" s="661"/>
      <c r="AH46" s="528">
        <f t="shared" si="3"/>
        <v>0</v>
      </c>
      <c r="AI46" s="526">
        <f t="shared" si="11"/>
        <v>0</v>
      </c>
      <c r="AJ46" s="528">
        <f t="shared" si="9"/>
        <v>0</v>
      </c>
    </row>
    <row r="47" spans="1:36">
      <c r="A47" s="525"/>
      <c r="B47" s="525"/>
      <c r="C47" s="525"/>
      <c r="D47" s="661"/>
      <c r="E47" s="661"/>
      <c r="F47" s="660"/>
      <c r="G47" s="660"/>
      <c r="H47" s="661"/>
      <c r="I47" s="661"/>
      <c r="J47" s="661"/>
      <c r="K47" s="661"/>
      <c r="L47" s="525"/>
      <c r="M47" s="525"/>
      <c r="N47" s="660"/>
      <c r="O47" s="660"/>
      <c r="P47" s="525"/>
      <c r="Q47" s="660"/>
      <c r="R47" s="660"/>
      <c r="S47" s="660"/>
      <c r="T47" s="527">
        <f t="shared" si="4"/>
        <v>0</v>
      </c>
      <c r="U47" s="662">
        <f t="shared" si="5"/>
        <v>0</v>
      </c>
      <c r="V47" s="662"/>
      <c r="W47" s="662">
        <f t="shared" si="8"/>
        <v>0</v>
      </c>
      <c r="X47" s="662"/>
      <c r="Y47" s="528">
        <f t="shared" si="1"/>
        <v>0</v>
      </c>
      <c r="Z47" s="529"/>
      <c r="AA47" s="661">
        <f t="shared" si="10"/>
        <v>0</v>
      </c>
      <c r="AB47" s="661"/>
      <c r="AC47" s="530">
        <f t="shared" si="2"/>
        <v>0</v>
      </c>
      <c r="AD47" s="662">
        <f t="shared" si="6"/>
        <v>0</v>
      </c>
      <c r="AE47" s="662"/>
      <c r="AF47" s="661">
        <f t="shared" si="7"/>
        <v>0</v>
      </c>
      <c r="AG47" s="661"/>
      <c r="AH47" s="528">
        <f t="shared" si="3"/>
        <v>0</v>
      </c>
      <c r="AI47" s="526">
        <f t="shared" si="11"/>
        <v>0</v>
      </c>
      <c r="AJ47" s="528">
        <f t="shared" si="9"/>
        <v>0</v>
      </c>
    </row>
    <row r="48" spans="1:36">
      <c r="A48" s="525"/>
      <c r="B48" s="525"/>
      <c r="C48" s="525"/>
      <c r="D48" s="661"/>
      <c r="E48" s="661"/>
      <c r="F48" s="660"/>
      <c r="G48" s="660"/>
      <c r="H48" s="661"/>
      <c r="I48" s="661"/>
      <c r="J48" s="661"/>
      <c r="K48" s="661"/>
      <c r="L48" s="525"/>
      <c r="M48" s="525"/>
      <c r="N48" s="660"/>
      <c r="O48" s="660"/>
      <c r="P48" s="525"/>
      <c r="Q48" s="660"/>
      <c r="R48" s="660"/>
      <c r="S48" s="660"/>
      <c r="T48" s="527">
        <f t="shared" si="4"/>
        <v>0</v>
      </c>
      <c r="U48" s="662">
        <f t="shared" si="5"/>
        <v>0</v>
      </c>
      <c r="V48" s="662"/>
      <c r="W48" s="662">
        <f t="shared" si="8"/>
        <v>0</v>
      </c>
      <c r="X48" s="662"/>
      <c r="Y48" s="528">
        <f t="shared" si="1"/>
        <v>0</v>
      </c>
      <c r="Z48" s="529"/>
      <c r="AA48" s="661">
        <f t="shared" si="10"/>
        <v>0</v>
      </c>
      <c r="AB48" s="661"/>
      <c r="AC48" s="530">
        <f t="shared" si="2"/>
        <v>0</v>
      </c>
      <c r="AD48" s="662">
        <f t="shared" si="6"/>
        <v>0</v>
      </c>
      <c r="AE48" s="662"/>
      <c r="AF48" s="661">
        <f t="shared" si="7"/>
        <v>0</v>
      </c>
      <c r="AG48" s="661"/>
      <c r="AH48" s="528">
        <f t="shared" si="3"/>
        <v>0</v>
      </c>
      <c r="AI48" s="526">
        <f t="shared" si="11"/>
        <v>0</v>
      </c>
      <c r="AJ48" s="528">
        <f t="shared" si="9"/>
        <v>0</v>
      </c>
    </row>
    <row r="49" spans="1:36">
      <c r="A49" s="525"/>
      <c r="B49" s="525"/>
      <c r="C49" s="525"/>
      <c r="D49" s="661"/>
      <c r="E49" s="661"/>
      <c r="F49" s="660"/>
      <c r="G49" s="660"/>
      <c r="H49" s="661"/>
      <c r="I49" s="661"/>
      <c r="J49" s="661"/>
      <c r="K49" s="661"/>
      <c r="L49" s="525"/>
      <c r="M49" s="525"/>
      <c r="N49" s="660"/>
      <c r="O49" s="660"/>
      <c r="P49" s="525"/>
      <c r="Q49" s="660"/>
      <c r="R49" s="660"/>
      <c r="S49" s="660"/>
      <c r="T49" s="527">
        <f t="shared" si="4"/>
        <v>0</v>
      </c>
      <c r="U49" s="662">
        <f t="shared" si="5"/>
        <v>0</v>
      </c>
      <c r="V49" s="662"/>
      <c r="W49" s="662">
        <f t="shared" si="8"/>
        <v>0</v>
      </c>
      <c r="X49" s="662"/>
      <c r="Y49" s="528">
        <f t="shared" si="1"/>
        <v>0</v>
      </c>
      <c r="Z49" s="529"/>
      <c r="AA49" s="661">
        <f t="shared" si="10"/>
        <v>0</v>
      </c>
      <c r="AB49" s="661"/>
      <c r="AC49" s="530">
        <f t="shared" si="2"/>
        <v>0</v>
      </c>
      <c r="AD49" s="662">
        <f t="shared" si="6"/>
        <v>0</v>
      </c>
      <c r="AE49" s="662"/>
      <c r="AF49" s="661">
        <f t="shared" si="7"/>
        <v>0</v>
      </c>
      <c r="AG49" s="661"/>
      <c r="AH49" s="528">
        <f t="shared" si="3"/>
        <v>0</v>
      </c>
      <c r="AI49" s="526">
        <f t="shared" si="11"/>
        <v>0</v>
      </c>
      <c r="AJ49" s="528">
        <f t="shared" si="9"/>
        <v>0</v>
      </c>
    </row>
    <row r="50" spans="1:36">
      <c r="A50" s="525"/>
      <c r="B50" s="525"/>
      <c r="C50" s="525"/>
      <c r="D50" s="661"/>
      <c r="E50" s="661"/>
      <c r="F50" s="660"/>
      <c r="G50" s="660"/>
      <c r="H50" s="661"/>
      <c r="I50" s="661"/>
      <c r="J50" s="661"/>
      <c r="K50" s="661"/>
      <c r="L50" s="525"/>
      <c r="M50" s="525"/>
      <c r="N50" s="660"/>
      <c r="O50" s="660"/>
      <c r="P50" s="525"/>
      <c r="Q50" s="660"/>
      <c r="R50" s="660"/>
      <c r="S50" s="660"/>
      <c r="T50" s="527">
        <f t="shared" si="4"/>
        <v>0</v>
      </c>
      <c r="U50" s="662">
        <f t="shared" si="5"/>
        <v>0</v>
      </c>
      <c r="V50" s="662"/>
      <c r="W50" s="662">
        <f t="shared" si="8"/>
        <v>0</v>
      </c>
      <c r="X50" s="662"/>
      <c r="Y50" s="528">
        <f t="shared" si="1"/>
        <v>0</v>
      </c>
      <c r="Z50" s="529"/>
      <c r="AA50" s="661">
        <f t="shared" si="10"/>
        <v>0</v>
      </c>
      <c r="AB50" s="661"/>
      <c r="AC50" s="530">
        <f t="shared" si="2"/>
        <v>0</v>
      </c>
      <c r="AD50" s="662">
        <f t="shared" si="6"/>
        <v>0</v>
      </c>
      <c r="AE50" s="662"/>
      <c r="AF50" s="661">
        <f t="shared" si="7"/>
        <v>0</v>
      </c>
      <c r="AG50" s="661"/>
      <c r="AH50" s="528">
        <f t="shared" si="3"/>
        <v>0</v>
      </c>
      <c r="AI50" s="526">
        <f t="shared" si="11"/>
        <v>0</v>
      </c>
      <c r="AJ50" s="528">
        <f t="shared" si="9"/>
        <v>0</v>
      </c>
    </row>
    <row r="51" spans="1:36">
      <c r="A51" s="525"/>
      <c r="B51" s="525"/>
      <c r="C51" s="525"/>
      <c r="D51" s="661"/>
      <c r="E51" s="661"/>
      <c r="F51" s="660"/>
      <c r="G51" s="660"/>
      <c r="H51" s="661"/>
      <c r="I51" s="661"/>
      <c r="J51" s="661"/>
      <c r="K51" s="661"/>
      <c r="L51" s="525"/>
      <c r="M51" s="525"/>
      <c r="N51" s="660"/>
      <c r="O51" s="660"/>
      <c r="P51" s="525"/>
      <c r="Q51" s="660"/>
      <c r="R51" s="660"/>
      <c r="S51" s="660"/>
      <c r="T51" s="527">
        <f t="shared" si="4"/>
        <v>0</v>
      </c>
      <c r="U51" s="662">
        <f t="shared" si="5"/>
        <v>0</v>
      </c>
      <c r="V51" s="662"/>
      <c r="W51" s="662">
        <f t="shared" si="8"/>
        <v>0</v>
      </c>
      <c r="X51" s="662"/>
      <c r="Y51" s="528">
        <f t="shared" si="1"/>
        <v>0</v>
      </c>
      <c r="Z51" s="529"/>
      <c r="AA51" s="661">
        <f t="shared" si="10"/>
        <v>0</v>
      </c>
      <c r="AB51" s="661"/>
      <c r="AC51" s="530">
        <f t="shared" si="2"/>
        <v>0</v>
      </c>
      <c r="AD51" s="662">
        <f t="shared" si="6"/>
        <v>0</v>
      </c>
      <c r="AE51" s="662"/>
      <c r="AF51" s="661">
        <f t="shared" si="7"/>
        <v>0</v>
      </c>
      <c r="AG51" s="661"/>
      <c r="AH51" s="528">
        <f t="shared" si="3"/>
        <v>0</v>
      </c>
      <c r="AI51" s="526">
        <f t="shared" si="11"/>
        <v>0</v>
      </c>
      <c r="AJ51" s="528">
        <f t="shared" si="9"/>
        <v>0</v>
      </c>
    </row>
    <row r="52" spans="1:36">
      <c r="A52" s="525"/>
      <c r="B52" s="525"/>
      <c r="C52" s="525"/>
      <c r="D52" s="661"/>
      <c r="E52" s="661"/>
      <c r="F52" s="660"/>
      <c r="G52" s="660"/>
      <c r="H52" s="661"/>
      <c r="I52" s="661"/>
      <c r="J52" s="661"/>
      <c r="K52" s="661"/>
      <c r="L52" s="525"/>
      <c r="M52" s="525"/>
      <c r="N52" s="660"/>
      <c r="O52" s="660"/>
      <c r="P52" s="525"/>
      <c r="Q52" s="660"/>
      <c r="R52" s="660"/>
      <c r="S52" s="660"/>
      <c r="T52" s="527">
        <f t="shared" si="4"/>
        <v>0</v>
      </c>
      <c r="U52" s="662">
        <f t="shared" si="5"/>
        <v>0</v>
      </c>
      <c r="V52" s="662"/>
      <c r="W52" s="662">
        <f t="shared" si="8"/>
        <v>0</v>
      </c>
      <c r="X52" s="662"/>
      <c r="Y52" s="528">
        <f t="shared" si="1"/>
        <v>0</v>
      </c>
      <c r="Z52" s="529"/>
      <c r="AA52" s="661">
        <f t="shared" si="10"/>
        <v>0</v>
      </c>
      <c r="AB52" s="661"/>
      <c r="AC52" s="530">
        <f t="shared" si="2"/>
        <v>0</v>
      </c>
      <c r="AD52" s="662">
        <f t="shared" si="6"/>
        <v>0</v>
      </c>
      <c r="AE52" s="662"/>
      <c r="AF52" s="661">
        <f t="shared" si="7"/>
        <v>0</v>
      </c>
      <c r="AG52" s="661"/>
      <c r="AH52" s="528">
        <f t="shared" si="3"/>
        <v>0</v>
      </c>
      <c r="AI52" s="526">
        <f t="shared" si="11"/>
        <v>0</v>
      </c>
      <c r="AJ52" s="528">
        <f t="shared" si="9"/>
        <v>0</v>
      </c>
    </row>
    <row r="53" spans="1:36">
      <c r="A53" s="525"/>
      <c r="B53" s="525"/>
      <c r="C53" s="525"/>
      <c r="D53" s="661"/>
      <c r="E53" s="661"/>
      <c r="F53" s="660"/>
      <c r="G53" s="660"/>
      <c r="H53" s="661"/>
      <c r="I53" s="661"/>
      <c r="J53" s="661"/>
      <c r="K53" s="661"/>
      <c r="L53" s="525"/>
      <c r="M53" s="525"/>
      <c r="N53" s="660"/>
      <c r="O53" s="660"/>
      <c r="P53" s="525"/>
      <c r="Q53" s="660"/>
      <c r="R53" s="660"/>
      <c r="S53" s="660"/>
      <c r="T53" s="527">
        <f t="shared" si="4"/>
        <v>0</v>
      </c>
      <c r="U53" s="662">
        <f t="shared" si="5"/>
        <v>0</v>
      </c>
      <c r="V53" s="662"/>
      <c r="W53" s="662">
        <f t="shared" si="8"/>
        <v>0</v>
      </c>
      <c r="X53" s="662"/>
      <c r="Y53" s="528">
        <f t="shared" si="1"/>
        <v>0</v>
      </c>
      <c r="Z53" s="529"/>
      <c r="AA53" s="661">
        <f t="shared" si="10"/>
        <v>0</v>
      </c>
      <c r="AB53" s="661"/>
      <c r="AC53" s="530">
        <f t="shared" si="2"/>
        <v>0</v>
      </c>
      <c r="AD53" s="662">
        <f t="shared" si="6"/>
        <v>0</v>
      </c>
      <c r="AE53" s="662"/>
      <c r="AF53" s="661">
        <f t="shared" si="7"/>
        <v>0</v>
      </c>
      <c r="AG53" s="661"/>
      <c r="AH53" s="528">
        <f t="shared" si="3"/>
        <v>0</v>
      </c>
      <c r="AI53" s="526">
        <f t="shared" si="11"/>
        <v>0</v>
      </c>
      <c r="AJ53" s="528">
        <f t="shared" si="9"/>
        <v>0</v>
      </c>
    </row>
    <row r="54" spans="1:36">
      <c r="A54" s="525"/>
      <c r="B54" s="525"/>
      <c r="C54" s="525"/>
      <c r="D54" s="661"/>
      <c r="E54" s="661"/>
      <c r="F54" s="660"/>
      <c r="G54" s="660"/>
      <c r="H54" s="661"/>
      <c r="I54" s="661"/>
      <c r="J54" s="661"/>
      <c r="K54" s="661"/>
      <c r="L54" s="525"/>
      <c r="M54" s="525"/>
      <c r="N54" s="660"/>
      <c r="O54" s="660"/>
      <c r="P54" s="525"/>
      <c r="Q54" s="660"/>
      <c r="R54" s="660"/>
      <c r="S54" s="660"/>
      <c r="T54" s="527">
        <f t="shared" si="4"/>
        <v>0</v>
      </c>
      <c r="U54" s="662">
        <f t="shared" si="5"/>
        <v>0</v>
      </c>
      <c r="V54" s="662"/>
      <c r="W54" s="662">
        <f t="shared" si="8"/>
        <v>0</v>
      </c>
      <c r="X54" s="662"/>
      <c r="Y54" s="528">
        <f t="shared" si="1"/>
        <v>0</v>
      </c>
      <c r="Z54" s="529"/>
      <c r="AA54" s="661">
        <f t="shared" si="10"/>
        <v>0</v>
      </c>
      <c r="AB54" s="661"/>
      <c r="AC54" s="530">
        <f t="shared" si="2"/>
        <v>0</v>
      </c>
      <c r="AD54" s="662">
        <f t="shared" si="6"/>
        <v>0</v>
      </c>
      <c r="AE54" s="662"/>
      <c r="AF54" s="661">
        <f t="shared" si="7"/>
        <v>0</v>
      </c>
      <c r="AG54" s="661"/>
      <c r="AH54" s="528">
        <f t="shared" si="3"/>
        <v>0</v>
      </c>
      <c r="AI54" s="526">
        <f t="shared" si="11"/>
        <v>0</v>
      </c>
      <c r="AJ54" s="528">
        <f t="shared" si="9"/>
        <v>0</v>
      </c>
    </row>
    <row r="55" spans="1:36">
      <c r="A55" s="525"/>
      <c r="B55" s="525"/>
      <c r="C55" s="525"/>
      <c r="D55" s="661"/>
      <c r="E55" s="661"/>
      <c r="F55" s="660"/>
      <c r="G55" s="660"/>
      <c r="H55" s="661"/>
      <c r="I55" s="661"/>
      <c r="J55" s="661"/>
      <c r="K55" s="661"/>
      <c r="L55" s="525"/>
      <c r="M55" s="525"/>
      <c r="N55" s="660"/>
      <c r="O55" s="660"/>
      <c r="P55" s="525"/>
      <c r="Q55" s="660"/>
      <c r="R55" s="660"/>
      <c r="S55" s="660"/>
      <c r="T55" s="527">
        <f t="shared" si="4"/>
        <v>0</v>
      </c>
      <c r="U55" s="662">
        <f t="shared" si="5"/>
        <v>0</v>
      </c>
      <c r="V55" s="662"/>
      <c r="W55" s="662">
        <f t="shared" si="8"/>
        <v>0</v>
      </c>
      <c r="X55" s="662"/>
      <c r="Y55" s="528">
        <f t="shared" si="1"/>
        <v>0</v>
      </c>
      <c r="Z55" s="529"/>
      <c r="AA55" s="661">
        <f t="shared" si="10"/>
        <v>0</v>
      </c>
      <c r="AB55" s="661"/>
      <c r="AC55" s="530">
        <f t="shared" si="2"/>
        <v>0</v>
      </c>
      <c r="AD55" s="662">
        <f t="shared" si="6"/>
        <v>0</v>
      </c>
      <c r="AE55" s="662"/>
      <c r="AF55" s="661">
        <f t="shared" si="7"/>
        <v>0</v>
      </c>
      <c r="AG55" s="661"/>
      <c r="AH55" s="528">
        <f t="shared" si="3"/>
        <v>0</v>
      </c>
      <c r="AI55" s="526">
        <f t="shared" si="11"/>
        <v>0</v>
      </c>
      <c r="AJ55" s="528">
        <f t="shared" si="9"/>
        <v>0</v>
      </c>
    </row>
    <row r="56" spans="1:36">
      <c r="A56" s="525"/>
      <c r="B56" s="525"/>
      <c r="C56" s="525"/>
      <c r="D56" s="661"/>
      <c r="E56" s="661"/>
      <c r="F56" s="660"/>
      <c r="G56" s="660"/>
      <c r="H56" s="661"/>
      <c r="I56" s="661"/>
      <c r="J56" s="661"/>
      <c r="K56" s="661"/>
      <c r="L56" s="525"/>
      <c r="M56" s="525"/>
      <c r="N56" s="660"/>
      <c r="O56" s="660"/>
      <c r="P56" s="525"/>
      <c r="Q56" s="660"/>
      <c r="R56" s="660"/>
      <c r="S56" s="660"/>
      <c r="T56" s="527">
        <f t="shared" si="4"/>
        <v>0</v>
      </c>
      <c r="U56" s="662">
        <f t="shared" si="5"/>
        <v>0</v>
      </c>
      <c r="V56" s="662"/>
      <c r="W56" s="662">
        <f t="shared" si="8"/>
        <v>0</v>
      </c>
      <c r="X56" s="662"/>
      <c r="Y56" s="528">
        <f t="shared" si="1"/>
        <v>0</v>
      </c>
      <c r="Z56" s="529"/>
      <c r="AA56" s="661">
        <f t="shared" si="10"/>
        <v>0</v>
      </c>
      <c r="AB56" s="661"/>
      <c r="AC56" s="530">
        <f t="shared" si="2"/>
        <v>0</v>
      </c>
      <c r="AD56" s="662">
        <f t="shared" si="6"/>
        <v>0</v>
      </c>
      <c r="AE56" s="662"/>
      <c r="AF56" s="661">
        <f t="shared" si="7"/>
        <v>0</v>
      </c>
      <c r="AG56" s="661"/>
      <c r="AH56" s="528">
        <f t="shared" si="3"/>
        <v>0</v>
      </c>
      <c r="AI56" s="526">
        <f t="shared" si="11"/>
        <v>0</v>
      </c>
      <c r="AJ56" s="528">
        <f t="shared" si="9"/>
        <v>0</v>
      </c>
    </row>
    <row r="57" spans="1:36">
      <c r="A57" s="531"/>
      <c r="B57" s="531"/>
      <c r="C57" s="531"/>
      <c r="D57" s="531"/>
      <c r="E57" s="531"/>
      <c r="F57" s="531"/>
      <c r="G57" s="531"/>
      <c r="H57" s="532" t="s">
        <v>259</v>
      </c>
      <c r="I57" s="531"/>
      <c r="J57" s="531"/>
      <c r="K57" s="531"/>
      <c r="L57" s="531"/>
      <c r="M57" s="531"/>
      <c r="N57" s="531"/>
      <c r="O57" s="531"/>
      <c r="P57" s="531"/>
      <c r="Q57" s="531"/>
      <c r="R57" s="531"/>
      <c r="S57" s="531"/>
      <c r="T57" s="531"/>
      <c r="U57" s="631">
        <f>SUM(U18:U56)</f>
        <v>3.2153600000000004</v>
      </c>
      <c r="V57" s="631"/>
      <c r="W57" s="631">
        <f>SUM(W18:W56)</f>
        <v>48.092847499999991</v>
      </c>
      <c r="X57" s="631"/>
      <c r="Y57" s="533">
        <f>SUM(Y18:Y56)</f>
        <v>79.234190000000027</v>
      </c>
      <c r="Z57" s="534"/>
      <c r="AA57" s="535"/>
      <c r="AB57" s="535"/>
      <c r="AC57" s="536"/>
      <c r="AD57" s="670">
        <f>SUM(AD18:AE56)</f>
        <v>17.92058000000004</v>
      </c>
      <c r="AE57" s="670"/>
      <c r="AF57" s="533"/>
      <c r="AG57" s="533"/>
      <c r="AH57" s="537">
        <f>SUM(AH18:AH56)</f>
        <v>61.313609999999983</v>
      </c>
      <c r="AI57" s="533"/>
      <c r="AJ57" s="537">
        <f>SUM(AJ18:AJ56)</f>
        <v>0</v>
      </c>
    </row>
  </sheetData>
  <sheetProtection password="CC2D" sheet="1" objects="1" scenarios="1" formatCells="0" formatColumns="0" formatRows="0" insertColumns="0" insertRows="0" deleteColumns="0" deleteRows="0" selectLockedCells="1"/>
  <mergeCells count="535">
    <mergeCell ref="U57:V57"/>
    <mergeCell ref="W57:X57"/>
    <mergeCell ref="AD57:AE57"/>
    <mergeCell ref="AD55:AE55"/>
    <mergeCell ref="AF55:AG55"/>
    <mergeCell ref="D56:E56"/>
    <mergeCell ref="F56:G56"/>
    <mergeCell ref="H56:I56"/>
    <mergeCell ref="J56:K56"/>
    <mergeCell ref="N56:O56"/>
    <mergeCell ref="Q56:S56"/>
    <mergeCell ref="U56:V56"/>
    <mergeCell ref="W56:X56"/>
    <mergeCell ref="AA56:AB56"/>
    <mergeCell ref="AD56:AE56"/>
    <mergeCell ref="AF56:AG56"/>
    <mergeCell ref="D55:E55"/>
    <mergeCell ref="F55:G55"/>
    <mergeCell ref="H55:I55"/>
    <mergeCell ref="J55:K55"/>
    <mergeCell ref="N55:O55"/>
    <mergeCell ref="Q55:S55"/>
    <mergeCell ref="U55:V55"/>
    <mergeCell ref="W55:X55"/>
    <mergeCell ref="AA55:AB55"/>
    <mergeCell ref="AD53:AE53"/>
    <mergeCell ref="AF53:AG53"/>
    <mergeCell ref="D54:E54"/>
    <mergeCell ref="F54:G54"/>
    <mergeCell ref="H54:I54"/>
    <mergeCell ref="J54:K54"/>
    <mergeCell ref="N54:O54"/>
    <mergeCell ref="Q54:S54"/>
    <mergeCell ref="U54:V54"/>
    <mergeCell ref="W54:X54"/>
    <mergeCell ref="AA54:AB54"/>
    <mergeCell ref="AD54:AE54"/>
    <mergeCell ref="AF54:AG54"/>
    <mergeCell ref="D53:E53"/>
    <mergeCell ref="F53:G53"/>
    <mergeCell ref="H53:I53"/>
    <mergeCell ref="J53:K53"/>
    <mergeCell ref="N53:O53"/>
    <mergeCell ref="Q53:S53"/>
    <mergeCell ref="U53:V53"/>
    <mergeCell ref="W53:X53"/>
    <mergeCell ref="AA53:AB53"/>
    <mergeCell ref="AD51:AE51"/>
    <mergeCell ref="AF51:AG51"/>
    <mergeCell ref="D52:E52"/>
    <mergeCell ref="F52:G52"/>
    <mergeCell ref="H52:I52"/>
    <mergeCell ref="J52:K52"/>
    <mergeCell ref="N52:O52"/>
    <mergeCell ref="Q52:S52"/>
    <mergeCell ref="U52:V52"/>
    <mergeCell ref="W52:X52"/>
    <mergeCell ref="AA52:AB52"/>
    <mergeCell ref="AD52:AE52"/>
    <mergeCell ref="AF52:AG52"/>
    <mergeCell ref="D51:E51"/>
    <mergeCell ref="F51:G51"/>
    <mergeCell ref="H51:I51"/>
    <mergeCell ref="J51:K51"/>
    <mergeCell ref="N51:O51"/>
    <mergeCell ref="Q51:S51"/>
    <mergeCell ref="U51:V51"/>
    <mergeCell ref="W51:X51"/>
    <mergeCell ref="AA51:AB51"/>
    <mergeCell ref="AD49:AE49"/>
    <mergeCell ref="AF49:AG49"/>
    <mergeCell ref="D50:E50"/>
    <mergeCell ref="F50:G50"/>
    <mergeCell ref="H50:I50"/>
    <mergeCell ref="J50:K50"/>
    <mergeCell ref="N50:O50"/>
    <mergeCell ref="Q50:S50"/>
    <mergeCell ref="U50:V50"/>
    <mergeCell ref="W50:X50"/>
    <mergeCell ref="AA50:AB50"/>
    <mergeCell ref="AD50:AE50"/>
    <mergeCell ref="AF50:AG50"/>
    <mergeCell ref="D49:E49"/>
    <mergeCell ref="F49:G49"/>
    <mergeCell ref="H49:I49"/>
    <mergeCell ref="J49:K49"/>
    <mergeCell ref="N49:O49"/>
    <mergeCell ref="Q49:S49"/>
    <mergeCell ref="U49:V49"/>
    <mergeCell ref="W49:X49"/>
    <mergeCell ref="AA49:AB49"/>
    <mergeCell ref="AD47:AE47"/>
    <mergeCell ref="AF47:AG47"/>
    <mergeCell ref="D48:E48"/>
    <mergeCell ref="F48:G48"/>
    <mergeCell ref="H48:I48"/>
    <mergeCell ref="J48:K48"/>
    <mergeCell ref="N48:O48"/>
    <mergeCell ref="Q48:S48"/>
    <mergeCell ref="U48:V48"/>
    <mergeCell ref="W48:X48"/>
    <mergeCell ref="AA48:AB48"/>
    <mergeCell ref="AD48:AE48"/>
    <mergeCell ref="AF48:AG48"/>
    <mergeCell ref="D47:E47"/>
    <mergeCell ref="F47:G47"/>
    <mergeCell ref="H47:I47"/>
    <mergeCell ref="J47:K47"/>
    <mergeCell ref="N47:O47"/>
    <mergeCell ref="Q47:S47"/>
    <mergeCell ref="U47:V47"/>
    <mergeCell ref="W47:X47"/>
    <mergeCell ref="AA47:AB47"/>
    <mergeCell ref="AD45:AE45"/>
    <mergeCell ref="AF45:AG45"/>
    <mergeCell ref="D46:E46"/>
    <mergeCell ref="F46:G46"/>
    <mergeCell ref="H46:I46"/>
    <mergeCell ref="J46:K46"/>
    <mergeCell ref="N46:O46"/>
    <mergeCell ref="Q46:S46"/>
    <mergeCell ref="U46:V46"/>
    <mergeCell ref="W46:X46"/>
    <mergeCell ref="AA46:AB46"/>
    <mergeCell ref="AD46:AE46"/>
    <mergeCell ref="AF46:AG46"/>
    <mergeCell ref="D45:E45"/>
    <mergeCell ref="F45:G45"/>
    <mergeCell ref="H45:I45"/>
    <mergeCell ref="J45:K45"/>
    <mergeCell ref="N45:O45"/>
    <mergeCell ref="Q45:S45"/>
    <mergeCell ref="U45:V45"/>
    <mergeCell ref="W45:X45"/>
    <mergeCell ref="AA45:AB45"/>
    <mergeCell ref="AD43:AE43"/>
    <mergeCell ref="AF43:AG43"/>
    <mergeCell ref="D44:E44"/>
    <mergeCell ref="F44:G44"/>
    <mergeCell ref="H44:I44"/>
    <mergeCell ref="J44:K44"/>
    <mergeCell ref="N44:O44"/>
    <mergeCell ref="U44:V44"/>
    <mergeCell ref="W44:X44"/>
    <mergeCell ref="AA44:AB44"/>
    <mergeCell ref="AD44:AE44"/>
    <mergeCell ref="AF44:AG44"/>
    <mergeCell ref="D43:E43"/>
    <mergeCell ref="F43:G43"/>
    <mergeCell ref="H43:I43"/>
    <mergeCell ref="J43:K43"/>
    <mergeCell ref="N43:O43"/>
    <mergeCell ref="Q43:S43"/>
    <mergeCell ref="U43:V43"/>
    <mergeCell ref="W43:X43"/>
    <mergeCell ref="AA43:AB43"/>
    <mergeCell ref="AD41:AE41"/>
    <mergeCell ref="AF41:AG41"/>
    <mergeCell ref="D42:E42"/>
    <mergeCell ref="F42:G42"/>
    <mergeCell ref="H42:I42"/>
    <mergeCell ref="J42:K42"/>
    <mergeCell ref="N42:O42"/>
    <mergeCell ref="U42:V42"/>
    <mergeCell ref="W42:X42"/>
    <mergeCell ref="AA42:AB42"/>
    <mergeCell ref="AD42:AE42"/>
    <mergeCell ref="AF42:AG42"/>
    <mergeCell ref="D41:E41"/>
    <mergeCell ref="F41:G41"/>
    <mergeCell ref="H41:I41"/>
    <mergeCell ref="J41:K41"/>
    <mergeCell ref="N41:O41"/>
    <mergeCell ref="Q41:S41"/>
    <mergeCell ref="U41:V41"/>
    <mergeCell ref="W41:X41"/>
    <mergeCell ref="AA41:AB41"/>
    <mergeCell ref="AD39:AE39"/>
    <mergeCell ref="AF39:AG39"/>
    <mergeCell ref="D40:E40"/>
    <mergeCell ref="F40:G40"/>
    <mergeCell ref="H40:I40"/>
    <mergeCell ref="J40:K40"/>
    <mergeCell ref="N40:O40"/>
    <mergeCell ref="U40:V40"/>
    <mergeCell ref="W40:X40"/>
    <mergeCell ref="AA40:AB40"/>
    <mergeCell ref="AD40:AE40"/>
    <mergeCell ref="AF40:AG40"/>
    <mergeCell ref="D39:E39"/>
    <mergeCell ref="F39:G39"/>
    <mergeCell ref="H39:I39"/>
    <mergeCell ref="J39:K39"/>
    <mergeCell ref="N39:O39"/>
    <mergeCell ref="Q39:S39"/>
    <mergeCell ref="U39:V39"/>
    <mergeCell ref="W39:X39"/>
    <mergeCell ref="AA39:AB39"/>
    <mergeCell ref="AD37:AE37"/>
    <mergeCell ref="AF37:AG37"/>
    <mergeCell ref="D38:E38"/>
    <mergeCell ref="F38:G38"/>
    <mergeCell ref="H38:I38"/>
    <mergeCell ref="J38:K38"/>
    <mergeCell ref="N38:O38"/>
    <mergeCell ref="U38:V38"/>
    <mergeCell ref="W38:X38"/>
    <mergeCell ref="AA38:AB38"/>
    <mergeCell ref="AD38:AE38"/>
    <mergeCell ref="AF38:AG38"/>
    <mergeCell ref="D37:E37"/>
    <mergeCell ref="F37:G37"/>
    <mergeCell ref="H37:I37"/>
    <mergeCell ref="J37:K37"/>
    <mergeCell ref="N37:O37"/>
    <mergeCell ref="Q37:S37"/>
    <mergeCell ref="U37:V37"/>
    <mergeCell ref="W37:X37"/>
    <mergeCell ref="AA37:AB37"/>
    <mergeCell ref="AD35:AE35"/>
    <mergeCell ref="AF35:AG35"/>
    <mergeCell ref="D36:E36"/>
    <mergeCell ref="F36:G36"/>
    <mergeCell ref="H36:I36"/>
    <mergeCell ref="J36:K36"/>
    <mergeCell ref="N36:O36"/>
    <mergeCell ref="U36:V36"/>
    <mergeCell ref="W36:X36"/>
    <mergeCell ref="AA36:AB36"/>
    <mergeCell ref="AD36:AE36"/>
    <mergeCell ref="AF36:AG36"/>
    <mergeCell ref="D35:E35"/>
    <mergeCell ref="F35:G35"/>
    <mergeCell ref="H35:I35"/>
    <mergeCell ref="J35:K35"/>
    <mergeCell ref="N35:O35"/>
    <mergeCell ref="Q35:S35"/>
    <mergeCell ref="U35:V35"/>
    <mergeCell ref="W35:X35"/>
    <mergeCell ref="AA35:AB35"/>
    <mergeCell ref="AD33:AE33"/>
    <mergeCell ref="AF33:AG33"/>
    <mergeCell ref="D34:E34"/>
    <mergeCell ref="F34:G34"/>
    <mergeCell ref="H34:I34"/>
    <mergeCell ref="J34:K34"/>
    <mergeCell ref="N34:O34"/>
    <mergeCell ref="U34:V34"/>
    <mergeCell ref="W34:X34"/>
    <mergeCell ref="AA34:AB34"/>
    <mergeCell ref="AD34:AE34"/>
    <mergeCell ref="AF34:AG34"/>
    <mergeCell ref="D33:E33"/>
    <mergeCell ref="F33:G33"/>
    <mergeCell ref="H33:I33"/>
    <mergeCell ref="J33:K33"/>
    <mergeCell ref="N33:O33"/>
    <mergeCell ref="Q33:S33"/>
    <mergeCell ref="U33:V33"/>
    <mergeCell ref="W33:X33"/>
    <mergeCell ref="AA33:AB33"/>
    <mergeCell ref="AI16:AJ16"/>
    <mergeCell ref="N17:P17"/>
    <mergeCell ref="D32:E32"/>
    <mergeCell ref="F32:G32"/>
    <mergeCell ref="H32:I32"/>
    <mergeCell ref="J32:K32"/>
    <mergeCell ref="N32:O32"/>
    <mergeCell ref="AA32:AB32"/>
    <mergeCell ref="AF32:AG32"/>
    <mergeCell ref="D17:E17"/>
    <mergeCell ref="D20:E20"/>
    <mergeCell ref="F20:G20"/>
    <mergeCell ref="H20:I20"/>
    <mergeCell ref="J20:K20"/>
    <mergeCell ref="F19:G19"/>
    <mergeCell ref="AA19:AB19"/>
    <mergeCell ref="AD19:AE19"/>
    <mergeCell ref="AF19:AG19"/>
    <mergeCell ref="AA18:AB18"/>
    <mergeCell ref="D16:E16"/>
    <mergeCell ref="F16:G16"/>
    <mergeCell ref="H16:I16"/>
    <mergeCell ref="J16:K16"/>
    <mergeCell ref="D18:E18"/>
    <mergeCell ref="A15:B15"/>
    <mergeCell ref="G15:H15"/>
    <mergeCell ref="I15:J15"/>
    <mergeCell ref="K15:L15"/>
    <mergeCell ref="M15:N15"/>
    <mergeCell ref="O15:Q15"/>
    <mergeCell ref="S15:U15"/>
    <mergeCell ref="V15:W15"/>
    <mergeCell ref="Z15:AA15"/>
    <mergeCell ref="X12:Y12"/>
    <mergeCell ref="Z12:AA12"/>
    <mergeCell ref="AB12:AD12"/>
    <mergeCell ref="AE12:AF12"/>
    <mergeCell ref="C14:D14"/>
    <mergeCell ref="E14:F14"/>
    <mergeCell ref="G14:H14"/>
    <mergeCell ref="I14:J14"/>
    <mergeCell ref="K14:L14"/>
    <mergeCell ref="M14:N14"/>
    <mergeCell ref="O14:Q14"/>
    <mergeCell ref="S14:U14"/>
    <mergeCell ref="V14:W14"/>
    <mergeCell ref="C12:D12"/>
    <mergeCell ref="E12:F12"/>
    <mergeCell ref="G12:H12"/>
    <mergeCell ref="I12:J12"/>
    <mergeCell ref="K12:L12"/>
    <mergeCell ref="M12:N12"/>
    <mergeCell ref="O12:Q12"/>
    <mergeCell ref="S12:U12"/>
    <mergeCell ref="V12:W12"/>
    <mergeCell ref="C13:D13"/>
    <mergeCell ref="G13:H13"/>
    <mergeCell ref="A7:AJ7"/>
    <mergeCell ref="A8:AJ8"/>
    <mergeCell ref="G9:H9"/>
    <mergeCell ref="I9:J9"/>
    <mergeCell ref="K9:L9"/>
    <mergeCell ref="M9:N9"/>
    <mergeCell ref="O9:Q9"/>
    <mergeCell ref="S9:U9"/>
    <mergeCell ref="C9:D9"/>
    <mergeCell ref="E9:F9"/>
    <mergeCell ref="V9:W9"/>
    <mergeCell ref="Z9:AA9"/>
    <mergeCell ref="AB9:AD9"/>
    <mergeCell ref="AE9:AF9"/>
    <mergeCell ref="X9:Y9"/>
    <mergeCell ref="AG9:AH9"/>
    <mergeCell ref="C10:D10"/>
    <mergeCell ref="E10:F10"/>
    <mergeCell ref="G10:H10"/>
    <mergeCell ref="I10:J10"/>
    <mergeCell ref="K10:L10"/>
    <mergeCell ref="M10:N10"/>
    <mergeCell ref="O10:Q10"/>
    <mergeCell ref="C11:D11"/>
    <mergeCell ref="G11:H11"/>
    <mergeCell ref="I11:J11"/>
    <mergeCell ref="K11:L11"/>
    <mergeCell ref="M11:N11"/>
    <mergeCell ref="O11:Q11"/>
    <mergeCell ref="S10:U10"/>
    <mergeCell ref="V10:W10"/>
    <mergeCell ref="X10:Y10"/>
    <mergeCell ref="Z10:AA10"/>
    <mergeCell ref="AB10:AD10"/>
    <mergeCell ref="AE10:AF10"/>
    <mergeCell ref="AG10:AH10"/>
    <mergeCell ref="S11:U11"/>
    <mergeCell ref="V11:W11"/>
    <mergeCell ref="Z11:AA11"/>
    <mergeCell ref="AB11:AD11"/>
    <mergeCell ref="AE11:AF11"/>
    <mergeCell ref="AG11:AH11"/>
    <mergeCell ref="I13:J13"/>
    <mergeCell ref="K13:L13"/>
    <mergeCell ref="M13:N13"/>
    <mergeCell ref="N16:P16"/>
    <mergeCell ref="D19:E19"/>
    <mergeCell ref="AA17:AB17"/>
    <mergeCell ref="AD17:AE17"/>
    <mergeCell ref="AF17:AG17"/>
    <mergeCell ref="F17:G17"/>
    <mergeCell ref="H17:I17"/>
    <mergeCell ref="J17:K17"/>
    <mergeCell ref="Q17:S17"/>
    <mergeCell ref="W17:X17"/>
    <mergeCell ref="U17:V17"/>
    <mergeCell ref="U19:V19"/>
    <mergeCell ref="N18:O18"/>
    <mergeCell ref="Q18:S18"/>
    <mergeCell ref="U18:V18"/>
    <mergeCell ref="W18:X18"/>
    <mergeCell ref="AB13:AD13"/>
    <mergeCell ref="AE13:AF13"/>
    <mergeCell ref="X14:Y14"/>
    <mergeCell ref="Z14:AA14"/>
    <mergeCell ref="AB14:AD14"/>
    <mergeCell ref="AE14:AF14"/>
    <mergeCell ref="AB15:AD15"/>
    <mergeCell ref="Q16:S16"/>
    <mergeCell ref="U16:V16"/>
    <mergeCell ref="W16:X16"/>
    <mergeCell ref="O13:Q13"/>
    <mergeCell ref="S13:U13"/>
    <mergeCell ref="V13:W13"/>
    <mergeCell ref="Z13:AA13"/>
    <mergeCell ref="AE15:AF15"/>
    <mergeCell ref="AA16:AE16"/>
    <mergeCell ref="AF16:AH16"/>
    <mergeCell ref="F18:G18"/>
    <mergeCell ref="H18:I18"/>
    <mergeCell ref="AF21:AG21"/>
    <mergeCell ref="AA20:AB20"/>
    <mergeCell ref="AD20:AE20"/>
    <mergeCell ref="AF20:AG20"/>
    <mergeCell ref="F21:G21"/>
    <mergeCell ref="H21:I21"/>
    <mergeCell ref="J21:K21"/>
    <mergeCell ref="N21:O21"/>
    <mergeCell ref="Q21:S21"/>
    <mergeCell ref="W21:X21"/>
    <mergeCell ref="N20:O20"/>
    <mergeCell ref="Q20:S20"/>
    <mergeCell ref="U20:V20"/>
    <mergeCell ref="W20:X20"/>
    <mergeCell ref="AD18:AE18"/>
    <mergeCell ref="AF18:AG18"/>
    <mergeCell ref="H19:I19"/>
    <mergeCell ref="J19:K19"/>
    <mergeCell ref="N19:O19"/>
    <mergeCell ref="Q19:S19"/>
    <mergeCell ref="W19:X19"/>
    <mergeCell ref="D22:E22"/>
    <mergeCell ref="F22:G22"/>
    <mergeCell ref="H22:I22"/>
    <mergeCell ref="J22:K22"/>
    <mergeCell ref="AA21:AB21"/>
    <mergeCell ref="AD21:AE21"/>
    <mergeCell ref="U21:V21"/>
    <mergeCell ref="D21:E21"/>
    <mergeCell ref="AA22:AB22"/>
    <mergeCell ref="Q23:S23"/>
    <mergeCell ref="U23:V23"/>
    <mergeCell ref="W23:X23"/>
    <mergeCell ref="AA23:AB23"/>
    <mergeCell ref="AD22:AE22"/>
    <mergeCell ref="AF22:AG22"/>
    <mergeCell ref="N22:O22"/>
    <mergeCell ref="Q22:S22"/>
    <mergeCell ref="U22:V22"/>
    <mergeCell ref="W22:X22"/>
    <mergeCell ref="AD23:AE23"/>
    <mergeCell ref="AF23:AG23"/>
    <mergeCell ref="AA24:AB24"/>
    <mergeCell ref="AD24:AE24"/>
    <mergeCell ref="AF24:AG24"/>
    <mergeCell ref="U24:V24"/>
    <mergeCell ref="W25:X25"/>
    <mergeCell ref="D23:E23"/>
    <mergeCell ref="W24:X24"/>
    <mergeCell ref="D25:E25"/>
    <mergeCell ref="F25:G25"/>
    <mergeCell ref="H25:I25"/>
    <mergeCell ref="J25:K25"/>
    <mergeCell ref="N25:O25"/>
    <mergeCell ref="Q25:S25"/>
    <mergeCell ref="U25:V25"/>
    <mergeCell ref="D24:E24"/>
    <mergeCell ref="F24:G24"/>
    <mergeCell ref="H24:I24"/>
    <mergeCell ref="J24:K24"/>
    <mergeCell ref="N24:O24"/>
    <mergeCell ref="Q24:S24"/>
    <mergeCell ref="F23:G23"/>
    <mergeCell ref="H23:I23"/>
    <mergeCell ref="J23:K23"/>
    <mergeCell ref="N23:O23"/>
    <mergeCell ref="AA25:AB25"/>
    <mergeCell ref="W28:X28"/>
    <mergeCell ref="N26:O26"/>
    <mergeCell ref="Q26:S26"/>
    <mergeCell ref="U26:V26"/>
    <mergeCell ref="U28:V28"/>
    <mergeCell ref="AD25:AE25"/>
    <mergeCell ref="AF25:AG25"/>
    <mergeCell ref="AA28:AB28"/>
    <mergeCell ref="AD28:AE28"/>
    <mergeCell ref="AF28:AG28"/>
    <mergeCell ref="AA26:AB26"/>
    <mergeCell ref="AD26:AE26"/>
    <mergeCell ref="AF26:AG26"/>
    <mergeCell ref="W26:X26"/>
    <mergeCell ref="W27:X27"/>
    <mergeCell ref="U27:V27"/>
    <mergeCell ref="D28:E28"/>
    <mergeCell ref="D26:E26"/>
    <mergeCell ref="F26:G26"/>
    <mergeCell ref="H26:I26"/>
    <mergeCell ref="J26:K26"/>
    <mergeCell ref="D27:E27"/>
    <mergeCell ref="F28:G28"/>
    <mergeCell ref="N27:O27"/>
    <mergeCell ref="Q27:S27"/>
    <mergeCell ref="H28:I28"/>
    <mergeCell ref="J28:K28"/>
    <mergeCell ref="AF31:AG31"/>
    <mergeCell ref="U32:V32"/>
    <mergeCell ref="U29:V29"/>
    <mergeCell ref="AA29:AB29"/>
    <mergeCell ref="AD29:AE29"/>
    <mergeCell ref="AF30:AG30"/>
    <mergeCell ref="F27:G27"/>
    <mergeCell ref="H27:I27"/>
    <mergeCell ref="J27:K27"/>
    <mergeCell ref="N28:O28"/>
    <mergeCell ref="Q28:S28"/>
    <mergeCell ref="N30:O30"/>
    <mergeCell ref="W30:X30"/>
    <mergeCell ref="N29:O29"/>
    <mergeCell ref="AA30:AB30"/>
    <mergeCell ref="AD30:AE30"/>
    <mergeCell ref="Q29:S29"/>
    <mergeCell ref="AF27:AG27"/>
    <mergeCell ref="W29:X29"/>
    <mergeCell ref="AF29:AG29"/>
    <mergeCell ref="AD27:AE27"/>
    <mergeCell ref="AA27:AB27"/>
    <mergeCell ref="U30:V30"/>
    <mergeCell ref="AD32:AE32"/>
    <mergeCell ref="AD31:AE31"/>
    <mergeCell ref="U31:V31"/>
    <mergeCell ref="J31:K31"/>
    <mergeCell ref="N31:O31"/>
    <mergeCell ref="Q31:S31"/>
    <mergeCell ref="W32:X32"/>
    <mergeCell ref="D30:E30"/>
    <mergeCell ref="F30:G30"/>
    <mergeCell ref="H30:I30"/>
    <mergeCell ref="J30:K30"/>
    <mergeCell ref="F29:G29"/>
    <mergeCell ref="H29:I29"/>
    <mergeCell ref="D31:E31"/>
    <mergeCell ref="H31:I31"/>
    <mergeCell ref="F31:G31"/>
    <mergeCell ref="D29:E29"/>
    <mergeCell ref="J29:K29"/>
    <mergeCell ref="W31:X31"/>
    <mergeCell ref="AA31:AB31"/>
  </mergeCells>
  <phoneticPr fontId="4" type="noConversion"/>
  <printOptions horizontalCentered="1" verticalCentered="1"/>
  <pageMargins left="0.25" right="0.25" top="0.75" bottom="0.75" header="0.3" footer="0.3"/>
  <pageSetup paperSize="9" scale="72" orientation="landscape" horizontalDpi="4294967293" verticalDpi="0" r:id="rId1"/>
  <drawing r:id="rId2"/>
  <legacyDrawing r:id="rId3"/>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sheetPr enableFormatConditionsCalculation="0">
    <tabColor indexed="47"/>
    <pageSetUpPr fitToPage="1"/>
  </sheetPr>
  <dimension ref="A1:S479"/>
  <sheetViews>
    <sheetView workbookViewId="0">
      <selection activeCell="F26" sqref="F26"/>
    </sheetView>
  </sheetViews>
  <sheetFormatPr defaultColWidth="8.85546875" defaultRowHeight="12.75"/>
  <cols>
    <col min="1" max="2" width="6.42578125" customWidth="1"/>
    <col min="3" max="3" width="10.42578125" customWidth="1"/>
    <col min="4" max="4" width="9.42578125" customWidth="1"/>
    <col min="16" max="16" width="10.140625" customWidth="1"/>
  </cols>
  <sheetData>
    <row r="1" spans="1:19" ht="18">
      <c r="Q1" s="1"/>
      <c r="R1" s="1"/>
      <c r="S1" s="1"/>
    </row>
    <row r="2" spans="1:19" ht="18">
      <c r="Q2" s="1"/>
      <c r="R2" s="1"/>
      <c r="S2" s="1"/>
    </row>
    <row r="3" spans="1:19" ht="18">
      <c r="Q3" s="1"/>
      <c r="R3" s="1"/>
      <c r="S3" s="1"/>
    </row>
    <row r="4" spans="1:19" ht="18">
      <c r="Q4" s="1"/>
      <c r="R4" s="1"/>
      <c r="S4" s="1"/>
    </row>
    <row r="5" spans="1:19" ht="18">
      <c r="M5" t="s">
        <v>406</v>
      </c>
      <c r="Q5" s="1"/>
      <c r="R5" s="1"/>
      <c r="S5" s="1"/>
    </row>
    <row r="6" spans="1:19" ht="18.75" thickBot="1">
      <c r="Q6" s="1"/>
      <c r="R6" s="1"/>
      <c r="S6" s="1"/>
    </row>
    <row r="7" spans="1:19" ht="18.75" thickBot="1">
      <c r="A7" s="1"/>
      <c r="B7" s="671" t="s">
        <v>155</v>
      </c>
      <c r="C7" s="672"/>
      <c r="D7" s="672"/>
      <c r="E7" s="672"/>
      <c r="F7" s="672"/>
      <c r="G7" s="672"/>
      <c r="H7" s="672"/>
      <c r="I7" s="672"/>
      <c r="J7" s="672"/>
      <c r="K7" s="672"/>
      <c r="L7" s="672"/>
      <c r="M7" s="672"/>
      <c r="N7" s="672"/>
      <c r="O7" s="672"/>
      <c r="P7" s="673"/>
      <c r="Q7" s="1"/>
      <c r="R7" s="1"/>
      <c r="S7" s="1"/>
    </row>
    <row r="8" spans="1:19" ht="18">
      <c r="B8" s="157"/>
      <c r="C8" s="158" t="s">
        <v>156</v>
      </c>
      <c r="D8" s="159"/>
      <c r="E8" s="160" t="s">
        <v>157</v>
      </c>
      <c r="F8" s="161"/>
      <c r="G8" s="162"/>
      <c r="H8" s="163" t="s">
        <v>158</v>
      </c>
      <c r="I8" s="164"/>
      <c r="J8" s="165"/>
      <c r="K8" s="166" t="s">
        <v>159</v>
      </c>
      <c r="L8" s="167"/>
      <c r="M8" s="168"/>
      <c r="N8" s="169" t="s">
        <v>160</v>
      </c>
      <c r="O8" s="170"/>
      <c r="P8" s="171"/>
      <c r="Q8" s="1"/>
      <c r="R8" s="1"/>
      <c r="S8" s="1"/>
    </row>
    <row r="9" spans="1:19" ht="18">
      <c r="B9" s="172"/>
      <c r="C9" s="173"/>
      <c r="D9" s="174"/>
      <c r="E9" s="175" t="s">
        <v>0</v>
      </c>
      <c r="F9" s="176"/>
      <c r="G9" s="177"/>
      <c r="H9" s="178" t="s">
        <v>1</v>
      </c>
      <c r="I9" s="179"/>
      <c r="J9" s="180"/>
      <c r="K9" s="181" t="s">
        <v>2</v>
      </c>
      <c r="L9" s="182"/>
      <c r="M9" s="183"/>
      <c r="N9" s="184" t="s">
        <v>3</v>
      </c>
      <c r="O9" s="185"/>
      <c r="P9" s="186"/>
      <c r="Q9" s="1"/>
      <c r="R9" s="1"/>
      <c r="S9" s="1"/>
    </row>
    <row r="10" spans="1:19" ht="18.75" thickBot="1">
      <c r="B10" s="187"/>
      <c r="C10" s="188"/>
      <c r="D10" s="189"/>
      <c r="E10" s="190" t="s">
        <v>4</v>
      </c>
      <c r="F10" s="191"/>
      <c r="G10" s="192"/>
      <c r="H10" s="193" t="s">
        <v>4</v>
      </c>
      <c r="I10" s="194"/>
      <c r="J10" s="195"/>
      <c r="K10" s="190" t="s">
        <v>4</v>
      </c>
      <c r="L10" s="194"/>
      <c r="M10" s="192"/>
      <c r="N10" s="193" t="s">
        <v>5</v>
      </c>
      <c r="O10" s="194"/>
      <c r="P10" s="192"/>
      <c r="Q10" s="1"/>
      <c r="R10" s="1"/>
      <c r="S10" s="1"/>
    </row>
    <row r="11" spans="1:19" ht="18">
      <c r="B11" s="196"/>
      <c r="C11" s="197" t="s">
        <v>6</v>
      </c>
      <c r="D11" s="198"/>
      <c r="E11" s="199" t="s">
        <v>7</v>
      </c>
      <c r="F11" s="200" t="s">
        <v>8</v>
      </c>
      <c r="G11" s="201" t="s">
        <v>9</v>
      </c>
      <c r="H11" s="202" t="s">
        <v>7</v>
      </c>
      <c r="I11" s="200" t="s">
        <v>8</v>
      </c>
      <c r="J11" s="203" t="s">
        <v>9</v>
      </c>
      <c r="K11" s="199" t="s">
        <v>7</v>
      </c>
      <c r="L11" s="200" t="s">
        <v>8</v>
      </c>
      <c r="M11" s="201" t="s">
        <v>9</v>
      </c>
      <c r="N11" s="202" t="s">
        <v>10</v>
      </c>
      <c r="O11" s="200" t="s">
        <v>11</v>
      </c>
      <c r="P11" s="201" t="s">
        <v>12</v>
      </c>
      <c r="Q11" s="1"/>
      <c r="R11" s="1"/>
      <c r="S11" s="1"/>
    </row>
    <row r="12" spans="1:19" ht="18">
      <c r="B12" s="204"/>
      <c r="C12" s="205">
        <v>30</v>
      </c>
      <c r="D12" s="206"/>
      <c r="E12" s="207">
        <v>0.17499999999999999</v>
      </c>
      <c r="F12" s="208">
        <v>0.27500000000000002</v>
      </c>
      <c r="G12" s="209">
        <v>0.375</v>
      </c>
      <c r="H12" s="210">
        <v>0.215</v>
      </c>
      <c r="I12" s="208">
        <v>0.33500000000000002</v>
      </c>
      <c r="J12" s="211">
        <v>0.45500000000000002</v>
      </c>
      <c r="K12" s="207">
        <v>0.255</v>
      </c>
      <c r="L12" s="208">
        <v>0.39500000000000002</v>
      </c>
      <c r="M12" s="209">
        <v>0.53500000000000003</v>
      </c>
      <c r="N12" s="210">
        <v>0.499</v>
      </c>
      <c r="O12" s="173">
        <v>0.61899999999999999</v>
      </c>
      <c r="P12" s="209">
        <v>0.73899999999999999</v>
      </c>
      <c r="Q12" s="1"/>
      <c r="R12" s="1"/>
      <c r="S12" s="1"/>
    </row>
    <row r="13" spans="1:19" ht="18">
      <c r="B13" s="204"/>
      <c r="C13" s="212">
        <v>40</v>
      </c>
      <c r="D13" s="206"/>
      <c r="E13" s="207">
        <v>0.216</v>
      </c>
      <c r="F13" s="208">
        <v>0.32800000000000001</v>
      </c>
      <c r="G13" s="209">
        <v>0.44</v>
      </c>
      <c r="H13" s="210">
        <v>0.26200000000000001</v>
      </c>
      <c r="I13" s="208">
        <v>0.39400000000000002</v>
      </c>
      <c r="J13" s="211">
        <v>0.52600000000000002</v>
      </c>
      <c r="K13" s="207">
        <v>0.308</v>
      </c>
      <c r="L13" s="208">
        <v>0.46</v>
      </c>
      <c r="M13" s="209">
        <v>0.61199999999999999</v>
      </c>
      <c r="N13" s="210">
        <v>0.60299999999999998</v>
      </c>
      <c r="O13" s="173">
        <v>0.74099999999999999</v>
      </c>
      <c r="P13" s="209">
        <v>0.879</v>
      </c>
      <c r="Q13" s="1"/>
      <c r="R13" s="1"/>
      <c r="S13" s="1"/>
    </row>
    <row r="14" spans="1:19" ht="18">
      <c r="B14" s="204"/>
      <c r="C14" s="205">
        <v>50</v>
      </c>
      <c r="D14" s="206"/>
      <c r="E14" s="207">
        <v>0.25900000000000001</v>
      </c>
      <c r="F14" s="208">
        <v>0.38300000000000001</v>
      </c>
      <c r="G14" s="209">
        <v>0.50700000000000001</v>
      </c>
      <c r="H14" s="210">
        <v>0.311</v>
      </c>
      <c r="I14" s="208">
        <v>0.45500000000000002</v>
      </c>
      <c r="J14" s="211">
        <v>0.59899999999999998</v>
      </c>
      <c r="K14" s="207">
        <v>0.36299999999999999</v>
      </c>
      <c r="L14" s="208">
        <v>0.52700000000000002</v>
      </c>
      <c r="M14" s="209">
        <v>0.69099999999999995</v>
      </c>
      <c r="N14" s="210">
        <v>0.70799999999999996</v>
      </c>
      <c r="O14" s="173">
        <v>0.86399999999999999</v>
      </c>
      <c r="P14" s="209">
        <v>1.02</v>
      </c>
      <c r="Q14" s="1"/>
      <c r="R14" s="1"/>
      <c r="S14" s="1"/>
    </row>
    <row r="15" spans="1:19" ht="18">
      <c r="B15" s="204"/>
      <c r="C15" s="205">
        <v>60</v>
      </c>
      <c r="D15" s="206"/>
      <c r="E15" s="207">
        <v>0.30599999999999999</v>
      </c>
      <c r="F15" s="208">
        <v>0.442</v>
      </c>
      <c r="G15" s="209">
        <v>0.57799999999999996</v>
      </c>
      <c r="H15" s="210">
        <v>0.36399999999999999</v>
      </c>
      <c r="I15" s="208">
        <v>0.52</v>
      </c>
      <c r="J15" s="211">
        <v>0.67600000000000005</v>
      </c>
      <c r="K15" s="207">
        <v>0.42199999999999999</v>
      </c>
      <c r="L15" s="208">
        <v>0.59799999999999998</v>
      </c>
      <c r="M15" s="209">
        <v>0.77400000000000002</v>
      </c>
      <c r="N15" s="210">
        <v>0.81699999999999995</v>
      </c>
      <c r="O15" s="173">
        <v>0.99099999999999999</v>
      </c>
      <c r="P15" s="209">
        <v>1.165</v>
      </c>
      <c r="Q15" s="1"/>
      <c r="R15" s="1"/>
      <c r="S15" s="1"/>
    </row>
    <row r="16" spans="1:19" ht="18">
      <c r="B16" s="204"/>
      <c r="C16" s="205">
        <v>70</v>
      </c>
      <c r="D16" s="206"/>
      <c r="E16" s="207">
        <v>0.35699999999999998</v>
      </c>
      <c r="F16" s="208">
        <v>0.50600000000000001</v>
      </c>
      <c r="G16" s="209">
        <v>0.65500000000000003</v>
      </c>
      <c r="H16" s="210">
        <v>0.42099999999999999</v>
      </c>
      <c r="I16" s="208">
        <v>0.59</v>
      </c>
      <c r="J16" s="211">
        <v>0.75900000000000001</v>
      </c>
      <c r="K16" s="207">
        <v>0.48599999999999999</v>
      </c>
      <c r="L16" s="208">
        <v>0.67500000000000004</v>
      </c>
      <c r="M16" s="209">
        <v>0.86399999999999999</v>
      </c>
      <c r="N16" s="210">
        <v>0.93600000000000005</v>
      </c>
      <c r="O16" s="173">
        <v>1.129</v>
      </c>
      <c r="P16" s="209">
        <v>1.3220000000000001</v>
      </c>
      <c r="Q16" s="1"/>
      <c r="R16" s="1"/>
      <c r="S16" s="1"/>
    </row>
    <row r="17" spans="2:19" ht="18">
      <c r="B17" s="204"/>
      <c r="C17" s="205">
        <v>80</v>
      </c>
      <c r="D17" s="206"/>
      <c r="E17" s="207">
        <v>0.41</v>
      </c>
      <c r="F17" s="208">
        <v>0.57099999999999995</v>
      </c>
      <c r="G17" s="209">
        <v>0.73199999999999998</v>
      </c>
      <c r="H17" s="210">
        <v>0.48099999999999998</v>
      </c>
      <c r="I17" s="208">
        <v>0.66200000000000003</v>
      </c>
      <c r="J17" s="211">
        <v>0.84299999999999997</v>
      </c>
      <c r="K17" s="207">
        <v>0.55100000000000005</v>
      </c>
      <c r="L17" s="208">
        <v>0.752</v>
      </c>
      <c r="M17" s="209">
        <v>0.95299999999999996</v>
      </c>
      <c r="N17" s="210">
        <v>1.056</v>
      </c>
      <c r="O17" s="173">
        <v>1.2669999999999999</v>
      </c>
      <c r="P17" s="209">
        <v>1.478</v>
      </c>
      <c r="Q17" s="1"/>
      <c r="R17" s="1"/>
      <c r="S17" s="1"/>
    </row>
    <row r="18" spans="2:19" ht="18">
      <c r="B18" s="204"/>
      <c r="C18" s="205">
        <v>90</v>
      </c>
      <c r="D18" s="206"/>
      <c r="E18" s="207">
        <v>0.46400000000000002</v>
      </c>
      <c r="F18" s="208">
        <v>0.63700000000000001</v>
      </c>
      <c r="G18" s="209">
        <v>0.81</v>
      </c>
      <c r="H18" s="210">
        <v>0.54</v>
      </c>
      <c r="I18" s="208">
        <v>0.77300000000000002</v>
      </c>
      <c r="J18" s="211">
        <v>0.92600000000000005</v>
      </c>
      <c r="K18" s="207">
        <v>0.61599999999999999</v>
      </c>
      <c r="L18" s="208">
        <v>0.82899999999999996</v>
      </c>
      <c r="M18" s="209">
        <v>1.042</v>
      </c>
      <c r="N18" s="210">
        <v>1.1739999999999999</v>
      </c>
      <c r="O18" s="173">
        <v>1.403</v>
      </c>
      <c r="P18" s="209">
        <v>1.6319999999999999</v>
      </c>
      <c r="Q18" s="1"/>
      <c r="R18" s="1"/>
      <c r="S18" s="1"/>
    </row>
    <row r="19" spans="2:19" ht="18">
      <c r="B19" s="204"/>
      <c r="C19" s="205">
        <v>100</v>
      </c>
      <c r="D19" s="206"/>
      <c r="E19" s="207">
        <v>0.52300000000000002</v>
      </c>
      <c r="F19" s="173">
        <v>0.70799999999999996</v>
      </c>
      <c r="G19" s="213">
        <v>0.89300000000000002</v>
      </c>
      <c r="H19" s="210">
        <v>0.60599999999999998</v>
      </c>
      <c r="I19" s="173">
        <v>0.81100000000000005</v>
      </c>
      <c r="J19" s="214">
        <v>1.016</v>
      </c>
      <c r="K19" s="207">
        <v>0.68799999999999994</v>
      </c>
      <c r="L19" s="173">
        <v>0.91300000000000003</v>
      </c>
      <c r="M19" s="213">
        <v>1.1379999999999999</v>
      </c>
      <c r="N19" s="210">
        <v>1.302</v>
      </c>
      <c r="O19" s="173">
        <v>1.55</v>
      </c>
      <c r="P19" s="209">
        <v>1.7969999999999999</v>
      </c>
      <c r="Q19" s="1"/>
      <c r="R19" s="1"/>
      <c r="S19" s="1"/>
    </row>
    <row r="20" spans="2:19" ht="18">
      <c r="B20" s="204"/>
      <c r="C20" s="205">
        <v>120</v>
      </c>
      <c r="D20" s="206"/>
      <c r="E20" s="207">
        <v>0.65200000000000002</v>
      </c>
      <c r="F20" s="173">
        <v>0.86199999999999999</v>
      </c>
      <c r="G20" s="213">
        <v>1.0720000000000001</v>
      </c>
      <c r="H20" s="210">
        <v>0.747</v>
      </c>
      <c r="I20" s="173">
        <v>0.97699999999999998</v>
      </c>
      <c r="J20" s="214">
        <v>1.2070000000000001</v>
      </c>
      <c r="K20" s="207">
        <v>0.84199999999999997</v>
      </c>
      <c r="L20" s="173">
        <v>1.0920000000000001</v>
      </c>
      <c r="M20" s="213">
        <v>1.3420000000000001</v>
      </c>
      <c r="N20" s="210">
        <v>1.5720000000000001</v>
      </c>
      <c r="O20" s="173">
        <v>1.857</v>
      </c>
      <c r="P20" s="209">
        <v>2.1419999999999999</v>
      </c>
      <c r="Q20" s="1"/>
      <c r="R20" s="1"/>
      <c r="S20" s="1"/>
    </row>
    <row r="21" spans="2:19" ht="18">
      <c r="B21" s="204"/>
      <c r="C21" s="205">
        <v>140</v>
      </c>
      <c r="D21" s="206"/>
      <c r="E21" s="207">
        <v>0.77600000000000002</v>
      </c>
      <c r="F21" s="173">
        <v>1.008</v>
      </c>
      <c r="G21" s="213">
        <v>1.24</v>
      </c>
      <c r="H21" s="210">
        <v>0.88200000000000001</v>
      </c>
      <c r="I21" s="173">
        <v>1.1339999999999999</v>
      </c>
      <c r="J21" s="214">
        <v>1.3859999999999999</v>
      </c>
      <c r="K21" s="207">
        <v>0.98799999999999999</v>
      </c>
      <c r="L21" s="173">
        <v>1.26</v>
      </c>
      <c r="M21" s="213">
        <v>1.532</v>
      </c>
      <c r="N21" s="210">
        <v>1.819</v>
      </c>
      <c r="O21" s="173">
        <v>2.137</v>
      </c>
      <c r="P21" s="209">
        <v>2.4550000000000001</v>
      </c>
      <c r="Q21" s="1"/>
      <c r="R21" s="1"/>
      <c r="S21" s="1"/>
    </row>
    <row r="22" spans="2:19" ht="18">
      <c r="B22" s="204"/>
      <c r="C22" s="205">
        <v>150</v>
      </c>
      <c r="D22" s="206"/>
      <c r="E22" s="207">
        <v>0.84499999999999997</v>
      </c>
      <c r="F22" s="173">
        <v>1.089</v>
      </c>
      <c r="G22" s="213">
        <v>1.333</v>
      </c>
      <c r="H22" s="210">
        <v>0.95699999999999996</v>
      </c>
      <c r="I22" s="173">
        <v>1.2210000000000001</v>
      </c>
      <c r="J22" s="214">
        <v>1.4850000000000001</v>
      </c>
      <c r="K22" s="207">
        <v>1.069</v>
      </c>
      <c r="L22" s="173">
        <v>1.353</v>
      </c>
      <c r="M22" s="213">
        <v>1.637</v>
      </c>
      <c r="N22" s="210">
        <v>1.962</v>
      </c>
      <c r="O22" s="173">
        <v>2.298</v>
      </c>
      <c r="P22" s="209">
        <v>2.6339999999999999</v>
      </c>
      <c r="Q22" s="1"/>
      <c r="R22" s="1"/>
      <c r="S22" s="1"/>
    </row>
    <row r="23" spans="2:19" ht="18.75" thickBot="1">
      <c r="B23" s="215"/>
      <c r="C23" s="216">
        <v>160</v>
      </c>
      <c r="D23" s="217"/>
      <c r="E23" s="218">
        <v>0.90800000000000003</v>
      </c>
      <c r="F23" s="219">
        <v>1.1619999999999999</v>
      </c>
      <c r="G23" s="220">
        <v>1.4159999999999999</v>
      </c>
      <c r="H23" s="221">
        <v>1.0249999999999999</v>
      </c>
      <c r="I23" s="219">
        <v>1.2989999999999999</v>
      </c>
      <c r="J23" s="222">
        <v>1.573</v>
      </c>
      <c r="K23" s="218">
        <v>1.1419999999999999</v>
      </c>
      <c r="L23" s="219">
        <v>1.4359999999999999</v>
      </c>
      <c r="M23" s="220">
        <v>1.73</v>
      </c>
      <c r="N23" s="221">
        <v>2.08</v>
      </c>
      <c r="O23" s="219">
        <v>2.431</v>
      </c>
      <c r="P23" s="223">
        <v>2.782</v>
      </c>
      <c r="Q23" s="1"/>
      <c r="R23" s="1"/>
      <c r="S23" s="1"/>
    </row>
    <row r="24" spans="2:19" ht="18.75" thickBot="1">
      <c r="B24" s="224" t="s">
        <v>13</v>
      </c>
      <c r="C24" s="225" t="s">
        <v>14</v>
      </c>
      <c r="D24" s="225" t="s">
        <v>15</v>
      </c>
      <c r="E24" s="226"/>
      <c r="F24" s="225" t="s">
        <v>105</v>
      </c>
      <c r="G24" s="227"/>
      <c r="H24" s="225" t="s">
        <v>106</v>
      </c>
      <c r="I24" s="226"/>
      <c r="J24" s="225" t="s">
        <v>107</v>
      </c>
      <c r="K24" s="226"/>
      <c r="L24" s="225" t="s">
        <v>108</v>
      </c>
      <c r="M24" s="226"/>
      <c r="N24" s="225" t="s">
        <v>109</v>
      </c>
      <c r="O24" s="226"/>
      <c r="P24" s="228"/>
      <c r="Q24" s="1"/>
      <c r="R24" s="1"/>
      <c r="S24" s="1"/>
    </row>
    <row r="25" spans="2:19" ht="18">
      <c r="B25" s="229">
        <f>Blad1!T9</f>
        <v>0.4</v>
      </c>
      <c r="C25" s="230"/>
      <c r="D25" s="231">
        <f>Blad1!V9</f>
        <v>380.5</v>
      </c>
      <c r="E25" s="232" t="s">
        <v>110</v>
      </c>
      <c r="F25" s="233">
        <v>0.46</v>
      </c>
      <c r="G25" s="232" t="s">
        <v>111</v>
      </c>
      <c r="H25" s="233">
        <v>0.879</v>
      </c>
      <c r="I25" s="232" t="s">
        <v>112</v>
      </c>
      <c r="J25" s="234">
        <f t="shared" ref="J25:J30" si="0">D25*F25</f>
        <v>175.03</v>
      </c>
      <c r="K25" s="235" t="s">
        <v>113</v>
      </c>
      <c r="L25" s="234">
        <f t="shared" ref="L25:L30" si="1">H25*D25</f>
        <v>334.45949999999999</v>
      </c>
      <c r="M25" s="235" t="s">
        <v>113</v>
      </c>
      <c r="N25" s="234">
        <f t="shared" ref="N25:N30" si="2">J25+L25</f>
        <v>509.48950000000002</v>
      </c>
      <c r="O25" s="235" t="s">
        <v>114</v>
      </c>
      <c r="P25" s="236"/>
      <c r="Q25" s="1"/>
      <c r="R25" s="1"/>
      <c r="S25" s="1"/>
    </row>
    <row r="26" spans="2:19" ht="18">
      <c r="B26" s="237">
        <f>Blad1!T10</f>
        <v>0.6</v>
      </c>
      <c r="C26" s="238"/>
      <c r="D26" s="239">
        <f>Blad1!V10</f>
        <v>64</v>
      </c>
      <c r="E26" s="240" t="s">
        <v>110</v>
      </c>
      <c r="F26" s="241">
        <v>0.52</v>
      </c>
      <c r="G26" s="240" t="s">
        <v>111</v>
      </c>
      <c r="H26" s="241">
        <v>0.99099999999999999</v>
      </c>
      <c r="I26" s="240" t="s">
        <v>112</v>
      </c>
      <c r="J26" s="242">
        <f t="shared" si="0"/>
        <v>33.28</v>
      </c>
      <c r="K26" s="243" t="s">
        <v>113</v>
      </c>
      <c r="L26" s="242">
        <f t="shared" si="1"/>
        <v>63.423999999999999</v>
      </c>
      <c r="M26" s="243" t="s">
        <v>113</v>
      </c>
      <c r="N26" s="242">
        <f t="shared" si="2"/>
        <v>96.704000000000008</v>
      </c>
      <c r="O26" s="243" t="s">
        <v>114</v>
      </c>
      <c r="P26" s="244"/>
      <c r="Q26" s="1"/>
      <c r="R26" s="1"/>
      <c r="S26" s="1"/>
    </row>
    <row r="27" spans="2:19" ht="18">
      <c r="B27" s="237">
        <f>Blad1!T11</f>
        <v>0</v>
      </c>
      <c r="C27" s="238"/>
      <c r="D27" s="239">
        <f>Blad1!V11</f>
        <v>0</v>
      </c>
      <c r="E27" s="240" t="s">
        <v>110</v>
      </c>
      <c r="F27" s="241"/>
      <c r="G27" s="240" t="s">
        <v>111</v>
      </c>
      <c r="H27" s="241"/>
      <c r="I27" s="240" t="s">
        <v>112</v>
      </c>
      <c r="J27" s="242">
        <f t="shared" si="0"/>
        <v>0</v>
      </c>
      <c r="K27" s="243" t="s">
        <v>113</v>
      </c>
      <c r="L27" s="242">
        <f t="shared" si="1"/>
        <v>0</v>
      </c>
      <c r="M27" s="243" t="s">
        <v>113</v>
      </c>
      <c r="N27" s="242">
        <f t="shared" si="2"/>
        <v>0</v>
      </c>
      <c r="O27" s="243" t="s">
        <v>114</v>
      </c>
      <c r="P27" s="244"/>
      <c r="Q27" s="1"/>
      <c r="R27" s="1"/>
      <c r="S27" s="1"/>
    </row>
    <row r="28" spans="2:19" ht="18">
      <c r="B28" s="237">
        <f>Blad1!T12</f>
        <v>0</v>
      </c>
      <c r="C28" s="238"/>
      <c r="D28" s="239">
        <f>Blad1!V12</f>
        <v>0</v>
      </c>
      <c r="E28" s="240" t="s">
        <v>110</v>
      </c>
      <c r="F28" s="241"/>
      <c r="G28" s="240" t="s">
        <v>111</v>
      </c>
      <c r="H28" s="241"/>
      <c r="I28" s="240" t="s">
        <v>112</v>
      </c>
      <c r="J28" s="242">
        <f t="shared" si="0"/>
        <v>0</v>
      </c>
      <c r="K28" s="243" t="s">
        <v>113</v>
      </c>
      <c r="L28" s="242">
        <f t="shared" si="1"/>
        <v>0</v>
      </c>
      <c r="M28" s="243" t="s">
        <v>113</v>
      </c>
      <c r="N28" s="242">
        <f t="shared" si="2"/>
        <v>0</v>
      </c>
      <c r="O28" s="243" t="s">
        <v>114</v>
      </c>
      <c r="P28" s="244"/>
      <c r="Q28" s="1"/>
      <c r="R28" s="1"/>
      <c r="S28" s="1"/>
    </row>
    <row r="29" spans="2:19" ht="18">
      <c r="B29" s="237">
        <f>Blad1!T13</f>
        <v>0</v>
      </c>
      <c r="C29" s="238"/>
      <c r="D29" s="239">
        <f>Blad1!V13</f>
        <v>0</v>
      </c>
      <c r="E29" s="240" t="s">
        <v>110</v>
      </c>
      <c r="F29" s="241"/>
      <c r="G29" s="240" t="s">
        <v>111</v>
      </c>
      <c r="H29" s="241"/>
      <c r="I29" s="240" t="s">
        <v>112</v>
      </c>
      <c r="J29" s="242">
        <f t="shared" si="0"/>
        <v>0</v>
      </c>
      <c r="K29" s="243" t="s">
        <v>113</v>
      </c>
      <c r="L29" s="242">
        <f t="shared" si="1"/>
        <v>0</v>
      </c>
      <c r="M29" s="243" t="s">
        <v>113</v>
      </c>
      <c r="N29" s="242">
        <f t="shared" si="2"/>
        <v>0</v>
      </c>
      <c r="O29" s="243" t="s">
        <v>114</v>
      </c>
      <c r="P29" s="244"/>
      <c r="Q29" s="1"/>
      <c r="R29" s="1"/>
      <c r="S29" s="1"/>
    </row>
    <row r="30" spans="2:19" ht="18.75" thickBot="1">
      <c r="B30" s="245">
        <f>Blad1!T14</f>
        <v>0</v>
      </c>
      <c r="C30" s="246"/>
      <c r="D30" s="247">
        <f>Blad1!V14</f>
        <v>0</v>
      </c>
      <c r="E30" s="248" t="s">
        <v>110</v>
      </c>
      <c r="F30" s="249"/>
      <c r="G30" s="248" t="s">
        <v>111</v>
      </c>
      <c r="H30" s="249"/>
      <c r="I30" s="248" t="s">
        <v>112</v>
      </c>
      <c r="J30" s="250">
        <f t="shared" si="0"/>
        <v>0</v>
      </c>
      <c r="K30" s="251" t="s">
        <v>113</v>
      </c>
      <c r="L30" s="250">
        <f t="shared" si="1"/>
        <v>0</v>
      </c>
      <c r="M30" s="251" t="s">
        <v>113</v>
      </c>
      <c r="N30" s="250">
        <f t="shared" si="2"/>
        <v>0</v>
      </c>
      <c r="O30" s="251" t="s">
        <v>114</v>
      </c>
      <c r="P30" s="252"/>
      <c r="Q30" s="1"/>
      <c r="R30" s="1"/>
      <c r="S30" s="1"/>
    </row>
    <row r="31" spans="2:19" ht="18.75" thickBot="1">
      <c r="B31" s="253"/>
      <c r="C31" s="254"/>
      <c r="D31" s="255"/>
      <c r="E31" s="255"/>
      <c r="F31" s="255"/>
      <c r="G31" s="256" t="s">
        <v>213</v>
      </c>
      <c r="H31" s="255"/>
      <c r="I31" s="257"/>
      <c r="J31" s="258">
        <f>SUM(J25:J30)</f>
        <v>208.31</v>
      </c>
      <c r="K31" s="258" t="s">
        <v>113</v>
      </c>
      <c r="L31" s="258">
        <f>SUM(L25:L30)</f>
        <v>397.88349999999997</v>
      </c>
      <c r="M31" s="258" t="s">
        <v>113</v>
      </c>
      <c r="N31" s="259">
        <f>SUM(N25:N30)</f>
        <v>606.19350000000009</v>
      </c>
      <c r="O31" s="259" t="s">
        <v>114</v>
      </c>
      <c r="P31" s="260"/>
      <c r="Q31" s="1"/>
      <c r="R31" s="1"/>
      <c r="S31" s="1"/>
    </row>
    <row r="32" spans="2:19" ht="18">
      <c r="D32" s="1"/>
      <c r="E32" s="1"/>
      <c r="F32" s="1"/>
      <c r="G32" s="1"/>
      <c r="H32" s="1"/>
      <c r="I32" s="1"/>
      <c r="J32" s="1"/>
      <c r="K32" s="1"/>
      <c r="L32" s="1"/>
      <c r="M32" s="1"/>
      <c r="N32" s="1"/>
      <c r="O32" s="1"/>
      <c r="P32" s="1"/>
      <c r="Q32" s="1"/>
      <c r="R32" s="1"/>
      <c r="S32" s="1"/>
    </row>
    <row r="33" spans="4:19" ht="18">
      <c r="D33" s="1"/>
      <c r="E33" s="1"/>
      <c r="F33" s="1"/>
      <c r="G33" s="1"/>
      <c r="H33" s="1"/>
      <c r="I33" s="1"/>
      <c r="J33" s="1"/>
      <c r="K33" s="1"/>
      <c r="L33" s="1"/>
      <c r="M33" s="1"/>
      <c r="N33" s="1"/>
      <c r="O33" s="1"/>
      <c r="P33" s="1"/>
      <c r="Q33" s="1"/>
      <c r="R33" s="1"/>
      <c r="S33" s="1"/>
    </row>
    <row r="34" spans="4:19" ht="18">
      <c r="D34" s="1"/>
      <c r="E34" s="1"/>
      <c r="F34" s="1"/>
      <c r="G34" s="1"/>
      <c r="H34" s="1"/>
      <c r="I34" s="1"/>
      <c r="J34" s="1"/>
      <c r="K34" s="1"/>
      <c r="L34" s="1"/>
      <c r="M34" s="1"/>
      <c r="N34" s="1"/>
      <c r="O34" s="1"/>
      <c r="P34" s="1"/>
      <c r="Q34" s="1"/>
      <c r="R34" s="1"/>
      <c r="S34" s="1"/>
    </row>
    <row r="35" spans="4:19" ht="18">
      <c r="D35" s="1"/>
      <c r="E35" s="1"/>
      <c r="F35" s="1"/>
      <c r="G35" s="1"/>
      <c r="H35" s="1"/>
      <c r="I35" s="1"/>
      <c r="J35" s="1"/>
      <c r="K35" s="1"/>
      <c r="L35" s="1"/>
      <c r="M35" s="1"/>
      <c r="N35" s="1"/>
      <c r="O35" s="1"/>
      <c r="P35" s="1"/>
      <c r="Q35" s="1"/>
      <c r="R35" s="1"/>
      <c r="S35" s="1"/>
    </row>
    <row r="36" spans="4:19" ht="18">
      <c r="D36" s="1"/>
      <c r="E36" s="1"/>
      <c r="F36" s="1"/>
      <c r="G36" s="1"/>
      <c r="H36" s="1"/>
      <c r="I36" s="1"/>
      <c r="J36" s="1"/>
      <c r="K36" s="1"/>
      <c r="L36" s="1"/>
      <c r="M36" s="1"/>
      <c r="N36" s="1"/>
      <c r="O36" s="1"/>
      <c r="P36" s="1"/>
      <c r="Q36" s="1"/>
      <c r="R36" s="1"/>
      <c r="S36" s="1"/>
    </row>
    <row r="37" spans="4:19" ht="18">
      <c r="D37" s="1"/>
      <c r="E37" s="1"/>
      <c r="F37" s="1"/>
      <c r="G37" s="1"/>
      <c r="H37" s="1"/>
      <c r="I37" s="1"/>
      <c r="J37" s="1"/>
      <c r="K37" s="1"/>
      <c r="L37" s="1"/>
      <c r="M37" s="1"/>
      <c r="N37" s="1"/>
      <c r="O37" s="1"/>
      <c r="P37" s="1"/>
      <c r="Q37" s="1"/>
      <c r="R37" s="1"/>
      <c r="S37" s="1"/>
    </row>
    <row r="38" spans="4:19" ht="18">
      <c r="D38" s="1"/>
      <c r="E38" s="1"/>
      <c r="F38" s="1"/>
      <c r="G38" s="1"/>
      <c r="H38" s="1"/>
      <c r="I38" s="1"/>
      <c r="J38" s="1"/>
      <c r="K38" s="1"/>
      <c r="L38" s="1"/>
      <c r="M38" s="1"/>
      <c r="N38" s="1"/>
      <c r="O38" s="1"/>
      <c r="P38" s="1"/>
      <c r="Q38" s="1"/>
      <c r="R38" s="1"/>
      <c r="S38" s="1"/>
    </row>
    <row r="39" spans="4:19" ht="18">
      <c r="D39" s="1"/>
      <c r="E39" s="1"/>
      <c r="F39" s="1"/>
      <c r="G39" s="1"/>
      <c r="H39" s="1"/>
      <c r="I39" s="1"/>
      <c r="J39" s="1"/>
      <c r="K39" s="1"/>
      <c r="L39" s="1"/>
      <c r="M39" s="1"/>
      <c r="N39" s="1"/>
      <c r="O39" s="1"/>
      <c r="P39" s="1"/>
      <c r="Q39" s="1"/>
      <c r="R39" s="1"/>
      <c r="S39" s="1"/>
    </row>
    <row r="40" spans="4:19" ht="18">
      <c r="D40" s="1"/>
      <c r="E40" s="1"/>
      <c r="F40" s="1"/>
      <c r="G40" s="1"/>
      <c r="H40" s="1"/>
      <c r="I40" s="1"/>
      <c r="J40" s="1"/>
      <c r="K40" s="1"/>
      <c r="L40" s="1"/>
      <c r="M40" s="1"/>
      <c r="N40" s="1"/>
      <c r="O40" s="1"/>
      <c r="P40" s="1"/>
      <c r="Q40" s="1"/>
      <c r="R40" s="1"/>
      <c r="S40" s="1"/>
    </row>
    <row r="41" spans="4:19" ht="18">
      <c r="D41" s="1"/>
      <c r="E41" s="1"/>
      <c r="F41" s="1"/>
      <c r="G41" s="1"/>
      <c r="H41" s="1"/>
      <c r="I41" s="1"/>
      <c r="J41" s="1"/>
      <c r="K41" s="1"/>
      <c r="L41" s="1"/>
      <c r="M41" s="1"/>
      <c r="N41" s="1"/>
      <c r="O41" s="1"/>
      <c r="P41" s="1"/>
      <c r="Q41" s="1"/>
      <c r="R41" s="1"/>
      <c r="S41" s="1"/>
    </row>
    <row r="42" spans="4:19" ht="18">
      <c r="D42" s="1"/>
      <c r="E42" s="1"/>
      <c r="F42" s="1"/>
      <c r="G42" s="1"/>
      <c r="H42" s="1"/>
      <c r="I42" s="1"/>
      <c r="J42" s="1"/>
      <c r="K42" s="1"/>
      <c r="L42" s="1"/>
      <c r="M42" s="1"/>
      <c r="N42" s="1"/>
      <c r="O42" s="1"/>
      <c r="P42" s="1"/>
      <c r="Q42" s="1"/>
      <c r="R42" s="1"/>
      <c r="S42" s="1"/>
    </row>
    <row r="43" spans="4:19" ht="18">
      <c r="D43" s="1"/>
      <c r="E43" s="1"/>
      <c r="F43" s="1"/>
      <c r="G43" s="1"/>
      <c r="H43" s="1"/>
      <c r="I43" s="1"/>
      <c r="J43" s="1"/>
      <c r="K43" s="1"/>
      <c r="L43" s="1"/>
      <c r="M43" s="1"/>
      <c r="N43" s="1"/>
      <c r="O43" s="1"/>
      <c r="P43" s="1"/>
      <c r="Q43" s="1"/>
      <c r="R43" s="1"/>
      <c r="S43" s="1"/>
    </row>
    <row r="44" spans="4:19" ht="18">
      <c r="D44" s="1"/>
      <c r="E44" s="1"/>
      <c r="F44" s="1"/>
      <c r="G44" s="1"/>
      <c r="H44" s="1"/>
      <c r="I44" s="1"/>
      <c r="J44" s="1"/>
      <c r="K44" s="1"/>
      <c r="L44" s="1"/>
      <c r="M44" s="1"/>
      <c r="N44" s="1"/>
      <c r="O44" s="1"/>
      <c r="P44" s="1"/>
      <c r="Q44" s="1"/>
      <c r="R44" s="1"/>
      <c r="S44" s="1"/>
    </row>
    <row r="45" spans="4:19" ht="18">
      <c r="D45" s="1"/>
      <c r="E45" s="1"/>
      <c r="F45" s="1"/>
      <c r="G45" s="1"/>
      <c r="H45" s="1"/>
      <c r="I45" s="1"/>
      <c r="J45" s="1"/>
      <c r="K45" s="1"/>
      <c r="L45" s="1"/>
      <c r="M45" s="1"/>
      <c r="N45" s="1"/>
      <c r="O45" s="1"/>
      <c r="P45" s="1"/>
      <c r="Q45" s="1"/>
      <c r="R45" s="1"/>
      <c r="S45" s="1"/>
    </row>
    <row r="46" spans="4:19" ht="18">
      <c r="D46" s="1"/>
      <c r="E46" s="1"/>
      <c r="F46" s="1"/>
      <c r="G46" s="1"/>
      <c r="H46" s="1"/>
      <c r="I46" s="1"/>
      <c r="J46" s="1"/>
      <c r="K46" s="1"/>
      <c r="L46" s="1"/>
      <c r="M46" s="1"/>
      <c r="N46" s="1"/>
      <c r="O46" s="1"/>
      <c r="P46" s="1"/>
      <c r="Q46" s="1"/>
      <c r="R46" s="1"/>
      <c r="S46" s="1"/>
    </row>
    <row r="47" spans="4:19" ht="18">
      <c r="D47" s="1"/>
      <c r="E47" s="1"/>
      <c r="F47" s="1"/>
      <c r="G47" s="1"/>
      <c r="H47" s="1"/>
      <c r="I47" s="1"/>
      <c r="J47" s="1"/>
      <c r="K47" s="1"/>
      <c r="L47" s="1"/>
      <c r="M47" s="1"/>
      <c r="N47" s="1"/>
      <c r="O47" s="1"/>
      <c r="P47" s="1"/>
      <c r="Q47" s="1"/>
      <c r="R47" s="1"/>
      <c r="S47" s="1"/>
    </row>
    <row r="48" spans="4:19" ht="18">
      <c r="D48" s="1"/>
      <c r="E48" s="1"/>
      <c r="F48" s="1"/>
      <c r="G48" s="1"/>
      <c r="H48" s="1"/>
      <c r="I48" s="1"/>
      <c r="J48" s="1"/>
      <c r="K48" s="1"/>
      <c r="L48" s="1"/>
      <c r="M48" s="1"/>
      <c r="N48" s="1"/>
      <c r="O48" s="1"/>
      <c r="P48" s="1"/>
      <c r="Q48" s="1"/>
      <c r="R48" s="1"/>
      <c r="S48" s="1"/>
    </row>
    <row r="49" spans="4:19" ht="18">
      <c r="D49" s="1"/>
      <c r="E49" s="1"/>
      <c r="F49" s="1"/>
      <c r="G49" s="1"/>
      <c r="H49" s="1"/>
      <c r="I49" s="1"/>
      <c r="J49" s="1"/>
      <c r="K49" s="1"/>
      <c r="L49" s="1"/>
      <c r="M49" s="1"/>
      <c r="N49" s="1"/>
      <c r="O49" s="1"/>
      <c r="P49" s="1"/>
      <c r="Q49" s="1"/>
      <c r="R49" s="1"/>
      <c r="S49" s="1"/>
    </row>
    <row r="50" spans="4:19" ht="18">
      <c r="D50" s="1"/>
      <c r="E50" s="1"/>
      <c r="F50" s="1"/>
      <c r="G50" s="1"/>
      <c r="H50" s="1"/>
      <c r="I50" s="1"/>
      <c r="J50" s="1"/>
      <c r="K50" s="1"/>
      <c r="L50" s="1"/>
      <c r="M50" s="1"/>
      <c r="N50" s="1"/>
      <c r="O50" s="1"/>
      <c r="P50" s="1"/>
      <c r="Q50" s="1"/>
      <c r="R50" s="1"/>
      <c r="S50" s="1"/>
    </row>
    <row r="51" spans="4:19" ht="18">
      <c r="D51" s="1"/>
      <c r="E51" s="1"/>
      <c r="F51" s="1"/>
      <c r="G51" s="1"/>
      <c r="H51" s="1"/>
      <c r="I51" s="1"/>
      <c r="J51" s="1"/>
      <c r="K51" s="1"/>
      <c r="L51" s="1"/>
      <c r="M51" s="1"/>
      <c r="N51" s="1"/>
      <c r="O51" s="1"/>
      <c r="P51" s="1"/>
      <c r="Q51" s="1"/>
      <c r="R51" s="1"/>
      <c r="S51" s="1"/>
    </row>
    <row r="52" spans="4:19" ht="18">
      <c r="D52" s="1"/>
      <c r="E52" s="1"/>
      <c r="F52" s="1"/>
      <c r="G52" s="1"/>
      <c r="H52" s="1"/>
      <c r="I52" s="1"/>
      <c r="J52" s="1"/>
      <c r="K52" s="1"/>
      <c r="L52" s="1"/>
      <c r="M52" s="1"/>
      <c r="N52" s="1"/>
      <c r="O52" s="1"/>
      <c r="P52" s="1"/>
      <c r="Q52" s="1"/>
      <c r="R52" s="1"/>
      <c r="S52" s="1"/>
    </row>
    <row r="53" spans="4:19" ht="18">
      <c r="D53" s="1"/>
      <c r="E53" s="1"/>
      <c r="F53" s="1"/>
      <c r="G53" s="1"/>
      <c r="H53" s="1"/>
      <c r="I53" s="1"/>
      <c r="J53" s="1"/>
      <c r="K53" s="1"/>
      <c r="L53" s="1"/>
      <c r="M53" s="1"/>
      <c r="N53" s="1"/>
      <c r="O53" s="1"/>
      <c r="P53" s="1"/>
      <c r="Q53" s="1"/>
      <c r="R53" s="1"/>
      <c r="S53" s="1"/>
    </row>
    <row r="54" spans="4:19" ht="18">
      <c r="D54" s="1"/>
      <c r="E54" s="1"/>
      <c r="F54" s="1"/>
      <c r="G54" s="1"/>
      <c r="H54" s="1"/>
      <c r="I54" s="1"/>
      <c r="J54" s="1"/>
      <c r="K54" s="1"/>
      <c r="L54" s="1"/>
      <c r="M54" s="1"/>
      <c r="N54" s="1"/>
      <c r="O54" s="1"/>
      <c r="P54" s="1"/>
      <c r="Q54" s="1"/>
      <c r="R54" s="1"/>
      <c r="S54" s="1"/>
    </row>
    <row r="55" spans="4:19" ht="18">
      <c r="D55" s="1"/>
      <c r="E55" s="1"/>
      <c r="F55" s="1"/>
      <c r="G55" s="1"/>
      <c r="H55" s="1"/>
      <c r="I55" s="1"/>
      <c r="J55" s="1"/>
      <c r="K55" s="1"/>
      <c r="L55" s="1"/>
      <c r="M55" s="1"/>
      <c r="N55" s="1"/>
      <c r="O55" s="1"/>
      <c r="P55" s="1"/>
      <c r="Q55" s="1"/>
      <c r="R55" s="1"/>
      <c r="S55" s="1"/>
    </row>
    <row r="56" spans="4:19" ht="18">
      <c r="D56" s="1"/>
      <c r="E56" s="1"/>
      <c r="F56" s="1"/>
      <c r="G56" s="1"/>
      <c r="H56" s="1"/>
      <c r="I56" s="1"/>
      <c r="J56" s="1"/>
      <c r="K56" s="1"/>
      <c r="L56" s="1"/>
      <c r="M56" s="1"/>
      <c r="N56" s="1"/>
      <c r="O56" s="1"/>
      <c r="P56" s="1"/>
      <c r="Q56" s="1"/>
      <c r="R56" s="1"/>
      <c r="S56" s="1"/>
    </row>
    <row r="57" spans="4:19" ht="18">
      <c r="D57" s="1"/>
      <c r="E57" s="1"/>
      <c r="F57" s="1"/>
      <c r="G57" s="1"/>
      <c r="H57" s="1"/>
      <c r="I57" s="1"/>
      <c r="J57" s="1"/>
      <c r="K57" s="1"/>
      <c r="L57" s="1"/>
      <c r="M57" s="1"/>
      <c r="N57" s="1"/>
      <c r="O57" s="1"/>
      <c r="P57" s="1"/>
      <c r="Q57" s="1"/>
      <c r="R57" s="1"/>
      <c r="S57" s="1"/>
    </row>
    <row r="58" spans="4:19" ht="18">
      <c r="D58" s="1"/>
      <c r="E58" s="1"/>
      <c r="F58" s="1"/>
      <c r="G58" s="1"/>
      <c r="H58" s="1"/>
      <c r="I58" s="1"/>
      <c r="J58" s="1"/>
      <c r="K58" s="1"/>
      <c r="L58" s="1"/>
      <c r="M58" s="1"/>
      <c r="N58" s="1"/>
      <c r="O58" s="1"/>
      <c r="P58" s="1"/>
      <c r="Q58" s="1"/>
      <c r="R58" s="1"/>
      <c r="S58" s="1"/>
    </row>
    <row r="59" spans="4:19" ht="18">
      <c r="D59" s="1"/>
      <c r="E59" s="1"/>
      <c r="F59" s="1"/>
      <c r="G59" s="1"/>
      <c r="H59" s="1"/>
      <c r="I59" s="1"/>
      <c r="J59" s="1"/>
      <c r="K59" s="1"/>
      <c r="L59" s="1"/>
      <c r="M59" s="1"/>
      <c r="N59" s="1"/>
      <c r="O59" s="1"/>
      <c r="P59" s="1"/>
      <c r="Q59" s="1"/>
      <c r="R59" s="1"/>
      <c r="S59" s="1"/>
    </row>
    <row r="60" spans="4:19" ht="18">
      <c r="D60" s="1"/>
      <c r="E60" s="1"/>
      <c r="F60" s="1"/>
      <c r="G60" s="1"/>
      <c r="H60" s="1"/>
      <c r="I60" s="1"/>
      <c r="J60" s="1"/>
      <c r="K60" s="1"/>
      <c r="L60" s="1"/>
      <c r="M60" s="1"/>
      <c r="N60" s="1"/>
      <c r="O60" s="1"/>
      <c r="P60" s="1"/>
      <c r="Q60" s="1"/>
      <c r="R60" s="1"/>
      <c r="S60" s="1"/>
    </row>
    <row r="61" spans="4:19" ht="18">
      <c r="D61" s="1"/>
      <c r="E61" s="1"/>
      <c r="F61" s="1"/>
      <c r="G61" s="1"/>
      <c r="H61" s="1"/>
      <c r="I61" s="1"/>
      <c r="J61" s="1"/>
      <c r="K61" s="1"/>
      <c r="L61" s="1"/>
      <c r="M61" s="1"/>
      <c r="N61" s="1"/>
      <c r="O61" s="1"/>
      <c r="P61" s="1"/>
      <c r="Q61" s="1"/>
      <c r="R61" s="1"/>
      <c r="S61" s="1"/>
    </row>
    <row r="62" spans="4:19" ht="18">
      <c r="D62" s="1"/>
      <c r="E62" s="1"/>
      <c r="F62" s="1"/>
      <c r="G62" s="1"/>
      <c r="H62" s="1"/>
      <c r="I62" s="1"/>
      <c r="J62" s="1"/>
      <c r="K62" s="1"/>
      <c r="L62" s="1"/>
      <c r="M62" s="1"/>
      <c r="N62" s="1"/>
      <c r="O62" s="1"/>
      <c r="P62" s="1"/>
      <c r="Q62" s="1"/>
      <c r="R62" s="1"/>
      <c r="S62" s="1"/>
    </row>
    <row r="63" spans="4:19" ht="18">
      <c r="D63" s="1"/>
      <c r="E63" s="1"/>
      <c r="F63" s="1"/>
      <c r="G63" s="1"/>
      <c r="H63" s="1"/>
      <c r="I63" s="1"/>
      <c r="J63" s="1"/>
      <c r="K63" s="1"/>
      <c r="L63" s="1"/>
      <c r="M63" s="1"/>
      <c r="N63" s="1"/>
      <c r="O63" s="1"/>
      <c r="P63" s="1"/>
      <c r="Q63" s="1"/>
      <c r="R63" s="1"/>
      <c r="S63" s="1"/>
    </row>
    <row r="64" spans="4:19" ht="18">
      <c r="D64" s="1"/>
      <c r="E64" s="1"/>
      <c r="F64" s="1"/>
      <c r="G64" s="1"/>
      <c r="H64" s="1"/>
      <c r="I64" s="1"/>
      <c r="J64" s="1"/>
      <c r="K64" s="1"/>
      <c r="L64" s="1"/>
      <c r="M64" s="1"/>
      <c r="N64" s="1"/>
      <c r="O64" s="1"/>
      <c r="P64" s="1"/>
      <c r="Q64" s="1"/>
      <c r="R64" s="1"/>
      <c r="S64" s="1"/>
    </row>
    <row r="65" spans="4:19" ht="18">
      <c r="D65" s="1"/>
      <c r="E65" s="1"/>
      <c r="F65" s="1"/>
      <c r="G65" s="1"/>
      <c r="H65" s="1"/>
      <c r="I65" s="1"/>
      <c r="J65" s="1"/>
      <c r="K65" s="1"/>
      <c r="L65" s="1"/>
      <c r="M65" s="1"/>
      <c r="N65" s="1"/>
      <c r="O65" s="1"/>
      <c r="P65" s="1"/>
      <c r="Q65" s="1"/>
      <c r="R65" s="1"/>
      <c r="S65" s="1"/>
    </row>
    <row r="66" spans="4:19" ht="18">
      <c r="D66" s="1"/>
      <c r="E66" s="1"/>
      <c r="F66" s="1"/>
      <c r="G66" s="1"/>
      <c r="H66" s="1"/>
      <c r="I66" s="1"/>
      <c r="J66" s="1"/>
      <c r="K66" s="1"/>
      <c r="L66" s="1"/>
      <c r="M66" s="1"/>
      <c r="N66" s="1"/>
      <c r="O66" s="1"/>
      <c r="P66" s="1"/>
      <c r="Q66" s="1"/>
      <c r="R66" s="1"/>
      <c r="S66" s="1"/>
    </row>
    <row r="67" spans="4:19" ht="18">
      <c r="D67" s="1"/>
      <c r="E67" s="1"/>
      <c r="F67" s="1"/>
      <c r="G67" s="1"/>
      <c r="H67" s="1"/>
      <c r="I67" s="1"/>
      <c r="J67" s="1"/>
      <c r="K67" s="1"/>
      <c r="L67" s="1"/>
      <c r="M67" s="1"/>
      <c r="N67" s="1"/>
      <c r="O67" s="1"/>
      <c r="P67" s="1"/>
      <c r="Q67" s="1"/>
      <c r="R67" s="1"/>
      <c r="S67" s="1"/>
    </row>
    <row r="68" spans="4:19" ht="18">
      <c r="D68" s="1"/>
      <c r="E68" s="1"/>
      <c r="F68" s="1"/>
      <c r="G68" s="1"/>
      <c r="H68" s="1"/>
      <c r="I68" s="1"/>
      <c r="J68" s="1"/>
      <c r="K68" s="1"/>
      <c r="L68" s="1"/>
      <c r="M68" s="1"/>
      <c r="N68" s="1"/>
      <c r="O68" s="1"/>
      <c r="P68" s="1"/>
      <c r="Q68" s="1"/>
      <c r="R68" s="1"/>
      <c r="S68" s="1"/>
    </row>
    <row r="69" spans="4:19" ht="18">
      <c r="D69" s="1"/>
      <c r="E69" s="1"/>
      <c r="F69" s="1"/>
      <c r="G69" s="1"/>
      <c r="H69" s="1"/>
      <c r="I69" s="1"/>
      <c r="J69" s="1"/>
      <c r="K69" s="1"/>
      <c r="L69" s="1"/>
      <c r="M69" s="1"/>
      <c r="N69" s="1"/>
      <c r="O69" s="1"/>
      <c r="P69" s="1"/>
      <c r="Q69" s="1"/>
      <c r="R69" s="1"/>
      <c r="S69" s="1"/>
    </row>
    <row r="70" spans="4:19" ht="18">
      <c r="D70" s="1"/>
      <c r="E70" s="1"/>
      <c r="F70" s="1"/>
      <c r="G70" s="1"/>
      <c r="H70" s="1"/>
      <c r="I70" s="1"/>
      <c r="J70" s="1"/>
      <c r="K70" s="1"/>
      <c r="L70" s="1"/>
      <c r="M70" s="1"/>
      <c r="N70" s="1"/>
      <c r="O70" s="1"/>
      <c r="P70" s="1"/>
      <c r="Q70" s="1"/>
      <c r="R70" s="1"/>
      <c r="S70" s="1"/>
    </row>
    <row r="71" spans="4:19" ht="18">
      <c r="D71" s="1"/>
      <c r="E71" s="1"/>
      <c r="F71" s="1"/>
      <c r="G71" s="1"/>
      <c r="H71" s="1"/>
      <c r="I71" s="1"/>
      <c r="J71" s="1"/>
      <c r="K71" s="1"/>
      <c r="L71" s="1"/>
      <c r="M71" s="1"/>
      <c r="N71" s="1"/>
      <c r="O71" s="1"/>
      <c r="P71" s="1"/>
      <c r="Q71" s="1"/>
      <c r="R71" s="1"/>
      <c r="S71" s="1"/>
    </row>
    <row r="72" spans="4:19" ht="18">
      <c r="D72" s="1"/>
      <c r="E72" s="1"/>
      <c r="F72" s="1"/>
      <c r="G72" s="1"/>
      <c r="H72" s="1"/>
      <c r="I72" s="1"/>
      <c r="J72" s="1"/>
      <c r="K72" s="1"/>
      <c r="L72" s="1"/>
      <c r="M72" s="1"/>
      <c r="N72" s="1"/>
      <c r="O72" s="1"/>
      <c r="P72" s="1"/>
      <c r="Q72" s="1"/>
      <c r="R72" s="1"/>
      <c r="S72" s="1"/>
    </row>
    <row r="73" spans="4:19" ht="18">
      <c r="D73" s="1"/>
      <c r="E73" s="1"/>
      <c r="F73" s="1"/>
      <c r="G73" s="1"/>
      <c r="H73" s="1"/>
      <c r="I73" s="1"/>
      <c r="J73" s="1"/>
      <c r="K73" s="1"/>
      <c r="L73" s="1"/>
      <c r="M73" s="1"/>
      <c r="N73" s="1"/>
      <c r="O73" s="1"/>
      <c r="P73" s="1"/>
      <c r="Q73" s="1"/>
      <c r="R73" s="1"/>
      <c r="S73" s="1"/>
    </row>
    <row r="74" spans="4:19" ht="18">
      <c r="D74" s="1"/>
      <c r="E74" s="1"/>
      <c r="F74" s="1"/>
      <c r="G74" s="1"/>
      <c r="H74" s="1"/>
      <c r="I74" s="1"/>
      <c r="J74" s="1"/>
      <c r="K74" s="1"/>
      <c r="L74" s="1"/>
      <c r="M74" s="1"/>
      <c r="N74" s="1"/>
      <c r="O74" s="1"/>
      <c r="P74" s="1"/>
      <c r="Q74" s="1"/>
      <c r="R74" s="1"/>
      <c r="S74" s="1"/>
    </row>
    <row r="75" spans="4:19" ht="18">
      <c r="D75" s="1"/>
      <c r="E75" s="1"/>
      <c r="F75" s="1"/>
      <c r="G75" s="1"/>
      <c r="H75" s="1"/>
      <c r="I75" s="1"/>
      <c r="J75" s="1"/>
      <c r="K75" s="1"/>
      <c r="L75" s="1"/>
      <c r="M75" s="1"/>
      <c r="N75" s="1"/>
      <c r="O75" s="1"/>
      <c r="P75" s="1"/>
      <c r="Q75" s="1"/>
      <c r="R75" s="1"/>
      <c r="S75" s="1"/>
    </row>
    <row r="76" spans="4:19" ht="18">
      <c r="D76" s="1"/>
      <c r="E76" s="1"/>
      <c r="F76" s="1"/>
      <c r="G76" s="1"/>
      <c r="H76" s="1"/>
      <c r="I76" s="1"/>
      <c r="J76" s="1"/>
      <c r="K76" s="1"/>
      <c r="L76" s="1"/>
      <c r="M76" s="1"/>
      <c r="N76" s="1"/>
      <c r="O76" s="1"/>
      <c r="P76" s="1"/>
      <c r="Q76" s="1"/>
      <c r="R76" s="1"/>
      <c r="S76" s="1"/>
    </row>
    <row r="77" spans="4:19" ht="18">
      <c r="D77" s="1"/>
      <c r="E77" s="1"/>
      <c r="F77" s="1"/>
      <c r="G77" s="1"/>
      <c r="H77" s="1"/>
      <c r="I77" s="1"/>
      <c r="J77" s="1"/>
      <c r="K77" s="1"/>
      <c r="L77" s="1"/>
      <c r="M77" s="1"/>
      <c r="N77" s="1"/>
      <c r="O77" s="1"/>
      <c r="P77" s="1"/>
      <c r="Q77" s="1"/>
      <c r="R77" s="1"/>
      <c r="S77" s="1"/>
    </row>
    <row r="78" spans="4:19" ht="18">
      <c r="D78" s="1"/>
      <c r="E78" s="1"/>
      <c r="F78" s="1"/>
      <c r="G78" s="1"/>
      <c r="H78" s="1"/>
      <c r="I78" s="1"/>
      <c r="J78" s="1"/>
      <c r="K78" s="1"/>
      <c r="L78" s="1"/>
      <c r="M78" s="1"/>
      <c r="N78" s="1"/>
      <c r="O78" s="1"/>
      <c r="P78" s="1"/>
      <c r="Q78" s="1"/>
      <c r="R78" s="1"/>
      <c r="S78" s="1"/>
    </row>
    <row r="79" spans="4:19" ht="18">
      <c r="D79" s="1"/>
      <c r="E79" s="1"/>
      <c r="F79" s="1"/>
      <c r="G79" s="1"/>
      <c r="H79" s="1"/>
      <c r="I79" s="1"/>
      <c r="J79" s="1"/>
      <c r="K79" s="1"/>
      <c r="L79" s="1"/>
      <c r="M79" s="1"/>
      <c r="N79" s="1"/>
      <c r="O79" s="1"/>
      <c r="P79" s="1"/>
      <c r="Q79" s="1"/>
      <c r="R79" s="1"/>
      <c r="S79" s="1"/>
    </row>
    <row r="80" spans="4:19" ht="18">
      <c r="D80" s="1"/>
      <c r="E80" s="1"/>
      <c r="F80" s="1"/>
      <c r="G80" s="1"/>
      <c r="H80" s="1"/>
      <c r="I80" s="1"/>
      <c r="J80" s="1"/>
      <c r="K80" s="1"/>
      <c r="L80" s="1"/>
      <c r="M80" s="1"/>
      <c r="N80" s="1"/>
      <c r="O80" s="1"/>
      <c r="P80" s="1"/>
      <c r="Q80" s="1"/>
      <c r="R80" s="1"/>
      <c r="S80" s="1"/>
    </row>
    <row r="81" spans="4:19" ht="18">
      <c r="D81" s="1"/>
      <c r="E81" s="1"/>
      <c r="F81" s="1"/>
      <c r="G81" s="1"/>
      <c r="H81" s="1"/>
      <c r="I81" s="1"/>
      <c r="J81" s="1"/>
      <c r="K81" s="1"/>
      <c r="L81" s="1"/>
      <c r="M81" s="1"/>
      <c r="N81" s="1"/>
      <c r="O81" s="1"/>
      <c r="P81" s="1"/>
      <c r="Q81" s="1"/>
      <c r="R81" s="1"/>
      <c r="S81" s="1"/>
    </row>
    <row r="82" spans="4:19" ht="18">
      <c r="D82" s="1"/>
      <c r="E82" s="1"/>
      <c r="F82" s="1"/>
      <c r="G82" s="1"/>
      <c r="H82" s="1"/>
      <c r="I82" s="1"/>
      <c r="J82" s="1"/>
      <c r="K82" s="1"/>
      <c r="L82" s="1"/>
      <c r="M82" s="1"/>
      <c r="N82" s="1"/>
      <c r="O82" s="1"/>
      <c r="P82" s="1"/>
      <c r="Q82" s="1"/>
      <c r="R82" s="1"/>
      <c r="S82" s="1"/>
    </row>
    <row r="83" spans="4:19" ht="18">
      <c r="D83" s="1"/>
      <c r="E83" s="1"/>
      <c r="F83" s="1"/>
      <c r="G83" s="1"/>
      <c r="H83" s="1"/>
      <c r="I83" s="1"/>
      <c r="J83" s="1"/>
      <c r="K83" s="1"/>
      <c r="L83" s="1"/>
      <c r="M83" s="1"/>
      <c r="N83" s="1"/>
      <c r="O83" s="1"/>
      <c r="P83" s="1"/>
      <c r="Q83" s="1"/>
      <c r="R83" s="1"/>
      <c r="S83" s="1"/>
    </row>
    <row r="84" spans="4:19" ht="18">
      <c r="D84" s="1"/>
      <c r="E84" s="1"/>
      <c r="F84" s="1"/>
      <c r="G84" s="1"/>
      <c r="H84" s="1"/>
      <c r="I84" s="1"/>
      <c r="J84" s="1"/>
      <c r="K84" s="1"/>
      <c r="L84" s="1"/>
      <c r="M84" s="1"/>
      <c r="N84" s="1"/>
      <c r="O84" s="1"/>
      <c r="P84" s="1"/>
      <c r="Q84" s="1"/>
      <c r="R84" s="1"/>
      <c r="S84" s="1"/>
    </row>
    <row r="85" spans="4:19" ht="18">
      <c r="D85" s="1"/>
      <c r="E85" s="1"/>
      <c r="F85" s="1"/>
      <c r="G85" s="1"/>
      <c r="H85" s="1"/>
      <c r="I85" s="1"/>
      <c r="J85" s="1"/>
      <c r="K85" s="1"/>
      <c r="L85" s="1"/>
      <c r="M85" s="1"/>
      <c r="N85" s="1"/>
      <c r="O85" s="1"/>
      <c r="P85" s="1"/>
      <c r="Q85" s="1"/>
      <c r="R85" s="1"/>
      <c r="S85" s="1"/>
    </row>
    <row r="86" spans="4:19" ht="18">
      <c r="D86" s="1"/>
      <c r="E86" s="1"/>
      <c r="F86" s="1"/>
      <c r="G86" s="1"/>
      <c r="H86" s="1"/>
      <c r="I86" s="1"/>
      <c r="J86" s="1"/>
      <c r="K86" s="1"/>
      <c r="L86" s="1"/>
      <c r="M86" s="1"/>
      <c r="N86" s="1"/>
      <c r="O86" s="1"/>
      <c r="P86" s="1"/>
      <c r="Q86" s="1"/>
      <c r="R86" s="1"/>
      <c r="S86" s="1"/>
    </row>
    <row r="87" spans="4:19" ht="18">
      <c r="D87" s="1"/>
      <c r="E87" s="1"/>
      <c r="F87" s="1"/>
      <c r="G87" s="1"/>
      <c r="H87" s="1"/>
      <c r="I87" s="1"/>
      <c r="J87" s="1"/>
      <c r="K87" s="1"/>
      <c r="L87" s="1"/>
      <c r="M87" s="1"/>
      <c r="N87" s="1"/>
      <c r="O87" s="1"/>
      <c r="P87" s="1"/>
      <c r="Q87" s="1"/>
      <c r="R87" s="1"/>
      <c r="S87" s="1"/>
    </row>
    <row r="88" spans="4:19" ht="18">
      <c r="D88" s="1"/>
      <c r="E88" s="1"/>
      <c r="F88" s="1"/>
      <c r="G88" s="1"/>
      <c r="H88" s="1"/>
      <c r="I88" s="1"/>
      <c r="J88" s="1"/>
      <c r="K88" s="1"/>
      <c r="L88" s="1"/>
      <c r="M88" s="1"/>
      <c r="N88" s="1"/>
      <c r="O88" s="1"/>
      <c r="P88" s="1"/>
      <c r="Q88" s="1"/>
      <c r="R88" s="1"/>
      <c r="S88" s="1"/>
    </row>
    <row r="89" spans="4:19" ht="18">
      <c r="D89" s="1"/>
      <c r="E89" s="1"/>
      <c r="F89" s="1"/>
      <c r="G89" s="1"/>
      <c r="H89" s="1"/>
      <c r="I89" s="1"/>
      <c r="J89" s="1"/>
      <c r="K89" s="1"/>
      <c r="L89" s="1"/>
      <c r="M89" s="1"/>
      <c r="N89" s="1"/>
      <c r="O89" s="1"/>
      <c r="P89" s="1"/>
      <c r="Q89" s="1"/>
      <c r="R89" s="1"/>
      <c r="S89" s="1"/>
    </row>
    <row r="90" spans="4:19" ht="18">
      <c r="D90" s="1"/>
      <c r="E90" s="1"/>
      <c r="F90" s="1"/>
      <c r="G90" s="1"/>
      <c r="H90" s="1"/>
      <c r="I90" s="1"/>
      <c r="J90" s="1"/>
      <c r="K90" s="1"/>
      <c r="L90" s="1"/>
      <c r="M90" s="1"/>
      <c r="N90" s="1"/>
      <c r="O90" s="1"/>
      <c r="P90" s="1"/>
      <c r="Q90" s="1"/>
      <c r="R90" s="1"/>
      <c r="S90" s="1"/>
    </row>
    <row r="91" spans="4:19" ht="18">
      <c r="D91" s="1"/>
      <c r="E91" s="1"/>
      <c r="F91" s="1"/>
      <c r="G91" s="1"/>
      <c r="H91" s="1"/>
      <c r="I91" s="1"/>
      <c r="J91" s="1"/>
      <c r="K91" s="1"/>
      <c r="L91" s="1"/>
      <c r="M91" s="1"/>
      <c r="N91" s="1"/>
      <c r="O91" s="1"/>
      <c r="P91" s="1"/>
      <c r="Q91" s="1"/>
      <c r="R91" s="1"/>
      <c r="S91" s="1"/>
    </row>
    <row r="92" spans="4:19" ht="18">
      <c r="D92" s="1"/>
      <c r="E92" s="1"/>
      <c r="F92" s="1"/>
      <c r="G92" s="1"/>
      <c r="H92" s="1"/>
      <c r="I92" s="1"/>
      <c r="J92" s="1"/>
      <c r="K92" s="1"/>
      <c r="L92" s="1"/>
      <c r="M92" s="1"/>
      <c r="N92" s="1"/>
      <c r="O92" s="1"/>
      <c r="P92" s="1"/>
      <c r="Q92" s="1"/>
      <c r="R92" s="1"/>
      <c r="S92" s="1"/>
    </row>
    <row r="93" spans="4:19" ht="18">
      <c r="D93" s="1"/>
      <c r="E93" s="1"/>
      <c r="F93" s="1"/>
      <c r="G93" s="1"/>
      <c r="H93" s="1"/>
      <c r="I93" s="1"/>
      <c r="J93" s="1"/>
      <c r="K93" s="1"/>
      <c r="L93" s="1"/>
      <c r="M93" s="1"/>
      <c r="N93" s="1"/>
      <c r="O93" s="1"/>
      <c r="P93" s="1"/>
      <c r="Q93" s="1"/>
      <c r="R93" s="1"/>
      <c r="S93" s="1"/>
    </row>
    <row r="94" spans="4:19" ht="18">
      <c r="D94" s="1"/>
      <c r="E94" s="1"/>
      <c r="F94" s="1"/>
      <c r="G94" s="1"/>
      <c r="H94" s="1"/>
      <c r="I94" s="1"/>
      <c r="J94" s="1"/>
      <c r="K94" s="1"/>
      <c r="L94" s="1"/>
      <c r="M94" s="1"/>
      <c r="N94" s="1"/>
      <c r="O94" s="1"/>
      <c r="P94" s="1"/>
      <c r="Q94" s="1"/>
      <c r="R94" s="1"/>
      <c r="S94" s="1"/>
    </row>
    <row r="95" spans="4:19" ht="18">
      <c r="D95" s="1"/>
      <c r="E95" s="1"/>
      <c r="F95" s="1"/>
      <c r="G95" s="1"/>
      <c r="H95" s="1"/>
      <c r="I95" s="1"/>
      <c r="J95" s="1"/>
      <c r="K95" s="1"/>
      <c r="L95" s="1"/>
      <c r="M95" s="1"/>
      <c r="N95" s="1"/>
      <c r="O95" s="1"/>
      <c r="P95" s="1"/>
      <c r="Q95" s="1"/>
      <c r="R95" s="1"/>
      <c r="S95" s="1"/>
    </row>
    <row r="96" spans="4:19" ht="18">
      <c r="D96" s="1"/>
      <c r="E96" s="1"/>
      <c r="F96" s="1"/>
      <c r="G96" s="1"/>
      <c r="H96" s="1"/>
      <c r="I96" s="1"/>
      <c r="J96" s="1"/>
      <c r="K96" s="1"/>
      <c r="L96" s="1"/>
      <c r="M96" s="1"/>
      <c r="N96" s="1"/>
      <c r="O96" s="1"/>
      <c r="P96" s="1"/>
      <c r="Q96" s="1"/>
      <c r="R96" s="1"/>
      <c r="S96" s="1"/>
    </row>
    <row r="97" spans="4:19" ht="18">
      <c r="D97" s="1"/>
      <c r="E97" s="1"/>
      <c r="F97" s="1"/>
      <c r="G97" s="1"/>
      <c r="H97" s="1"/>
      <c r="I97" s="1"/>
      <c r="J97" s="1"/>
      <c r="K97" s="1"/>
      <c r="L97" s="1"/>
      <c r="M97" s="1"/>
      <c r="N97" s="1"/>
      <c r="O97" s="1"/>
      <c r="P97" s="1"/>
      <c r="Q97" s="1"/>
      <c r="R97" s="1"/>
      <c r="S97" s="1"/>
    </row>
    <row r="98" spans="4:19" ht="18">
      <c r="D98" s="1"/>
      <c r="E98" s="1"/>
      <c r="F98" s="1"/>
      <c r="G98" s="1"/>
      <c r="H98" s="1"/>
      <c r="I98" s="1"/>
      <c r="J98" s="1"/>
      <c r="K98" s="1"/>
      <c r="L98" s="1"/>
      <c r="M98" s="1"/>
      <c r="N98" s="1"/>
      <c r="O98" s="1"/>
      <c r="P98" s="1"/>
      <c r="Q98" s="1"/>
      <c r="R98" s="1"/>
      <c r="S98" s="1"/>
    </row>
    <row r="99" spans="4:19" ht="18">
      <c r="D99" s="1"/>
      <c r="E99" s="1"/>
      <c r="F99" s="1"/>
      <c r="G99" s="1"/>
      <c r="H99" s="1"/>
      <c r="I99" s="1"/>
      <c r="J99" s="1"/>
      <c r="K99" s="1"/>
      <c r="L99" s="1"/>
      <c r="M99" s="1"/>
      <c r="N99" s="1"/>
      <c r="O99" s="1"/>
      <c r="P99" s="1"/>
      <c r="Q99" s="1"/>
      <c r="R99" s="1"/>
      <c r="S99" s="1"/>
    </row>
    <row r="100" spans="4:19" ht="18">
      <c r="D100" s="1"/>
      <c r="E100" s="1"/>
      <c r="F100" s="1"/>
      <c r="G100" s="1"/>
      <c r="H100" s="1"/>
      <c r="I100" s="1"/>
      <c r="J100" s="1"/>
      <c r="K100" s="1"/>
      <c r="L100" s="1"/>
      <c r="M100" s="1"/>
      <c r="N100" s="1"/>
      <c r="O100" s="1"/>
      <c r="P100" s="1"/>
      <c r="Q100" s="1"/>
      <c r="R100" s="1"/>
      <c r="S100" s="1"/>
    </row>
    <row r="101" spans="4:19" ht="18">
      <c r="D101" s="1"/>
      <c r="E101" s="1"/>
      <c r="F101" s="1"/>
      <c r="G101" s="1"/>
      <c r="H101" s="1"/>
      <c r="I101" s="1"/>
      <c r="J101" s="1"/>
      <c r="K101" s="1"/>
      <c r="L101" s="1"/>
      <c r="M101" s="1"/>
      <c r="N101" s="1"/>
      <c r="O101" s="1"/>
      <c r="P101" s="1"/>
      <c r="Q101" s="1"/>
      <c r="R101" s="1"/>
      <c r="S101" s="1"/>
    </row>
    <row r="102" spans="4:19" ht="18">
      <c r="D102" s="1"/>
      <c r="E102" s="1"/>
      <c r="F102" s="1"/>
      <c r="G102" s="1"/>
      <c r="H102" s="1"/>
      <c r="I102" s="1"/>
      <c r="J102" s="1"/>
      <c r="K102" s="1"/>
      <c r="L102" s="1"/>
      <c r="M102" s="1"/>
      <c r="N102" s="1"/>
      <c r="O102" s="1"/>
      <c r="P102" s="1"/>
      <c r="Q102" s="1"/>
      <c r="R102" s="1"/>
      <c r="S102" s="1"/>
    </row>
    <row r="103" spans="4:19" ht="18">
      <c r="D103" s="1"/>
      <c r="E103" s="1"/>
      <c r="F103" s="1"/>
      <c r="G103" s="1"/>
      <c r="H103" s="1"/>
      <c r="I103" s="1"/>
      <c r="J103" s="1"/>
      <c r="K103" s="1"/>
      <c r="L103" s="1"/>
      <c r="M103" s="1"/>
      <c r="N103" s="1"/>
      <c r="O103" s="1"/>
      <c r="P103" s="1"/>
      <c r="Q103" s="1"/>
      <c r="R103" s="1"/>
      <c r="S103" s="1"/>
    </row>
    <row r="104" spans="4:19" ht="18">
      <c r="D104" s="1"/>
      <c r="E104" s="1"/>
      <c r="F104" s="1"/>
      <c r="G104" s="1"/>
      <c r="H104" s="1"/>
      <c r="I104" s="1"/>
      <c r="J104" s="1"/>
      <c r="K104" s="1"/>
      <c r="L104" s="1"/>
      <c r="M104" s="1"/>
      <c r="N104" s="1"/>
      <c r="O104" s="1"/>
      <c r="P104" s="1"/>
      <c r="Q104" s="1"/>
      <c r="R104" s="1"/>
      <c r="S104" s="1"/>
    </row>
    <row r="105" spans="4:19" ht="18">
      <c r="D105" s="1"/>
      <c r="E105" s="1"/>
      <c r="F105" s="1"/>
      <c r="G105" s="1"/>
      <c r="H105" s="1"/>
      <c r="I105" s="1"/>
      <c r="J105" s="1"/>
      <c r="K105" s="1"/>
      <c r="L105" s="1"/>
      <c r="M105" s="1"/>
      <c r="N105" s="1"/>
      <c r="O105" s="1"/>
      <c r="P105" s="1"/>
      <c r="Q105" s="1"/>
      <c r="R105" s="1"/>
      <c r="S105" s="1"/>
    </row>
    <row r="106" spans="4:19" ht="18">
      <c r="D106" s="1"/>
      <c r="E106" s="1"/>
      <c r="F106" s="1"/>
      <c r="G106" s="1"/>
      <c r="H106" s="1"/>
      <c r="I106" s="1"/>
      <c r="J106" s="1"/>
      <c r="K106" s="1"/>
      <c r="L106" s="1"/>
      <c r="M106" s="1"/>
      <c r="N106" s="1"/>
      <c r="O106" s="1"/>
      <c r="P106" s="1"/>
      <c r="Q106" s="1"/>
      <c r="R106" s="1"/>
      <c r="S106" s="1"/>
    </row>
    <row r="107" spans="4:19" ht="18">
      <c r="D107" s="1"/>
      <c r="E107" s="1"/>
      <c r="F107" s="1"/>
      <c r="G107" s="1"/>
      <c r="H107" s="1"/>
      <c r="I107" s="1"/>
      <c r="J107" s="1"/>
      <c r="K107" s="1"/>
      <c r="L107" s="1"/>
      <c r="M107" s="1"/>
      <c r="N107" s="1"/>
      <c r="O107" s="1"/>
      <c r="P107" s="1"/>
      <c r="Q107" s="1"/>
      <c r="R107" s="1"/>
      <c r="S107" s="1"/>
    </row>
    <row r="108" spans="4:19" ht="18">
      <c r="D108" s="1"/>
      <c r="E108" s="1"/>
      <c r="F108" s="1"/>
      <c r="G108" s="1"/>
      <c r="H108" s="1"/>
      <c r="I108" s="1"/>
      <c r="J108" s="1"/>
      <c r="K108" s="1"/>
      <c r="L108" s="1"/>
      <c r="M108" s="1"/>
      <c r="N108" s="1"/>
      <c r="O108" s="1"/>
      <c r="P108" s="1"/>
      <c r="Q108" s="1"/>
      <c r="R108" s="1"/>
      <c r="S108" s="1"/>
    </row>
    <row r="109" spans="4:19" ht="18">
      <c r="D109" s="1"/>
      <c r="E109" s="1"/>
      <c r="F109" s="1"/>
      <c r="G109" s="1"/>
      <c r="H109" s="1"/>
      <c r="I109" s="1"/>
      <c r="J109" s="1"/>
      <c r="K109" s="1"/>
      <c r="L109" s="1"/>
      <c r="M109" s="1"/>
      <c r="N109" s="1"/>
      <c r="O109" s="1"/>
      <c r="P109" s="1"/>
      <c r="Q109" s="1"/>
      <c r="R109" s="1"/>
      <c r="S109" s="1"/>
    </row>
    <row r="110" spans="4:19" ht="18">
      <c r="D110" s="1"/>
      <c r="E110" s="1"/>
      <c r="F110" s="1"/>
      <c r="G110" s="1"/>
      <c r="H110" s="1"/>
      <c r="I110" s="1"/>
      <c r="J110" s="1"/>
      <c r="K110" s="1"/>
      <c r="L110" s="1"/>
      <c r="M110" s="1"/>
      <c r="N110" s="1"/>
      <c r="O110" s="1"/>
      <c r="P110" s="1"/>
      <c r="Q110" s="1"/>
      <c r="R110" s="1"/>
      <c r="S110" s="1"/>
    </row>
    <row r="111" spans="4:19" ht="18">
      <c r="D111" s="1"/>
      <c r="E111" s="1"/>
      <c r="F111" s="1"/>
      <c r="G111" s="1"/>
      <c r="H111" s="1"/>
      <c r="I111" s="1"/>
      <c r="J111" s="1"/>
      <c r="K111" s="1"/>
      <c r="L111" s="1"/>
      <c r="M111" s="1"/>
      <c r="N111" s="1"/>
      <c r="O111" s="1"/>
      <c r="P111" s="1"/>
      <c r="Q111" s="1"/>
      <c r="R111" s="1"/>
      <c r="S111" s="1"/>
    </row>
    <row r="112" spans="4:19" ht="18">
      <c r="D112" s="1"/>
      <c r="E112" s="1"/>
      <c r="F112" s="1"/>
      <c r="G112" s="1"/>
      <c r="H112" s="1"/>
      <c r="I112" s="1"/>
      <c r="J112" s="1"/>
      <c r="K112" s="1"/>
      <c r="L112" s="1"/>
      <c r="M112" s="1"/>
      <c r="N112" s="1"/>
      <c r="O112" s="1"/>
      <c r="P112" s="1"/>
      <c r="Q112" s="1"/>
      <c r="R112" s="1"/>
      <c r="S112" s="1"/>
    </row>
    <row r="113" spans="4:19" ht="18">
      <c r="D113" s="1"/>
      <c r="E113" s="1"/>
      <c r="F113" s="1"/>
      <c r="G113" s="1"/>
      <c r="H113" s="1"/>
      <c r="I113" s="1"/>
      <c r="J113" s="1"/>
      <c r="K113" s="1"/>
      <c r="L113" s="1"/>
      <c r="M113" s="1"/>
      <c r="N113" s="1"/>
      <c r="O113" s="1"/>
      <c r="P113" s="1"/>
      <c r="Q113" s="1"/>
      <c r="R113" s="1"/>
      <c r="S113" s="1"/>
    </row>
    <row r="114" spans="4:19" ht="18">
      <c r="D114" s="1"/>
      <c r="E114" s="1"/>
      <c r="F114" s="1"/>
      <c r="G114" s="1"/>
      <c r="H114" s="1"/>
      <c r="I114" s="1"/>
      <c r="J114" s="1"/>
      <c r="K114" s="1"/>
      <c r="L114" s="1"/>
      <c r="M114" s="1"/>
      <c r="N114" s="1"/>
      <c r="O114" s="1"/>
      <c r="P114" s="1"/>
      <c r="Q114" s="1"/>
      <c r="R114" s="1"/>
      <c r="S114" s="1"/>
    </row>
    <row r="115" spans="4:19" ht="18">
      <c r="D115" s="1"/>
      <c r="E115" s="1"/>
      <c r="F115" s="1"/>
      <c r="G115" s="1"/>
      <c r="H115" s="1"/>
      <c r="I115" s="1"/>
      <c r="J115" s="1"/>
      <c r="K115" s="1"/>
      <c r="L115" s="1"/>
      <c r="M115" s="1"/>
      <c r="N115" s="1"/>
      <c r="O115" s="1"/>
      <c r="P115" s="1"/>
      <c r="Q115" s="1"/>
      <c r="R115" s="1"/>
      <c r="S115" s="1"/>
    </row>
    <row r="116" spans="4:19" ht="18">
      <c r="D116" s="1"/>
      <c r="E116" s="1"/>
      <c r="F116" s="1"/>
      <c r="G116" s="1"/>
      <c r="H116" s="1"/>
      <c r="I116" s="1"/>
      <c r="J116" s="1"/>
      <c r="K116" s="1"/>
      <c r="L116" s="1"/>
      <c r="M116" s="1"/>
      <c r="N116" s="1"/>
      <c r="O116" s="1"/>
      <c r="P116" s="1"/>
      <c r="Q116" s="1"/>
      <c r="R116" s="1"/>
      <c r="S116" s="1"/>
    </row>
    <row r="117" spans="4:19" ht="18">
      <c r="D117" s="1"/>
      <c r="E117" s="1"/>
      <c r="F117" s="1"/>
      <c r="G117" s="1"/>
      <c r="H117" s="1"/>
      <c r="I117" s="1"/>
      <c r="J117" s="1"/>
      <c r="K117" s="1"/>
      <c r="L117" s="1"/>
      <c r="M117" s="1"/>
      <c r="N117" s="1"/>
      <c r="O117" s="1"/>
      <c r="P117" s="1"/>
      <c r="Q117" s="1"/>
      <c r="R117" s="1"/>
      <c r="S117" s="1"/>
    </row>
    <row r="118" spans="4:19" ht="18">
      <c r="D118" s="1"/>
      <c r="E118" s="1"/>
      <c r="F118" s="1"/>
      <c r="G118" s="1"/>
      <c r="H118" s="1"/>
      <c r="I118" s="1"/>
      <c r="J118" s="1"/>
      <c r="K118" s="1"/>
      <c r="L118" s="1"/>
      <c r="M118" s="1"/>
      <c r="N118" s="1"/>
      <c r="O118" s="1"/>
      <c r="P118" s="1"/>
      <c r="Q118" s="1"/>
      <c r="R118" s="1"/>
      <c r="S118" s="1"/>
    </row>
    <row r="119" spans="4:19" ht="18">
      <c r="D119" s="1"/>
      <c r="E119" s="1"/>
      <c r="F119" s="1"/>
      <c r="G119" s="1"/>
      <c r="H119" s="1"/>
      <c r="I119" s="1"/>
      <c r="J119" s="1"/>
      <c r="K119" s="1"/>
      <c r="L119" s="1"/>
      <c r="M119" s="1"/>
      <c r="N119" s="1"/>
      <c r="O119" s="1"/>
      <c r="P119" s="1"/>
      <c r="Q119" s="1"/>
      <c r="R119" s="1"/>
      <c r="S119" s="1"/>
    </row>
    <row r="120" spans="4:19" ht="18">
      <c r="D120" s="1"/>
      <c r="E120" s="1"/>
      <c r="F120" s="1"/>
      <c r="G120" s="1"/>
      <c r="H120" s="1"/>
      <c r="I120" s="1"/>
      <c r="J120" s="1"/>
      <c r="K120" s="1"/>
      <c r="L120" s="1"/>
      <c r="M120" s="1"/>
      <c r="N120" s="1"/>
      <c r="O120" s="1"/>
      <c r="P120" s="1"/>
      <c r="Q120" s="1"/>
      <c r="R120" s="1"/>
      <c r="S120" s="1"/>
    </row>
    <row r="121" spans="4:19" ht="18">
      <c r="D121" s="1"/>
      <c r="E121" s="1"/>
      <c r="F121" s="1"/>
      <c r="G121" s="1"/>
      <c r="H121" s="1"/>
      <c r="I121" s="1"/>
      <c r="J121" s="1"/>
      <c r="K121" s="1"/>
      <c r="L121" s="1"/>
      <c r="M121" s="1"/>
      <c r="N121" s="1"/>
      <c r="O121" s="1"/>
      <c r="P121" s="1"/>
      <c r="Q121" s="1"/>
      <c r="R121" s="1"/>
      <c r="S121" s="1"/>
    </row>
    <row r="122" spans="4:19" ht="18">
      <c r="D122" s="1"/>
      <c r="E122" s="1"/>
      <c r="F122" s="1"/>
      <c r="G122" s="1"/>
      <c r="H122" s="1"/>
      <c r="I122" s="1"/>
      <c r="J122" s="1"/>
      <c r="K122" s="1"/>
      <c r="L122" s="1"/>
      <c r="M122" s="1"/>
      <c r="N122" s="1"/>
      <c r="O122" s="1"/>
      <c r="P122" s="1"/>
      <c r="Q122" s="1"/>
      <c r="R122" s="1"/>
      <c r="S122" s="1"/>
    </row>
    <row r="123" spans="4:19" ht="18">
      <c r="D123" s="1"/>
      <c r="E123" s="1"/>
      <c r="F123" s="1"/>
      <c r="G123" s="1"/>
      <c r="H123" s="1"/>
      <c r="I123" s="1"/>
      <c r="J123" s="1"/>
      <c r="K123" s="1"/>
      <c r="L123" s="1"/>
      <c r="M123" s="1"/>
      <c r="N123" s="1"/>
      <c r="O123" s="1"/>
      <c r="P123" s="1"/>
      <c r="Q123" s="1"/>
      <c r="R123" s="1"/>
      <c r="S123" s="1"/>
    </row>
    <row r="124" spans="4:19" ht="18">
      <c r="D124" s="1"/>
      <c r="E124" s="1"/>
      <c r="F124" s="1"/>
      <c r="G124" s="1"/>
      <c r="H124" s="1"/>
      <c r="I124" s="1"/>
      <c r="J124" s="1"/>
      <c r="K124" s="1"/>
      <c r="L124" s="1"/>
      <c r="M124" s="1"/>
      <c r="N124" s="1"/>
      <c r="O124" s="1"/>
      <c r="P124" s="1"/>
      <c r="Q124" s="1"/>
      <c r="R124" s="1"/>
      <c r="S124" s="1"/>
    </row>
    <row r="125" spans="4:19" ht="18">
      <c r="D125" s="1"/>
      <c r="E125" s="1"/>
      <c r="F125" s="1"/>
      <c r="G125" s="1"/>
      <c r="H125" s="1"/>
      <c r="I125" s="1"/>
      <c r="J125" s="1"/>
      <c r="K125" s="1"/>
      <c r="L125" s="1"/>
      <c r="M125" s="1"/>
      <c r="N125" s="1"/>
      <c r="O125" s="1"/>
      <c r="P125" s="1"/>
      <c r="Q125" s="1"/>
      <c r="R125" s="1"/>
      <c r="S125" s="1"/>
    </row>
    <row r="126" spans="4:19" ht="18">
      <c r="D126" s="1"/>
      <c r="E126" s="1"/>
      <c r="F126" s="1"/>
      <c r="G126" s="1"/>
      <c r="H126" s="1"/>
      <c r="I126" s="1"/>
      <c r="J126" s="1"/>
      <c r="K126" s="1"/>
      <c r="L126" s="1"/>
      <c r="M126" s="1"/>
      <c r="N126" s="1"/>
      <c r="O126" s="1"/>
      <c r="P126" s="1"/>
      <c r="Q126" s="1"/>
      <c r="R126" s="1"/>
      <c r="S126" s="1"/>
    </row>
    <row r="127" spans="4:19" ht="18">
      <c r="D127" s="1"/>
      <c r="E127" s="1"/>
      <c r="F127" s="1"/>
      <c r="G127" s="1"/>
      <c r="H127" s="1"/>
      <c r="I127" s="1"/>
      <c r="J127" s="1"/>
      <c r="K127" s="1"/>
      <c r="L127" s="1"/>
      <c r="M127" s="1"/>
      <c r="N127" s="1"/>
      <c r="O127" s="1"/>
      <c r="P127" s="1"/>
      <c r="Q127" s="1"/>
      <c r="R127" s="1"/>
      <c r="S127" s="1"/>
    </row>
    <row r="128" spans="4:19" ht="18">
      <c r="D128" s="1"/>
      <c r="E128" s="1"/>
      <c r="F128" s="1"/>
      <c r="G128" s="1"/>
      <c r="H128" s="1"/>
      <c r="I128" s="1"/>
      <c r="J128" s="1"/>
      <c r="K128" s="1"/>
      <c r="L128" s="1"/>
      <c r="M128" s="1"/>
      <c r="N128" s="1"/>
      <c r="O128" s="1"/>
      <c r="P128" s="1"/>
      <c r="Q128" s="1"/>
      <c r="R128" s="1"/>
      <c r="S128" s="1"/>
    </row>
    <row r="129" spans="4:19" ht="18">
      <c r="D129" s="1"/>
      <c r="E129" s="1"/>
      <c r="F129" s="1"/>
      <c r="G129" s="1"/>
      <c r="H129" s="1"/>
      <c r="I129" s="1"/>
      <c r="J129" s="1"/>
      <c r="K129" s="1"/>
      <c r="L129" s="1"/>
      <c r="M129" s="1"/>
      <c r="N129" s="1"/>
      <c r="O129" s="1"/>
      <c r="P129" s="1"/>
      <c r="Q129" s="1"/>
      <c r="R129" s="1"/>
      <c r="S129" s="1"/>
    </row>
    <row r="130" spans="4:19" ht="18">
      <c r="D130" s="1"/>
      <c r="E130" s="1"/>
      <c r="F130" s="1"/>
      <c r="G130" s="1"/>
      <c r="H130" s="1"/>
      <c r="I130" s="1"/>
      <c r="J130" s="1"/>
      <c r="K130" s="1"/>
      <c r="L130" s="1"/>
      <c r="M130" s="1"/>
      <c r="N130" s="1"/>
      <c r="O130" s="1"/>
      <c r="P130" s="1"/>
      <c r="Q130" s="1"/>
      <c r="R130" s="1"/>
      <c r="S130" s="1"/>
    </row>
    <row r="131" spans="4:19" ht="18">
      <c r="D131" s="1"/>
      <c r="E131" s="1"/>
      <c r="F131" s="1"/>
      <c r="G131" s="1"/>
      <c r="H131" s="1"/>
      <c r="I131" s="1"/>
      <c r="J131" s="1"/>
      <c r="K131" s="1"/>
      <c r="L131" s="1"/>
      <c r="M131" s="1"/>
      <c r="N131" s="1"/>
      <c r="O131" s="1"/>
      <c r="P131" s="1"/>
      <c r="Q131" s="1"/>
      <c r="R131" s="1"/>
      <c r="S131" s="1"/>
    </row>
    <row r="132" spans="4:19" ht="18">
      <c r="D132" s="1"/>
      <c r="E132" s="1"/>
      <c r="F132" s="1"/>
      <c r="G132" s="1"/>
      <c r="H132" s="1"/>
      <c r="I132" s="1"/>
      <c r="J132" s="1"/>
      <c r="K132" s="1"/>
      <c r="L132" s="1"/>
      <c r="M132" s="1"/>
      <c r="N132" s="1"/>
      <c r="O132" s="1"/>
      <c r="P132" s="1"/>
      <c r="Q132" s="1"/>
      <c r="R132" s="1"/>
      <c r="S132" s="1"/>
    </row>
    <row r="133" spans="4:19" ht="18">
      <c r="D133" s="1"/>
      <c r="E133" s="1"/>
      <c r="F133" s="1"/>
      <c r="G133" s="1"/>
      <c r="H133" s="1"/>
      <c r="I133" s="1"/>
      <c r="J133" s="1"/>
      <c r="K133" s="1"/>
      <c r="L133" s="1"/>
      <c r="M133" s="1"/>
      <c r="N133" s="1"/>
      <c r="O133" s="1"/>
      <c r="P133" s="1"/>
      <c r="Q133" s="1"/>
      <c r="R133" s="1"/>
      <c r="S133" s="1"/>
    </row>
    <row r="134" spans="4:19" ht="18">
      <c r="D134" s="1"/>
      <c r="E134" s="1"/>
      <c r="F134" s="1"/>
      <c r="G134" s="1"/>
      <c r="H134" s="1"/>
      <c r="I134" s="1"/>
      <c r="J134" s="1"/>
      <c r="K134" s="1"/>
      <c r="L134" s="1"/>
      <c r="M134" s="1"/>
      <c r="N134" s="1"/>
      <c r="O134" s="1"/>
      <c r="P134" s="1"/>
      <c r="Q134" s="1"/>
      <c r="R134" s="1"/>
      <c r="S134" s="1"/>
    </row>
    <row r="135" spans="4:19" ht="18">
      <c r="D135" s="1"/>
      <c r="E135" s="1"/>
      <c r="F135" s="1"/>
      <c r="G135" s="1"/>
      <c r="H135" s="1"/>
      <c r="I135" s="1"/>
      <c r="J135" s="1"/>
      <c r="K135" s="1"/>
      <c r="L135" s="1"/>
      <c r="M135" s="1"/>
      <c r="N135" s="1"/>
      <c r="O135" s="1"/>
      <c r="P135" s="1"/>
      <c r="Q135" s="1"/>
      <c r="R135" s="1"/>
      <c r="S135" s="1"/>
    </row>
    <row r="136" spans="4:19" ht="18">
      <c r="D136" s="1"/>
      <c r="E136" s="1"/>
      <c r="F136" s="1"/>
      <c r="G136" s="1"/>
      <c r="H136" s="1"/>
      <c r="I136" s="1"/>
      <c r="J136" s="1"/>
      <c r="K136" s="1"/>
      <c r="L136" s="1"/>
      <c r="M136" s="1"/>
      <c r="N136" s="1"/>
      <c r="O136" s="1"/>
      <c r="P136" s="1"/>
      <c r="Q136" s="1"/>
      <c r="R136" s="1"/>
      <c r="S136" s="1"/>
    </row>
    <row r="137" spans="4:19" ht="18">
      <c r="D137" s="1"/>
      <c r="E137" s="1"/>
      <c r="F137" s="1"/>
      <c r="G137" s="1"/>
      <c r="H137" s="1"/>
      <c r="I137" s="1"/>
      <c r="J137" s="1"/>
      <c r="K137" s="1"/>
      <c r="L137" s="1"/>
      <c r="M137" s="1"/>
      <c r="N137" s="1"/>
      <c r="O137" s="1"/>
      <c r="P137" s="1"/>
      <c r="Q137" s="1"/>
      <c r="R137" s="1"/>
      <c r="S137" s="1"/>
    </row>
    <row r="138" spans="4:19" ht="18">
      <c r="D138" s="1"/>
      <c r="E138" s="1"/>
      <c r="F138" s="1"/>
      <c r="G138" s="1"/>
      <c r="H138" s="1"/>
      <c r="I138" s="1"/>
      <c r="J138" s="1"/>
      <c r="K138" s="1"/>
      <c r="L138" s="1"/>
      <c r="M138" s="1"/>
      <c r="N138" s="1"/>
      <c r="O138" s="1"/>
      <c r="P138" s="1"/>
      <c r="Q138" s="1"/>
      <c r="R138" s="1"/>
      <c r="S138" s="1"/>
    </row>
    <row r="139" spans="4:19" ht="18">
      <c r="D139" s="1"/>
      <c r="E139" s="1"/>
      <c r="F139" s="1"/>
      <c r="G139" s="1"/>
      <c r="H139" s="1"/>
      <c r="I139" s="1"/>
      <c r="J139" s="1"/>
      <c r="K139" s="1"/>
      <c r="L139" s="1"/>
      <c r="M139" s="1"/>
      <c r="N139" s="1"/>
      <c r="O139" s="1"/>
      <c r="P139" s="1"/>
      <c r="Q139" s="1"/>
      <c r="R139" s="1"/>
      <c r="S139" s="1"/>
    </row>
    <row r="140" spans="4:19" ht="18">
      <c r="D140" s="1"/>
      <c r="E140" s="1"/>
      <c r="F140" s="1"/>
      <c r="G140" s="1"/>
      <c r="H140" s="1"/>
      <c r="I140" s="1"/>
      <c r="J140" s="1"/>
      <c r="K140" s="1"/>
      <c r="L140" s="1"/>
      <c r="M140" s="1"/>
      <c r="N140" s="1"/>
      <c r="O140" s="1"/>
      <c r="P140" s="1"/>
      <c r="Q140" s="1"/>
      <c r="R140" s="1"/>
      <c r="S140" s="1"/>
    </row>
    <row r="141" spans="4:19" ht="18">
      <c r="D141" s="1"/>
      <c r="E141" s="1"/>
      <c r="F141" s="1"/>
      <c r="G141" s="1"/>
      <c r="H141" s="1"/>
      <c r="I141" s="1"/>
      <c r="J141" s="1"/>
      <c r="K141" s="1"/>
      <c r="L141" s="1"/>
      <c r="M141" s="1"/>
      <c r="N141" s="1"/>
      <c r="O141" s="1"/>
      <c r="P141" s="1"/>
      <c r="Q141" s="1"/>
      <c r="R141" s="1"/>
      <c r="S141" s="1"/>
    </row>
    <row r="142" spans="4:19" ht="18">
      <c r="D142" s="1"/>
      <c r="E142" s="1"/>
      <c r="F142" s="1"/>
      <c r="G142" s="1"/>
      <c r="H142" s="1"/>
      <c r="I142" s="1"/>
      <c r="J142" s="1"/>
      <c r="K142" s="1"/>
      <c r="L142" s="1"/>
      <c r="M142" s="1"/>
      <c r="N142" s="1"/>
      <c r="O142" s="1"/>
      <c r="P142" s="1"/>
      <c r="Q142" s="1"/>
      <c r="R142" s="1"/>
      <c r="S142" s="1"/>
    </row>
    <row r="143" spans="4:19" ht="18">
      <c r="D143" s="1"/>
      <c r="E143" s="1"/>
      <c r="F143" s="1"/>
      <c r="G143" s="1"/>
      <c r="H143" s="1"/>
      <c r="I143" s="1"/>
      <c r="J143" s="1"/>
      <c r="K143" s="1"/>
      <c r="L143" s="1"/>
      <c r="M143" s="1"/>
      <c r="N143" s="1"/>
      <c r="O143" s="1"/>
      <c r="P143" s="1"/>
      <c r="Q143" s="1"/>
      <c r="R143" s="1"/>
      <c r="S143" s="1"/>
    </row>
    <row r="144" spans="4:19" ht="18">
      <c r="D144" s="1"/>
      <c r="E144" s="1"/>
      <c r="F144" s="1"/>
      <c r="G144" s="1"/>
      <c r="H144" s="1"/>
      <c r="I144" s="1"/>
      <c r="J144" s="1"/>
      <c r="K144" s="1"/>
      <c r="L144" s="1"/>
      <c r="M144" s="1"/>
      <c r="N144" s="1"/>
      <c r="O144" s="1"/>
      <c r="P144" s="1"/>
      <c r="Q144" s="1"/>
      <c r="R144" s="1"/>
      <c r="S144" s="1"/>
    </row>
    <row r="145" spans="4:19" ht="18">
      <c r="D145" s="1"/>
      <c r="E145" s="1"/>
      <c r="F145" s="1"/>
      <c r="G145" s="1"/>
      <c r="H145" s="1"/>
      <c r="I145" s="1"/>
      <c r="J145" s="1"/>
      <c r="K145" s="1"/>
      <c r="L145" s="1"/>
      <c r="M145" s="1"/>
      <c r="N145" s="1"/>
      <c r="O145" s="1"/>
      <c r="P145" s="1"/>
      <c r="Q145" s="1"/>
      <c r="R145" s="1"/>
      <c r="S145" s="1"/>
    </row>
    <row r="146" spans="4:19" ht="18">
      <c r="D146" s="1"/>
      <c r="E146" s="1"/>
      <c r="F146" s="1"/>
      <c r="G146" s="1"/>
      <c r="H146" s="1"/>
      <c r="I146" s="1"/>
      <c r="J146" s="1"/>
      <c r="K146" s="1"/>
      <c r="L146" s="1"/>
      <c r="M146" s="1"/>
      <c r="N146" s="1"/>
      <c r="O146" s="1"/>
      <c r="P146" s="1"/>
      <c r="Q146" s="1"/>
      <c r="R146" s="1"/>
      <c r="S146" s="1"/>
    </row>
    <row r="147" spans="4:19" ht="18">
      <c r="D147" s="1"/>
      <c r="E147" s="1"/>
      <c r="F147" s="1"/>
      <c r="G147" s="1"/>
      <c r="H147" s="1"/>
      <c r="I147" s="1"/>
      <c r="J147" s="1"/>
      <c r="K147" s="1"/>
      <c r="L147" s="1"/>
      <c r="M147" s="1"/>
      <c r="N147" s="1"/>
      <c r="O147" s="1"/>
      <c r="P147" s="1"/>
      <c r="Q147" s="1"/>
      <c r="R147" s="1"/>
      <c r="S147" s="1"/>
    </row>
    <row r="148" spans="4:19" ht="18">
      <c r="D148" s="1"/>
      <c r="E148" s="1"/>
      <c r="F148" s="1"/>
      <c r="G148" s="1"/>
      <c r="H148" s="1"/>
      <c r="I148" s="1"/>
      <c r="J148" s="1"/>
      <c r="K148" s="1"/>
      <c r="L148" s="1"/>
      <c r="M148" s="1"/>
      <c r="N148" s="1"/>
      <c r="O148" s="1"/>
      <c r="P148" s="1"/>
      <c r="Q148" s="1"/>
      <c r="R148" s="1"/>
      <c r="S148" s="1"/>
    </row>
    <row r="149" spans="4:19" ht="18">
      <c r="D149" s="1"/>
      <c r="E149" s="1"/>
      <c r="F149" s="1"/>
      <c r="G149" s="1"/>
      <c r="H149" s="1"/>
      <c r="I149" s="1"/>
      <c r="J149" s="1"/>
      <c r="K149" s="1"/>
      <c r="L149" s="1"/>
      <c r="M149" s="1"/>
      <c r="N149" s="1"/>
      <c r="O149" s="1"/>
      <c r="P149" s="1"/>
      <c r="Q149" s="1"/>
      <c r="R149" s="1"/>
      <c r="S149" s="1"/>
    </row>
    <row r="150" spans="4:19" ht="18">
      <c r="D150" s="1"/>
      <c r="E150" s="1"/>
      <c r="F150" s="1"/>
      <c r="G150" s="1"/>
      <c r="H150" s="1"/>
      <c r="I150" s="1"/>
      <c r="J150" s="1"/>
      <c r="K150" s="1"/>
      <c r="L150" s="1"/>
      <c r="M150" s="1"/>
      <c r="N150" s="1"/>
      <c r="O150" s="1"/>
      <c r="P150" s="1"/>
      <c r="Q150" s="1"/>
      <c r="R150" s="1"/>
      <c r="S150" s="1"/>
    </row>
    <row r="151" spans="4:19" ht="18">
      <c r="D151" s="1"/>
      <c r="E151" s="1"/>
      <c r="F151" s="1"/>
      <c r="G151" s="1"/>
      <c r="H151" s="1"/>
      <c r="I151" s="1"/>
      <c r="J151" s="1"/>
      <c r="K151" s="1"/>
      <c r="L151" s="1"/>
      <c r="M151" s="1"/>
      <c r="N151" s="1"/>
      <c r="O151" s="1"/>
      <c r="P151" s="1"/>
      <c r="Q151" s="1"/>
      <c r="R151" s="1"/>
      <c r="S151" s="1"/>
    </row>
    <row r="152" spans="4:19" ht="18">
      <c r="D152" s="1"/>
      <c r="E152" s="1"/>
      <c r="F152" s="1"/>
      <c r="G152" s="1"/>
      <c r="H152" s="1"/>
      <c r="I152" s="1"/>
      <c r="J152" s="1"/>
      <c r="K152" s="1"/>
      <c r="L152" s="1"/>
      <c r="M152" s="1"/>
      <c r="N152" s="1"/>
      <c r="O152" s="1"/>
      <c r="P152" s="1"/>
      <c r="Q152" s="1"/>
      <c r="R152" s="1"/>
      <c r="S152" s="1"/>
    </row>
    <row r="153" spans="4:19" ht="18">
      <c r="D153" s="1"/>
      <c r="E153" s="1"/>
      <c r="F153" s="1"/>
      <c r="G153" s="1"/>
      <c r="H153" s="1"/>
      <c r="I153" s="1"/>
      <c r="J153" s="1"/>
      <c r="K153" s="1"/>
      <c r="L153" s="1"/>
      <c r="M153" s="1"/>
      <c r="N153" s="1"/>
      <c r="O153" s="1"/>
      <c r="P153" s="1"/>
      <c r="Q153" s="1"/>
      <c r="R153" s="1"/>
      <c r="S153" s="1"/>
    </row>
    <row r="154" spans="4:19" ht="18">
      <c r="D154" s="1"/>
      <c r="E154" s="1"/>
      <c r="F154" s="1"/>
      <c r="G154" s="1"/>
      <c r="H154" s="1"/>
      <c r="I154" s="1"/>
      <c r="J154" s="1"/>
      <c r="K154" s="1"/>
      <c r="L154" s="1"/>
      <c r="M154" s="1"/>
      <c r="N154" s="1"/>
      <c r="O154" s="1"/>
      <c r="P154" s="1"/>
      <c r="Q154" s="1"/>
      <c r="R154" s="1"/>
      <c r="S154" s="1"/>
    </row>
    <row r="155" spans="4:19" ht="18">
      <c r="D155" s="1"/>
      <c r="E155" s="1"/>
      <c r="F155" s="1"/>
      <c r="G155" s="1"/>
      <c r="H155" s="1"/>
      <c r="I155" s="1"/>
      <c r="J155" s="1"/>
      <c r="K155" s="1"/>
      <c r="L155" s="1"/>
      <c r="M155" s="1"/>
      <c r="N155" s="1"/>
      <c r="O155" s="1"/>
      <c r="P155" s="1"/>
      <c r="Q155" s="1"/>
      <c r="R155" s="1"/>
      <c r="S155" s="1"/>
    </row>
    <row r="156" spans="4:19" ht="18">
      <c r="D156" s="1"/>
      <c r="E156" s="1"/>
      <c r="F156" s="1"/>
      <c r="G156" s="1"/>
      <c r="H156" s="1"/>
      <c r="I156" s="1"/>
      <c r="J156" s="1"/>
      <c r="K156" s="1"/>
      <c r="L156" s="1"/>
      <c r="M156" s="1"/>
      <c r="N156" s="1"/>
      <c r="O156" s="1"/>
      <c r="P156" s="1"/>
      <c r="Q156" s="1"/>
      <c r="R156" s="1"/>
      <c r="S156" s="1"/>
    </row>
    <row r="157" spans="4:19" ht="18">
      <c r="D157" s="1"/>
      <c r="E157" s="1"/>
      <c r="F157" s="1"/>
      <c r="G157" s="1"/>
      <c r="H157" s="1"/>
      <c r="I157" s="1"/>
      <c r="J157" s="1"/>
      <c r="K157" s="1"/>
      <c r="L157" s="1"/>
      <c r="M157" s="1"/>
      <c r="N157" s="1"/>
      <c r="O157" s="1"/>
      <c r="P157" s="1"/>
      <c r="Q157" s="1"/>
      <c r="R157" s="1"/>
      <c r="S157" s="1"/>
    </row>
    <row r="158" spans="4:19" ht="18">
      <c r="D158" s="1"/>
      <c r="E158" s="1"/>
      <c r="F158" s="1"/>
      <c r="G158" s="1"/>
      <c r="H158" s="1"/>
      <c r="I158" s="1"/>
      <c r="J158" s="1"/>
      <c r="K158" s="1"/>
      <c r="L158" s="1"/>
      <c r="M158" s="1"/>
      <c r="N158" s="1"/>
      <c r="O158" s="1"/>
      <c r="P158" s="1"/>
      <c r="Q158" s="1"/>
      <c r="R158" s="1"/>
      <c r="S158" s="1"/>
    </row>
    <row r="159" spans="4:19" ht="18">
      <c r="D159" s="1"/>
      <c r="E159" s="1"/>
      <c r="F159" s="1"/>
      <c r="G159" s="1"/>
      <c r="H159" s="1"/>
      <c r="I159" s="1"/>
      <c r="J159" s="1"/>
      <c r="K159" s="1"/>
      <c r="L159" s="1"/>
      <c r="M159" s="1"/>
      <c r="N159" s="1"/>
      <c r="O159" s="1"/>
      <c r="P159" s="1"/>
      <c r="Q159" s="1"/>
      <c r="R159" s="1"/>
      <c r="S159" s="1"/>
    </row>
    <row r="160" spans="4:19" ht="18">
      <c r="D160" s="1"/>
      <c r="E160" s="1"/>
      <c r="F160" s="1"/>
      <c r="G160" s="1"/>
      <c r="H160" s="1"/>
      <c r="I160" s="1"/>
      <c r="J160" s="1"/>
      <c r="K160" s="1"/>
      <c r="L160" s="1"/>
      <c r="M160" s="1"/>
      <c r="N160" s="1"/>
      <c r="O160" s="1"/>
      <c r="P160" s="1"/>
      <c r="Q160" s="1"/>
      <c r="R160" s="1"/>
      <c r="S160" s="1"/>
    </row>
    <row r="161" spans="4:19" ht="18">
      <c r="D161" s="1"/>
      <c r="E161" s="1"/>
      <c r="F161" s="1"/>
      <c r="G161" s="1"/>
      <c r="H161" s="1"/>
      <c r="I161" s="1"/>
      <c r="J161" s="1"/>
      <c r="K161" s="1"/>
      <c r="L161" s="1"/>
      <c r="M161" s="1"/>
      <c r="N161" s="1"/>
      <c r="O161" s="1"/>
      <c r="P161" s="1"/>
      <c r="Q161" s="1"/>
      <c r="R161" s="1"/>
      <c r="S161" s="1"/>
    </row>
    <row r="162" spans="4:19" ht="18">
      <c r="D162" s="1"/>
      <c r="E162" s="1"/>
      <c r="F162" s="1"/>
      <c r="G162" s="1"/>
      <c r="H162" s="1"/>
      <c r="I162" s="1"/>
      <c r="J162" s="1"/>
      <c r="K162" s="1"/>
      <c r="L162" s="1"/>
      <c r="M162" s="1"/>
      <c r="N162" s="1"/>
      <c r="O162" s="1"/>
      <c r="P162" s="1"/>
      <c r="Q162" s="1"/>
      <c r="R162" s="1"/>
      <c r="S162" s="1"/>
    </row>
    <row r="163" spans="4:19" ht="18">
      <c r="D163" s="1"/>
      <c r="E163" s="1"/>
      <c r="F163" s="1"/>
      <c r="G163" s="1"/>
      <c r="H163" s="1"/>
      <c r="I163" s="1"/>
      <c r="J163" s="1"/>
      <c r="K163" s="1"/>
      <c r="L163" s="1"/>
      <c r="M163" s="1"/>
      <c r="N163" s="1"/>
      <c r="O163" s="1"/>
      <c r="P163" s="1"/>
      <c r="Q163" s="1"/>
      <c r="R163" s="1"/>
      <c r="S163" s="1"/>
    </row>
    <row r="164" spans="4:19" ht="18">
      <c r="D164" s="1"/>
      <c r="E164" s="1"/>
      <c r="F164" s="1"/>
      <c r="G164" s="1"/>
      <c r="H164" s="1"/>
      <c r="I164" s="1"/>
      <c r="J164" s="1"/>
      <c r="K164" s="1"/>
      <c r="L164" s="1"/>
      <c r="M164" s="1"/>
      <c r="N164" s="1"/>
      <c r="O164" s="1"/>
      <c r="P164" s="1"/>
      <c r="Q164" s="1"/>
      <c r="R164" s="1"/>
      <c r="S164" s="1"/>
    </row>
    <row r="165" spans="4:19" ht="18">
      <c r="D165" s="1"/>
      <c r="E165" s="1"/>
      <c r="F165" s="1"/>
      <c r="G165" s="1"/>
      <c r="H165" s="1"/>
      <c r="I165" s="1"/>
      <c r="J165" s="1"/>
      <c r="K165" s="1"/>
      <c r="L165" s="1"/>
      <c r="M165" s="1"/>
      <c r="N165" s="1"/>
      <c r="O165" s="1"/>
      <c r="P165" s="1"/>
      <c r="Q165" s="1"/>
      <c r="R165" s="1"/>
      <c r="S165" s="1"/>
    </row>
    <row r="166" spans="4:19" ht="18">
      <c r="D166" s="1"/>
      <c r="E166" s="1"/>
      <c r="F166" s="1"/>
      <c r="G166" s="1"/>
      <c r="H166" s="1"/>
      <c r="I166" s="1"/>
      <c r="J166" s="1"/>
      <c r="K166" s="1"/>
      <c r="L166" s="1"/>
      <c r="M166" s="1"/>
      <c r="N166" s="1"/>
      <c r="O166" s="1"/>
      <c r="P166" s="1"/>
      <c r="Q166" s="1"/>
      <c r="R166" s="1"/>
      <c r="S166" s="1"/>
    </row>
    <row r="167" spans="4:19" ht="18">
      <c r="D167" s="1"/>
      <c r="E167" s="1"/>
      <c r="F167" s="1"/>
      <c r="G167" s="1"/>
      <c r="H167" s="1"/>
      <c r="I167" s="1"/>
      <c r="J167" s="1"/>
      <c r="K167" s="1"/>
      <c r="L167" s="1"/>
      <c r="M167" s="1"/>
      <c r="N167" s="1"/>
      <c r="O167" s="1"/>
      <c r="P167" s="1"/>
      <c r="Q167" s="1"/>
      <c r="R167" s="1"/>
      <c r="S167" s="1"/>
    </row>
    <row r="168" spans="4:19" ht="18">
      <c r="D168" s="1"/>
      <c r="E168" s="1"/>
      <c r="F168" s="1"/>
      <c r="G168" s="1"/>
      <c r="H168" s="1"/>
      <c r="I168" s="1"/>
      <c r="J168" s="1"/>
      <c r="K168" s="1"/>
      <c r="L168" s="1"/>
      <c r="M168" s="1"/>
      <c r="N168" s="1"/>
      <c r="O168" s="1"/>
      <c r="P168" s="1"/>
      <c r="Q168" s="1"/>
      <c r="R168" s="1"/>
      <c r="S168" s="1"/>
    </row>
    <row r="169" spans="4:19" ht="18">
      <c r="D169" s="1"/>
      <c r="E169" s="1"/>
      <c r="F169" s="1"/>
      <c r="G169" s="1"/>
      <c r="H169" s="1"/>
      <c r="I169" s="1"/>
      <c r="J169" s="1"/>
      <c r="K169" s="1"/>
      <c r="L169" s="1"/>
      <c r="M169" s="1"/>
      <c r="N169" s="1"/>
      <c r="O169" s="1"/>
      <c r="P169" s="1"/>
      <c r="Q169" s="1"/>
      <c r="R169" s="1"/>
      <c r="S169" s="1"/>
    </row>
    <row r="170" spans="4:19" ht="18">
      <c r="D170" s="1"/>
      <c r="E170" s="1"/>
      <c r="F170" s="1"/>
      <c r="G170" s="1"/>
      <c r="H170" s="1"/>
      <c r="I170" s="1"/>
      <c r="J170" s="1"/>
      <c r="K170" s="1"/>
      <c r="L170" s="1"/>
      <c r="M170" s="1"/>
      <c r="N170" s="1"/>
      <c r="O170" s="1"/>
      <c r="P170" s="1"/>
      <c r="Q170" s="1"/>
      <c r="R170" s="1"/>
      <c r="S170" s="1"/>
    </row>
    <row r="171" spans="4:19" ht="18">
      <c r="D171" s="1"/>
      <c r="E171" s="1"/>
      <c r="F171" s="1"/>
      <c r="G171" s="1"/>
      <c r="H171" s="1"/>
      <c r="I171" s="1"/>
      <c r="J171" s="1"/>
      <c r="K171" s="1"/>
      <c r="L171" s="1"/>
      <c r="M171" s="1"/>
      <c r="N171" s="1"/>
      <c r="O171" s="1"/>
      <c r="P171" s="1"/>
      <c r="Q171" s="1"/>
      <c r="R171" s="1"/>
      <c r="S171" s="1"/>
    </row>
    <row r="172" spans="4:19" ht="18">
      <c r="D172" s="1"/>
      <c r="E172" s="1"/>
      <c r="F172" s="1"/>
      <c r="G172" s="1"/>
      <c r="H172" s="1"/>
      <c r="I172" s="1"/>
      <c r="J172" s="1"/>
      <c r="K172" s="1"/>
      <c r="L172" s="1"/>
      <c r="M172" s="1"/>
      <c r="N172" s="1"/>
      <c r="O172" s="1"/>
      <c r="P172" s="1"/>
      <c r="Q172" s="1"/>
      <c r="R172" s="1"/>
      <c r="S172" s="1"/>
    </row>
    <row r="173" spans="4:19" ht="18">
      <c r="D173" s="1"/>
      <c r="E173" s="1"/>
      <c r="F173" s="1"/>
      <c r="G173" s="1"/>
      <c r="H173" s="1"/>
      <c r="I173" s="1"/>
      <c r="J173" s="1"/>
      <c r="K173" s="1"/>
      <c r="L173" s="1"/>
      <c r="M173" s="1"/>
      <c r="N173" s="1"/>
      <c r="O173" s="1"/>
      <c r="P173" s="1"/>
      <c r="Q173" s="1"/>
      <c r="R173" s="1"/>
      <c r="S173" s="1"/>
    </row>
    <row r="174" spans="4:19" ht="18">
      <c r="D174" s="1"/>
      <c r="E174" s="1"/>
      <c r="F174" s="1"/>
      <c r="G174" s="1"/>
      <c r="H174" s="1"/>
      <c r="I174" s="1"/>
      <c r="J174" s="1"/>
      <c r="K174" s="1"/>
      <c r="L174" s="1"/>
      <c r="M174" s="1"/>
      <c r="N174" s="1"/>
      <c r="O174" s="1"/>
      <c r="P174" s="1"/>
      <c r="Q174" s="1"/>
      <c r="R174" s="1"/>
      <c r="S174" s="1"/>
    </row>
    <row r="175" spans="4:19" ht="18">
      <c r="D175" s="1"/>
      <c r="E175" s="1"/>
      <c r="F175" s="1"/>
      <c r="G175" s="1"/>
      <c r="H175" s="1"/>
      <c r="I175" s="1"/>
      <c r="J175" s="1"/>
      <c r="K175" s="1"/>
      <c r="L175" s="1"/>
      <c r="M175" s="1"/>
      <c r="N175" s="1"/>
      <c r="O175" s="1"/>
      <c r="P175" s="1"/>
      <c r="Q175" s="1"/>
      <c r="R175" s="1"/>
      <c r="S175" s="1"/>
    </row>
    <row r="176" spans="4:19" ht="18">
      <c r="D176" s="1"/>
      <c r="E176" s="1"/>
      <c r="F176" s="1"/>
      <c r="G176" s="1"/>
      <c r="H176" s="1"/>
      <c r="I176" s="1"/>
      <c r="J176" s="1"/>
      <c r="K176" s="1"/>
      <c r="L176" s="1"/>
      <c r="M176" s="1"/>
      <c r="N176" s="1"/>
      <c r="O176" s="1"/>
      <c r="P176" s="1"/>
      <c r="Q176" s="1"/>
      <c r="R176" s="1"/>
      <c r="S176" s="1"/>
    </row>
    <row r="177" spans="4:19" ht="18">
      <c r="D177" s="1"/>
      <c r="E177" s="1"/>
      <c r="F177" s="1"/>
      <c r="G177" s="1"/>
      <c r="H177" s="1"/>
      <c r="I177" s="1"/>
      <c r="J177" s="1"/>
      <c r="K177" s="1"/>
      <c r="L177" s="1"/>
      <c r="M177" s="1"/>
      <c r="N177" s="1"/>
      <c r="O177" s="1"/>
      <c r="P177" s="1"/>
      <c r="Q177" s="1"/>
      <c r="R177" s="1"/>
      <c r="S177" s="1"/>
    </row>
    <row r="178" spans="4:19" ht="18">
      <c r="D178" s="1"/>
      <c r="E178" s="1"/>
      <c r="F178" s="1"/>
      <c r="G178" s="1"/>
      <c r="H178" s="1"/>
      <c r="I178" s="1"/>
      <c r="J178" s="1"/>
      <c r="K178" s="1"/>
      <c r="L178" s="1"/>
      <c r="M178" s="1"/>
      <c r="N178" s="1"/>
      <c r="O178" s="1"/>
      <c r="P178" s="1"/>
      <c r="Q178" s="1"/>
      <c r="R178" s="1"/>
      <c r="S178" s="1"/>
    </row>
    <row r="179" spans="4:19" ht="18">
      <c r="D179" s="1"/>
      <c r="E179" s="1"/>
      <c r="F179" s="1"/>
      <c r="G179" s="1"/>
      <c r="H179" s="1"/>
      <c r="I179" s="1"/>
      <c r="J179" s="1"/>
      <c r="K179" s="1"/>
      <c r="L179" s="1"/>
      <c r="M179" s="1"/>
      <c r="N179" s="1"/>
      <c r="O179" s="1"/>
      <c r="P179" s="1"/>
      <c r="Q179" s="1"/>
      <c r="R179" s="1"/>
      <c r="S179" s="1"/>
    </row>
    <row r="180" spans="4:19" ht="18">
      <c r="D180" s="1"/>
      <c r="E180" s="1"/>
      <c r="F180" s="1"/>
      <c r="G180" s="1"/>
      <c r="H180" s="1"/>
      <c r="I180" s="1"/>
      <c r="J180" s="1"/>
      <c r="K180" s="1"/>
      <c r="L180" s="1"/>
      <c r="M180" s="1"/>
      <c r="N180" s="1"/>
      <c r="O180" s="1"/>
      <c r="P180" s="1"/>
      <c r="Q180" s="1"/>
      <c r="R180" s="1"/>
      <c r="S180" s="1"/>
    </row>
    <row r="181" spans="4:19" ht="18">
      <c r="D181" s="1"/>
      <c r="E181" s="1"/>
      <c r="F181" s="1"/>
      <c r="G181" s="1"/>
      <c r="H181" s="1"/>
      <c r="I181" s="1"/>
      <c r="J181" s="1"/>
      <c r="K181" s="1"/>
      <c r="L181" s="1"/>
      <c r="M181" s="1"/>
      <c r="N181" s="1"/>
      <c r="O181" s="1"/>
      <c r="P181" s="1"/>
      <c r="Q181" s="1"/>
      <c r="R181" s="1"/>
      <c r="S181" s="1"/>
    </row>
    <row r="182" spans="4:19" ht="18">
      <c r="D182" s="1"/>
      <c r="E182" s="1"/>
      <c r="F182" s="1"/>
      <c r="G182" s="1"/>
      <c r="H182" s="1"/>
      <c r="I182" s="1"/>
      <c r="J182" s="1"/>
      <c r="K182" s="1"/>
      <c r="L182" s="1"/>
      <c r="M182" s="1"/>
      <c r="N182" s="1"/>
      <c r="O182" s="1"/>
      <c r="P182" s="1"/>
      <c r="Q182" s="1"/>
      <c r="R182" s="1"/>
      <c r="S182" s="1"/>
    </row>
    <row r="183" spans="4:19" ht="18">
      <c r="D183" s="1"/>
      <c r="E183" s="1"/>
      <c r="F183" s="1"/>
      <c r="G183" s="1"/>
      <c r="H183" s="1"/>
      <c r="I183" s="1"/>
      <c r="J183" s="1"/>
      <c r="K183" s="1"/>
      <c r="L183" s="1"/>
      <c r="M183" s="1"/>
      <c r="N183" s="1"/>
      <c r="O183" s="1"/>
      <c r="P183" s="1"/>
      <c r="Q183" s="1"/>
      <c r="R183" s="1"/>
      <c r="S183" s="1"/>
    </row>
    <row r="184" spans="4:19" ht="18">
      <c r="D184" s="1"/>
      <c r="E184" s="1"/>
      <c r="F184" s="1"/>
      <c r="G184" s="1"/>
      <c r="H184" s="1"/>
      <c r="I184" s="1"/>
      <c r="J184" s="1"/>
      <c r="K184" s="1"/>
      <c r="L184" s="1"/>
      <c r="M184" s="1"/>
      <c r="N184" s="1"/>
      <c r="O184" s="1"/>
      <c r="P184" s="1"/>
      <c r="Q184" s="1"/>
      <c r="R184" s="1"/>
      <c r="S184" s="1"/>
    </row>
    <row r="185" spans="4:19" ht="18">
      <c r="D185" s="1"/>
      <c r="E185" s="1"/>
      <c r="F185" s="1"/>
      <c r="G185" s="1"/>
      <c r="H185" s="1"/>
      <c r="I185" s="1"/>
      <c r="J185" s="1"/>
      <c r="K185" s="1"/>
      <c r="L185" s="1"/>
      <c r="M185" s="1"/>
      <c r="N185" s="1"/>
      <c r="O185" s="1"/>
      <c r="P185" s="1"/>
      <c r="Q185" s="1"/>
      <c r="R185" s="1"/>
      <c r="S185" s="1"/>
    </row>
    <row r="186" spans="4:19" ht="18">
      <c r="D186" s="1"/>
      <c r="E186" s="1"/>
      <c r="F186" s="1"/>
      <c r="G186" s="1"/>
      <c r="H186" s="1"/>
      <c r="I186" s="1"/>
      <c r="J186" s="1"/>
      <c r="K186" s="1"/>
      <c r="L186" s="1"/>
      <c r="M186" s="1"/>
      <c r="N186" s="1"/>
      <c r="O186" s="1"/>
      <c r="P186" s="1"/>
      <c r="Q186" s="1"/>
      <c r="R186" s="1"/>
      <c r="S186" s="1"/>
    </row>
    <row r="187" spans="4:19" ht="18">
      <c r="D187" s="1"/>
      <c r="E187" s="1"/>
      <c r="F187" s="1"/>
      <c r="G187" s="1"/>
      <c r="H187" s="1"/>
      <c r="I187" s="1"/>
      <c r="J187" s="1"/>
      <c r="K187" s="1"/>
      <c r="L187" s="1"/>
      <c r="M187" s="1"/>
      <c r="N187" s="1"/>
      <c r="O187" s="1"/>
      <c r="P187" s="1"/>
      <c r="Q187" s="1"/>
      <c r="R187" s="1"/>
      <c r="S187" s="1"/>
    </row>
    <row r="188" spans="4:19" ht="18">
      <c r="D188" s="1"/>
      <c r="E188" s="1"/>
      <c r="F188" s="1"/>
      <c r="G188" s="1"/>
      <c r="H188" s="1"/>
      <c r="I188" s="1"/>
      <c r="J188" s="1"/>
      <c r="K188" s="1"/>
      <c r="L188" s="1"/>
      <c r="M188" s="1"/>
      <c r="N188" s="1"/>
      <c r="O188" s="1"/>
      <c r="P188" s="1"/>
      <c r="Q188" s="1"/>
      <c r="R188" s="1"/>
      <c r="S188" s="1"/>
    </row>
    <row r="189" spans="4:19" ht="18">
      <c r="D189" s="1"/>
      <c r="E189" s="1"/>
      <c r="F189" s="1"/>
      <c r="G189" s="1"/>
      <c r="H189" s="1"/>
      <c r="I189" s="1"/>
      <c r="J189" s="1"/>
      <c r="K189" s="1"/>
      <c r="L189" s="1"/>
      <c r="M189" s="1"/>
      <c r="N189" s="1"/>
      <c r="O189" s="1"/>
      <c r="P189" s="1"/>
      <c r="Q189" s="1"/>
      <c r="R189" s="1"/>
      <c r="S189" s="1"/>
    </row>
    <row r="190" spans="4:19" ht="18">
      <c r="D190" s="1"/>
      <c r="E190" s="1"/>
      <c r="F190" s="1"/>
      <c r="G190" s="1"/>
      <c r="H190" s="1"/>
      <c r="I190" s="1"/>
      <c r="J190" s="1"/>
      <c r="K190" s="1"/>
      <c r="L190" s="1"/>
      <c r="M190" s="1"/>
      <c r="N190" s="1"/>
      <c r="O190" s="1"/>
      <c r="P190" s="1"/>
      <c r="Q190" s="1"/>
      <c r="R190" s="1"/>
      <c r="S190" s="1"/>
    </row>
    <row r="191" spans="4:19" ht="18">
      <c r="D191" s="1"/>
      <c r="E191" s="1"/>
      <c r="F191" s="1"/>
      <c r="G191" s="1"/>
      <c r="H191" s="1"/>
      <c r="I191" s="1"/>
      <c r="J191" s="1"/>
      <c r="K191" s="1"/>
      <c r="L191" s="1"/>
      <c r="M191" s="1"/>
      <c r="N191" s="1"/>
      <c r="O191" s="1"/>
      <c r="P191" s="1"/>
      <c r="Q191" s="1"/>
      <c r="R191" s="1"/>
      <c r="S191" s="1"/>
    </row>
    <row r="192" spans="4:19" ht="18">
      <c r="D192" s="1"/>
      <c r="E192" s="1"/>
      <c r="F192" s="1"/>
      <c r="G192" s="1"/>
      <c r="H192" s="1"/>
      <c r="I192" s="1"/>
      <c r="J192" s="1"/>
      <c r="K192" s="1"/>
      <c r="L192" s="1"/>
      <c r="M192" s="1"/>
      <c r="N192" s="1"/>
      <c r="O192" s="1"/>
      <c r="P192" s="1"/>
      <c r="Q192" s="1"/>
      <c r="R192" s="1"/>
      <c r="S192" s="1"/>
    </row>
    <row r="193" spans="4:19" ht="18">
      <c r="D193" s="1"/>
      <c r="E193" s="1"/>
      <c r="F193" s="1"/>
      <c r="G193" s="1"/>
      <c r="H193" s="1"/>
      <c r="I193" s="1"/>
      <c r="J193" s="1"/>
      <c r="K193" s="1"/>
      <c r="L193" s="1"/>
      <c r="M193" s="1"/>
      <c r="N193" s="1"/>
      <c r="O193" s="1"/>
      <c r="P193" s="1"/>
      <c r="Q193" s="1"/>
      <c r="R193" s="1"/>
      <c r="S193" s="1"/>
    </row>
    <row r="194" spans="4:19" ht="18">
      <c r="D194" s="1"/>
      <c r="E194" s="1"/>
      <c r="F194" s="1"/>
      <c r="G194" s="1"/>
      <c r="H194" s="1"/>
      <c r="I194" s="1"/>
      <c r="J194" s="1"/>
      <c r="K194" s="1"/>
      <c r="L194" s="1"/>
      <c r="M194" s="1"/>
      <c r="N194" s="1"/>
      <c r="O194" s="1"/>
      <c r="P194" s="1"/>
      <c r="Q194" s="1"/>
      <c r="R194" s="1"/>
      <c r="S194" s="1"/>
    </row>
    <row r="195" spans="4:19" ht="18">
      <c r="D195" s="1"/>
      <c r="E195" s="1"/>
      <c r="F195" s="1"/>
      <c r="G195" s="1"/>
      <c r="H195" s="1"/>
      <c r="I195" s="1"/>
      <c r="J195" s="1"/>
      <c r="K195" s="1"/>
      <c r="L195" s="1"/>
      <c r="M195" s="1"/>
      <c r="N195" s="1"/>
      <c r="O195" s="1"/>
      <c r="P195" s="1"/>
      <c r="Q195" s="1"/>
      <c r="R195" s="1"/>
      <c r="S195" s="1"/>
    </row>
    <row r="196" spans="4:19" ht="18">
      <c r="D196" s="1"/>
      <c r="E196" s="1"/>
      <c r="F196" s="1"/>
      <c r="G196" s="1"/>
      <c r="H196" s="1"/>
      <c r="I196" s="1"/>
      <c r="J196" s="1"/>
      <c r="K196" s="1"/>
      <c r="L196" s="1"/>
      <c r="M196" s="1"/>
      <c r="N196" s="1"/>
      <c r="O196" s="1"/>
      <c r="P196" s="1"/>
      <c r="Q196" s="1"/>
      <c r="R196" s="1"/>
      <c r="S196" s="1"/>
    </row>
    <row r="197" spans="4:19" ht="18">
      <c r="D197" s="1"/>
      <c r="E197" s="1"/>
      <c r="F197" s="1"/>
      <c r="G197" s="1"/>
      <c r="H197" s="1"/>
      <c r="I197" s="1"/>
      <c r="J197" s="1"/>
      <c r="K197" s="1"/>
      <c r="L197" s="1"/>
      <c r="M197" s="1"/>
      <c r="N197" s="1"/>
      <c r="O197" s="1"/>
      <c r="P197" s="1"/>
      <c r="Q197" s="1"/>
      <c r="R197" s="1"/>
      <c r="S197" s="1"/>
    </row>
    <row r="198" spans="4:19" ht="18">
      <c r="D198" s="1"/>
      <c r="E198" s="1"/>
      <c r="F198" s="1"/>
      <c r="G198" s="1"/>
      <c r="H198" s="1"/>
      <c r="I198" s="1"/>
      <c r="J198" s="1"/>
      <c r="K198" s="1"/>
      <c r="L198" s="1"/>
      <c r="M198" s="1"/>
      <c r="N198" s="1"/>
      <c r="O198" s="1"/>
      <c r="P198" s="1"/>
      <c r="Q198" s="1"/>
      <c r="R198" s="1"/>
      <c r="S198" s="1"/>
    </row>
    <row r="199" spans="4:19" ht="18">
      <c r="D199" s="1"/>
      <c r="E199" s="1"/>
      <c r="F199" s="1"/>
      <c r="G199" s="1"/>
      <c r="H199" s="1"/>
      <c r="I199" s="1"/>
      <c r="J199" s="1"/>
      <c r="K199" s="1"/>
      <c r="L199" s="1"/>
      <c r="M199" s="1"/>
      <c r="N199" s="1"/>
      <c r="O199" s="1"/>
      <c r="P199" s="1"/>
      <c r="Q199" s="1"/>
      <c r="R199" s="1"/>
      <c r="S199" s="1"/>
    </row>
    <row r="200" spans="4:19" ht="18">
      <c r="D200" s="1"/>
      <c r="E200" s="1"/>
      <c r="F200" s="1"/>
      <c r="G200" s="1"/>
      <c r="H200" s="1"/>
      <c r="I200" s="1"/>
      <c r="J200" s="1"/>
      <c r="K200" s="1"/>
      <c r="L200" s="1"/>
      <c r="M200" s="1"/>
      <c r="N200" s="1"/>
      <c r="O200" s="1"/>
      <c r="P200" s="1"/>
      <c r="Q200" s="1"/>
      <c r="R200" s="1"/>
      <c r="S200" s="1"/>
    </row>
    <row r="201" spans="4:19" ht="18">
      <c r="D201" s="1"/>
      <c r="E201" s="1"/>
      <c r="F201" s="1"/>
      <c r="G201" s="1"/>
      <c r="H201" s="1"/>
      <c r="I201" s="1"/>
      <c r="J201" s="1"/>
      <c r="K201" s="1"/>
      <c r="L201" s="1"/>
      <c r="M201" s="1"/>
      <c r="N201" s="1"/>
      <c r="O201" s="1"/>
      <c r="P201" s="1"/>
      <c r="Q201" s="1"/>
      <c r="R201" s="1"/>
      <c r="S201" s="1"/>
    </row>
    <row r="202" spans="4:19" ht="18">
      <c r="D202" s="1"/>
      <c r="E202" s="1"/>
      <c r="F202" s="1"/>
      <c r="G202" s="1"/>
      <c r="H202" s="1"/>
      <c r="I202" s="1"/>
      <c r="J202" s="1"/>
      <c r="K202" s="1"/>
      <c r="L202" s="1"/>
      <c r="M202" s="1"/>
      <c r="N202" s="1"/>
      <c r="O202" s="1"/>
      <c r="P202" s="1"/>
      <c r="Q202" s="1"/>
      <c r="R202" s="1"/>
      <c r="S202" s="1"/>
    </row>
    <row r="203" spans="4:19" ht="18">
      <c r="D203" s="1"/>
      <c r="E203" s="1"/>
      <c r="F203" s="1"/>
      <c r="G203" s="1"/>
      <c r="H203" s="1"/>
      <c r="I203" s="1"/>
      <c r="J203" s="1"/>
      <c r="K203" s="1"/>
      <c r="L203" s="1"/>
      <c r="M203" s="1"/>
      <c r="N203" s="1"/>
      <c r="O203" s="1"/>
      <c r="P203" s="1"/>
      <c r="Q203" s="1"/>
      <c r="R203" s="1"/>
      <c r="S203" s="1"/>
    </row>
    <row r="204" spans="4:19" ht="18">
      <c r="D204" s="1"/>
      <c r="E204" s="1"/>
      <c r="F204" s="1"/>
      <c r="G204" s="1"/>
      <c r="H204" s="1"/>
      <c r="I204" s="1"/>
      <c r="J204" s="1"/>
      <c r="K204" s="1"/>
      <c r="L204" s="1"/>
      <c r="M204" s="1"/>
      <c r="N204" s="1"/>
      <c r="O204" s="1"/>
      <c r="P204" s="1"/>
      <c r="Q204" s="1"/>
      <c r="R204" s="1"/>
      <c r="S204" s="1"/>
    </row>
    <row r="205" spans="4:19" ht="18">
      <c r="D205" s="1"/>
      <c r="E205" s="1"/>
      <c r="F205" s="1"/>
      <c r="G205" s="1"/>
      <c r="H205" s="1"/>
      <c r="I205" s="1"/>
      <c r="J205" s="1"/>
      <c r="K205" s="1"/>
      <c r="L205" s="1"/>
      <c r="M205" s="1"/>
      <c r="N205" s="1"/>
      <c r="O205" s="1"/>
      <c r="P205" s="1"/>
      <c r="Q205" s="1"/>
      <c r="R205" s="1"/>
      <c r="S205" s="1"/>
    </row>
    <row r="206" spans="4:19" ht="18">
      <c r="D206" s="1"/>
      <c r="E206" s="1"/>
      <c r="F206" s="1"/>
      <c r="G206" s="1"/>
      <c r="H206" s="1"/>
      <c r="I206" s="1"/>
      <c r="J206" s="1"/>
      <c r="K206" s="1"/>
      <c r="L206" s="1"/>
      <c r="M206" s="1"/>
      <c r="N206" s="1"/>
      <c r="O206" s="1"/>
      <c r="P206" s="1"/>
      <c r="Q206" s="1"/>
      <c r="R206" s="1"/>
      <c r="S206" s="1"/>
    </row>
    <row r="207" spans="4:19" ht="18">
      <c r="D207" s="1"/>
      <c r="E207" s="1"/>
      <c r="F207" s="1"/>
      <c r="G207" s="1"/>
      <c r="H207" s="1"/>
      <c r="I207" s="1"/>
      <c r="J207" s="1"/>
      <c r="K207" s="1"/>
      <c r="L207" s="1"/>
      <c r="M207" s="1"/>
      <c r="N207" s="1"/>
      <c r="O207" s="1"/>
      <c r="P207" s="1"/>
      <c r="Q207" s="1"/>
      <c r="R207" s="1"/>
      <c r="S207" s="1"/>
    </row>
    <row r="208" spans="4:19" ht="18">
      <c r="D208" s="1"/>
      <c r="E208" s="1"/>
      <c r="F208" s="1"/>
      <c r="G208" s="1"/>
      <c r="H208" s="1"/>
      <c r="I208" s="1"/>
      <c r="J208" s="1"/>
      <c r="K208" s="1"/>
      <c r="L208" s="1"/>
      <c r="M208" s="1"/>
      <c r="N208" s="1"/>
      <c r="O208" s="1"/>
      <c r="P208" s="1"/>
      <c r="Q208" s="1"/>
      <c r="R208" s="1"/>
      <c r="S208" s="1"/>
    </row>
    <row r="209" spans="4:19" ht="18">
      <c r="D209" s="1"/>
      <c r="E209" s="1"/>
      <c r="F209" s="1"/>
      <c r="G209" s="1"/>
      <c r="H209" s="1"/>
      <c r="I209" s="1"/>
      <c r="J209" s="1"/>
      <c r="K209" s="1"/>
      <c r="L209" s="1"/>
      <c r="M209" s="1"/>
      <c r="N209" s="1"/>
      <c r="O209" s="1"/>
      <c r="P209" s="1"/>
      <c r="Q209" s="1"/>
      <c r="R209" s="1"/>
      <c r="S209" s="1"/>
    </row>
    <row r="210" spans="4:19" ht="18">
      <c r="D210" s="1"/>
      <c r="E210" s="1"/>
      <c r="F210" s="1"/>
      <c r="G210" s="1"/>
      <c r="H210" s="1"/>
      <c r="I210" s="1"/>
      <c r="J210" s="1"/>
      <c r="K210" s="1"/>
      <c r="L210" s="1"/>
      <c r="M210" s="1"/>
      <c r="N210" s="1"/>
      <c r="O210" s="1"/>
      <c r="P210" s="1"/>
      <c r="Q210" s="1"/>
      <c r="R210" s="1"/>
      <c r="S210" s="1"/>
    </row>
    <row r="211" spans="4:19" ht="18">
      <c r="D211" s="1"/>
      <c r="E211" s="1"/>
      <c r="F211" s="1"/>
      <c r="G211" s="1"/>
      <c r="H211" s="1"/>
      <c r="I211" s="1"/>
      <c r="J211" s="1"/>
      <c r="K211" s="1"/>
      <c r="L211" s="1"/>
      <c r="M211" s="1"/>
      <c r="N211" s="1"/>
      <c r="O211" s="1"/>
      <c r="P211" s="1"/>
      <c r="Q211" s="1"/>
      <c r="R211" s="1"/>
      <c r="S211" s="1"/>
    </row>
    <row r="212" spans="4:19" ht="18">
      <c r="D212" s="1"/>
      <c r="E212" s="1"/>
      <c r="F212" s="1"/>
      <c r="G212" s="1"/>
      <c r="H212" s="1"/>
      <c r="I212" s="1"/>
      <c r="J212" s="1"/>
      <c r="K212" s="1"/>
      <c r="L212" s="1"/>
      <c r="M212" s="1"/>
      <c r="N212" s="1"/>
      <c r="O212" s="1"/>
      <c r="P212" s="1"/>
      <c r="Q212" s="1"/>
      <c r="R212" s="1"/>
      <c r="S212" s="1"/>
    </row>
    <row r="213" spans="4:19" ht="18">
      <c r="D213" s="1"/>
      <c r="E213" s="1"/>
      <c r="F213" s="1"/>
      <c r="G213" s="1"/>
      <c r="H213" s="1"/>
      <c r="I213" s="1"/>
      <c r="J213" s="1"/>
      <c r="K213" s="1"/>
      <c r="L213" s="1"/>
      <c r="M213" s="1"/>
      <c r="N213" s="1"/>
      <c r="O213" s="1"/>
      <c r="P213" s="1"/>
      <c r="Q213" s="1"/>
      <c r="R213" s="1"/>
      <c r="S213" s="1"/>
    </row>
    <row r="214" spans="4:19" ht="18">
      <c r="D214" s="1"/>
      <c r="E214" s="1"/>
      <c r="F214" s="1"/>
      <c r="G214" s="1"/>
      <c r="H214" s="1"/>
      <c r="I214" s="1"/>
      <c r="J214" s="1"/>
      <c r="K214" s="1"/>
      <c r="L214" s="1"/>
      <c r="M214" s="1"/>
      <c r="N214" s="1"/>
      <c r="O214" s="1"/>
      <c r="P214" s="1"/>
      <c r="Q214" s="1"/>
      <c r="R214" s="1"/>
      <c r="S214" s="1"/>
    </row>
    <row r="215" spans="4:19" ht="18">
      <c r="D215" s="1"/>
      <c r="E215" s="1"/>
      <c r="F215" s="1"/>
      <c r="G215" s="1"/>
      <c r="H215" s="1"/>
      <c r="I215" s="1"/>
      <c r="J215" s="1"/>
      <c r="K215" s="1"/>
      <c r="L215" s="1"/>
      <c r="M215" s="1"/>
      <c r="N215" s="1"/>
      <c r="O215" s="1"/>
      <c r="P215" s="1"/>
      <c r="Q215" s="1"/>
      <c r="R215" s="1"/>
      <c r="S215" s="1"/>
    </row>
    <row r="216" spans="4:19" ht="18">
      <c r="D216" s="1"/>
      <c r="E216" s="1"/>
      <c r="F216" s="1"/>
      <c r="G216" s="1"/>
      <c r="H216" s="1"/>
      <c r="I216" s="1"/>
      <c r="J216" s="1"/>
      <c r="K216" s="1"/>
      <c r="L216" s="1"/>
      <c r="M216" s="1"/>
      <c r="N216" s="1"/>
      <c r="O216" s="1"/>
      <c r="P216" s="1"/>
      <c r="Q216" s="1"/>
      <c r="R216" s="1"/>
      <c r="S216" s="1"/>
    </row>
    <row r="217" spans="4:19" ht="18">
      <c r="D217" s="1"/>
      <c r="E217" s="1"/>
      <c r="F217" s="1"/>
      <c r="G217" s="1"/>
      <c r="H217" s="1"/>
      <c r="I217" s="1"/>
      <c r="J217" s="1"/>
      <c r="K217" s="1"/>
      <c r="L217" s="1"/>
      <c r="M217" s="1"/>
      <c r="N217" s="1"/>
      <c r="O217" s="1"/>
      <c r="P217" s="1"/>
      <c r="Q217" s="1"/>
      <c r="R217" s="1"/>
      <c r="S217" s="1"/>
    </row>
    <row r="218" spans="4:19" ht="18">
      <c r="D218" s="1"/>
      <c r="E218" s="1"/>
      <c r="F218" s="1"/>
      <c r="G218" s="1"/>
      <c r="H218" s="1"/>
      <c r="I218" s="1"/>
      <c r="J218" s="1"/>
      <c r="K218" s="1"/>
      <c r="L218" s="1"/>
      <c r="M218" s="1"/>
      <c r="N218" s="1"/>
      <c r="O218" s="1"/>
      <c r="P218" s="1"/>
      <c r="Q218" s="1"/>
      <c r="R218" s="1"/>
      <c r="S218" s="1"/>
    </row>
    <row r="219" spans="4:19" ht="18">
      <c r="D219" s="1"/>
      <c r="E219" s="1"/>
      <c r="F219" s="1"/>
      <c r="G219" s="1"/>
      <c r="H219" s="1"/>
      <c r="I219" s="1"/>
      <c r="J219" s="1"/>
      <c r="K219" s="1"/>
      <c r="L219" s="1"/>
      <c r="M219" s="1"/>
      <c r="N219" s="1"/>
      <c r="O219" s="1"/>
      <c r="P219" s="1"/>
      <c r="Q219" s="1"/>
      <c r="R219" s="1"/>
      <c r="S219" s="1"/>
    </row>
    <row r="220" spans="4:19" ht="18">
      <c r="D220" s="1"/>
      <c r="E220" s="1"/>
      <c r="F220" s="1"/>
      <c r="G220" s="1"/>
      <c r="H220" s="1"/>
      <c r="I220" s="1"/>
      <c r="J220" s="1"/>
      <c r="K220" s="1"/>
      <c r="L220" s="1"/>
      <c r="M220" s="1"/>
      <c r="N220" s="1"/>
      <c r="O220" s="1"/>
      <c r="P220" s="1"/>
      <c r="Q220" s="1"/>
      <c r="R220" s="1"/>
      <c r="S220" s="1"/>
    </row>
    <row r="221" spans="4:19" ht="18">
      <c r="D221" s="1"/>
      <c r="E221" s="1"/>
      <c r="F221" s="1"/>
      <c r="G221" s="1"/>
      <c r="H221" s="1"/>
      <c r="I221" s="1"/>
      <c r="J221" s="1"/>
      <c r="K221" s="1"/>
      <c r="L221" s="1"/>
      <c r="M221" s="1"/>
      <c r="N221" s="1"/>
      <c r="O221" s="1"/>
      <c r="P221" s="1"/>
      <c r="Q221" s="1"/>
      <c r="R221" s="1"/>
      <c r="S221" s="1"/>
    </row>
    <row r="222" spans="4:19" ht="18">
      <c r="D222" s="1"/>
      <c r="E222" s="1"/>
      <c r="F222" s="1"/>
      <c r="G222" s="1"/>
      <c r="H222" s="1"/>
      <c r="I222" s="1"/>
      <c r="J222" s="1"/>
      <c r="K222" s="1"/>
      <c r="L222" s="1"/>
      <c r="M222" s="1"/>
      <c r="N222" s="1"/>
      <c r="O222" s="1"/>
      <c r="P222" s="1"/>
      <c r="Q222" s="1"/>
      <c r="R222" s="1"/>
      <c r="S222" s="1"/>
    </row>
    <row r="223" spans="4:19" ht="18">
      <c r="D223" s="1"/>
      <c r="E223" s="1"/>
      <c r="F223" s="1"/>
      <c r="G223" s="1"/>
      <c r="H223" s="1"/>
      <c r="I223" s="1"/>
      <c r="J223" s="1"/>
      <c r="K223" s="1"/>
      <c r="L223" s="1"/>
      <c r="M223" s="1"/>
      <c r="N223" s="1"/>
      <c r="O223" s="1"/>
      <c r="P223" s="1"/>
      <c r="Q223" s="1"/>
      <c r="R223" s="1"/>
      <c r="S223" s="1"/>
    </row>
    <row r="224" spans="4:19" ht="18">
      <c r="D224" s="1"/>
      <c r="E224" s="1"/>
      <c r="F224" s="1"/>
      <c r="G224" s="1"/>
      <c r="H224" s="1"/>
      <c r="I224" s="1"/>
      <c r="J224" s="1"/>
      <c r="K224" s="1"/>
      <c r="L224" s="1"/>
      <c r="M224" s="1"/>
      <c r="N224" s="1"/>
      <c r="O224" s="1"/>
      <c r="P224" s="1"/>
      <c r="Q224" s="1"/>
      <c r="R224" s="1"/>
      <c r="S224" s="1"/>
    </row>
    <row r="225" spans="4:19" ht="18">
      <c r="D225" s="1"/>
      <c r="E225" s="1"/>
      <c r="F225" s="1"/>
      <c r="G225" s="1"/>
      <c r="H225" s="1"/>
      <c r="I225" s="1"/>
      <c r="J225" s="1"/>
      <c r="K225" s="1"/>
      <c r="L225" s="1"/>
      <c r="M225" s="1"/>
      <c r="N225" s="1"/>
      <c r="O225" s="1"/>
      <c r="P225" s="1"/>
      <c r="Q225" s="1"/>
      <c r="R225" s="1"/>
      <c r="S225" s="1"/>
    </row>
    <row r="226" spans="4:19" ht="18">
      <c r="D226" s="1"/>
      <c r="E226" s="1"/>
      <c r="F226" s="1"/>
      <c r="G226" s="1"/>
      <c r="H226" s="1"/>
      <c r="I226" s="1"/>
      <c r="J226" s="1"/>
      <c r="K226" s="1"/>
      <c r="L226" s="1"/>
      <c r="M226" s="1"/>
      <c r="N226" s="1"/>
      <c r="O226" s="1"/>
      <c r="P226" s="1"/>
      <c r="Q226" s="1"/>
      <c r="R226" s="1"/>
      <c r="S226" s="1"/>
    </row>
    <row r="227" spans="4:19" ht="18">
      <c r="D227" s="1"/>
      <c r="E227" s="1"/>
      <c r="F227" s="1"/>
      <c r="G227" s="1"/>
      <c r="H227" s="1"/>
      <c r="I227" s="1"/>
      <c r="J227" s="1"/>
      <c r="K227" s="1"/>
      <c r="L227" s="1"/>
      <c r="M227" s="1"/>
      <c r="N227" s="1"/>
      <c r="O227" s="1"/>
      <c r="P227" s="1"/>
      <c r="Q227" s="1"/>
      <c r="R227" s="1"/>
      <c r="S227" s="1"/>
    </row>
    <row r="228" spans="4:19" ht="18">
      <c r="D228" s="1"/>
      <c r="E228" s="1"/>
      <c r="F228" s="1"/>
      <c r="G228" s="1"/>
      <c r="H228" s="1"/>
      <c r="I228" s="1"/>
      <c r="J228" s="1"/>
      <c r="K228" s="1"/>
      <c r="L228" s="1"/>
      <c r="M228" s="1"/>
      <c r="N228" s="1"/>
      <c r="O228" s="1"/>
      <c r="P228" s="1"/>
      <c r="Q228" s="1"/>
      <c r="R228" s="1"/>
      <c r="S228" s="1"/>
    </row>
    <row r="229" spans="4:19" ht="18">
      <c r="D229" s="1"/>
      <c r="E229" s="1"/>
      <c r="F229" s="1"/>
      <c r="G229" s="1"/>
      <c r="H229" s="1"/>
      <c r="I229" s="1"/>
      <c r="J229" s="1"/>
      <c r="K229" s="1"/>
      <c r="L229" s="1"/>
      <c r="M229" s="1"/>
      <c r="N229" s="1"/>
      <c r="O229" s="1"/>
      <c r="P229" s="1"/>
      <c r="Q229" s="1"/>
      <c r="R229" s="1"/>
      <c r="S229" s="1"/>
    </row>
    <row r="230" spans="4:19" ht="18">
      <c r="D230" s="1"/>
      <c r="E230" s="1"/>
      <c r="F230" s="1"/>
      <c r="G230" s="1"/>
      <c r="H230" s="1"/>
      <c r="I230" s="1"/>
      <c r="J230" s="1"/>
      <c r="K230" s="1"/>
      <c r="L230" s="1"/>
      <c r="M230" s="1"/>
      <c r="N230" s="1"/>
      <c r="O230" s="1"/>
      <c r="P230" s="1"/>
      <c r="Q230" s="1"/>
      <c r="R230" s="1"/>
      <c r="S230" s="1"/>
    </row>
    <row r="231" spans="4:19" ht="18">
      <c r="D231" s="1"/>
      <c r="E231" s="1"/>
      <c r="F231" s="1"/>
      <c r="G231" s="1"/>
      <c r="H231" s="1"/>
      <c r="I231" s="1"/>
      <c r="J231" s="1"/>
      <c r="K231" s="1"/>
      <c r="L231" s="1"/>
      <c r="M231" s="1"/>
      <c r="N231" s="1"/>
      <c r="O231" s="1"/>
      <c r="P231" s="1"/>
      <c r="Q231" s="1"/>
      <c r="R231" s="1"/>
      <c r="S231" s="1"/>
    </row>
    <row r="232" spans="4:19" ht="18">
      <c r="D232" s="1"/>
      <c r="E232" s="1"/>
      <c r="F232" s="1"/>
      <c r="G232" s="1"/>
      <c r="H232" s="1"/>
      <c r="I232" s="1"/>
      <c r="J232" s="1"/>
      <c r="K232" s="1"/>
      <c r="L232" s="1"/>
      <c r="M232" s="1"/>
      <c r="N232" s="1"/>
      <c r="O232" s="1"/>
      <c r="P232" s="1"/>
      <c r="Q232" s="1"/>
      <c r="R232" s="1"/>
      <c r="S232" s="1"/>
    </row>
    <row r="233" spans="4:19" ht="18">
      <c r="D233" s="1"/>
      <c r="E233" s="1"/>
      <c r="F233" s="1"/>
      <c r="G233" s="1"/>
      <c r="H233" s="1"/>
      <c r="I233" s="1"/>
      <c r="J233" s="1"/>
      <c r="K233" s="1"/>
      <c r="L233" s="1"/>
      <c r="M233" s="1"/>
      <c r="N233" s="1"/>
      <c r="O233" s="1"/>
      <c r="P233" s="1"/>
      <c r="Q233" s="1"/>
      <c r="R233" s="1"/>
      <c r="S233" s="1"/>
    </row>
    <row r="234" spans="4:19" ht="18">
      <c r="D234" s="1"/>
      <c r="E234" s="1"/>
      <c r="F234" s="1"/>
      <c r="G234" s="1"/>
      <c r="H234" s="1"/>
      <c r="I234" s="1"/>
      <c r="J234" s="1"/>
      <c r="K234" s="1"/>
      <c r="L234" s="1"/>
      <c r="M234" s="1"/>
      <c r="N234" s="1"/>
      <c r="O234" s="1"/>
      <c r="P234" s="1"/>
      <c r="Q234" s="1"/>
      <c r="R234" s="1"/>
      <c r="S234" s="1"/>
    </row>
    <row r="235" spans="4:19" ht="18">
      <c r="D235" s="1"/>
      <c r="E235" s="1"/>
      <c r="F235" s="1"/>
      <c r="G235" s="1"/>
      <c r="H235" s="1"/>
      <c r="I235" s="1"/>
      <c r="J235" s="1"/>
      <c r="K235" s="1"/>
      <c r="L235" s="1"/>
      <c r="M235" s="1"/>
      <c r="N235" s="1"/>
      <c r="O235" s="1"/>
      <c r="P235" s="1"/>
      <c r="Q235" s="1"/>
      <c r="R235" s="1"/>
      <c r="S235" s="1"/>
    </row>
    <row r="236" spans="4:19" ht="18">
      <c r="D236" s="1"/>
      <c r="E236" s="1"/>
      <c r="F236" s="1"/>
      <c r="G236" s="1"/>
      <c r="H236" s="1"/>
      <c r="I236" s="1"/>
      <c r="J236" s="1"/>
      <c r="K236" s="1"/>
      <c r="L236" s="1"/>
      <c r="M236" s="1"/>
      <c r="N236" s="1"/>
      <c r="O236" s="1"/>
      <c r="P236" s="1"/>
      <c r="Q236" s="1"/>
      <c r="R236" s="1"/>
      <c r="S236" s="1"/>
    </row>
    <row r="237" spans="4:19" ht="18">
      <c r="D237" s="1"/>
      <c r="E237" s="1"/>
      <c r="F237" s="1"/>
      <c r="G237" s="1"/>
      <c r="H237" s="1"/>
      <c r="I237" s="1"/>
      <c r="J237" s="1"/>
      <c r="K237" s="1"/>
      <c r="L237" s="1"/>
      <c r="M237" s="1"/>
      <c r="N237" s="1"/>
      <c r="O237" s="1"/>
      <c r="P237" s="1"/>
      <c r="Q237" s="1"/>
      <c r="R237" s="1"/>
      <c r="S237" s="1"/>
    </row>
    <row r="238" spans="4:19" ht="18">
      <c r="D238" s="1"/>
      <c r="E238" s="1"/>
      <c r="F238" s="1"/>
      <c r="G238" s="1"/>
      <c r="H238" s="1"/>
      <c r="I238" s="1"/>
      <c r="J238" s="1"/>
      <c r="K238" s="1"/>
      <c r="L238" s="1"/>
      <c r="M238" s="1"/>
      <c r="N238" s="1"/>
      <c r="O238" s="1"/>
      <c r="P238" s="1"/>
      <c r="Q238" s="1"/>
      <c r="R238" s="1"/>
      <c r="S238" s="1"/>
    </row>
    <row r="239" spans="4:19" ht="18">
      <c r="D239" s="1"/>
      <c r="E239" s="1"/>
      <c r="F239" s="1"/>
      <c r="G239" s="1"/>
      <c r="H239" s="1"/>
      <c r="I239" s="1"/>
      <c r="J239" s="1"/>
      <c r="K239" s="1"/>
      <c r="L239" s="1"/>
      <c r="M239" s="1"/>
      <c r="N239" s="1"/>
      <c r="O239" s="1"/>
      <c r="P239" s="1"/>
      <c r="Q239" s="1"/>
      <c r="R239" s="1"/>
      <c r="S239" s="1"/>
    </row>
    <row r="240" spans="4:19" ht="18">
      <c r="D240" s="1"/>
      <c r="E240" s="1"/>
      <c r="F240" s="1"/>
      <c r="G240" s="1"/>
      <c r="H240" s="1"/>
      <c r="I240" s="1"/>
      <c r="J240" s="1"/>
      <c r="K240" s="1"/>
      <c r="L240" s="1"/>
      <c r="M240" s="1"/>
      <c r="N240" s="1"/>
      <c r="O240" s="1"/>
      <c r="P240" s="1"/>
      <c r="Q240" s="1"/>
      <c r="R240" s="1"/>
      <c r="S240" s="1"/>
    </row>
    <row r="241" spans="4:19" ht="18">
      <c r="D241" s="1"/>
      <c r="E241" s="1"/>
      <c r="F241" s="1"/>
      <c r="G241" s="1"/>
      <c r="H241" s="1"/>
      <c r="I241" s="1"/>
      <c r="J241" s="1"/>
      <c r="K241" s="1"/>
      <c r="L241" s="1"/>
      <c r="M241" s="1"/>
      <c r="N241" s="1"/>
      <c r="O241" s="1"/>
      <c r="P241" s="1"/>
      <c r="Q241" s="1"/>
      <c r="R241" s="1"/>
      <c r="S241" s="1"/>
    </row>
    <row r="242" spans="4:19" ht="18">
      <c r="D242" s="1"/>
      <c r="E242" s="1"/>
      <c r="F242" s="1"/>
      <c r="G242" s="1"/>
      <c r="H242" s="1"/>
      <c r="I242" s="1"/>
      <c r="J242" s="1"/>
      <c r="K242" s="1"/>
      <c r="L242" s="1"/>
      <c r="M242" s="1"/>
      <c r="N242" s="1"/>
      <c r="O242" s="1"/>
      <c r="P242" s="1"/>
      <c r="Q242" s="1"/>
      <c r="R242" s="1"/>
      <c r="S242" s="1"/>
    </row>
    <row r="243" spans="4:19" ht="18">
      <c r="D243" s="1"/>
      <c r="E243" s="1"/>
      <c r="F243" s="1"/>
      <c r="G243" s="1"/>
      <c r="H243" s="1"/>
      <c r="I243" s="1"/>
      <c r="J243" s="1"/>
      <c r="K243" s="1"/>
      <c r="L243" s="1"/>
      <c r="M243" s="1"/>
      <c r="N243" s="1"/>
      <c r="O243" s="1"/>
      <c r="P243" s="1"/>
      <c r="Q243" s="1"/>
      <c r="R243" s="1"/>
      <c r="S243" s="1"/>
    </row>
    <row r="244" spans="4:19" ht="18">
      <c r="D244" s="1"/>
      <c r="E244" s="1"/>
      <c r="F244" s="1"/>
      <c r="G244" s="1"/>
      <c r="H244" s="1"/>
      <c r="I244" s="1"/>
      <c r="J244" s="1"/>
      <c r="K244" s="1"/>
      <c r="L244" s="1"/>
      <c r="M244" s="1"/>
      <c r="N244" s="1"/>
      <c r="O244" s="1"/>
      <c r="P244" s="1"/>
      <c r="Q244" s="1"/>
      <c r="R244" s="1"/>
      <c r="S244" s="1"/>
    </row>
    <row r="245" spans="4:19" ht="18">
      <c r="D245" s="1"/>
      <c r="E245" s="1"/>
      <c r="F245" s="1"/>
      <c r="G245" s="1"/>
      <c r="H245" s="1"/>
      <c r="I245" s="1"/>
      <c r="J245" s="1"/>
      <c r="K245" s="1"/>
      <c r="L245" s="1"/>
      <c r="M245" s="1"/>
      <c r="N245" s="1"/>
      <c r="O245" s="1"/>
      <c r="P245" s="1"/>
      <c r="Q245" s="1"/>
      <c r="R245" s="1"/>
      <c r="S245" s="1"/>
    </row>
    <row r="246" spans="4:19" ht="18">
      <c r="D246" s="1"/>
      <c r="E246" s="1"/>
      <c r="F246" s="1"/>
      <c r="G246" s="1"/>
      <c r="H246" s="1"/>
      <c r="I246" s="1"/>
      <c r="J246" s="1"/>
      <c r="K246" s="1"/>
      <c r="L246" s="1"/>
      <c r="M246" s="1"/>
      <c r="N246" s="1"/>
      <c r="O246" s="1"/>
      <c r="P246" s="1"/>
      <c r="Q246" s="1"/>
      <c r="R246" s="1"/>
      <c r="S246" s="1"/>
    </row>
    <row r="247" spans="4:19" ht="18">
      <c r="D247" s="1"/>
      <c r="E247" s="1"/>
      <c r="F247" s="1"/>
      <c r="G247" s="1"/>
      <c r="H247" s="1"/>
      <c r="I247" s="1"/>
      <c r="J247" s="1"/>
      <c r="K247" s="1"/>
      <c r="L247" s="1"/>
      <c r="M247" s="1"/>
      <c r="N247" s="1"/>
      <c r="O247" s="1"/>
      <c r="P247" s="1"/>
      <c r="Q247" s="1"/>
      <c r="R247" s="1"/>
      <c r="S247" s="1"/>
    </row>
    <row r="248" spans="4:19" ht="18">
      <c r="D248" s="1"/>
      <c r="E248" s="1"/>
      <c r="F248" s="1"/>
      <c r="G248" s="1"/>
      <c r="H248" s="1"/>
      <c r="I248" s="1"/>
      <c r="J248" s="1"/>
      <c r="K248" s="1"/>
      <c r="L248" s="1"/>
      <c r="M248" s="1"/>
      <c r="N248" s="1"/>
      <c r="O248" s="1"/>
      <c r="P248" s="1"/>
      <c r="Q248" s="1"/>
      <c r="R248" s="1"/>
      <c r="S248" s="1"/>
    </row>
    <row r="249" spans="4:19" ht="18">
      <c r="D249" s="1"/>
      <c r="E249" s="1"/>
      <c r="F249" s="1"/>
      <c r="G249" s="1"/>
      <c r="H249" s="1"/>
      <c r="I249" s="1"/>
      <c r="J249" s="1"/>
      <c r="K249" s="1"/>
      <c r="L249" s="1"/>
      <c r="M249" s="1"/>
      <c r="N249" s="1"/>
      <c r="O249" s="1"/>
      <c r="P249" s="1"/>
      <c r="Q249" s="1"/>
      <c r="R249" s="1"/>
      <c r="S249" s="1"/>
    </row>
    <row r="250" spans="4:19" ht="18">
      <c r="D250" s="1"/>
      <c r="E250" s="1"/>
      <c r="F250" s="1"/>
      <c r="G250" s="1"/>
      <c r="H250" s="1"/>
      <c r="I250" s="1"/>
      <c r="J250" s="1"/>
      <c r="K250" s="1"/>
      <c r="L250" s="1"/>
      <c r="M250" s="1"/>
      <c r="N250" s="1"/>
      <c r="O250" s="1"/>
      <c r="P250" s="1"/>
      <c r="Q250" s="1"/>
      <c r="R250" s="1"/>
      <c r="S250" s="1"/>
    </row>
    <row r="251" spans="4:19" ht="18">
      <c r="D251" s="1"/>
      <c r="E251" s="1"/>
      <c r="F251" s="1"/>
      <c r="G251" s="1"/>
      <c r="H251" s="1"/>
      <c r="I251" s="1"/>
      <c r="J251" s="1"/>
      <c r="K251" s="1"/>
      <c r="L251" s="1"/>
      <c r="M251" s="1"/>
      <c r="N251" s="1"/>
      <c r="O251" s="1"/>
      <c r="P251" s="1"/>
      <c r="Q251" s="1"/>
      <c r="R251" s="1"/>
      <c r="S251" s="1"/>
    </row>
    <row r="252" spans="4:19" ht="18">
      <c r="D252" s="1"/>
      <c r="E252" s="1"/>
      <c r="F252" s="1"/>
      <c r="G252" s="1"/>
      <c r="H252" s="1"/>
      <c r="I252" s="1"/>
      <c r="J252" s="1"/>
      <c r="K252" s="1"/>
      <c r="L252" s="1"/>
      <c r="M252" s="1"/>
      <c r="N252" s="1"/>
      <c r="O252" s="1"/>
      <c r="P252" s="1"/>
      <c r="Q252" s="1"/>
      <c r="R252" s="1"/>
      <c r="S252" s="1"/>
    </row>
    <row r="253" spans="4:19" ht="18">
      <c r="D253" s="1"/>
      <c r="E253" s="1"/>
      <c r="F253" s="1"/>
      <c r="G253" s="1"/>
      <c r="H253" s="1"/>
      <c r="I253" s="1"/>
      <c r="J253" s="1"/>
      <c r="K253" s="1"/>
      <c r="L253" s="1"/>
      <c r="M253" s="1"/>
      <c r="N253" s="1"/>
      <c r="O253" s="1"/>
      <c r="P253" s="1"/>
      <c r="Q253" s="1"/>
      <c r="R253" s="1"/>
      <c r="S253" s="1"/>
    </row>
    <row r="254" spans="4:19" ht="18">
      <c r="D254" s="1"/>
      <c r="E254" s="1"/>
      <c r="F254" s="1"/>
      <c r="G254" s="1"/>
      <c r="H254" s="1"/>
      <c r="I254" s="1"/>
      <c r="J254" s="1"/>
      <c r="K254" s="1"/>
      <c r="L254" s="1"/>
      <c r="M254" s="1"/>
      <c r="N254" s="1"/>
      <c r="O254" s="1"/>
      <c r="P254" s="1"/>
      <c r="Q254" s="1"/>
      <c r="R254" s="1"/>
      <c r="S254" s="1"/>
    </row>
    <row r="255" spans="4:19" ht="18">
      <c r="D255" s="1"/>
      <c r="E255" s="1"/>
      <c r="F255" s="1"/>
      <c r="G255" s="1"/>
      <c r="H255" s="1"/>
      <c r="I255" s="1"/>
      <c r="J255" s="1"/>
      <c r="K255" s="1"/>
      <c r="L255" s="1"/>
      <c r="M255" s="1"/>
      <c r="N255" s="1"/>
      <c r="O255" s="1"/>
      <c r="P255" s="1"/>
      <c r="Q255" s="1"/>
      <c r="R255" s="1"/>
      <c r="S255" s="1"/>
    </row>
    <row r="256" spans="4:19" ht="18">
      <c r="D256" s="1"/>
      <c r="E256" s="1"/>
      <c r="F256" s="1"/>
      <c r="G256" s="1"/>
      <c r="H256" s="1"/>
      <c r="I256" s="1"/>
      <c r="J256" s="1"/>
      <c r="K256" s="1"/>
      <c r="L256" s="1"/>
      <c r="M256" s="1"/>
      <c r="N256" s="1"/>
      <c r="O256" s="1"/>
      <c r="P256" s="1"/>
      <c r="Q256" s="1"/>
      <c r="R256" s="1"/>
      <c r="S256" s="1"/>
    </row>
    <row r="257" spans="4:19" ht="18">
      <c r="D257" s="1"/>
      <c r="E257" s="1"/>
      <c r="F257" s="1"/>
      <c r="G257" s="1"/>
      <c r="H257" s="1"/>
      <c r="I257" s="1"/>
      <c r="J257" s="1"/>
      <c r="K257" s="1"/>
      <c r="L257" s="1"/>
      <c r="M257" s="1"/>
      <c r="N257" s="1"/>
      <c r="O257" s="1"/>
      <c r="P257" s="1"/>
      <c r="Q257" s="1"/>
      <c r="R257" s="1"/>
      <c r="S257" s="1"/>
    </row>
    <row r="258" spans="4:19" ht="18">
      <c r="D258" s="1"/>
      <c r="E258" s="1"/>
      <c r="F258" s="1"/>
      <c r="G258" s="1"/>
      <c r="H258" s="1"/>
      <c r="I258" s="1"/>
      <c r="J258" s="1"/>
      <c r="K258" s="1"/>
      <c r="L258" s="1"/>
      <c r="M258" s="1"/>
      <c r="N258" s="1"/>
      <c r="O258" s="1"/>
      <c r="P258" s="1"/>
      <c r="Q258" s="1"/>
      <c r="R258" s="1"/>
      <c r="S258" s="1"/>
    </row>
    <row r="259" spans="4:19" ht="18">
      <c r="D259" s="1"/>
      <c r="E259" s="1"/>
      <c r="F259" s="1"/>
      <c r="G259" s="1"/>
      <c r="H259" s="1"/>
      <c r="I259" s="1"/>
      <c r="J259" s="1"/>
      <c r="K259" s="1"/>
      <c r="L259" s="1"/>
      <c r="M259" s="1"/>
      <c r="N259" s="1"/>
      <c r="O259" s="1"/>
      <c r="P259" s="1"/>
      <c r="Q259" s="1"/>
      <c r="R259" s="1"/>
      <c r="S259" s="1"/>
    </row>
    <row r="260" spans="4:19" ht="18">
      <c r="D260" s="1"/>
      <c r="E260" s="1"/>
      <c r="F260" s="1"/>
      <c r="G260" s="1"/>
      <c r="H260" s="1"/>
      <c r="I260" s="1"/>
      <c r="J260" s="1"/>
      <c r="K260" s="1"/>
      <c r="L260" s="1"/>
      <c r="M260" s="1"/>
      <c r="N260" s="1"/>
      <c r="O260" s="1"/>
      <c r="P260" s="1"/>
      <c r="Q260" s="1"/>
      <c r="R260" s="1"/>
      <c r="S260" s="1"/>
    </row>
    <row r="261" spans="4:19" ht="18">
      <c r="D261" s="1"/>
      <c r="E261" s="1"/>
      <c r="F261" s="1"/>
      <c r="G261" s="1"/>
      <c r="H261" s="1"/>
      <c r="I261" s="1"/>
      <c r="J261" s="1"/>
      <c r="K261" s="1"/>
      <c r="L261" s="1"/>
      <c r="M261" s="1"/>
      <c r="N261" s="1"/>
      <c r="O261" s="1"/>
      <c r="P261" s="1"/>
      <c r="Q261" s="1"/>
      <c r="R261" s="1"/>
      <c r="S261" s="1"/>
    </row>
    <row r="262" spans="4:19" ht="18">
      <c r="D262" s="1"/>
      <c r="E262" s="1"/>
      <c r="F262" s="1"/>
      <c r="G262" s="1"/>
      <c r="H262" s="1"/>
      <c r="I262" s="1"/>
      <c r="J262" s="1"/>
      <c r="K262" s="1"/>
      <c r="L262" s="1"/>
      <c r="M262" s="1"/>
      <c r="N262" s="1"/>
      <c r="O262" s="1"/>
      <c r="P262" s="1"/>
      <c r="Q262" s="1"/>
      <c r="R262" s="1"/>
      <c r="S262" s="1"/>
    </row>
    <row r="263" spans="4:19" ht="18">
      <c r="D263" s="1"/>
      <c r="E263" s="1"/>
      <c r="F263" s="1"/>
      <c r="G263" s="1"/>
      <c r="H263" s="1"/>
      <c r="I263" s="1"/>
      <c r="J263" s="1"/>
      <c r="K263" s="1"/>
      <c r="L263" s="1"/>
      <c r="M263" s="1"/>
      <c r="N263" s="1"/>
      <c r="O263" s="1"/>
      <c r="P263" s="1"/>
      <c r="Q263" s="1"/>
      <c r="R263" s="1"/>
      <c r="S263" s="1"/>
    </row>
    <row r="264" spans="4:19" ht="18">
      <c r="D264" s="1"/>
      <c r="E264" s="1"/>
      <c r="F264" s="1"/>
      <c r="G264" s="1"/>
      <c r="H264" s="1"/>
      <c r="I264" s="1"/>
      <c r="J264" s="1"/>
      <c r="K264" s="1"/>
      <c r="L264" s="1"/>
      <c r="M264" s="1"/>
      <c r="N264" s="1"/>
      <c r="O264" s="1"/>
      <c r="P264" s="1"/>
      <c r="Q264" s="1"/>
      <c r="R264" s="1"/>
      <c r="S264" s="1"/>
    </row>
    <row r="265" spans="4:19" ht="18">
      <c r="D265" s="1"/>
      <c r="E265" s="1"/>
      <c r="F265" s="1"/>
      <c r="G265" s="1"/>
      <c r="H265" s="1"/>
      <c r="I265" s="1"/>
      <c r="J265" s="1"/>
      <c r="K265" s="1"/>
      <c r="L265" s="1"/>
      <c r="M265" s="1"/>
      <c r="N265" s="1"/>
      <c r="O265" s="1"/>
      <c r="P265" s="1"/>
      <c r="Q265" s="1"/>
      <c r="R265" s="1"/>
      <c r="S265" s="1"/>
    </row>
    <row r="266" spans="4:19" ht="18">
      <c r="D266" s="1"/>
      <c r="E266" s="1"/>
      <c r="F266" s="1"/>
      <c r="G266" s="1"/>
      <c r="H266" s="1"/>
      <c r="I266" s="1"/>
      <c r="J266" s="1"/>
      <c r="K266" s="1"/>
      <c r="L266" s="1"/>
      <c r="M266" s="1"/>
      <c r="N266" s="1"/>
      <c r="O266" s="1"/>
      <c r="P266" s="1"/>
      <c r="Q266" s="1"/>
      <c r="R266" s="1"/>
      <c r="S266" s="1"/>
    </row>
    <row r="267" spans="4:19" ht="18">
      <c r="D267" s="1"/>
      <c r="E267" s="1"/>
      <c r="F267" s="1"/>
      <c r="G267" s="1"/>
      <c r="H267" s="1"/>
      <c r="I267" s="1"/>
      <c r="J267" s="1"/>
      <c r="K267" s="1"/>
      <c r="L267" s="1"/>
      <c r="M267" s="1"/>
      <c r="N267" s="1"/>
      <c r="O267" s="1"/>
      <c r="P267" s="1"/>
      <c r="Q267" s="1"/>
      <c r="R267" s="1"/>
      <c r="S267" s="1"/>
    </row>
    <row r="268" spans="4:19" ht="18">
      <c r="D268" s="1"/>
      <c r="E268" s="1"/>
      <c r="F268" s="1"/>
      <c r="G268" s="1"/>
      <c r="H268" s="1"/>
      <c r="I268" s="1"/>
      <c r="J268" s="1"/>
      <c r="K268" s="1"/>
      <c r="L268" s="1"/>
      <c r="M268" s="1"/>
      <c r="N268" s="1"/>
      <c r="O268" s="1"/>
      <c r="P268" s="1"/>
      <c r="Q268" s="1"/>
      <c r="R268" s="1"/>
      <c r="S268" s="1"/>
    </row>
    <row r="269" spans="4:19" ht="18">
      <c r="D269" s="1"/>
      <c r="E269" s="1"/>
      <c r="F269" s="1"/>
      <c r="G269" s="1"/>
      <c r="H269" s="1"/>
      <c r="I269" s="1"/>
      <c r="J269" s="1"/>
      <c r="K269" s="1"/>
      <c r="L269" s="1"/>
      <c r="M269" s="1"/>
      <c r="N269" s="1"/>
      <c r="O269" s="1"/>
      <c r="P269" s="1"/>
      <c r="Q269" s="1"/>
      <c r="R269" s="1"/>
      <c r="S269" s="1"/>
    </row>
    <row r="270" spans="4:19" ht="18">
      <c r="D270" s="1"/>
      <c r="E270" s="1"/>
      <c r="F270" s="1"/>
      <c r="G270" s="1"/>
      <c r="H270" s="1"/>
      <c r="I270" s="1"/>
      <c r="J270" s="1"/>
      <c r="K270" s="1"/>
      <c r="L270" s="1"/>
      <c r="M270" s="1"/>
      <c r="N270" s="1"/>
      <c r="O270" s="1"/>
      <c r="P270" s="1"/>
      <c r="Q270" s="1"/>
      <c r="R270" s="1"/>
      <c r="S270" s="1"/>
    </row>
    <row r="271" spans="4:19" ht="18">
      <c r="D271" s="1"/>
      <c r="E271" s="1"/>
      <c r="F271" s="1"/>
      <c r="G271" s="1"/>
      <c r="H271" s="1"/>
      <c r="I271" s="1"/>
      <c r="J271" s="1"/>
      <c r="K271" s="1"/>
      <c r="L271" s="1"/>
      <c r="M271" s="1"/>
      <c r="N271" s="1"/>
      <c r="O271" s="1"/>
      <c r="P271" s="1"/>
      <c r="Q271" s="1"/>
      <c r="R271" s="1"/>
      <c r="S271" s="1"/>
    </row>
    <row r="272" spans="4:19" ht="18">
      <c r="D272" s="1"/>
      <c r="E272" s="1"/>
      <c r="F272" s="1"/>
      <c r="G272" s="1"/>
      <c r="H272" s="1"/>
      <c r="I272" s="1"/>
      <c r="J272" s="1"/>
      <c r="K272" s="1"/>
      <c r="L272" s="1"/>
      <c r="M272" s="1"/>
      <c r="N272" s="1"/>
      <c r="O272" s="1"/>
      <c r="P272" s="1"/>
      <c r="Q272" s="1"/>
      <c r="R272" s="1"/>
      <c r="S272" s="1"/>
    </row>
    <row r="273" spans="4:19" ht="18">
      <c r="D273" s="1"/>
      <c r="E273" s="1"/>
      <c r="F273" s="1"/>
      <c r="G273" s="1"/>
      <c r="H273" s="1"/>
      <c r="I273" s="1"/>
      <c r="J273" s="1"/>
      <c r="K273" s="1"/>
      <c r="L273" s="1"/>
      <c r="M273" s="1"/>
      <c r="N273" s="1"/>
      <c r="O273" s="1"/>
      <c r="P273" s="1"/>
      <c r="Q273" s="1"/>
      <c r="R273" s="1"/>
      <c r="S273" s="1"/>
    </row>
    <row r="274" spans="4:19" ht="18">
      <c r="D274" s="1"/>
      <c r="E274" s="1"/>
      <c r="F274" s="1"/>
      <c r="G274" s="1"/>
      <c r="H274" s="1"/>
      <c r="I274" s="1"/>
      <c r="J274" s="1"/>
      <c r="K274" s="1"/>
      <c r="L274" s="1"/>
      <c r="M274" s="1"/>
      <c r="N274" s="1"/>
      <c r="O274" s="1"/>
      <c r="P274" s="1"/>
      <c r="Q274" s="1"/>
      <c r="R274" s="1"/>
      <c r="S274" s="1"/>
    </row>
    <row r="275" spans="4:19" ht="18">
      <c r="D275" s="1"/>
      <c r="E275" s="1"/>
      <c r="F275" s="1"/>
      <c r="G275" s="1"/>
      <c r="H275" s="1"/>
      <c r="I275" s="1"/>
      <c r="J275" s="1"/>
      <c r="K275" s="1"/>
      <c r="L275" s="1"/>
      <c r="M275" s="1"/>
      <c r="N275" s="1"/>
      <c r="O275" s="1"/>
      <c r="P275" s="1"/>
      <c r="Q275" s="1"/>
      <c r="R275" s="1"/>
      <c r="S275" s="1"/>
    </row>
    <row r="276" spans="4:19" ht="18">
      <c r="D276" s="1"/>
      <c r="E276" s="1"/>
      <c r="F276" s="1"/>
      <c r="G276" s="1"/>
      <c r="H276" s="1"/>
      <c r="I276" s="1"/>
      <c r="J276" s="1"/>
      <c r="K276" s="1"/>
      <c r="L276" s="1"/>
      <c r="M276" s="1"/>
      <c r="N276" s="1"/>
      <c r="O276" s="1"/>
      <c r="P276" s="1"/>
      <c r="Q276" s="1"/>
      <c r="R276" s="1"/>
      <c r="S276" s="1"/>
    </row>
    <row r="277" spans="4:19" ht="18">
      <c r="D277" s="1"/>
      <c r="E277" s="1"/>
      <c r="F277" s="1"/>
      <c r="G277" s="1"/>
      <c r="H277" s="1"/>
      <c r="I277" s="1"/>
      <c r="J277" s="1"/>
      <c r="K277" s="1"/>
      <c r="L277" s="1"/>
      <c r="M277" s="1"/>
      <c r="N277" s="1"/>
      <c r="O277" s="1"/>
      <c r="P277" s="1"/>
      <c r="Q277" s="1"/>
      <c r="R277" s="1"/>
      <c r="S277" s="1"/>
    </row>
    <row r="278" spans="4:19" ht="18">
      <c r="D278" s="1"/>
      <c r="E278" s="1"/>
      <c r="F278" s="1"/>
      <c r="G278" s="1"/>
      <c r="H278" s="1"/>
      <c r="I278" s="1"/>
      <c r="J278" s="1"/>
      <c r="K278" s="1"/>
      <c r="L278" s="1"/>
      <c r="M278" s="1"/>
      <c r="N278" s="1"/>
      <c r="O278" s="1"/>
      <c r="P278" s="1"/>
      <c r="Q278" s="1"/>
      <c r="R278" s="1"/>
      <c r="S278" s="1"/>
    </row>
    <row r="279" spans="4:19" ht="18">
      <c r="D279" s="1"/>
      <c r="E279" s="1"/>
      <c r="F279" s="1"/>
      <c r="G279" s="1"/>
      <c r="H279" s="1"/>
      <c r="I279" s="1"/>
      <c r="J279" s="1"/>
      <c r="K279" s="1"/>
      <c r="L279" s="1"/>
      <c r="M279" s="1"/>
      <c r="N279" s="1"/>
      <c r="O279" s="1"/>
      <c r="P279" s="1"/>
      <c r="Q279" s="1"/>
      <c r="R279" s="1"/>
      <c r="S279" s="1"/>
    </row>
    <row r="280" spans="4:19" ht="18">
      <c r="D280" s="1"/>
      <c r="E280" s="1"/>
      <c r="F280" s="1"/>
      <c r="G280" s="1"/>
      <c r="H280" s="1"/>
      <c r="I280" s="1"/>
      <c r="J280" s="1"/>
      <c r="K280" s="1"/>
      <c r="L280" s="1"/>
      <c r="M280" s="1"/>
      <c r="N280" s="1"/>
      <c r="O280" s="1"/>
      <c r="P280" s="1"/>
      <c r="Q280" s="1"/>
      <c r="R280" s="1"/>
      <c r="S280" s="1"/>
    </row>
    <row r="281" spans="4:19" ht="18">
      <c r="D281" s="1"/>
      <c r="E281" s="1"/>
      <c r="F281" s="1"/>
      <c r="G281" s="1"/>
      <c r="H281" s="1"/>
      <c r="I281" s="1"/>
      <c r="J281" s="1"/>
      <c r="K281" s="1"/>
      <c r="L281" s="1"/>
      <c r="M281" s="1"/>
      <c r="N281" s="1"/>
      <c r="O281" s="1"/>
      <c r="P281" s="1"/>
      <c r="Q281" s="1"/>
      <c r="R281" s="1"/>
      <c r="S281" s="1"/>
    </row>
    <row r="282" spans="4:19" ht="18">
      <c r="D282" s="1"/>
      <c r="E282" s="1"/>
      <c r="F282" s="1"/>
      <c r="G282" s="1"/>
      <c r="H282" s="1"/>
      <c r="I282" s="1"/>
      <c r="J282" s="1"/>
      <c r="K282" s="1"/>
      <c r="L282" s="1"/>
      <c r="M282" s="1"/>
      <c r="N282" s="1"/>
      <c r="O282" s="1"/>
      <c r="P282" s="1"/>
      <c r="Q282" s="1"/>
      <c r="R282" s="1"/>
      <c r="S282" s="1"/>
    </row>
    <row r="283" spans="4:19" ht="18">
      <c r="D283" s="1"/>
      <c r="E283" s="1"/>
      <c r="F283" s="1"/>
      <c r="G283" s="1"/>
      <c r="H283" s="1"/>
      <c r="I283" s="1"/>
      <c r="J283" s="1"/>
      <c r="K283" s="1"/>
      <c r="L283" s="1"/>
      <c r="M283" s="1"/>
      <c r="N283" s="1"/>
      <c r="O283" s="1"/>
      <c r="P283" s="1"/>
      <c r="Q283" s="1"/>
      <c r="R283" s="1"/>
      <c r="S283" s="1"/>
    </row>
    <row r="284" spans="4:19" ht="18">
      <c r="D284" s="1"/>
      <c r="E284" s="1"/>
      <c r="F284" s="1"/>
      <c r="G284" s="1"/>
      <c r="H284" s="1"/>
      <c r="I284" s="1"/>
      <c r="J284" s="1"/>
      <c r="K284" s="1"/>
      <c r="L284" s="1"/>
      <c r="M284" s="1"/>
      <c r="N284" s="1"/>
      <c r="O284" s="1"/>
      <c r="P284" s="1"/>
      <c r="Q284" s="1"/>
      <c r="R284" s="1"/>
      <c r="S284" s="1"/>
    </row>
    <row r="285" spans="4:19" ht="18">
      <c r="D285" s="1"/>
      <c r="E285" s="1"/>
      <c r="F285" s="1"/>
      <c r="G285" s="1"/>
      <c r="H285" s="1"/>
      <c r="I285" s="1"/>
      <c r="J285" s="1"/>
      <c r="K285" s="1"/>
      <c r="L285" s="1"/>
      <c r="M285" s="1"/>
      <c r="N285" s="1"/>
      <c r="O285" s="1"/>
      <c r="P285" s="1"/>
      <c r="Q285" s="1"/>
      <c r="R285" s="1"/>
      <c r="S285" s="1"/>
    </row>
    <row r="286" spans="4:19" ht="18">
      <c r="D286" s="1"/>
      <c r="E286" s="1"/>
      <c r="F286" s="1"/>
      <c r="G286" s="1"/>
      <c r="H286" s="1"/>
      <c r="I286" s="1"/>
      <c r="J286" s="1"/>
      <c r="K286" s="1"/>
      <c r="L286" s="1"/>
      <c r="M286" s="1"/>
      <c r="N286" s="1"/>
      <c r="O286" s="1"/>
      <c r="P286" s="1"/>
      <c r="Q286" s="1"/>
      <c r="R286" s="1"/>
      <c r="S286" s="1"/>
    </row>
    <row r="287" spans="4:19" ht="18">
      <c r="D287" s="1"/>
      <c r="E287" s="1"/>
      <c r="F287" s="1"/>
      <c r="G287" s="1"/>
      <c r="H287" s="1"/>
      <c r="I287" s="1"/>
      <c r="J287" s="1"/>
      <c r="K287" s="1"/>
      <c r="L287" s="1"/>
      <c r="M287" s="1"/>
      <c r="N287" s="1"/>
      <c r="O287" s="1"/>
      <c r="P287" s="1"/>
      <c r="Q287" s="1"/>
      <c r="R287" s="1"/>
      <c r="S287" s="1"/>
    </row>
    <row r="288" spans="4:19" ht="18">
      <c r="D288" s="1"/>
      <c r="E288" s="1"/>
      <c r="F288" s="1"/>
      <c r="G288" s="1"/>
      <c r="H288" s="1"/>
      <c r="I288" s="1"/>
      <c r="J288" s="1"/>
      <c r="K288" s="1"/>
      <c r="L288" s="1"/>
      <c r="M288" s="1"/>
      <c r="N288" s="1"/>
      <c r="O288" s="1"/>
      <c r="P288" s="1"/>
      <c r="Q288" s="1"/>
      <c r="R288" s="1"/>
      <c r="S288" s="1"/>
    </row>
    <row r="289" spans="4:19" ht="18">
      <c r="D289" s="1"/>
      <c r="E289" s="1"/>
      <c r="F289" s="1"/>
      <c r="G289" s="1"/>
      <c r="H289" s="1"/>
      <c r="I289" s="1"/>
      <c r="J289" s="1"/>
      <c r="K289" s="1"/>
      <c r="L289" s="1"/>
      <c r="M289" s="1"/>
      <c r="N289" s="1"/>
      <c r="O289" s="1"/>
      <c r="P289" s="1"/>
      <c r="Q289" s="1"/>
      <c r="R289" s="1"/>
      <c r="S289" s="1"/>
    </row>
    <row r="290" spans="4:19" ht="18">
      <c r="D290" s="1"/>
      <c r="E290" s="1"/>
      <c r="F290" s="1"/>
      <c r="G290" s="1"/>
      <c r="H290" s="1"/>
      <c r="I290" s="1"/>
      <c r="J290" s="1"/>
      <c r="K290" s="1"/>
      <c r="L290" s="1"/>
      <c r="M290" s="1"/>
      <c r="N290" s="1"/>
      <c r="O290" s="1"/>
      <c r="P290" s="1"/>
      <c r="Q290" s="1"/>
      <c r="R290" s="1"/>
      <c r="S290" s="1"/>
    </row>
    <row r="291" spans="4:19" ht="18">
      <c r="D291" s="1"/>
      <c r="E291" s="1"/>
      <c r="F291" s="1"/>
      <c r="G291" s="1"/>
      <c r="H291" s="1"/>
      <c r="I291" s="1"/>
      <c r="J291" s="1"/>
      <c r="K291" s="1"/>
      <c r="L291" s="1"/>
      <c r="M291" s="1"/>
      <c r="N291" s="1"/>
      <c r="O291" s="1"/>
      <c r="P291" s="1"/>
      <c r="Q291" s="1"/>
      <c r="R291" s="1"/>
      <c r="S291" s="1"/>
    </row>
    <row r="292" spans="4:19" ht="18">
      <c r="D292" s="1"/>
      <c r="E292" s="1"/>
      <c r="F292" s="1"/>
      <c r="G292" s="1"/>
      <c r="H292" s="1"/>
      <c r="I292" s="1"/>
      <c r="J292" s="1"/>
      <c r="K292" s="1"/>
      <c r="L292" s="1"/>
      <c r="M292" s="1"/>
      <c r="N292" s="1"/>
      <c r="O292" s="1"/>
      <c r="P292" s="1"/>
      <c r="Q292" s="1"/>
      <c r="R292" s="1"/>
      <c r="S292" s="1"/>
    </row>
    <row r="293" spans="4:19" ht="18">
      <c r="D293" s="1"/>
      <c r="E293" s="1"/>
      <c r="F293" s="1"/>
      <c r="G293" s="1"/>
      <c r="H293" s="1"/>
      <c r="I293" s="1"/>
      <c r="J293" s="1"/>
      <c r="K293" s="1"/>
      <c r="L293" s="1"/>
      <c r="M293" s="1"/>
      <c r="N293" s="1"/>
      <c r="O293" s="1"/>
      <c r="P293" s="1"/>
      <c r="Q293" s="1"/>
      <c r="R293" s="1"/>
      <c r="S293" s="1"/>
    </row>
    <row r="294" spans="4:19" ht="18">
      <c r="D294" s="1"/>
      <c r="E294" s="1"/>
      <c r="F294" s="1"/>
      <c r="G294" s="1"/>
      <c r="H294" s="1"/>
      <c r="I294" s="1"/>
      <c r="J294" s="1"/>
      <c r="K294" s="1"/>
      <c r="L294" s="1"/>
      <c r="M294" s="1"/>
      <c r="N294" s="1"/>
      <c r="O294" s="1"/>
      <c r="P294" s="1"/>
      <c r="Q294" s="1"/>
      <c r="R294" s="1"/>
      <c r="S294" s="1"/>
    </row>
    <row r="295" spans="4:19" ht="18">
      <c r="D295" s="1"/>
      <c r="E295" s="1"/>
      <c r="F295" s="1"/>
      <c r="G295" s="1"/>
      <c r="H295" s="1"/>
      <c r="I295" s="1"/>
      <c r="J295" s="1"/>
      <c r="K295" s="1"/>
      <c r="L295" s="1"/>
      <c r="M295" s="1"/>
      <c r="N295" s="1"/>
      <c r="O295" s="1"/>
      <c r="P295" s="1"/>
      <c r="Q295" s="1"/>
      <c r="R295" s="1"/>
      <c r="S295" s="1"/>
    </row>
    <row r="296" spans="4:19" ht="18">
      <c r="D296" s="1"/>
      <c r="E296" s="1"/>
      <c r="F296" s="1"/>
      <c r="G296" s="1"/>
      <c r="H296" s="1"/>
      <c r="I296" s="1"/>
      <c r="J296" s="1"/>
      <c r="K296" s="1"/>
      <c r="L296" s="1"/>
      <c r="M296" s="1"/>
      <c r="N296" s="1"/>
      <c r="O296" s="1"/>
      <c r="P296" s="1"/>
      <c r="Q296" s="1"/>
      <c r="R296" s="1"/>
      <c r="S296" s="1"/>
    </row>
    <row r="297" spans="4:19" ht="18">
      <c r="D297" s="1"/>
      <c r="E297" s="1"/>
      <c r="F297" s="1"/>
      <c r="G297" s="1"/>
      <c r="H297" s="1"/>
      <c r="I297" s="1"/>
      <c r="J297" s="1"/>
      <c r="K297" s="1"/>
      <c r="L297" s="1"/>
      <c r="M297" s="1"/>
      <c r="N297" s="1"/>
      <c r="O297" s="1"/>
      <c r="P297" s="1"/>
      <c r="Q297" s="1"/>
      <c r="R297" s="1"/>
      <c r="S297" s="1"/>
    </row>
    <row r="298" spans="4:19" ht="18">
      <c r="D298" s="1"/>
      <c r="E298" s="1"/>
      <c r="F298" s="1"/>
      <c r="G298" s="1"/>
      <c r="H298" s="1"/>
      <c r="I298" s="1"/>
      <c r="J298" s="1"/>
      <c r="K298" s="1"/>
      <c r="L298" s="1"/>
      <c r="M298" s="1"/>
      <c r="N298" s="1"/>
      <c r="O298" s="1"/>
      <c r="P298" s="1"/>
      <c r="Q298" s="1"/>
      <c r="R298" s="1"/>
      <c r="S298" s="1"/>
    </row>
    <row r="299" spans="4:19" ht="18">
      <c r="D299" s="1"/>
      <c r="E299" s="1"/>
      <c r="F299" s="1"/>
      <c r="G299" s="1"/>
      <c r="H299" s="1"/>
      <c r="I299" s="1"/>
      <c r="J299" s="1"/>
      <c r="K299" s="1"/>
      <c r="L299" s="1"/>
      <c r="M299" s="1"/>
      <c r="N299" s="1"/>
      <c r="O299" s="1"/>
      <c r="P299" s="1"/>
      <c r="Q299" s="1"/>
      <c r="R299" s="1"/>
      <c r="S299" s="1"/>
    </row>
    <row r="300" spans="4:19" ht="18">
      <c r="D300" s="1"/>
      <c r="E300" s="1"/>
      <c r="F300" s="1"/>
      <c r="G300" s="1"/>
      <c r="H300" s="1"/>
      <c r="I300" s="1"/>
      <c r="J300" s="1"/>
      <c r="K300" s="1"/>
      <c r="L300" s="1"/>
      <c r="M300" s="1"/>
      <c r="N300" s="1"/>
      <c r="O300" s="1"/>
      <c r="P300" s="1"/>
      <c r="Q300" s="1"/>
      <c r="R300" s="1"/>
      <c r="S300" s="1"/>
    </row>
    <row r="301" spans="4:19" ht="18">
      <c r="D301" s="1"/>
      <c r="E301" s="1"/>
      <c r="F301" s="1"/>
      <c r="G301" s="1"/>
      <c r="H301" s="1"/>
      <c r="I301" s="1"/>
      <c r="J301" s="1"/>
      <c r="K301" s="1"/>
      <c r="L301" s="1"/>
      <c r="M301" s="1"/>
      <c r="N301" s="1"/>
      <c r="O301" s="1"/>
      <c r="P301" s="1"/>
      <c r="Q301" s="1"/>
      <c r="R301" s="1"/>
      <c r="S301" s="1"/>
    </row>
    <row r="302" spans="4:19" ht="18">
      <c r="D302" s="1"/>
      <c r="E302" s="1"/>
      <c r="F302" s="1"/>
      <c r="G302" s="1"/>
      <c r="H302" s="1"/>
      <c r="I302" s="1"/>
      <c r="J302" s="1"/>
      <c r="K302" s="1"/>
      <c r="L302" s="1"/>
      <c r="M302" s="1"/>
      <c r="N302" s="1"/>
      <c r="O302" s="1"/>
      <c r="P302" s="1"/>
      <c r="Q302" s="1"/>
      <c r="R302" s="1"/>
      <c r="S302" s="1"/>
    </row>
    <row r="303" spans="4:19" ht="18">
      <c r="D303" s="1"/>
      <c r="E303" s="1"/>
      <c r="F303" s="1"/>
      <c r="G303" s="1"/>
      <c r="H303" s="1"/>
      <c r="I303" s="1"/>
      <c r="J303" s="1"/>
      <c r="K303" s="1"/>
      <c r="L303" s="1"/>
      <c r="M303" s="1"/>
      <c r="N303" s="1"/>
      <c r="O303" s="1"/>
      <c r="P303" s="1"/>
      <c r="Q303" s="1"/>
      <c r="R303" s="1"/>
      <c r="S303" s="1"/>
    </row>
    <row r="304" spans="4:19" ht="18">
      <c r="D304" s="1"/>
      <c r="E304" s="1"/>
      <c r="F304" s="1"/>
      <c r="G304" s="1"/>
      <c r="H304" s="1"/>
      <c r="I304" s="1"/>
      <c r="J304" s="1"/>
      <c r="K304" s="1"/>
      <c r="L304" s="1"/>
      <c r="M304" s="1"/>
      <c r="N304" s="1"/>
      <c r="O304" s="1"/>
      <c r="P304" s="1"/>
      <c r="Q304" s="1"/>
      <c r="R304" s="1"/>
      <c r="S304" s="1"/>
    </row>
    <row r="305" spans="4:19" ht="18">
      <c r="D305" s="1"/>
      <c r="E305" s="1"/>
      <c r="F305" s="1"/>
      <c r="G305" s="1"/>
      <c r="H305" s="1"/>
      <c r="I305" s="1"/>
      <c r="J305" s="1"/>
      <c r="K305" s="1"/>
      <c r="L305" s="1"/>
      <c r="M305" s="1"/>
      <c r="N305" s="1"/>
      <c r="O305" s="1"/>
      <c r="P305" s="1"/>
      <c r="Q305" s="1"/>
      <c r="R305" s="1"/>
      <c r="S305" s="1"/>
    </row>
    <row r="306" spans="4:19" ht="18">
      <c r="D306" s="1"/>
      <c r="E306" s="1"/>
      <c r="F306" s="1"/>
      <c r="G306" s="1"/>
      <c r="H306" s="1"/>
      <c r="I306" s="1"/>
      <c r="J306" s="1"/>
      <c r="K306" s="1"/>
      <c r="L306" s="1"/>
      <c r="M306" s="1"/>
      <c r="N306" s="1"/>
      <c r="O306" s="1"/>
      <c r="P306" s="1"/>
      <c r="Q306" s="1"/>
      <c r="R306" s="1"/>
      <c r="S306" s="1"/>
    </row>
    <row r="307" spans="4:19" ht="18">
      <c r="D307" s="1"/>
      <c r="E307" s="1"/>
      <c r="F307" s="1"/>
      <c r="G307" s="1"/>
      <c r="H307" s="1"/>
      <c r="I307" s="1"/>
      <c r="J307" s="1"/>
      <c r="K307" s="1"/>
      <c r="L307" s="1"/>
      <c r="M307" s="1"/>
      <c r="N307" s="1"/>
      <c r="O307" s="1"/>
      <c r="P307" s="1"/>
      <c r="Q307" s="1"/>
      <c r="R307" s="1"/>
      <c r="S307" s="1"/>
    </row>
    <row r="308" spans="4:19" ht="18">
      <c r="D308" s="1"/>
      <c r="E308" s="1"/>
      <c r="F308" s="1"/>
      <c r="G308" s="1"/>
      <c r="H308" s="1"/>
      <c r="I308" s="1"/>
      <c r="J308" s="1"/>
      <c r="K308" s="1"/>
      <c r="L308" s="1"/>
      <c r="M308" s="1"/>
      <c r="N308" s="1"/>
      <c r="O308" s="1"/>
      <c r="P308" s="1"/>
      <c r="Q308" s="1"/>
      <c r="R308" s="1"/>
      <c r="S308" s="1"/>
    </row>
    <row r="309" spans="4:19" ht="18">
      <c r="D309" s="1"/>
      <c r="E309" s="1"/>
      <c r="F309" s="1"/>
      <c r="G309" s="1"/>
      <c r="H309" s="1"/>
      <c r="I309" s="1"/>
      <c r="J309" s="1"/>
      <c r="K309" s="1"/>
      <c r="L309" s="1"/>
      <c r="M309" s="1"/>
      <c r="N309" s="1"/>
      <c r="O309" s="1"/>
      <c r="P309" s="1"/>
      <c r="Q309" s="1"/>
      <c r="R309" s="1"/>
      <c r="S309" s="1"/>
    </row>
    <row r="310" spans="4:19" ht="18">
      <c r="D310" s="1"/>
      <c r="E310" s="1"/>
      <c r="F310" s="1"/>
      <c r="G310" s="1"/>
      <c r="H310" s="1"/>
      <c r="I310" s="1"/>
      <c r="J310" s="1"/>
      <c r="K310" s="1"/>
      <c r="L310" s="1"/>
      <c r="M310" s="1"/>
      <c r="N310" s="1"/>
      <c r="O310" s="1"/>
      <c r="P310" s="1"/>
      <c r="Q310" s="1"/>
      <c r="R310" s="1"/>
      <c r="S310" s="1"/>
    </row>
    <row r="311" spans="4:19" ht="18">
      <c r="D311" s="1"/>
      <c r="E311" s="1"/>
      <c r="F311" s="1"/>
      <c r="G311" s="1"/>
      <c r="H311" s="1"/>
      <c r="I311" s="1"/>
      <c r="J311" s="1"/>
      <c r="K311" s="1"/>
      <c r="L311" s="1"/>
      <c r="M311" s="1"/>
      <c r="N311" s="1"/>
      <c r="O311" s="1"/>
      <c r="P311" s="1"/>
      <c r="Q311" s="1"/>
      <c r="R311" s="1"/>
      <c r="S311" s="1"/>
    </row>
    <row r="312" spans="4:19" ht="18">
      <c r="D312" s="1"/>
      <c r="E312" s="1"/>
      <c r="F312" s="1"/>
      <c r="G312" s="1"/>
      <c r="H312" s="1"/>
      <c r="I312" s="1"/>
      <c r="J312" s="1"/>
      <c r="K312" s="1"/>
      <c r="L312" s="1"/>
      <c r="M312" s="1"/>
      <c r="N312" s="1"/>
      <c r="O312" s="1"/>
      <c r="P312" s="1"/>
      <c r="Q312" s="1"/>
      <c r="R312" s="1"/>
      <c r="S312" s="1"/>
    </row>
    <row r="313" spans="4:19" ht="18">
      <c r="D313" s="1"/>
      <c r="E313" s="1"/>
      <c r="F313" s="1"/>
      <c r="G313" s="1"/>
      <c r="H313" s="1"/>
      <c r="I313" s="1"/>
      <c r="J313" s="1"/>
      <c r="K313" s="1"/>
      <c r="L313" s="1"/>
      <c r="M313" s="1"/>
      <c r="N313" s="1"/>
      <c r="O313" s="1"/>
      <c r="P313" s="1"/>
      <c r="Q313" s="1"/>
      <c r="R313" s="1"/>
      <c r="S313" s="1"/>
    </row>
    <row r="314" spans="4:19" ht="18">
      <c r="D314" s="1"/>
      <c r="E314" s="1"/>
      <c r="F314" s="1"/>
      <c r="G314" s="1"/>
      <c r="H314" s="1"/>
      <c r="I314" s="1"/>
      <c r="J314" s="1"/>
      <c r="K314" s="1"/>
      <c r="L314" s="1"/>
      <c r="M314" s="1"/>
      <c r="N314" s="1"/>
      <c r="O314" s="1"/>
      <c r="P314" s="1"/>
      <c r="Q314" s="1"/>
      <c r="R314" s="1"/>
      <c r="S314" s="1"/>
    </row>
    <row r="315" spans="4:19" ht="18">
      <c r="D315" s="1"/>
      <c r="E315" s="1"/>
      <c r="F315" s="1"/>
      <c r="G315" s="1"/>
      <c r="H315" s="1"/>
      <c r="I315" s="1"/>
      <c r="J315" s="1"/>
      <c r="K315" s="1"/>
      <c r="L315" s="1"/>
      <c r="M315" s="1"/>
      <c r="N315" s="1"/>
      <c r="O315" s="1"/>
      <c r="P315" s="1"/>
      <c r="Q315" s="1"/>
      <c r="R315" s="1"/>
      <c r="S315" s="1"/>
    </row>
    <row r="316" spans="4:19" ht="18">
      <c r="D316" s="1"/>
      <c r="E316" s="1"/>
      <c r="F316" s="1"/>
      <c r="G316" s="1"/>
      <c r="H316" s="1"/>
      <c r="I316" s="1"/>
      <c r="J316" s="1"/>
      <c r="K316" s="1"/>
      <c r="L316" s="1"/>
      <c r="M316" s="1"/>
      <c r="N316" s="1"/>
      <c r="O316" s="1"/>
      <c r="P316" s="1"/>
      <c r="Q316" s="1"/>
      <c r="R316" s="1"/>
      <c r="S316" s="1"/>
    </row>
    <row r="317" spans="4:19" ht="18">
      <c r="D317" s="1"/>
      <c r="E317" s="1"/>
      <c r="F317" s="1"/>
      <c r="G317" s="1"/>
      <c r="H317" s="1"/>
      <c r="I317" s="1"/>
      <c r="J317" s="1"/>
      <c r="K317" s="1"/>
      <c r="L317" s="1"/>
      <c r="M317" s="1"/>
      <c r="N317" s="1"/>
      <c r="O317" s="1"/>
      <c r="P317" s="1"/>
      <c r="Q317" s="1"/>
      <c r="R317" s="1"/>
      <c r="S317" s="1"/>
    </row>
    <row r="318" spans="4:19" ht="18">
      <c r="D318" s="1"/>
      <c r="E318" s="1"/>
      <c r="F318" s="1"/>
      <c r="G318" s="1"/>
      <c r="H318" s="1"/>
      <c r="I318" s="1"/>
      <c r="J318" s="1"/>
      <c r="K318" s="1"/>
      <c r="L318" s="1"/>
      <c r="M318" s="1"/>
      <c r="N318" s="1"/>
      <c r="O318" s="1"/>
      <c r="P318" s="1"/>
      <c r="Q318" s="1"/>
      <c r="R318" s="1"/>
      <c r="S318" s="1"/>
    </row>
    <row r="319" spans="4:19" ht="18">
      <c r="D319" s="1"/>
      <c r="E319" s="1"/>
      <c r="F319" s="1"/>
      <c r="G319" s="1"/>
      <c r="H319" s="1"/>
      <c r="I319" s="1"/>
      <c r="J319" s="1"/>
      <c r="K319" s="1"/>
      <c r="L319" s="1"/>
      <c r="M319" s="1"/>
      <c r="N319" s="1"/>
      <c r="O319" s="1"/>
      <c r="P319" s="1"/>
      <c r="Q319" s="1"/>
      <c r="R319" s="1"/>
      <c r="S319" s="1"/>
    </row>
    <row r="320" spans="4:19" ht="18">
      <c r="D320" s="1"/>
      <c r="E320" s="1"/>
      <c r="F320" s="1"/>
      <c r="G320" s="1"/>
      <c r="H320" s="1"/>
      <c r="I320" s="1"/>
      <c r="J320" s="1"/>
      <c r="K320" s="1"/>
      <c r="L320" s="1"/>
      <c r="M320" s="1"/>
      <c r="N320" s="1"/>
      <c r="O320" s="1"/>
      <c r="P320" s="1"/>
      <c r="Q320" s="1"/>
      <c r="R320" s="1"/>
      <c r="S320" s="1"/>
    </row>
    <row r="321" spans="4:19" ht="18">
      <c r="D321" s="1"/>
      <c r="E321" s="1"/>
      <c r="F321" s="1"/>
      <c r="G321" s="1"/>
      <c r="H321" s="1"/>
      <c r="I321" s="1"/>
      <c r="J321" s="1"/>
      <c r="K321" s="1"/>
      <c r="L321" s="1"/>
      <c r="M321" s="1"/>
      <c r="N321" s="1"/>
      <c r="O321" s="1"/>
      <c r="P321" s="1"/>
      <c r="Q321" s="1"/>
      <c r="R321" s="1"/>
      <c r="S321" s="1"/>
    </row>
    <row r="322" spans="4:19" ht="18">
      <c r="D322" s="1"/>
      <c r="E322" s="1"/>
      <c r="F322" s="1"/>
      <c r="G322" s="1"/>
      <c r="H322" s="1"/>
      <c r="I322" s="1"/>
      <c r="J322" s="1"/>
      <c r="K322" s="1"/>
      <c r="L322" s="1"/>
      <c r="M322" s="1"/>
      <c r="N322" s="1"/>
      <c r="O322" s="1"/>
      <c r="P322" s="1"/>
      <c r="Q322" s="1"/>
      <c r="R322" s="1"/>
      <c r="S322" s="1"/>
    </row>
    <row r="323" spans="4:19" ht="18">
      <c r="D323" s="1"/>
      <c r="E323" s="1"/>
      <c r="F323" s="1"/>
      <c r="G323" s="1"/>
      <c r="H323" s="1"/>
      <c r="I323" s="1"/>
      <c r="J323" s="1"/>
      <c r="K323" s="1"/>
      <c r="L323" s="1"/>
      <c r="M323" s="1"/>
      <c r="N323" s="1"/>
      <c r="O323" s="1"/>
      <c r="P323" s="1"/>
      <c r="Q323" s="1"/>
      <c r="R323" s="1"/>
      <c r="S323" s="1"/>
    </row>
    <row r="324" spans="4:19" ht="18">
      <c r="D324" s="1"/>
      <c r="E324" s="1"/>
      <c r="F324" s="1"/>
      <c r="G324" s="1"/>
      <c r="H324" s="1"/>
      <c r="I324" s="1"/>
      <c r="J324" s="1"/>
      <c r="K324" s="1"/>
      <c r="L324" s="1"/>
      <c r="M324" s="1"/>
      <c r="N324" s="1"/>
      <c r="O324" s="1"/>
      <c r="P324" s="1"/>
      <c r="Q324" s="1"/>
      <c r="R324" s="1"/>
      <c r="S324" s="1"/>
    </row>
    <row r="325" spans="4:19" ht="18">
      <c r="D325" s="1"/>
      <c r="E325" s="1"/>
      <c r="F325" s="1"/>
      <c r="G325" s="1"/>
      <c r="H325" s="1"/>
      <c r="I325" s="1"/>
      <c r="J325" s="1"/>
      <c r="K325" s="1"/>
      <c r="L325" s="1"/>
      <c r="M325" s="1"/>
      <c r="N325" s="1"/>
      <c r="O325" s="1"/>
      <c r="P325" s="1"/>
      <c r="Q325" s="1"/>
      <c r="R325" s="1"/>
      <c r="S325" s="1"/>
    </row>
    <row r="326" spans="4:19" ht="18">
      <c r="D326" s="1"/>
      <c r="E326" s="1"/>
      <c r="F326" s="1"/>
      <c r="G326" s="1"/>
      <c r="H326" s="1"/>
      <c r="I326" s="1"/>
      <c r="J326" s="1"/>
      <c r="K326" s="1"/>
      <c r="L326" s="1"/>
      <c r="M326" s="1"/>
      <c r="N326" s="1"/>
      <c r="O326" s="1"/>
      <c r="P326" s="1"/>
      <c r="Q326" s="1"/>
      <c r="R326" s="1"/>
      <c r="S326" s="1"/>
    </row>
    <row r="327" spans="4:19" ht="18">
      <c r="D327" s="1"/>
      <c r="E327" s="1"/>
      <c r="F327" s="1"/>
      <c r="G327" s="1"/>
      <c r="H327" s="1"/>
      <c r="I327" s="1"/>
      <c r="J327" s="1"/>
      <c r="K327" s="1"/>
      <c r="L327" s="1"/>
      <c r="M327" s="1"/>
      <c r="N327" s="1"/>
      <c r="O327" s="1"/>
      <c r="P327" s="1"/>
      <c r="Q327" s="1"/>
      <c r="R327" s="1"/>
      <c r="S327" s="1"/>
    </row>
    <row r="328" spans="4:19" ht="18">
      <c r="D328" s="1"/>
      <c r="E328" s="1"/>
      <c r="F328" s="1"/>
      <c r="G328" s="1"/>
      <c r="H328" s="1"/>
      <c r="I328" s="1"/>
      <c r="J328" s="1"/>
      <c r="K328" s="1"/>
      <c r="L328" s="1"/>
      <c r="M328" s="1"/>
      <c r="N328" s="1"/>
      <c r="O328" s="1"/>
      <c r="P328" s="1"/>
      <c r="Q328" s="1"/>
      <c r="R328" s="1"/>
      <c r="S328" s="1"/>
    </row>
    <row r="329" spans="4:19" ht="18">
      <c r="D329" s="1"/>
      <c r="E329" s="1"/>
      <c r="F329" s="1"/>
      <c r="G329" s="1"/>
      <c r="H329" s="1"/>
      <c r="I329" s="1"/>
      <c r="J329" s="1"/>
      <c r="K329" s="1"/>
      <c r="L329" s="1"/>
      <c r="M329" s="1"/>
      <c r="N329" s="1"/>
      <c r="O329" s="1"/>
      <c r="P329" s="1"/>
      <c r="Q329" s="1"/>
      <c r="R329" s="1"/>
      <c r="S329" s="1"/>
    </row>
    <row r="330" spans="4:19" ht="18">
      <c r="D330" s="1"/>
      <c r="E330" s="1"/>
      <c r="F330" s="1"/>
      <c r="G330" s="1"/>
      <c r="H330" s="1"/>
      <c r="I330" s="1"/>
      <c r="J330" s="1"/>
      <c r="K330" s="1"/>
      <c r="L330" s="1"/>
      <c r="M330" s="1"/>
      <c r="N330" s="1"/>
      <c r="O330" s="1"/>
      <c r="P330" s="1"/>
      <c r="Q330" s="1"/>
      <c r="R330" s="1"/>
      <c r="S330" s="1"/>
    </row>
    <row r="331" spans="4:19" ht="18">
      <c r="D331" s="1"/>
      <c r="E331" s="1"/>
      <c r="F331" s="1"/>
      <c r="G331" s="1"/>
      <c r="H331" s="1"/>
      <c r="I331" s="1"/>
      <c r="J331" s="1"/>
      <c r="K331" s="1"/>
      <c r="L331" s="1"/>
      <c r="M331" s="1"/>
      <c r="N331" s="1"/>
      <c r="O331" s="1"/>
      <c r="P331" s="1"/>
      <c r="Q331" s="1"/>
      <c r="R331" s="1"/>
      <c r="S331" s="1"/>
    </row>
    <row r="332" spans="4:19" ht="18">
      <c r="D332" s="1"/>
      <c r="E332" s="1"/>
      <c r="F332" s="1"/>
      <c r="G332" s="1"/>
      <c r="H332" s="1"/>
      <c r="I332" s="1"/>
      <c r="J332" s="1"/>
      <c r="K332" s="1"/>
      <c r="L332" s="1"/>
      <c r="M332" s="1"/>
      <c r="N332" s="1"/>
      <c r="O332" s="1"/>
      <c r="P332" s="1"/>
      <c r="Q332" s="1"/>
      <c r="R332" s="1"/>
      <c r="S332" s="1"/>
    </row>
    <row r="333" spans="4:19" ht="18">
      <c r="D333" s="1"/>
      <c r="E333" s="1"/>
      <c r="F333" s="1"/>
      <c r="G333" s="1"/>
      <c r="H333" s="1"/>
      <c r="I333" s="1"/>
      <c r="J333" s="1"/>
      <c r="K333" s="1"/>
      <c r="L333" s="1"/>
      <c r="M333" s="1"/>
      <c r="N333" s="1"/>
      <c r="O333" s="1"/>
      <c r="P333" s="1"/>
      <c r="Q333" s="1"/>
      <c r="R333" s="1"/>
      <c r="S333" s="1"/>
    </row>
    <row r="334" spans="4:19" ht="18">
      <c r="D334" s="1"/>
      <c r="E334" s="1"/>
      <c r="F334" s="1"/>
      <c r="G334" s="1"/>
      <c r="H334" s="1"/>
      <c r="I334" s="1"/>
      <c r="J334" s="1"/>
      <c r="K334" s="1"/>
      <c r="L334" s="1"/>
      <c r="M334" s="1"/>
      <c r="N334" s="1"/>
      <c r="O334" s="1"/>
      <c r="P334" s="1"/>
      <c r="Q334" s="1"/>
      <c r="R334" s="1"/>
      <c r="S334" s="1"/>
    </row>
    <row r="335" spans="4:19" ht="18">
      <c r="D335" s="1"/>
      <c r="E335" s="1"/>
      <c r="F335" s="1"/>
      <c r="G335" s="1"/>
      <c r="H335" s="1"/>
      <c r="I335" s="1"/>
      <c r="J335" s="1"/>
      <c r="K335" s="1"/>
      <c r="L335" s="1"/>
      <c r="M335" s="1"/>
      <c r="N335" s="1"/>
      <c r="O335" s="1"/>
      <c r="P335" s="1"/>
      <c r="Q335" s="1"/>
      <c r="R335" s="1"/>
      <c r="S335" s="1"/>
    </row>
    <row r="336" spans="4:19" ht="18">
      <c r="D336" s="1"/>
      <c r="E336" s="1"/>
      <c r="F336" s="1"/>
      <c r="G336" s="1"/>
      <c r="H336" s="1"/>
      <c r="I336" s="1"/>
      <c r="J336" s="1"/>
      <c r="K336" s="1"/>
      <c r="L336" s="1"/>
      <c r="M336" s="1"/>
      <c r="N336" s="1"/>
      <c r="O336" s="1"/>
      <c r="P336" s="1"/>
      <c r="Q336" s="1"/>
      <c r="R336" s="1"/>
      <c r="S336" s="1"/>
    </row>
    <row r="337" spans="4:19" ht="18">
      <c r="D337" s="1"/>
      <c r="E337" s="1"/>
      <c r="F337" s="1"/>
      <c r="G337" s="1"/>
      <c r="H337" s="1"/>
      <c r="I337" s="1"/>
      <c r="J337" s="1"/>
      <c r="K337" s="1"/>
      <c r="L337" s="1"/>
      <c r="M337" s="1"/>
      <c r="N337" s="1"/>
      <c r="O337" s="1"/>
      <c r="P337" s="1"/>
      <c r="Q337" s="1"/>
      <c r="R337" s="1"/>
      <c r="S337" s="1"/>
    </row>
    <row r="338" spans="4:19" ht="18">
      <c r="D338" s="1"/>
      <c r="E338" s="1"/>
      <c r="F338" s="1"/>
      <c r="G338" s="1"/>
      <c r="H338" s="1"/>
      <c r="I338" s="1"/>
      <c r="J338" s="1"/>
      <c r="K338" s="1"/>
      <c r="L338" s="1"/>
      <c r="M338" s="1"/>
      <c r="N338" s="1"/>
      <c r="O338" s="1"/>
      <c r="P338" s="1"/>
      <c r="Q338" s="1"/>
      <c r="R338" s="1"/>
      <c r="S338" s="1"/>
    </row>
    <row r="339" spans="4:19" ht="18">
      <c r="D339" s="1"/>
      <c r="E339" s="1"/>
      <c r="F339" s="1"/>
      <c r="G339" s="1"/>
      <c r="H339" s="1"/>
      <c r="I339" s="1"/>
      <c r="J339" s="1"/>
      <c r="K339" s="1"/>
      <c r="L339" s="1"/>
      <c r="M339" s="1"/>
      <c r="N339" s="1"/>
      <c r="O339" s="1"/>
      <c r="P339" s="1"/>
      <c r="Q339" s="1"/>
      <c r="R339" s="1"/>
      <c r="S339" s="1"/>
    </row>
    <row r="340" spans="4:19" ht="18">
      <c r="D340" s="1"/>
      <c r="E340" s="1"/>
      <c r="F340" s="1"/>
      <c r="G340" s="1"/>
      <c r="H340" s="1"/>
      <c r="I340" s="1"/>
      <c r="J340" s="1"/>
      <c r="K340" s="1"/>
      <c r="L340" s="1"/>
      <c r="M340" s="1"/>
      <c r="N340" s="1"/>
      <c r="O340" s="1"/>
      <c r="P340" s="1"/>
      <c r="Q340" s="1"/>
      <c r="R340" s="1"/>
      <c r="S340" s="1"/>
    </row>
    <row r="341" spans="4:19" ht="18">
      <c r="D341" s="1"/>
      <c r="E341" s="1"/>
      <c r="F341" s="1"/>
      <c r="G341" s="1"/>
      <c r="H341" s="1"/>
      <c r="I341" s="1"/>
      <c r="J341" s="1"/>
      <c r="K341" s="1"/>
      <c r="L341" s="1"/>
      <c r="M341" s="1"/>
      <c r="N341" s="1"/>
      <c r="O341" s="1"/>
      <c r="P341" s="1"/>
      <c r="Q341" s="1"/>
      <c r="R341" s="1"/>
      <c r="S341" s="1"/>
    </row>
    <row r="342" spans="4:19" ht="18">
      <c r="D342" s="1"/>
      <c r="E342" s="1"/>
      <c r="F342" s="1"/>
      <c r="G342" s="1"/>
      <c r="H342" s="1"/>
      <c r="I342" s="1"/>
      <c r="J342" s="1"/>
      <c r="K342" s="1"/>
      <c r="L342" s="1"/>
      <c r="M342" s="1"/>
      <c r="N342" s="1"/>
      <c r="O342" s="1"/>
      <c r="P342" s="1"/>
      <c r="Q342" s="1"/>
      <c r="R342" s="1"/>
      <c r="S342" s="1"/>
    </row>
    <row r="343" spans="4:19" ht="18">
      <c r="D343" s="1"/>
      <c r="E343" s="1"/>
      <c r="F343" s="1"/>
      <c r="G343" s="1"/>
      <c r="H343" s="1"/>
      <c r="I343" s="1"/>
      <c r="J343" s="1"/>
      <c r="K343" s="1"/>
      <c r="L343" s="1"/>
      <c r="M343" s="1"/>
      <c r="N343" s="1"/>
      <c r="O343" s="1"/>
      <c r="P343" s="1"/>
      <c r="Q343" s="1"/>
      <c r="R343" s="1"/>
      <c r="S343" s="1"/>
    </row>
    <row r="344" spans="4:19" ht="18">
      <c r="D344" s="1"/>
      <c r="E344" s="1"/>
      <c r="F344" s="1"/>
      <c r="G344" s="1"/>
      <c r="H344" s="1"/>
      <c r="I344" s="1"/>
      <c r="J344" s="1"/>
      <c r="K344" s="1"/>
      <c r="L344" s="1"/>
      <c r="M344" s="1"/>
      <c r="N344" s="1"/>
      <c r="O344" s="1"/>
      <c r="P344" s="1"/>
      <c r="Q344" s="1"/>
      <c r="R344" s="1"/>
      <c r="S344" s="1"/>
    </row>
    <row r="345" spans="4:19" ht="18">
      <c r="D345" s="1"/>
      <c r="E345" s="1"/>
      <c r="F345" s="1"/>
      <c r="G345" s="1"/>
      <c r="H345" s="1"/>
      <c r="I345" s="1"/>
      <c r="J345" s="1"/>
      <c r="K345" s="1"/>
      <c r="L345" s="1"/>
      <c r="M345" s="1"/>
      <c r="N345" s="1"/>
      <c r="O345" s="1"/>
      <c r="P345" s="1"/>
      <c r="Q345" s="1"/>
      <c r="R345" s="1"/>
      <c r="S345" s="1"/>
    </row>
    <row r="346" spans="4:19" ht="18">
      <c r="D346" s="1"/>
      <c r="E346" s="1"/>
      <c r="F346" s="1"/>
      <c r="G346" s="1"/>
      <c r="H346" s="1"/>
      <c r="I346" s="1"/>
      <c r="J346" s="1"/>
      <c r="K346" s="1"/>
      <c r="L346" s="1"/>
      <c r="M346" s="1"/>
      <c r="N346" s="1"/>
      <c r="O346" s="1"/>
      <c r="P346" s="1"/>
      <c r="Q346" s="1"/>
      <c r="R346" s="1"/>
      <c r="S346" s="1"/>
    </row>
    <row r="347" spans="4:19" ht="18">
      <c r="D347" s="1"/>
      <c r="E347" s="1"/>
      <c r="F347" s="1"/>
      <c r="G347" s="1"/>
      <c r="H347" s="1"/>
      <c r="I347" s="1"/>
      <c r="J347" s="1"/>
      <c r="K347" s="1"/>
      <c r="L347" s="1"/>
      <c r="M347" s="1"/>
      <c r="N347" s="1"/>
      <c r="O347" s="1"/>
      <c r="P347" s="1"/>
      <c r="Q347" s="1"/>
      <c r="R347" s="1"/>
      <c r="S347" s="1"/>
    </row>
    <row r="348" spans="4:19" ht="18">
      <c r="D348" s="1"/>
      <c r="E348" s="1"/>
      <c r="F348" s="1"/>
      <c r="G348" s="1"/>
      <c r="H348" s="1"/>
      <c r="I348" s="1"/>
      <c r="J348" s="1"/>
      <c r="K348" s="1"/>
      <c r="L348" s="1"/>
      <c r="M348" s="1"/>
      <c r="N348" s="1"/>
      <c r="O348" s="1"/>
      <c r="P348" s="1"/>
      <c r="Q348" s="1"/>
      <c r="R348" s="1"/>
      <c r="S348" s="1"/>
    </row>
    <row r="349" spans="4:19" ht="18">
      <c r="D349" s="1"/>
      <c r="E349" s="1"/>
      <c r="F349" s="1"/>
      <c r="G349" s="1"/>
      <c r="H349" s="1"/>
      <c r="I349" s="1"/>
      <c r="J349" s="1"/>
      <c r="K349" s="1"/>
      <c r="L349" s="1"/>
      <c r="M349" s="1"/>
      <c r="N349" s="1"/>
      <c r="O349" s="1"/>
      <c r="P349" s="1"/>
      <c r="Q349" s="1"/>
      <c r="R349" s="1"/>
      <c r="S349" s="1"/>
    </row>
    <row r="350" spans="4:19" ht="18">
      <c r="D350" s="1"/>
      <c r="E350" s="1"/>
      <c r="F350" s="1"/>
      <c r="G350" s="1"/>
      <c r="H350" s="1"/>
      <c r="I350" s="1"/>
      <c r="J350" s="1"/>
      <c r="K350" s="1"/>
      <c r="L350" s="1"/>
      <c r="M350" s="1"/>
      <c r="N350" s="1"/>
      <c r="O350" s="1"/>
      <c r="P350" s="1"/>
      <c r="Q350" s="1"/>
      <c r="R350" s="1"/>
      <c r="S350" s="1"/>
    </row>
    <row r="351" spans="4:19" ht="18">
      <c r="D351" s="1"/>
      <c r="E351" s="1"/>
      <c r="F351" s="1"/>
      <c r="G351" s="1"/>
      <c r="H351" s="1"/>
      <c r="I351" s="1"/>
      <c r="J351" s="1"/>
      <c r="K351" s="1"/>
      <c r="L351" s="1"/>
      <c r="M351" s="1"/>
      <c r="N351" s="1"/>
      <c r="O351" s="1"/>
      <c r="P351" s="1"/>
      <c r="Q351" s="1"/>
      <c r="R351" s="1"/>
      <c r="S351" s="1"/>
    </row>
    <row r="352" spans="4:19" ht="18">
      <c r="D352" s="1"/>
      <c r="E352" s="1"/>
      <c r="F352" s="1"/>
      <c r="G352" s="1"/>
      <c r="H352" s="1"/>
      <c r="I352" s="1"/>
      <c r="J352" s="1"/>
      <c r="K352" s="1"/>
      <c r="L352" s="1"/>
      <c r="M352" s="1"/>
      <c r="N352" s="1"/>
      <c r="O352" s="1"/>
      <c r="P352" s="1"/>
      <c r="Q352" s="1"/>
      <c r="R352" s="1"/>
      <c r="S352" s="1"/>
    </row>
    <row r="353" spans="4:19" ht="18">
      <c r="D353" s="1"/>
      <c r="E353" s="1"/>
      <c r="F353" s="1"/>
      <c r="G353" s="1"/>
      <c r="H353" s="1"/>
      <c r="I353" s="1"/>
      <c r="J353" s="1"/>
      <c r="K353" s="1"/>
      <c r="L353" s="1"/>
      <c r="M353" s="1"/>
      <c r="N353" s="1"/>
      <c r="O353" s="1"/>
      <c r="P353" s="1"/>
      <c r="Q353" s="1"/>
      <c r="R353" s="1"/>
      <c r="S353" s="1"/>
    </row>
    <row r="354" spans="4:19" ht="18">
      <c r="D354" s="1"/>
      <c r="E354" s="1"/>
      <c r="F354" s="1"/>
      <c r="G354" s="1"/>
      <c r="H354" s="1"/>
      <c r="I354" s="1"/>
      <c r="J354" s="1"/>
      <c r="K354" s="1"/>
      <c r="L354" s="1"/>
      <c r="M354" s="1"/>
      <c r="N354" s="1"/>
      <c r="O354" s="1"/>
      <c r="P354" s="1"/>
      <c r="Q354" s="1"/>
      <c r="R354" s="1"/>
      <c r="S354" s="1"/>
    </row>
    <row r="355" spans="4:19" ht="18">
      <c r="D355" s="1"/>
      <c r="E355" s="1"/>
      <c r="F355" s="1"/>
      <c r="G355" s="1"/>
      <c r="H355" s="1"/>
      <c r="I355" s="1"/>
      <c r="J355" s="1"/>
      <c r="K355" s="1"/>
      <c r="L355" s="1"/>
      <c r="M355" s="1"/>
      <c r="N355" s="1"/>
      <c r="O355" s="1"/>
      <c r="P355" s="1"/>
      <c r="Q355" s="1"/>
      <c r="R355" s="1"/>
      <c r="S355" s="1"/>
    </row>
    <row r="356" spans="4:19" ht="18">
      <c r="D356" s="1"/>
      <c r="E356" s="1"/>
      <c r="F356" s="1"/>
      <c r="G356" s="1"/>
      <c r="H356" s="1"/>
      <c r="I356" s="1"/>
      <c r="J356" s="1"/>
      <c r="K356" s="1"/>
      <c r="L356" s="1"/>
      <c r="M356" s="1"/>
      <c r="N356" s="1"/>
      <c r="O356" s="1"/>
      <c r="P356" s="1"/>
      <c r="Q356" s="1"/>
      <c r="R356" s="1"/>
      <c r="S356" s="1"/>
    </row>
    <row r="357" spans="4:19" ht="18">
      <c r="D357" s="1"/>
      <c r="E357" s="1"/>
      <c r="F357" s="1"/>
      <c r="G357" s="1"/>
      <c r="H357" s="1"/>
      <c r="I357" s="1"/>
      <c r="J357" s="1"/>
      <c r="K357" s="1"/>
      <c r="L357" s="1"/>
      <c r="M357" s="1"/>
      <c r="N357" s="1"/>
      <c r="O357" s="1"/>
      <c r="P357" s="1"/>
      <c r="Q357" s="1"/>
      <c r="R357" s="1"/>
      <c r="S357" s="1"/>
    </row>
    <row r="358" spans="4:19" ht="18">
      <c r="D358" s="1"/>
      <c r="E358" s="1"/>
      <c r="F358" s="1"/>
      <c r="G358" s="1"/>
      <c r="H358" s="1"/>
      <c r="I358" s="1"/>
      <c r="J358" s="1"/>
      <c r="K358" s="1"/>
      <c r="L358" s="1"/>
      <c r="M358" s="1"/>
      <c r="N358" s="1"/>
      <c r="O358" s="1"/>
      <c r="P358" s="1"/>
      <c r="Q358" s="1"/>
      <c r="R358" s="1"/>
      <c r="S358" s="1"/>
    </row>
    <row r="359" spans="4:19" ht="18">
      <c r="D359" s="1"/>
      <c r="E359" s="1"/>
      <c r="F359" s="1"/>
      <c r="G359" s="1"/>
      <c r="H359" s="1"/>
      <c r="I359" s="1"/>
      <c r="J359" s="1"/>
      <c r="K359" s="1"/>
      <c r="L359" s="1"/>
      <c r="M359" s="1"/>
      <c r="N359" s="1"/>
      <c r="O359" s="1"/>
      <c r="P359" s="1"/>
      <c r="Q359" s="1"/>
      <c r="R359" s="1"/>
      <c r="S359" s="1"/>
    </row>
    <row r="360" spans="4:19" ht="18">
      <c r="D360" s="1"/>
      <c r="E360" s="1"/>
      <c r="F360" s="1"/>
      <c r="G360" s="1"/>
      <c r="H360" s="1"/>
      <c r="I360" s="1"/>
      <c r="J360" s="1"/>
      <c r="K360" s="1"/>
      <c r="L360" s="1"/>
      <c r="M360" s="1"/>
      <c r="N360" s="1"/>
      <c r="O360" s="1"/>
      <c r="P360" s="1"/>
      <c r="Q360" s="1"/>
      <c r="R360" s="1"/>
      <c r="S360" s="1"/>
    </row>
    <row r="361" spans="4:19" ht="18">
      <c r="D361" s="1"/>
      <c r="E361" s="1"/>
      <c r="F361" s="1"/>
      <c r="G361" s="1"/>
      <c r="H361" s="1"/>
      <c r="I361" s="1"/>
      <c r="J361" s="1"/>
      <c r="K361" s="1"/>
      <c r="L361" s="1"/>
      <c r="M361" s="1"/>
      <c r="N361" s="1"/>
      <c r="O361" s="1"/>
      <c r="P361" s="1"/>
      <c r="Q361" s="1"/>
      <c r="R361" s="1"/>
      <c r="S361" s="1"/>
    </row>
    <row r="362" spans="4:19" ht="18">
      <c r="D362" s="1"/>
      <c r="E362" s="1"/>
      <c r="F362" s="1"/>
      <c r="G362" s="1"/>
      <c r="H362" s="1"/>
      <c r="I362" s="1"/>
      <c r="J362" s="1"/>
      <c r="K362" s="1"/>
      <c r="L362" s="1"/>
      <c r="M362" s="1"/>
      <c r="N362" s="1"/>
      <c r="O362" s="1"/>
      <c r="P362" s="1"/>
      <c r="Q362" s="1"/>
      <c r="R362" s="1"/>
      <c r="S362" s="1"/>
    </row>
    <row r="363" spans="4:19" ht="18">
      <c r="D363" s="1"/>
      <c r="E363" s="1"/>
      <c r="F363" s="1"/>
      <c r="G363" s="1"/>
      <c r="H363" s="1"/>
      <c r="I363" s="1"/>
      <c r="J363" s="1"/>
      <c r="K363" s="1"/>
      <c r="L363" s="1"/>
      <c r="M363" s="1"/>
      <c r="N363" s="1"/>
      <c r="O363" s="1"/>
      <c r="P363" s="1"/>
      <c r="Q363" s="1"/>
      <c r="R363" s="1"/>
      <c r="S363" s="1"/>
    </row>
    <row r="364" spans="4:19" ht="18">
      <c r="D364" s="1"/>
      <c r="E364" s="1"/>
      <c r="F364" s="1"/>
      <c r="G364" s="1"/>
      <c r="H364" s="1"/>
      <c r="I364" s="1"/>
      <c r="J364" s="1"/>
      <c r="K364" s="1"/>
      <c r="L364" s="1"/>
      <c r="M364" s="1"/>
      <c r="N364" s="1"/>
      <c r="O364" s="1"/>
      <c r="P364" s="1"/>
      <c r="Q364" s="1"/>
      <c r="R364" s="1"/>
      <c r="S364" s="1"/>
    </row>
    <row r="365" spans="4:19" ht="18">
      <c r="D365" s="1"/>
      <c r="E365" s="1"/>
      <c r="F365" s="1"/>
      <c r="G365" s="1"/>
      <c r="H365" s="1"/>
      <c r="I365" s="1"/>
      <c r="J365" s="1"/>
      <c r="K365" s="1"/>
      <c r="L365" s="1"/>
      <c r="M365" s="1"/>
      <c r="N365" s="1"/>
      <c r="O365" s="1"/>
      <c r="P365" s="1"/>
      <c r="Q365" s="1"/>
      <c r="R365" s="1"/>
      <c r="S365" s="1"/>
    </row>
    <row r="366" spans="4:19" ht="18">
      <c r="D366" s="1"/>
      <c r="E366" s="1"/>
      <c r="F366" s="1"/>
      <c r="G366" s="1"/>
      <c r="H366" s="1"/>
      <c r="I366" s="1"/>
      <c r="J366" s="1"/>
      <c r="K366" s="1"/>
      <c r="L366" s="1"/>
      <c r="M366" s="1"/>
      <c r="N366" s="1"/>
      <c r="O366" s="1"/>
      <c r="P366" s="1"/>
      <c r="Q366" s="1"/>
      <c r="R366" s="1"/>
      <c r="S366" s="1"/>
    </row>
    <row r="367" spans="4:19" ht="18">
      <c r="D367" s="1"/>
      <c r="E367" s="1"/>
      <c r="F367" s="1"/>
      <c r="G367" s="1"/>
      <c r="H367" s="1"/>
      <c r="I367" s="1"/>
      <c r="J367" s="1"/>
      <c r="K367" s="1"/>
      <c r="L367" s="1"/>
      <c r="M367" s="1"/>
      <c r="N367" s="1"/>
      <c r="O367" s="1"/>
      <c r="P367" s="1"/>
      <c r="Q367" s="1"/>
      <c r="R367" s="1"/>
      <c r="S367" s="1"/>
    </row>
    <row r="368" spans="4:19" ht="18">
      <c r="D368" s="1"/>
      <c r="E368" s="1"/>
      <c r="F368" s="1"/>
      <c r="G368" s="1"/>
      <c r="H368" s="1"/>
      <c r="I368" s="1"/>
      <c r="J368" s="1"/>
      <c r="K368" s="1"/>
      <c r="L368" s="1"/>
      <c r="M368" s="1"/>
      <c r="N368" s="1"/>
      <c r="O368" s="1"/>
      <c r="P368" s="1"/>
      <c r="Q368" s="1"/>
      <c r="R368" s="1"/>
      <c r="S368" s="1"/>
    </row>
    <row r="369" spans="4:19" ht="18">
      <c r="D369" s="1"/>
      <c r="E369" s="1"/>
      <c r="F369" s="1"/>
      <c r="G369" s="1"/>
      <c r="H369" s="1"/>
      <c r="I369" s="1"/>
      <c r="J369" s="1"/>
      <c r="K369" s="1"/>
      <c r="L369" s="1"/>
      <c r="M369" s="1"/>
      <c r="N369" s="1"/>
      <c r="O369" s="1"/>
      <c r="P369" s="1"/>
      <c r="Q369" s="1"/>
      <c r="R369" s="1"/>
      <c r="S369" s="1"/>
    </row>
    <row r="370" spans="4:19" ht="18">
      <c r="D370" s="1"/>
      <c r="E370" s="1"/>
      <c r="F370" s="1"/>
      <c r="G370" s="1"/>
      <c r="H370" s="1"/>
      <c r="I370" s="1"/>
      <c r="J370" s="1"/>
      <c r="K370" s="1"/>
      <c r="L370" s="1"/>
      <c r="M370" s="1"/>
      <c r="N370" s="1"/>
      <c r="O370" s="1"/>
      <c r="P370" s="1"/>
      <c r="Q370" s="1"/>
      <c r="R370" s="1"/>
      <c r="S370" s="1"/>
    </row>
    <row r="371" spans="4:19" ht="18">
      <c r="D371" s="1"/>
      <c r="E371" s="1"/>
      <c r="F371" s="1"/>
      <c r="G371" s="1"/>
      <c r="H371" s="1"/>
      <c r="I371" s="1"/>
      <c r="J371" s="1"/>
      <c r="K371" s="1"/>
      <c r="L371" s="1"/>
      <c r="M371" s="1"/>
      <c r="N371" s="1"/>
      <c r="O371" s="1"/>
      <c r="P371" s="1"/>
      <c r="Q371" s="1"/>
      <c r="R371" s="1"/>
      <c r="S371" s="1"/>
    </row>
    <row r="372" spans="4:19" ht="18">
      <c r="D372" s="1"/>
      <c r="E372" s="1"/>
      <c r="F372" s="1"/>
      <c r="G372" s="1"/>
      <c r="H372" s="1"/>
      <c r="I372" s="1"/>
      <c r="J372" s="1"/>
      <c r="K372" s="1"/>
      <c r="L372" s="1"/>
      <c r="M372" s="1"/>
      <c r="N372" s="1"/>
      <c r="O372" s="1"/>
      <c r="P372" s="1"/>
      <c r="Q372" s="1"/>
      <c r="R372" s="1"/>
      <c r="S372" s="1"/>
    </row>
    <row r="373" spans="4:19" ht="18">
      <c r="D373" s="1"/>
      <c r="E373" s="1"/>
      <c r="F373" s="1"/>
      <c r="G373" s="1"/>
      <c r="H373" s="1"/>
      <c r="I373" s="1"/>
      <c r="J373" s="1"/>
      <c r="K373" s="1"/>
      <c r="L373" s="1"/>
      <c r="M373" s="1"/>
      <c r="N373" s="1"/>
      <c r="O373" s="1"/>
      <c r="P373" s="1"/>
      <c r="Q373" s="1"/>
      <c r="R373" s="1"/>
      <c r="S373" s="1"/>
    </row>
    <row r="374" spans="4:19" ht="18">
      <c r="D374" s="1"/>
      <c r="E374" s="1"/>
      <c r="F374" s="1"/>
      <c r="G374" s="1"/>
      <c r="H374" s="1"/>
      <c r="I374" s="1"/>
      <c r="J374" s="1"/>
      <c r="K374" s="1"/>
      <c r="L374" s="1"/>
      <c r="M374" s="1"/>
      <c r="N374" s="1"/>
      <c r="O374" s="1"/>
      <c r="P374" s="1"/>
      <c r="Q374" s="1"/>
      <c r="R374" s="1"/>
      <c r="S374" s="1"/>
    </row>
    <row r="375" spans="4:19" ht="18">
      <c r="D375" s="1"/>
      <c r="E375" s="1"/>
      <c r="F375" s="1"/>
      <c r="G375" s="1"/>
      <c r="H375" s="1"/>
      <c r="I375" s="1"/>
      <c r="J375" s="1"/>
      <c r="K375" s="1"/>
      <c r="L375" s="1"/>
      <c r="M375" s="1"/>
      <c r="N375" s="1"/>
      <c r="O375" s="1"/>
      <c r="P375" s="1"/>
      <c r="Q375" s="1"/>
      <c r="R375" s="1"/>
      <c r="S375" s="1"/>
    </row>
    <row r="376" spans="4:19" ht="18">
      <c r="D376" s="1"/>
      <c r="E376" s="1"/>
      <c r="F376" s="1"/>
      <c r="G376" s="1"/>
      <c r="H376" s="1"/>
      <c r="I376" s="1"/>
      <c r="J376" s="1"/>
      <c r="K376" s="1"/>
      <c r="L376" s="1"/>
      <c r="M376" s="1"/>
      <c r="N376" s="1"/>
      <c r="O376" s="1"/>
      <c r="P376" s="1"/>
      <c r="Q376" s="1"/>
      <c r="R376" s="1"/>
      <c r="S376" s="1"/>
    </row>
    <row r="377" spans="4:19" ht="18">
      <c r="D377" s="1"/>
      <c r="E377" s="1"/>
      <c r="F377" s="1"/>
      <c r="G377" s="1"/>
      <c r="H377" s="1"/>
      <c r="I377" s="1"/>
      <c r="J377" s="1"/>
      <c r="K377" s="1"/>
      <c r="L377" s="1"/>
      <c r="M377" s="1"/>
      <c r="N377" s="1"/>
      <c r="O377" s="1"/>
      <c r="P377" s="1"/>
      <c r="Q377" s="1"/>
      <c r="R377" s="1"/>
      <c r="S377" s="1"/>
    </row>
    <row r="378" spans="4:19" ht="18">
      <c r="D378" s="1"/>
      <c r="E378" s="1"/>
      <c r="F378" s="1"/>
      <c r="G378" s="1"/>
      <c r="H378" s="1"/>
      <c r="I378" s="1"/>
      <c r="J378" s="1"/>
      <c r="K378" s="1"/>
      <c r="L378" s="1"/>
      <c r="M378" s="1"/>
      <c r="N378" s="1"/>
      <c r="O378" s="1"/>
      <c r="P378" s="1"/>
      <c r="Q378" s="1"/>
      <c r="R378" s="1"/>
      <c r="S378" s="1"/>
    </row>
    <row r="379" spans="4:19" ht="18">
      <c r="D379" s="1"/>
      <c r="E379" s="1"/>
      <c r="F379" s="1"/>
      <c r="G379" s="1"/>
      <c r="H379" s="1"/>
      <c r="I379" s="1"/>
      <c r="J379" s="1"/>
      <c r="K379" s="1"/>
      <c r="L379" s="1"/>
      <c r="M379" s="1"/>
      <c r="N379" s="1"/>
      <c r="O379" s="1"/>
      <c r="P379" s="1"/>
      <c r="Q379" s="1"/>
      <c r="R379" s="1"/>
      <c r="S379" s="1"/>
    </row>
    <row r="380" spans="4:19" ht="18">
      <c r="D380" s="1"/>
      <c r="E380" s="1"/>
      <c r="F380" s="1"/>
      <c r="G380" s="1"/>
      <c r="H380" s="1"/>
      <c r="I380" s="1"/>
      <c r="J380" s="1"/>
      <c r="K380" s="1"/>
      <c r="L380" s="1"/>
      <c r="M380" s="1"/>
      <c r="N380" s="1"/>
      <c r="O380" s="1"/>
      <c r="P380" s="1"/>
      <c r="Q380" s="1"/>
      <c r="R380" s="1"/>
      <c r="S380" s="1"/>
    </row>
    <row r="381" spans="4:19" ht="18">
      <c r="D381" s="1"/>
      <c r="E381" s="1"/>
      <c r="F381" s="1"/>
      <c r="G381" s="1"/>
      <c r="H381" s="1"/>
      <c r="I381" s="1"/>
      <c r="J381" s="1"/>
      <c r="K381" s="1"/>
      <c r="L381" s="1"/>
      <c r="M381" s="1"/>
      <c r="N381" s="1"/>
      <c r="O381" s="1"/>
      <c r="P381" s="1"/>
      <c r="Q381" s="1"/>
      <c r="R381" s="1"/>
      <c r="S381" s="1"/>
    </row>
    <row r="382" spans="4:19" ht="18">
      <c r="D382" s="1"/>
      <c r="E382" s="1"/>
      <c r="F382" s="1"/>
      <c r="G382" s="1"/>
      <c r="H382" s="1"/>
      <c r="I382" s="1"/>
      <c r="J382" s="1"/>
      <c r="K382" s="1"/>
      <c r="L382" s="1"/>
      <c r="M382" s="1"/>
      <c r="N382" s="1"/>
      <c r="O382" s="1"/>
      <c r="P382" s="1"/>
      <c r="Q382" s="1"/>
      <c r="R382" s="1"/>
      <c r="S382" s="1"/>
    </row>
    <row r="383" spans="4:19" ht="18">
      <c r="D383" s="1"/>
      <c r="E383" s="1"/>
      <c r="F383" s="1"/>
      <c r="G383" s="1"/>
      <c r="H383" s="1"/>
      <c r="I383" s="1"/>
      <c r="J383" s="1"/>
      <c r="K383" s="1"/>
      <c r="L383" s="1"/>
      <c r="M383" s="1"/>
      <c r="N383" s="1"/>
      <c r="O383" s="1"/>
      <c r="P383" s="1"/>
      <c r="Q383" s="1"/>
      <c r="R383" s="1"/>
      <c r="S383" s="1"/>
    </row>
    <row r="384" spans="4:19" ht="18">
      <c r="D384" s="1"/>
      <c r="E384" s="1"/>
      <c r="F384" s="1"/>
      <c r="G384" s="1"/>
      <c r="H384" s="1"/>
      <c r="I384" s="1"/>
      <c r="J384" s="1"/>
      <c r="K384" s="1"/>
      <c r="L384" s="1"/>
      <c r="M384" s="1"/>
      <c r="N384" s="1"/>
      <c r="O384" s="1"/>
      <c r="P384" s="1"/>
      <c r="Q384" s="1"/>
      <c r="R384" s="1"/>
      <c r="S384" s="1"/>
    </row>
    <row r="385" spans="4:19" ht="18">
      <c r="D385" s="1"/>
      <c r="E385" s="1"/>
      <c r="F385" s="1"/>
      <c r="G385" s="1"/>
      <c r="H385" s="1"/>
      <c r="I385" s="1"/>
      <c r="J385" s="1"/>
      <c r="K385" s="1"/>
      <c r="L385" s="1"/>
      <c r="M385" s="1"/>
      <c r="N385" s="1"/>
      <c r="O385" s="1"/>
      <c r="P385" s="1"/>
      <c r="Q385" s="1"/>
      <c r="R385" s="1"/>
      <c r="S385" s="1"/>
    </row>
    <row r="386" spans="4:19" ht="18">
      <c r="D386" s="1"/>
      <c r="E386" s="1"/>
      <c r="F386" s="1"/>
      <c r="G386" s="1"/>
      <c r="H386" s="1"/>
      <c r="I386" s="1"/>
      <c r="J386" s="1"/>
      <c r="K386" s="1"/>
      <c r="L386" s="1"/>
      <c r="M386" s="1"/>
      <c r="N386" s="1"/>
      <c r="O386" s="1"/>
      <c r="P386" s="1"/>
      <c r="Q386" s="1"/>
      <c r="R386" s="1"/>
      <c r="S386" s="1"/>
    </row>
    <row r="387" spans="4:19" ht="18">
      <c r="D387" s="1"/>
      <c r="E387" s="1"/>
      <c r="F387" s="1"/>
      <c r="G387" s="1"/>
      <c r="H387" s="1"/>
      <c r="I387" s="1"/>
      <c r="J387" s="1"/>
      <c r="K387" s="1"/>
      <c r="L387" s="1"/>
      <c r="M387" s="1"/>
      <c r="N387" s="1"/>
      <c r="O387" s="1"/>
      <c r="P387" s="1"/>
      <c r="Q387" s="1"/>
      <c r="R387" s="1"/>
      <c r="S387" s="1"/>
    </row>
    <row r="388" spans="4:19" ht="18">
      <c r="D388" s="1"/>
      <c r="E388" s="1"/>
      <c r="F388" s="1"/>
      <c r="G388" s="1"/>
      <c r="H388" s="1"/>
      <c r="I388" s="1"/>
      <c r="J388" s="1"/>
      <c r="K388" s="1"/>
      <c r="L388" s="1"/>
      <c r="M388" s="1"/>
      <c r="N388" s="1"/>
      <c r="O388" s="1"/>
      <c r="P388" s="1"/>
      <c r="Q388" s="1"/>
      <c r="R388" s="1"/>
      <c r="S388" s="1"/>
    </row>
    <row r="389" spans="4:19" ht="18">
      <c r="D389" s="1"/>
      <c r="E389" s="1"/>
      <c r="F389" s="1"/>
      <c r="G389" s="1"/>
      <c r="H389" s="1"/>
      <c r="I389" s="1"/>
      <c r="J389" s="1"/>
      <c r="K389" s="1"/>
      <c r="L389" s="1"/>
      <c r="M389" s="1"/>
      <c r="N389" s="1"/>
      <c r="O389" s="1"/>
      <c r="P389" s="1"/>
      <c r="Q389" s="1"/>
      <c r="R389" s="1"/>
      <c r="S389" s="1"/>
    </row>
    <row r="390" spans="4:19" ht="18">
      <c r="D390" s="1"/>
      <c r="E390" s="1"/>
      <c r="F390" s="1"/>
      <c r="G390" s="1"/>
      <c r="H390" s="1"/>
      <c r="I390" s="1"/>
      <c r="J390" s="1"/>
      <c r="K390" s="1"/>
      <c r="L390" s="1"/>
      <c r="M390" s="1"/>
      <c r="N390" s="1"/>
      <c r="O390" s="1"/>
      <c r="P390" s="1"/>
      <c r="Q390" s="1"/>
      <c r="R390" s="1"/>
      <c r="S390" s="1"/>
    </row>
    <row r="391" spans="4:19" ht="18">
      <c r="D391" s="1"/>
      <c r="E391" s="1"/>
      <c r="F391" s="1"/>
      <c r="G391" s="1"/>
      <c r="H391" s="1"/>
      <c r="I391" s="1"/>
      <c r="J391" s="1"/>
      <c r="K391" s="1"/>
      <c r="L391" s="1"/>
      <c r="M391" s="1"/>
      <c r="N391" s="1"/>
      <c r="O391" s="1"/>
      <c r="P391" s="1"/>
      <c r="Q391" s="1"/>
      <c r="R391" s="1"/>
      <c r="S391" s="1"/>
    </row>
    <row r="392" spans="4:19" ht="18">
      <c r="D392" s="1"/>
      <c r="E392" s="1"/>
      <c r="F392" s="1"/>
      <c r="G392" s="1"/>
      <c r="H392" s="1"/>
      <c r="I392" s="1"/>
      <c r="J392" s="1"/>
      <c r="K392" s="1"/>
      <c r="L392" s="1"/>
      <c r="M392" s="1"/>
      <c r="N392" s="1"/>
      <c r="O392" s="1"/>
      <c r="P392" s="1"/>
      <c r="Q392" s="1"/>
      <c r="R392" s="1"/>
      <c r="S392" s="1"/>
    </row>
    <row r="393" spans="4:19" ht="18">
      <c r="D393" s="1"/>
      <c r="E393" s="1"/>
      <c r="F393" s="1"/>
      <c r="G393" s="1"/>
      <c r="H393" s="1"/>
      <c r="I393" s="1"/>
      <c r="J393" s="1"/>
      <c r="K393" s="1"/>
      <c r="L393" s="1"/>
      <c r="M393" s="1"/>
      <c r="N393" s="1"/>
      <c r="O393" s="1"/>
      <c r="P393" s="1"/>
      <c r="Q393" s="1"/>
      <c r="R393" s="1"/>
      <c r="S393" s="1"/>
    </row>
    <row r="394" spans="4:19" ht="18">
      <c r="D394" s="1"/>
      <c r="E394" s="1"/>
      <c r="F394" s="1"/>
      <c r="G394" s="1"/>
      <c r="H394" s="1"/>
      <c r="I394" s="1"/>
      <c r="J394" s="1"/>
      <c r="K394" s="1"/>
      <c r="L394" s="1"/>
      <c r="M394" s="1"/>
      <c r="N394" s="1"/>
      <c r="O394" s="1"/>
      <c r="P394" s="1"/>
      <c r="Q394" s="1"/>
      <c r="R394" s="1"/>
      <c r="S394" s="1"/>
    </row>
    <row r="395" spans="4:19" ht="18">
      <c r="D395" s="1"/>
      <c r="E395" s="1"/>
      <c r="F395" s="1"/>
      <c r="G395" s="1"/>
      <c r="H395" s="1"/>
      <c r="I395" s="1"/>
      <c r="J395" s="1"/>
      <c r="K395" s="1"/>
      <c r="L395" s="1"/>
      <c r="M395" s="1"/>
      <c r="N395" s="1"/>
      <c r="O395" s="1"/>
      <c r="P395" s="1"/>
      <c r="Q395" s="1"/>
      <c r="R395" s="1"/>
      <c r="S395" s="1"/>
    </row>
    <row r="396" spans="4:19" ht="18">
      <c r="D396" s="1"/>
      <c r="E396" s="1"/>
      <c r="F396" s="1"/>
      <c r="G396" s="1"/>
      <c r="H396" s="1"/>
      <c r="I396" s="1"/>
      <c r="J396" s="1"/>
      <c r="K396" s="1"/>
      <c r="L396" s="1"/>
      <c r="M396" s="1"/>
      <c r="N396" s="1"/>
      <c r="O396" s="1"/>
      <c r="P396" s="1"/>
      <c r="Q396" s="1"/>
      <c r="R396" s="1"/>
      <c r="S396" s="1"/>
    </row>
    <row r="397" spans="4:19" ht="18">
      <c r="D397" s="1"/>
      <c r="E397" s="1"/>
      <c r="F397" s="1"/>
      <c r="G397" s="1"/>
      <c r="H397" s="1"/>
      <c r="I397" s="1"/>
      <c r="J397" s="1"/>
      <c r="K397" s="1"/>
      <c r="L397" s="1"/>
      <c r="M397" s="1"/>
      <c r="N397" s="1"/>
      <c r="O397" s="1"/>
      <c r="P397" s="1"/>
      <c r="Q397" s="1"/>
      <c r="R397" s="1"/>
      <c r="S397" s="1"/>
    </row>
    <row r="398" spans="4:19" ht="18">
      <c r="D398" s="1"/>
      <c r="E398" s="1"/>
      <c r="F398" s="1"/>
      <c r="G398" s="1"/>
      <c r="H398" s="1"/>
      <c r="I398" s="1"/>
      <c r="J398" s="1"/>
      <c r="K398" s="1"/>
      <c r="L398" s="1"/>
      <c r="M398" s="1"/>
      <c r="N398" s="1"/>
      <c r="O398" s="1"/>
      <c r="P398" s="1"/>
      <c r="Q398" s="1"/>
      <c r="R398" s="1"/>
      <c r="S398" s="1"/>
    </row>
    <row r="399" spans="4:19" ht="18">
      <c r="D399" s="1"/>
      <c r="E399" s="1"/>
      <c r="F399" s="1"/>
      <c r="G399" s="1"/>
      <c r="H399" s="1"/>
      <c r="I399" s="1"/>
      <c r="J399" s="1"/>
      <c r="K399" s="1"/>
      <c r="L399" s="1"/>
      <c r="M399" s="1"/>
      <c r="N399" s="1"/>
      <c r="O399" s="1"/>
      <c r="P399" s="1"/>
      <c r="Q399" s="1"/>
      <c r="R399" s="1"/>
      <c r="S399" s="1"/>
    </row>
    <row r="400" spans="4:19" ht="18">
      <c r="D400" s="1"/>
      <c r="E400" s="1"/>
      <c r="F400" s="1"/>
      <c r="G400" s="1"/>
      <c r="H400" s="1"/>
      <c r="I400" s="1"/>
      <c r="J400" s="1"/>
      <c r="K400" s="1"/>
      <c r="L400" s="1"/>
      <c r="M400" s="1"/>
      <c r="N400" s="1"/>
      <c r="O400" s="1"/>
      <c r="P400" s="1"/>
      <c r="Q400" s="1"/>
      <c r="R400" s="1"/>
      <c r="S400" s="1"/>
    </row>
    <row r="401" spans="4:19" ht="18">
      <c r="D401" s="1"/>
      <c r="E401" s="1"/>
      <c r="F401" s="1"/>
      <c r="G401" s="1"/>
      <c r="H401" s="1"/>
      <c r="I401" s="1"/>
      <c r="J401" s="1"/>
      <c r="K401" s="1"/>
      <c r="L401" s="1"/>
      <c r="M401" s="1"/>
      <c r="N401" s="1"/>
      <c r="O401" s="1"/>
      <c r="P401" s="1"/>
      <c r="Q401" s="1"/>
      <c r="R401" s="1"/>
      <c r="S401" s="1"/>
    </row>
    <row r="402" spans="4:19" ht="18">
      <c r="D402" s="1"/>
      <c r="E402" s="1"/>
      <c r="F402" s="1"/>
      <c r="G402" s="1"/>
      <c r="H402" s="1"/>
      <c r="I402" s="1"/>
      <c r="J402" s="1"/>
      <c r="K402" s="1"/>
      <c r="L402" s="1"/>
      <c r="M402" s="1"/>
      <c r="N402" s="1"/>
      <c r="O402" s="1"/>
      <c r="P402" s="1"/>
      <c r="Q402" s="1"/>
      <c r="R402" s="1"/>
      <c r="S402" s="1"/>
    </row>
    <row r="403" spans="4:19" ht="18">
      <c r="D403" s="1"/>
      <c r="E403" s="1"/>
      <c r="F403" s="1"/>
      <c r="G403" s="1"/>
      <c r="H403" s="1"/>
      <c r="I403" s="1"/>
      <c r="J403" s="1"/>
      <c r="K403" s="1"/>
      <c r="L403" s="1"/>
      <c r="M403" s="1"/>
      <c r="N403" s="1"/>
      <c r="O403" s="1"/>
      <c r="P403" s="1"/>
      <c r="Q403" s="1"/>
      <c r="R403" s="1"/>
      <c r="S403" s="1"/>
    </row>
    <row r="404" spans="4:19" ht="18">
      <c r="D404" s="1"/>
      <c r="E404" s="1"/>
      <c r="F404" s="1"/>
      <c r="G404" s="1"/>
      <c r="H404" s="1"/>
      <c r="I404" s="1"/>
      <c r="J404" s="1"/>
      <c r="K404" s="1"/>
      <c r="L404" s="1"/>
      <c r="M404" s="1"/>
      <c r="N404" s="1"/>
      <c r="O404" s="1"/>
      <c r="P404" s="1"/>
      <c r="Q404" s="1"/>
      <c r="R404" s="1"/>
      <c r="S404" s="1"/>
    </row>
    <row r="405" spans="4:19" ht="18">
      <c r="D405" s="1"/>
      <c r="E405" s="1"/>
      <c r="F405" s="1"/>
      <c r="G405" s="1"/>
      <c r="H405" s="1"/>
      <c r="I405" s="1"/>
      <c r="J405" s="1"/>
      <c r="K405" s="1"/>
      <c r="L405" s="1"/>
      <c r="M405" s="1"/>
      <c r="N405" s="1"/>
      <c r="O405" s="1"/>
      <c r="P405" s="1"/>
      <c r="Q405" s="1"/>
      <c r="R405" s="1"/>
      <c r="S405" s="1"/>
    </row>
    <row r="406" spans="4:19" ht="18">
      <c r="D406" s="1"/>
      <c r="E406" s="1"/>
      <c r="F406" s="1"/>
      <c r="G406" s="1"/>
      <c r="H406" s="1"/>
      <c r="I406" s="1"/>
      <c r="J406" s="1"/>
      <c r="K406" s="1"/>
      <c r="L406" s="1"/>
      <c r="M406" s="1"/>
      <c r="N406" s="1"/>
      <c r="O406" s="1"/>
      <c r="P406" s="1"/>
      <c r="Q406" s="1"/>
      <c r="R406" s="1"/>
      <c r="S406" s="1"/>
    </row>
    <row r="407" spans="4:19" ht="18">
      <c r="D407" s="1"/>
      <c r="E407" s="1"/>
      <c r="F407" s="1"/>
      <c r="G407" s="1"/>
      <c r="H407" s="1"/>
      <c r="I407" s="1"/>
      <c r="J407" s="1"/>
      <c r="K407" s="1"/>
      <c r="L407" s="1"/>
      <c r="M407" s="1"/>
      <c r="N407" s="1"/>
      <c r="O407" s="1"/>
      <c r="P407" s="1"/>
      <c r="Q407" s="1"/>
      <c r="R407" s="1"/>
      <c r="S407" s="1"/>
    </row>
    <row r="408" spans="4:19" ht="18">
      <c r="D408" s="1"/>
      <c r="E408" s="1"/>
      <c r="F408" s="1"/>
      <c r="G408" s="1"/>
      <c r="H408" s="1"/>
      <c r="I408" s="1"/>
      <c r="J408" s="1"/>
      <c r="K408" s="1"/>
      <c r="L408" s="1"/>
      <c r="M408" s="1"/>
      <c r="N408" s="1"/>
      <c r="O408" s="1"/>
      <c r="P408" s="1"/>
      <c r="Q408" s="1"/>
      <c r="R408" s="1"/>
      <c r="S408" s="1"/>
    </row>
    <row r="409" spans="4:19" ht="18">
      <c r="D409" s="1"/>
      <c r="E409" s="1"/>
      <c r="F409" s="1"/>
      <c r="G409" s="1"/>
      <c r="H409" s="1"/>
      <c r="I409" s="1"/>
      <c r="J409" s="1"/>
      <c r="K409" s="1"/>
      <c r="L409" s="1"/>
      <c r="M409" s="1"/>
      <c r="N409" s="1"/>
      <c r="O409" s="1"/>
      <c r="P409" s="1"/>
      <c r="Q409" s="1"/>
      <c r="R409" s="1"/>
      <c r="S409" s="1"/>
    </row>
    <row r="410" spans="4:19" ht="18">
      <c r="D410" s="1"/>
      <c r="E410" s="1"/>
      <c r="F410" s="1"/>
      <c r="G410" s="1"/>
      <c r="H410" s="1"/>
      <c r="I410" s="1"/>
      <c r="J410" s="1"/>
      <c r="K410" s="1"/>
      <c r="L410" s="1"/>
      <c r="M410" s="1"/>
      <c r="N410" s="1"/>
      <c r="O410" s="1"/>
      <c r="P410" s="1"/>
      <c r="Q410" s="1"/>
      <c r="R410" s="1"/>
      <c r="S410" s="1"/>
    </row>
    <row r="411" spans="4:19" ht="18">
      <c r="D411" s="1"/>
      <c r="E411" s="1"/>
      <c r="F411" s="1"/>
      <c r="G411" s="1"/>
      <c r="H411" s="1"/>
      <c r="I411" s="1"/>
      <c r="J411" s="1"/>
      <c r="K411" s="1"/>
      <c r="L411" s="1"/>
      <c r="M411" s="1"/>
      <c r="N411" s="1"/>
      <c r="O411" s="1"/>
      <c r="P411" s="1"/>
      <c r="Q411" s="1"/>
      <c r="R411" s="1"/>
      <c r="S411" s="1"/>
    </row>
    <row r="412" spans="4:19" ht="18">
      <c r="D412" s="1"/>
      <c r="E412" s="1"/>
      <c r="F412" s="1"/>
      <c r="G412" s="1"/>
      <c r="H412" s="1"/>
      <c r="I412" s="1"/>
      <c r="J412" s="1"/>
      <c r="K412" s="1"/>
      <c r="L412" s="1"/>
      <c r="M412" s="1"/>
      <c r="N412" s="1"/>
      <c r="O412" s="1"/>
      <c r="P412" s="1"/>
      <c r="Q412" s="1"/>
      <c r="R412" s="1"/>
      <c r="S412" s="1"/>
    </row>
    <row r="413" spans="4:19" ht="18">
      <c r="D413" s="1"/>
      <c r="E413" s="1"/>
      <c r="F413" s="1"/>
      <c r="G413" s="1"/>
      <c r="H413" s="1"/>
      <c r="I413" s="1"/>
      <c r="J413" s="1"/>
      <c r="K413" s="1"/>
      <c r="L413" s="1"/>
      <c r="M413" s="1"/>
      <c r="N413" s="1"/>
      <c r="O413" s="1"/>
      <c r="P413" s="1"/>
      <c r="Q413" s="1"/>
      <c r="R413" s="1"/>
      <c r="S413" s="1"/>
    </row>
    <row r="414" spans="4:19" ht="18">
      <c r="D414" s="1"/>
      <c r="E414" s="1"/>
      <c r="F414" s="1"/>
      <c r="G414" s="1"/>
      <c r="H414" s="1"/>
      <c r="I414" s="1"/>
      <c r="J414" s="1"/>
      <c r="K414" s="1"/>
      <c r="L414" s="1"/>
      <c r="M414" s="1"/>
      <c r="N414" s="1"/>
      <c r="O414" s="1"/>
      <c r="P414" s="1"/>
      <c r="Q414" s="1"/>
      <c r="R414" s="1"/>
      <c r="S414" s="1"/>
    </row>
    <row r="415" spans="4:19" ht="18">
      <c r="D415" s="1"/>
      <c r="E415" s="1"/>
      <c r="F415" s="1"/>
      <c r="G415" s="1"/>
      <c r="H415" s="1"/>
      <c r="I415" s="1"/>
      <c r="J415" s="1"/>
      <c r="K415" s="1"/>
      <c r="L415" s="1"/>
      <c r="M415" s="1"/>
      <c r="N415" s="1"/>
      <c r="O415" s="1"/>
      <c r="P415" s="1"/>
      <c r="Q415" s="1"/>
      <c r="R415" s="1"/>
      <c r="S415" s="1"/>
    </row>
    <row r="416" spans="4:19" ht="18">
      <c r="D416" s="1"/>
      <c r="E416" s="1"/>
      <c r="F416" s="1"/>
      <c r="G416" s="1"/>
      <c r="H416" s="1"/>
      <c r="I416" s="1"/>
      <c r="J416" s="1"/>
      <c r="K416" s="1"/>
      <c r="L416" s="1"/>
      <c r="M416" s="1"/>
      <c r="N416" s="1"/>
      <c r="O416" s="1"/>
      <c r="P416" s="1"/>
      <c r="Q416" s="1"/>
      <c r="R416" s="1"/>
      <c r="S416" s="1"/>
    </row>
    <row r="417" spans="4:19" ht="18">
      <c r="D417" s="1"/>
      <c r="E417" s="1"/>
      <c r="F417" s="1"/>
      <c r="G417" s="1"/>
      <c r="H417" s="1"/>
      <c r="I417" s="1"/>
      <c r="J417" s="1"/>
      <c r="K417" s="1"/>
      <c r="L417" s="1"/>
      <c r="M417" s="1"/>
      <c r="N417" s="1"/>
      <c r="O417" s="1"/>
      <c r="P417" s="1"/>
      <c r="Q417" s="1"/>
      <c r="R417" s="1"/>
      <c r="S417" s="1"/>
    </row>
    <row r="418" spans="4:19" ht="18">
      <c r="D418" s="1"/>
      <c r="E418" s="1"/>
      <c r="F418" s="1"/>
      <c r="G418" s="1"/>
      <c r="H418" s="1"/>
      <c r="I418" s="1"/>
      <c r="J418" s="1"/>
      <c r="K418" s="1"/>
      <c r="L418" s="1"/>
      <c r="M418" s="1"/>
      <c r="N418" s="1"/>
      <c r="O418" s="1"/>
      <c r="P418" s="1"/>
      <c r="Q418" s="1"/>
      <c r="R418" s="1"/>
      <c r="S418" s="1"/>
    </row>
    <row r="419" spans="4:19" ht="18">
      <c r="D419" s="1"/>
      <c r="E419" s="1"/>
      <c r="F419" s="1"/>
      <c r="G419" s="1"/>
      <c r="H419" s="1"/>
      <c r="I419" s="1"/>
      <c r="J419" s="1"/>
      <c r="K419" s="1"/>
      <c r="L419" s="1"/>
      <c r="M419" s="1"/>
      <c r="N419" s="1"/>
      <c r="O419" s="1"/>
      <c r="P419" s="1"/>
      <c r="Q419" s="1"/>
      <c r="R419" s="1"/>
      <c r="S419" s="1"/>
    </row>
    <row r="420" spans="4:19" ht="18">
      <c r="D420" s="1"/>
      <c r="E420" s="1"/>
      <c r="F420" s="1"/>
      <c r="G420" s="1"/>
      <c r="H420" s="1"/>
      <c r="I420" s="1"/>
      <c r="J420" s="1"/>
      <c r="K420" s="1"/>
      <c r="L420" s="1"/>
      <c r="M420" s="1"/>
      <c r="N420" s="1"/>
      <c r="O420" s="1"/>
      <c r="P420" s="1"/>
      <c r="Q420" s="1"/>
      <c r="R420" s="1"/>
      <c r="S420" s="1"/>
    </row>
    <row r="421" spans="4:19" ht="18">
      <c r="D421" s="1"/>
      <c r="E421" s="1"/>
      <c r="F421" s="1"/>
      <c r="G421" s="1"/>
      <c r="H421" s="1"/>
      <c r="I421" s="1"/>
      <c r="J421" s="1"/>
      <c r="K421" s="1"/>
      <c r="L421" s="1"/>
      <c r="M421" s="1"/>
      <c r="N421" s="1"/>
      <c r="O421" s="1"/>
      <c r="P421" s="1"/>
      <c r="Q421" s="1"/>
      <c r="R421" s="1"/>
      <c r="S421" s="1"/>
    </row>
    <row r="422" spans="4:19" ht="18">
      <c r="D422" s="1"/>
      <c r="E422" s="1"/>
      <c r="F422" s="1"/>
      <c r="G422" s="1"/>
      <c r="H422" s="1"/>
      <c r="I422" s="1"/>
      <c r="J422" s="1"/>
      <c r="K422" s="1"/>
      <c r="L422" s="1"/>
      <c r="M422" s="1"/>
      <c r="N422" s="1"/>
      <c r="O422" s="1"/>
      <c r="P422" s="1"/>
      <c r="Q422" s="1"/>
      <c r="R422" s="1"/>
      <c r="S422" s="1"/>
    </row>
    <row r="423" spans="4:19" ht="18">
      <c r="D423" s="1"/>
      <c r="E423" s="1"/>
      <c r="F423" s="1"/>
      <c r="G423" s="1"/>
      <c r="H423" s="1"/>
      <c r="I423" s="1"/>
      <c r="J423" s="1"/>
      <c r="K423" s="1"/>
      <c r="L423" s="1"/>
      <c r="M423" s="1"/>
      <c r="N423" s="1"/>
      <c r="O423" s="1"/>
      <c r="P423" s="1"/>
      <c r="Q423" s="1"/>
      <c r="R423" s="1"/>
      <c r="S423" s="1"/>
    </row>
    <row r="424" spans="4:19" ht="18">
      <c r="D424" s="1"/>
      <c r="E424" s="1"/>
      <c r="F424" s="1"/>
      <c r="G424" s="1"/>
      <c r="H424" s="1"/>
      <c r="I424" s="1"/>
      <c r="J424" s="1"/>
      <c r="K424" s="1"/>
      <c r="L424" s="1"/>
      <c r="M424" s="1"/>
      <c r="N424" s="1"/>
      <c r="O424" s="1"/>
      <c r="P424" s="1"/>
      <c r="Q424" s="1"/>
      <c r="R424" s="1"/>
      <c r="S424" s="1"/>
    </row>
    <row r="425" spans="4:19" ht="18">
      <c r="D425" s="1"/>
      <c r="E425" s="1"/>
      <c r="F425" s="1"/>
      <c r="G425" s="1"/>
      <c r="H425" s="1"/>
      <c r="I425" s="1"/>
      <c r="J425" s="1"/>
      <c r="K425" s="1"/>
      <c r="L425" s="1"/>
      <c r="M425" s="1"/>
      <c r="N425" s="1"/>
      <c r="O425" s="1"/>
      <c r="P425" s="1"/>
      <c r="Q425" s="1"/>
      <c r="R425" s="1"/>
      <c r="S425" s="1"/>
    </row>
    <row r="426" spans="4:19" ht="18">
      <c r="D426" s="1"/>
      <c r="E426" s="1"/>
      <c r="F426" s="1"/>
      <c r="G426" s="1"/>
      <c r="H426" s="1"/>
      <c r="I426" s="1"/>
      <c r="J426" s="1"/>
      <c r="K426" s="1"/>
      <c r="L426" s="1"/>
      <c r="M426" s="1"/>
      <c r="N426" s="1"/>
      <c r="O426" s="1"/>
      <c r="P426" s="1"/>
      <c r="Q426" s="1"/>
      <c r="R426" s="1"/>
      <c r="S426" s="1"/>
    </row>
    <row r="427" spans="4:19" ht="18">
      <c r="D427" s="1"/>
      <c r="E427" s="1"/>
      <c r="F427" s="1"/>
      <c r="G427" s="1"/>
      <c r="H427" s="1"/>
      <c r="I427" s="1"/>
      <c r="J427" s="1"/>
      <c r="K427" s="1"/>
      <c r="L427" s="1"/>
      <c r="M427" s="1"/>
      <c r="N427" s="1"/>
      <c r="O427" s="1"/>
      <c r="P427" s="1"/>
      <c r="Q427" s="1"/>
      <c r="R427" s="1"/>
      <c r="S427" s="1"/>
    </row>
    <row r="428" spans="4:19" ht="18">
      <c r="D428" s="1"/>
      <c r="E428" s="1"/>
      <c r="F428" s="1"/>
      <c r="G428" s="1"/>
      <c r="H428" s="1"/>
      <c r="I428" s="1"/>
      <c r="J428" s="1"/>
      <c r="K428" s="1"/>
      <c r="L428" s="1"/>
      <c r="M428" s="1"/>
      <c r="N428" s="1"/>
      <c r="O428" s="1"/>
      <c r="P428" s="1"/>
      <c r="Q428" s="1"/>
      <c r="R428" s="1"/>
      <c r="S428" s="1"/>
    </row>
    <row r="429" spans="4:19" ht="18">
      <c r="D429" s="1"/>
      <c r="E429" s="1"/>
      <c r="F429" s="1"/>
      <c r="G429" s="1"/>
      <c r="H429" s="1"/>
      <c r="I429" s="1"/>
      <c r="J429" s="1"/>
      <c r="K429" s="1"/>
      <c r="L429" s="1"/>
      <c r="M429" s="1"/>
      <c r="N429" s="1"/>
      <c r="O429" s="1"/>
      <c r="P429" s="1"/>
      <c r="Q429" s="1"/>
      <c r="R429" s="1"/>
      <c r="S429" s="1"/>
    </row>
    <row r="430" spans="4:19" ht="18">
      <c r="D430" s="1"/>
      <c r="E430" s="1"/>
      <c r="F430" s="1"/>
      <c r="G430" s="1"/>
      <c r="H430" s="1"/>
      <c r="I430" s="1"/>
      <c r="J430" s="1"/>
      <c r="K430" s="1"/>
      <c r="L430" s="1"/>
      <c r="M430" s="1"/>
      <c r="N430" s="1"/>
      <c r="O430" s="1"/>
      <c r="P430" s="1"/>
      <c r="Q430" s="1"/>
      <c r="R430" s="1"/>
      <c r="S430" s="1"/>
    </row>
    <row r="431" spans="4:19" ht="18">
      <c r="D431" s="1"/>
      <c r="E431" s="1"/>
      <c r="F431" s="1"/>
      <c r="G431" s="1"/>
      <c r="H431" s="1"/>
      <c r="I431" s="1"/>
      <c r="J431" s="1"/>
      <c r="K431" s="1"/>
      <c r="L431" s="1"/>
      <c r="M431" s="1"/>
      <c r="N431" s="1"/>
      <c r="O431" s="1"/>
      <c r="P431" s="1"/>
      <c r="Q431" s="1"/>
      <c r="R431" s="1"/>
      <c r="S431" s="1"/>
    </row>
    <row r="432" spans="4:19" ht="18">
      <c r="D432" s="1"/>
      <c r="E432" s="1"/>
      <c r="F432" s="1"/>
      <c r="G432" s="1"/>
      <c r="H432" s="1"/>
      <c r="I432" s="1"/>
      <c r="J432" s="1"/>
      <c r="K432" s="1"/>
      <c r="L432" s="1"/>
      <c r="M432" s="1"/>
      <c r="N432" s="1"/>
      <c r="O432" s="1"/>
      <c r="P432" s="1"/>
      <c r="Q432" s="1"/>
      <c r="R432" s="1"/>
      <c r="S432" s="1"/>
    </row>
    <row r="433" spans="4:19" ht="18">
      <c r="D433" s="1"/>
      <c r="E433" s="1"/>
      <c r="F433" s="1"/>
      <c r="G433" s="1"/>
      <c r="H433" s="1"/>
      <c r="I433" s="1"/>
      <c r="J433" s="1"/>
      <c r="K433" s="1"/>
      <c r="L433" s="1"/>
      <c r="M433" s="1"/>
      <c r="N433" s="1"/>
      <c r="O433" s="1"/>
      <c r="P433" s="1"/>
      <c r="Q433" s="1"/>
      <c r="R433" s="1"/>
      <c r="S433" s="1"/>
    </row>
    <row r="434" spans="4:19" ht="18">
      <c r="D434" s="1"/>
      <c r="E434" s="1"/>
      <c r="F434" s="1"/>
      <c r="G434" s="1"/>
      <c r="H434" s="1"/>
      <c r="I434" s="1"/>
      <c r="J434" s="1"/>
      <c r="K434" s="1"/>
      <c r="L434" s="1"/>
      <c r="M434" s="1"/>
      <c r="N434" s="1"/>
      <c r="O434" s="1"/>
      <c r="P434" s="1"/>
      <c r="Q434" s="1"/>
      <c r="R434" s="1"/>
      <c r="S434" s="1"/>
    </row>
    <row r="435" spans="4:19" ht="18">
      <c r="D435" s="1"/>
      <c r="E435" s="1"/>
      <c r="F435" s="1"/>
      <c r="G435" s="1"/>
      <c r="H435" s="1"/>
      <c r="I435" s="1"/>
      <c r="J435" s="1"/>
      <c r="K435" s="1"/>
      <c r="L435" s="1"/>
      <c r="M435" s="1"/>
      <c r="N435" s="1"/>
      <c r="O435" s="1"/>
      <c r="P435" s="1"/>
      <c r="Q435" s="1"/>
      <c r="R435" s="1"/>
      <c r="S435" s="1"/>
    </row>
    <row r="436" spans="4:19" ht="18">
      <c r="D436" s="1"/>
      <c r="E436" s="1"/>
      <c r="F436" s="1"/>
      <c r="G436" s="1"/>
      <c r="H436" s="1"/>
      <c r="I436" s="1"/>
      <c r="J436" s="1"/>
      <c r="K436" s="1"/>
      <c r="L436" s="1"/>
      <c r="M436" s="1"/>
      <c r="N436" s="1"/>
      <c r="O436" s="1"/>
      <c r="P436" s="1"/>
      <c r="Q436" s="1"/>
      <c r="R436" s="1"/>
      <c r="S436" s="1"/>
    </row>
    <row r="437" spans="4:19" ht="18">
      <c r="D437" s="1"/>
      <c r="E437" s="1"/>
      <c r="F437" s="1"/>
      <c r="G437" s="1"/>
      <c r="H437" s="1"/>
      <c r="I437" s="1"/>
      <c r="J437" s="1"/>
      <c r="K437" s="1"/>
      <c r="L437" s="1"/>
      <c r="M437" s="1"/>
      <c r="N437" s="1"/>
      <c r="O437" s="1"/>
      <c r="P437" s="1"/>
      <c r="Q437" s="1"/>
      <c r="R437" s="1"/>
      <c r="S437" s="1"/>
    </row>
    <row r="438" spans="4:19" ht="18">
      <c r="D438" s="1"/>
      <c r="E438" s="1"/>
      <c r="F438" s="1"/>
      <c r="G438" s="1"/>
      <c r="H438" s="1"/>
      <c r="I438" s="1"/>
      <c r="J438" s="1"/>
      <c r="K438" s="1"/>
      <c r="L438" s="1"/>
      <c r="M438" s="1"/>
      <c r="N438" s="1"/>
      <c r="O438" s="1"/>
      <c r="P438" s="1"/>
      <c r="Q438" s="1"/>
      <c r="R438" s="1"/>
      <c r="S438" s="1"/>
    </row>
    <row r="439" spans="4:19" ht="18">
      <c r="D439" s="1"/>
      <c r="E439" s="1"/>
      <c r="F439" s="1"/>
      <c r="G439" s="1"/>
      <c r="H439" s="1"/>
      <c r="I439" s="1"/>
      <c r="J439" s="1"/>
      <c r="K439" s="1"/>
      <c r="L439" s="1"/>
      <c r="M439" s="1"/>
      <c r="N439" s="1"/>
      <c r="O439" s="1"/>
      <c r="P439" s="1"/>
      <c r="Q439" s="1"/>
      <c r="R439" s="1"/>
      <c r="S439" s="1"/>
    </row>
    <row r="440" spans="4:19" ht="18">
      <c r="D440" s="1"/>
      <c r="E440" s="1"/>
      <c r="F440" s="1"/>
      <c r="G440" s="1"/>
      <c r="H440" s="1"/>
      <c r="I440" s="1"/>
      <c r="J440" s="1"/>
      <c r="K440" s="1"/>
      <c r="L440" s="1"/>
      <c r="M440" s="1"/>
      <c r="N440" s="1"/>
      <c r="O440" s="1"/>
      <c r="P440" s="1"/>
      <c r="Q440" s="1"/>
      <c r="R440" s="1"/>
      <c r="S440" s="1"/>
    </row>
    <row r="441" spans="4:19" ht="18">
      <c r="D441" s="1"/>
      <c r="E441" s="1"/>
      <c r="F441" s="1"/>
      <c r="G441" s="1"/>
      <c r="H441" s="1"/>
      <c r="I441" s="1"/>
      <c r="J441" s="1"/>
      <c r="K441" s="1"/>
      <c r="L441" s="1"/>
      <c r="M441" s="1"/>
      <c r="N441" s="1"/>
      <c r="O441" s="1"/>
      <c r="P441" s="1"/>
      <c r="Q441" s="1"/>
      <c r="R441" s="1"/>
      <c r="S441" s="1"/>
    </row>
    <row r="442" spans="4:19" ht="18">
      <c r="D442" s="1"/>
      <c r="E442" s="1"/>
      <c r="F442" s="1"/>
      <c r="G442" s="1"/>
      <c r="H442" s="1"/>
      <c r="I442" s="1"/>
      <c r="J442" s="1"/>
      <c r="K442" s="1"/>
      <c r="L442" s="1"/>
      <c r="M442" s="1"/>
      <c r="N442" s="1"/>
      <c r="O442" s="1"/>
      <c r="P442" s="1"/>
      <c r="Q442" s="1"/>
      <c r="R442" s="1"/>
      <c r="S442" s="1"/>
    </row>
    <row r="443" spans="4:19" ht="18">
      <c r="D443" s="1"/>
      <c r="E443" s="1"/>
      <c r="F443" s="1"/>
      <c r="G443" s="1"/>
      <c r="H443" s="1"/>
      <c r="I443" s="1"/>
      <c r="J443" s="1"/>
      <c r="K443" s="1"/>
      <c r="L443" s="1"/>
      <c r="M443" s="1"/>
      <c r="N443" s="1"/>
      <c r="O443" s="1"/>
      <c r="P443" s="1"/>
      <c r="Q443" s="1"/>
      <c r="R443" s="1"/>
      <c r="S443" s="1"/>
    </row>
    <row r="444" spans="4:19" ht="18">
      <c r="D444" s="1"/>
      <c r="E444" s="1"/>
      <c r="F444" s="1"/>
      <c r="G444" s="1"/>
      <c r="H444" s="1"/>
      <c r="I444" s="1"/>
      <c r="J444" s="1"/>
      <c r="K444" s="1"/>
      <c r="L444" s="1"/>
      <c r="M444" s="1"/>
      <c r="N444" s="1"/>
      <c r="O444" s="1"/>
      <c r="P444" s="1"/>
      <c r="Q444" s="1"/>
      <c r="R444" s="1"/>
      <c r="S444" s="1"/>
    </row>
    <row r="445" spans="4:19" ht="18">
      <c r="D445" s="1"/>
      <c r="E445" s="1"/>
      <c r="F445" s="1"/>
      <c r="G445" s="1"/>
      <c r="H445" s="1"/>
      <c r="I445" s="1"/>
      <c r="J445" s="1"/>
      <c r="K445" s="1"/>
      <c r="L445" s="1"/>
      <c r="M445" s="1"/>
      <c r="N445" s="1"/>
      <c r="O445" s="1"/>
      <c r="P445" s="1"/>
      <c r="Q445" s="1"/>
      <c r="R445" s="1"/>
      <c r="S445" s="1"/>
    </row>
    <row r="446" spans="4:19" ht="18">
      <c r="D446" s="1"/>
      <c r="E446" s="1"/>
      <c r="F446" s="1"/>
      <c r="G446" s="1"/>
      <c r="H446" s="1"/>
      <c r="I446" s="1"/>
      <c r="J446" s="1"/>
      <c r="K446" s="1"/>
      <c r="L446" s="1"/>
      <c r="M446" s="1"/>
      <c r="N446" s="1"/>
      <c r="O446" s="1"/>
      <c r="P446" s="1"/>
      <c r="Q446" s="1"/>
      <c r="R446" s="1"/>
      <c r="S446" s="1"/>
    </row>
    <row r="447" spans="4:19" ht="18">
      <c r="D447" s="1"/>
      <c r="E447" s="1"/>
      <c r="F447" s="1"/>
      <c r="G447" s="1"/>
      <c r="H447" s="1"/>
      <c r="I447" s="1"/>
      <c r="J447" s="1"/>
      <c r="K447" s="1"/>
      <c r="L447" s="1"/>
      <c r="M447" s="1"/>
      <c r="N447" s="1"/>
      <c r="O447" s="1"/>
      <c r="P447" s="1"/>
      <c r="Q447" s="1"/>
      <c r="R447" s="1"/>
      <c r="S447" s="1"/>
    </row>
    <row r="448" spans="4:19" ht="18">
      <c r="D448" s="1"/>
      <c r="E448" s="1"/>
      <c r="F448" s="1"/>
      <c r="G448" s="1"/>
      <c r="H448" s="1"/>
      <c r="I448" s="1"/>
      <c r="J448" s="1"/>
      <c r="K448" s="1"/>
      <c r="L448" s="1"/>
      <c r="M448" s="1"/>
      <c r="N448" s="1"/>
      <c r="O448" s="1"/>
      <c r="P448" s="1"/>
      <c r="Q448" s="1"/>
      <c r="R448" s="1"/>
      <c r="S448" s="1"/>
    </row>
    <row r="449" spans="4:19" ht="18">
      <c r="D449" s="1"/>
      <c r="E449" s="1"/>
      <c r="F449" s="1"/>
      <c r="G449" s="1"/>
      <c r="H449" s="1"/>
      <c r="I449" s="1"/>
      <c r="J449" s="1"/>
      <c r="K449" s="1"/>
      <c r="L449" s="1"/>
      <c r="M449" s="1"/>
      <c r="N449" s="1"/>
      <c r="O449" s="1"/>
      <c r="P449" s="1"/>
      <c r="Q449" s="1"/>
      <c r="R449" s="1"/>
      <c r="S449" s="1"/>
    </row>
    <row r="450" spans="4:19" ht="18">
      <c r="D450" s="1"/>
      <c r="E450" s="1"/>
      <c r="F450" s="1"/>
      <c r="G450" s="1"/>
      <c r="H450" s="1"/>
      <c r="I450" s="1"/>
      <c r="J450" s="1"/>
      <c r="K450" s="1"/>
      <c r="L450" s="1"/>
      <c r="M450" s="1"/>
      <c r="N450" s="1"/>
      <c r="O450" s="1"/>
      <c r="P450" s="1"/>
      <c r="Q450" s="1"/>
      <c r="R450" s="1"/>
      <c r="S450" s="1"/>
    </row>
    <row r="451" spans="4:19" ht="18">
      <c r="D451" s="1"/>
      <c r="E451" s="1"/>
      <c r="F451" s="1"/>
      <c r="G451" s="1"/>
      <c r="H451" s="1"/>
      <c r="I451" s="1"/>
      <c r="J451" s="1"/>
      <c r="K451" s="1"/>
      <c r="L451" s="1"/>
      <c r="M451" s="1"/>
      <c r="N451" s="1"/>
      <c r="O451" s="1"/>
      <c r="P451" s="1"/>
      <c r="Q451" s="1"/>
      <c r="R451" s="1"/>
      <c r="S451" s="1"/>
    </row>
    <row r="452" spans="4:19" ht="18">
      <c r="D452" s="1"/>
      <c r="E452" s="1"/>
      <c r="F452" s="1"/>
      <c r="G452" s="1"/>
      <c r="H452" s="1"/>
      <c r="I452" s="1"/>
      <c r="J452" s="1"/>
      <c r="K452" s="1"/>
      <c r="L452" s="1"/>
      <c r="M452" s="1"/>
      <c r="N452" s="1"/>
      <c r="O452" s="1"/>
      <c r="P452" s="1"/>
      <c r="Q452" s="1"/>
      <c r="R452" s="1"/>
      <c r="S452" s="1"/>
    </row>
    <row r="453" spans="4:19" ht="18">
      <c r="D453" s="1"/>
      <c r="E453" s="1"/>
      <c r="F453" s="1"/>
      <c r="G453" s="1"/>
      <c r="H453" s="1"/>
      <c r="I453" s="1"/>
      <c r="J453" s="1"/>
      <c r="K453" s="1"/>
      <c r="L453" s="1"/>
      <c r="M453" s="1"/>
      <c r="N453" s="1"/>
      <c r="O453" s="1"/>
      <c r="P453" s="1"/>
      <c r="Q453" s="1"/>
      <c r="R453" s="1"/>
      <c r="S453" s="1"/>
    </row>
    <row r="454" spans="4:19" ht="18">
      <c r="D454" s="1"/>
      <c r="E454" s="1"/>
      <c r="F454" s="1"/>
      <c r="G454" s="1"/>
      <c r="H454" s="1"/>
      <c r="I454" s="1"/>
      <c r="J454" s="1"/>
      <c r="K454" s="1"/>
      <c r="L454" s="1"/>
      <c r="M454" s="1"/>
      <c r="N454" s="1"/>
      <c r="O454" s="1"/>
      <c r="P454" s="1"/>
      <c r="Q454" s="1"/>
      <c r="R454" s="1"/>
      <c r="S454" s="1"/>
    </row>
    <row r="455" spans="4:19" ht="18">
      <c r="D455" s="1"/>
      <c r="E455" s="1"/>
      <c r="F455" s="1"/>
      <c r="G455" s="1"/>
      <c r="H455" s="1"/>
      <c r="I455" s="1"/>
      <c r="J455" s="1"/>
      <c r="K455" s="1"/>
      <c r="L455" s="1"/>
      <c r="M455" s="1"/>
      <c r="N455" s="1"/>
      <c r="O455" s="1"/>
      <c r="P455" s="1"/>
      <c r="Q455" s="1"/>
      <c r="R455" s="1"/>
      <c r="S455" s="1"/>
    </row>
    <row r="456" spans="4:19" ht="18">
      <c r="D456" s="1"/>
      <c r="E456" s="1"/>
      <c r="F456" s="1"/>
      <c r="G456" s="1"/>
      <c r="H456" s="1"/>
      <c r="I456" s="1"/>
      <c r="J456" s="1"/>
      <c r="K456" s="1"/>
      <c r="L456" s="1"/>
      <c r="M456" s="1"/>
      <c r="N456" s="1"/>
      <c r="O456" s="1"/>
      <c r="P456" s="1"/>
      <c r="Q456" s="1"/>
      <c r="R456" s="1"/>
      <c r="S456" s="1"/>
    </row>
    <row r="457" spans="4:19" ht="18">
      <c r="D457" s="1"/>
      <c r="E457" s="1"/>
      <c r="F457" s="1"/>
      <c r="G457" s="1"/>
      <c r="H457" s="1"/>
      <c r="I457" s="1"/>
      <c r="J457" s="1"/>
      <c r="K457" s="1"/>
      <c r="L457" s="1"/>
      <c r="M457" s="1"/>
      <c r="N457" s="1"/>
      <c r="O457" s="1"/>
      <c r="P457" s="1"/>
      <c r="Q457" s="1"/>
      <c r="R457" s="1"/>
      <c r="S457" s="1"/>
    </row>
    <row r="458" spans="4:19" ht="18">
      <c r="D458" s="1"/>
      <c r="E458" s="1"/>
      <c r="F458" s="1"/>
      <c r="G458" s="1"/>
      <c r="H458" s="1"/>
      <c r="I458" s="1"/>
      <c r="J458" s="1"/>
      <c r="K458" s="1"/>
      <c r="L458" s="1"/>
      <c r="M458" s="1"/>
      <c r="N458" s="1"/>
      <c r="O458" s="1"/>
      <c r="P458" s="1"/>
      <c r="Q458" s="1"/>
      <c r="R458" s="1"/>
      <c r="S458" s="1"/>
    </row>
    <row r="459" spans="4:19" ht="18">
      <c r="D459" s="1"/>
      <c r="E459" s="1"/>
      <c r="F459" s="1"/>
      <c r="G459" s="1"/>
      <c r="H459" s="1"/>
      <c r="I459" s="1"/>
      <c r="J459" s="1"/>
      <c r="K459" s="1"/>
      <c r="L459" s="1"/>
      <c r="M459" s="1"/>
      <c r="N459" s="1"/>
      <c r="O459" s="1"/>
      <c r="P459" s="1"/>
      <c r="Q459" s="1"/>
      <c r="R459" s="1"/>
      <c r="S459" s="1"/>
    </row>
    <row r="460" spans="4:19" ht="18">
      <c r="D460" s="1"/>
      <c r="E460" s="1"/>
      <c r="F460" s="1"/>
      <c r="G460" s="1"/>
      <c r="H460" s="1"/>
      <c r="I460" s="1"/>
      <c r="J460" s="1"/>
      <c r="K460" s="1"/>
      <c r="L460" s="1"/>
      <c r="M460" s="1"/>
      <c r="N460" s="1"/>
      <c r="O460" s="1"/>
      <c r="P460" s="1"/>
      <c r="Q460" s="1"/>
      <c r="R460" s="1"/>
      <c r="S460" s="1"/>
    </row>
    <row r="461" spans="4:19" ht="18">
      <c r="D461" s="1"/>
      <c r="E461" s="1"/>
      <c r="F461" s="1"/>
      <c r="G461" s="1"/>
      <c r="H461" s="1"/>
      <c r="I461" s="1"/>
      <c r="J461" s="1"/>
      <c r="K461" s="1"/>
      <c r="L461" s="1"/>
      <c r="M461" s="1"/>
      <c r="N461" s="1"/>
      <c r="O461" s="1"/>
      <c r="P461" s="1"/>
      <c r="Q461" s="1"/>
      <c r="R461" s="1"/>
      <c r="S461" s="1"/>
    </row>
    <row r="462" spans="4:19" ht="18">
      <c r="D462" s="1"/>
      <c r="E462" s="1"/>
      <c r="F462" s="1"/>
      <c r="G462" s="1"/>
      <c r="H462" s="1"/>
      <c r="I462" s="1"/>
      <c r="J462" s="1"/>
      <c r="K462" s="1"/>
      <c r="L462" s="1"/>
      <c r="M462" s="1"/>
      <c r="N462" s="1"/>
      <c r="O462" s="1"/>
      <c r="P462" s="1"/>
      <c r="Q462" s="1"/>
      <c r="R462" s="1"/>
      <c r="S462" s="1"/>
    </row>
    <row r="463" spans="4:19" ht="18">
      <c r="D463" s="1"/>
      <c r="E463" s="1"/>
      <c r="F463" s="1"/>
      <c r="G463" s="1"/>
      <c r="H463" s="1"/>
      <c r="I463" s="1"/>
      <c r="J463" s="1"/>
      <c r="K463" s="1"/>
      <c r="L463" s="1"/>
      <c r="M463" s="1"/>
      <c r="N463" s="1"/>
      <c r="O463" s="1"/>
      <c r="P463" s="1"/>
      <c r="Q463" s="1"/>
      <c r="R463" s="1"/>
      <c r="S463" s="1"/>
    </row>
    <row r="464" spans="4:19" ht="18">
      <c r="D464" s="1"/>
      <c r="E464" s="1"/>
      <c r="F464" s="1"/>
      <c r="G464" s="1"/>
      <c r="H464" s="1"/>
      <c r="I464" s="1"/>
      <c r="J464" s="1"/>
      <c r="K464" s="1"/>
      <c r="L464" s="1"/>
      <c r="M464" s="1"/>
      <c r="N464" s="1"/>
      <c r="O464" s="1"/>
      <c r="P464" s="1"/>
      <c r="Q464" s="1"/>
      <c r="R464" s="1"/>
      <c r="S464" s="1"/>
    </row>
    <row r="465" spans="4:19" ht="18">
      <c r="D465" s="1"/>
      <c r="E465" s="1"/>
      <c r="F465" s="1"/>
      <c r="G465" s="1"/>
      <c r="H465" s="1"/>
      <c r="I465" s="1"/>
      <c r="J465" s="1"/>
      <c r="K465" s="1"/>
      <c r="L465" s="1"/>
      <c r="M465" s="1"/>
      <c r="N465" s="1"/>
      <c r="O465" s="1"/>
      <c r="P465" s="1"/>
      <c r="Q465" s="1"/>
      <c r="R465" s="1"/>
      <c r="S465" s="1"/>
    </row>
    <row r="466" spans="4:19" ht="18">
      <c r="D466" s="1"/>
      <c r="E466" s="1"/>
      <c r="F466" s="1"/>
      <c r="G466" s="1"/>
      <c r="H466" s="1"/>
      <c r="I466" s="1"/>
      <c r="J466" s="1"/>
      <c r="K466" s="1"/>
      <c r="L466" s="1"/>
      <c r="M466" s="1"/>
      <c r="N466" s="1"/>
      <c r="O466" s="1"/>
      <c r="P466" s="1"/>
      <c r="Q466" s="1"/>
      <c r="R466" s="1"/>
      <c r="S466" s="1"/>
    </row>
    <row r="467" spans="4:19" ht="18">
      <c r="D467" s="1"/>
      <c r="E467" s="1"/>
      <c r="F467" s="1"/>
      <c r="G467" s="1"/>
      <c r="H467" s="1"/>
      <c r="I467" s="1"/>
      <c r="J467" s="1"/>
      <c r="K467" s="1"/>
      <c r="L467" s="1"/>
      <c r="M467" s="1"/>
      <c r="N467" s="1"/>
      <c r="O467" s="1"/>
      <c r="P467" s="1"/>
      <c r="Q467" s="1"/>
      <c r="R467" s="1"/>
      <c r="S467" s="1"/>
    </row>
    <row r="468" spans="4:19" ht="18">
      <c r="D468" s="1"/>
      <c r="E468" s="1"/>
      <c r="F468" s="1"/>
      <c r="G468" s="1"/>
      <c r="H468" s="1"/>
      <c r="I468" s="1"/>
      <c r="J468" s="1"/>
      <c r="K468" s="1"/>
      <c r="L468" s="1"/>
      <c r="M468" s="1"/>
      <c r="N468" s="1"/>
      <c r="O468" s="1"/>
      <c r="P468" s="1"/>
      <c r="Q468" s="1"/>
      <c r="R468" s="1"/>
      <c r="S468" s="1"/>
    </row>
    <row r="469" spans="4:19" ht="18">
      <c r="D469" s="1"/>
      <c r="E469" s="1"/>
      <c r="F469" s="1"/>
      <c r="G469" s="1"/>
      <c r="H469" s="1"/>
      <c r="I469" s="1"/>
      <c r="J469" s="1"/>
      <c r="K469" s="1"/>
      <c r="L469" s="1"/>
      <c r="M469" s="1"/>
      <c r="N469" s="1"/>
      <c r="O469" s="1"/>
      <c r="P469" s="1"/>
      <c r="Q469" s="1"/>
      <c r="R469" s="1"/>
      <c r="S469" s="1"/>
    </row>
    <row r="470" spans="4:19" ht="18">
      <c r="D470" s="1"/>
      <c r="E470" s="1"/>
      <c r="F470" s="1"/>
      <c r="G470" s="1"/>
      <c r="H470" s="1"/>
      <c r="I470" s="1"/>
      <c r="J470" s="1"/>
      <c r="K470" s="1"/>
      <c r="L470" s="1"/>
      <c r="M470" s="1"/>
      <c r="N470" s="1"/>
      <c r="O470" s="1"/>
      <c r="P470" s="1"/>
      <c r="Q470" s="1"/>
      <c r="R470" s="1"/>
      <c r="S470" s="1"/>
    </row>
    <row r="471" spans="4:19" ht="18">
      <c r="D471" s="1"/>
      <c r="E471" s="1"/>
      <c r="F471" s="1"/>
      <c r="G471" s="1"/>
      <c r="H471" s="1"/>
      <c r="I471" s="1"/>
      <c r="J471" s="1"/>
      <c r="K471" s="1"/>
      <c r="L471" s="1"/>
      <c r="M471" s="1"/>
      <c r="N471" s="1"/>
      <c r="O471" s="1"/>
      <c r="P471" s="1"/>
      <c r="Q471" s="1"/>
      <c r="R471" s="1"/>
      <c r="S471" s="1"/>
    </row>
    <row r="472" spans="4:19" ht="18">
      <c r="D472" s="1"/>
      <c r="E472" s="1"/>
      <c r="F472" s="1"/>
      <c r="G472" s="1"/>
      <c r="H472" s="1"/>
      <c r="I472" s="1"/>
      <c r="J472" s="1"/>
      <c r="K472" s="1"/>
      <c r="L472" s="1"/>
      <c r="M472" s="1"/>
      <c r="N472" s="1"/>
      <c r="O472" s="1"/>
      <c r="P472" s="1"/>
      <c r="Q472" s="1"/>
      <c r="R472" s="1"/>
      <c r="S472" s="1"/>
    </row>
    <row r="473" spans="4:19" ht="18">
      <c r="D473" s="1"/>
      <c r="E473" s="1"/>
      <c r="F473" s="1"/>
      <c r="G473" s="1"/>
      <c r="H473" s="1"/>
      <c r="I473" s="1"/>
      <c r="J473" s="1"/>
      <c r="K473" s="1"/>
      <c r="L473" s="1"/>
      <c r="M473" s="1"/>
      <c r="N473" s="1"/>
      <c r="O473" s="1"/>
      <c r="P473" s="1"/>
      <c r="Q473" s="1"/>
      <c r="R473" s="1"/>
      <c r="S473" s="1"/>
    </row>
    <row r="474" spans="4:19" ht="18">
      <c r="D474" s="1"/>
      <c r="E474" s="1"/>
      <c r="F474" s="1"/>
      <c r="G474" s="1"/>
      <c r="H474" s="1"/>
      <c r="I474" s="1"/>
      <c r="J474" s="1"/>
      <c r="K474" s="1"/>
      <c r="L474" s="1"/>
      <c r="M474" s="1"/>
      <c r="N474" s="1"/>
      <c r="O474" s="1"/>
      <c r="P474" s="1"/>
      <c r="Q474" s="1"/>
      <c r="R474" s="1"/>
      <c r="S474" s="1"/>
    </row>
    <row r="475" spans="4:19" ht="18">
      <c r="D475" s="1"/>
      <c r="E475" s="1"/>
      <c r="F475" s="1"/>
      <c r="G475" s="1"/>
      <c r="H475" s="1"/>
      <c r="I475" s="1"/>
      <c r="J475" s="1"/>
      <c r="K475" s="1"/>
      <c r="L475" s="1"/>
      <c r="M475" s="1"/>
      <c r="N475" s="1"/>
      <c r="O475" s="1"/>
      <c r="P475" s="1"/>
      <c r="Q475" s="1"/>
      <c r="R475" s="1"/>
      <c r="S475" s="1"/>
    </row>
    <row r="476" spans="4:19" ht="18">
      <c r="D476" s="1"/>
      <c r="E476" s="1"/>
      <c r="F476" s="1"/>
      <c r="G476" s="1"/>
      <c r="H476" s="1"/>
      <c r="I476" s="1"/>
      <c r="J476" s="1"/>
      <c r="K476" s="1"/>
      <c r="L476" s="1"/>
      <c r="M476" s="1"/>
      <c r="N476" s="1"/>
      <c r="O476" s="1"/>
      <c r="P476" s="1"/>
      <c r="Q476" s="1"/>
      <c r="R476" s="1"/>
      <c r="S476" s="1"/>
    </row>
    <row r="477" spans="4:19" ht="18">
      <c r="D477" s="1"/>
      <c r="E477" s="1"/>
      <c r="F477" s="1"/>
      <c r="G477" s="1"/>
      <c r="H477" s="1"/>
      <c r="I477" s="1"/>
      <c r="J477" s="1"/>
      <c r="K477" s="1"/>
      <c r="L477" s="1"/>
      <c r="M477" s="1"/>
      <c r="N477" s="1"/>
      <c r="O477" s="1"/>
      <c r="P477" s="1"/>
      <c r="Q477" s="1"/>
      <c r="R477" s="1"/>
      <c r="S477" s="1"/>
    </row>
    <row r="478" spans="4:19" ht="18">
      <c r="D478" s="1"/>
      <c r="E478" s="1"/>
      <c r="F478" s="1"/>
      <c r="G478" s="1"/>
      <c r="H478" s="1"/>
      <c r="I478" s="1"/>
      <c r="J478" s="1"/>
      <c r="K478" s="1"/>
      <c r="L478" s="1"/>
      <c r="M478" s="1"/>
      <c r="N478" s="1"/>
      <c r="O478" s="1"/>
      <c r="P478" s="1"/>
      <c r="Q478" s="1"/>
      <c r="R478" s="1"/>
      <c r="S478" s="1"/>
    </row>
    <row r="479" spans="4:19" ht="18">
      <c r="D479" s="1"/>
      <c r="E479" s="1"/>
      <c r="F479" s="1"/>
      <c r="G479" s="1"/>
      <c r="H479" s="1"/>
      <c r="I479" s="1"/>
      <c r="J479" s="1"/>
      <c r="K479" s="1"/>
      <c r="L479" s="1"/>
      <c r="M479" s="1"/>
      <c r="N479" s="1"/>
      <c r="O479" s="1"/>
      <c r="P479" s="1"/>
      <c r="Q479" s="1"/>
      <c r="R479" s="1"/>
      <c r="S479" s="1"/>
    </row>
  </sheetData>
  <sheetProtection password="CC2D" sheet="1" objects="1" scenarios="1" formatCells="0" formatColumns="0" formatRows="0" insertColumns="0" insertRows="0" deleteColumns="0" deleteRows="0" selectLockedCells="1"/>
  <mergeCells count="1">
    <mergeCell ref="B7:P7"/>
  </mergeCells>
  <phoneticPr fontId="4" type="noConversion"/>
  <printOptions horizontalCentered="1" verticalCentered="1"/>
  <pageMargins left="0.59" right="0.2" top="0.13" bottom="0.13" header="0" footer="0"/>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sheetPr enableFormatConditionsCalculation="0">
    <tabColor indexed="43"/>
    <pageSetUpPr fitToPage="1"/>
  </sheetPr>
  <dimension ref="A4:P39"/>
  <sheetViews>
    <sheetView topLeftCell="A12" workbookViewId="0">
      <selection activeCell="G33" sqref="G33"/>
    </sheetView>
  </sheetViews>
  <sheetFormatPr defaultColWidth="8.85546875" defaultRowHeight="12.75"/>
  <cols>
    <col min="1" max="1" width="14.7109375" customWidth="1"/>
    <col min="2" max="2" width="7.28515625" customWidth="1"/>
    <col min="3" max="6" width="7.42578125" customWidth="1"/>
    <col min="7" max="8" width="7.28515625" customWidth="1"/>
    <col min="9" max="9" width="8.28515625" customWidth="1"/>
    <col min="10" max="10" width="7.85546875" customWidth="1"/>
    <col min="11" max="11" width="8.7109375" customWidth="1"/>
    <col min="12" max="12" width="7.7109375" customWidth="1"/>
    <col min="13" max="13" width="11.42578125" customWidth="1"/>
    <col min="14" max="14" width="9.85546875" customWidth="1"/>
    <col min="15" max="15" width="7.7109375" customWidth="1"/>
    <col min="16" max="16" width="8.140625" customWidth="1"/>
  </cols>
  <sheetData>
    <row r="4" spans="1:16">
      <c r="M4" t="s">
        <v>406</v>
      </c>
    </row>
    <row r="6" spans="1:16" ht="13.5" thickBot="1"/>
    <row r="7" spans="1:16" ht="13.5" thickBot="1">
      <c r="A7" s="674" t="s">
        <v>263</v>
      </c>
      <c r="B7" s="672"/>
      <c r="C7" s="672"/>
      <c r="D7" s="672"/>
      <c r="E7" s="672"/>
      <c r="F7" s="672"/>
      <c r="G7" s="672"/>
      <c r="H7" s="672"/>
      <c r="I7" s="672"/>
      <c r="J7" s="672"/>
      <c r="K7" s="672"/>
      <c r="L7" s="672"/>
      <c r="M7" s="672"/>
      <c r="N7" s="672"/>
      <c r="O7" s="672"/>
      <c r="P7" s="673"/>
    </row>
    <row r="8" spans="1:16">
      <c r="A8" s="261"/>
      <c r="B8" s="262" t="s">
        <v>264</v>
      </c>
      <c r="C8" s="263"/>
      <c r="D8" s="264" t="s">
        <v>157</v>
      </c>
      <c r="E8" s="265"/>
      <c r="F8" s="266"/>
      <c r="G8" s="267" t="s">
        <v>158</v>
      </c>
      <c r="H8" s="268"/>
      <c r="I8" s="269"/>
      <c r="J8" s="270" t="s">
        <v>159</v>
      </c>
      <c r="K8" s="271"/>
      <c r="L8" s="272"/>
      <c r="M8" s="273" t="s">
        <v>132</v>
      </c>
      <c r="N8" s="264"/>
      <c r="O8" s="265"/>
      <c r="P8" s="274"/>
    </row>
    <row r="9" spans="1:16" ht="18">
      <c r="A9" s="275"/>
      <c r="B9" s="276" t="s">
        <v>133</v>
      </c>
      <c r="C9" s="277"/>
      <c r="D9" s="278" t="s">
        <v>134</v>
      </c>
      <c r="E9" s="279"/>
      <c r="F9" s="280"/>
      <c r="G9" s="281" t="s">
        <v>135</v>
      </c>
      <c r="H9" s="282"/>
      <c r="I9" s="283"/>
      <c r="J9" s="284" t="s">
        <v>136</v>
      </c>
      <c r="K9" s="285"/>
      <c r="L9" s="286"/>
      <c r="M9" s="287" t="s">
        <v>137</v>
      </c>
      <c r="N9" s="278" t="s">
        <v>91</v>
      </c>
      <c r="O9" s="279"/>
      <c r="P9" s="288"/>
    </row>
    <row r="10" spans="1:16" ht="13.5" thickBot="1">
      <c r="A10" s="289"/>
      <c r="B10" s="290" t="s">
        <v>92</v>
      </c>
      <c r="C10" s="291"/>
      <c r="D10" s="292" t="s">
        <v>4</v>
      </c>
      <c r="E10" s="293"/>
      <c r="F10" s="294"/>
      <c r="G10" s="290" t="s">
        <v>4</v>
      </c>
      <c r="H10" s="293"/>
      <c r="I10" s="291"/>
      <c r="J10" s="292" t="s">
        <v>4</v>
      </c>
      <c r="K10" s="293"/>
      <c r="L10" s="294"/>
      <c r="M10" s="295" t="s">
        <v>93</v>
      </c>
      <c r="N10" s="292" t="s">
        <v>5</v>
      </c>
      <c r="O10" s="293"/>
      <c r="P10" s="291"/>
    </row>
    <row r="11" spans="1:16" ht="15">
      <c r="A11" s="296" t="s">
        <v>94</v>
      </c>
      <c r="B11" s="297" t="s">
        <v>7</v>
      </c>
      <c r="C11" s="298" t="s">
        <v>8</v>
      </c>
      <c r="D11" s="299" t="s">
        <v>7</v>
      </c>
      <c r="E11" s="300" t="s">
        <v>8</v>
      </c>
      <c r="F11" s="301" t="s">
        <v>9</v>
      </c>
      <c r="G11" s="302" t="s">
        <v>7</v>
      </c>
      <c r="H11" s="300" t="s">
        <v>8</v>
      </c>
      <c r="I11" s="303" t="s">
        <v>9</v>
      </c>
      <c r="J11" s="299" t="s">
        <v>7</v>
      </c>
      <c r="K11" s="300" t="s">
        <v>8</v>
      </c>
      <c r="L11" s="301" t="s">
        <v>9</v>
      </c>
      <c r="M11" s="304" t="s">
        <v>95</v>
      </c>
      <c r="N11" s="299" t="s">
        <v>10</v>
      </c>
      <c r="O11" s="300" t="s">
        <v>11</v>
      </c>
      <c r="P11" s="303" t="s">
        <v>12</v>
      </c>
    </row>
    <row r="12" spans="1:16" ht="15">
      <c r="A12" s="305" t="s">
        <v>224</v>
      </c>
      <c r="B12" s="306">
        <v>8.1000000000000003E-2</v>
      </c>
      <c r="C12" s="307">
        <v>0.13900000000000001</v>
      </c>
      <c r="D12" s="308"/>
      <c r="E12" s="309"/>
      <c r="F12" s="310"/>
      <c r="G12" s="311"/>
      <c r="H12" s="309"/>
      <c r="I12" s="312"/>
      <c r="J12" s="308"/>
      <c r="K12" s="309"/>
      <c r="L12" s="310"/>
      <c r="M12" s="313">
        <v>0.17711692400000004</v>
      </c>
      <c r="N12" s="308"/>
      <c r="O12" s="309"/>
      <c r="P12" s="312"/>
    </row>
    <row r="13" spans="1:16" ht="15">
      <c r="A13" s="305" t="s">
        <v>96</v>
      </c>
      <c r="B13" s="306">
        <v>9.4E-2</v>
      </c>
      <c r="C13" s="307">
        <v>0.158</v>
      </c>
      <c r="D13" s="314">
        <v>0.12612214400000002</v>
      </c>
      <c r="E13" s="315">
        <v>0.21032214400000002</v>
      </c>
      <c r="F13" s="316">
        <v>0.29452214399999993</v>
      </c>
      <c r="G13" s="317">
        <v>0.15822214400000001</v>
      </c>
      <c r="H13" s="315">
        <v>0.26242214400000002</v>
      </c>
      <c r="I13" s="318">
        <v>0.36662214399999993</v>
      </c>
      <c r="J13" s="314">
        <v>0.19032214400000003</v>
      </c>
      <c r="K13" s="315">
        <v>0.314522144</v>
      </c>
      <c r="L13" s="316">
        <v>0.43872214399999993</v>
      </c>
      <c r="M13" s="313">
        <v>0.20796911600000001</v>
      </c>
      <c r="N13" s="314">
        <v>0.36846911599999999</v>
      </c>
      <c r="O13" s="315">
        <v>0.46476911600000004</v>
      </c>
      <c r="P13" s="318">
        <v>0.56106911599999998</v>
      </c>
    </row>
    <row r="14" spans="1:16" ht="15">
      <c r="A14" s="305" t="s">
        <v>97</v>
      </c>
      <c r="B14" s="306">
        <v>9.7000000000000003E-2</v>
      </c>
      <c r="C14" s="307">
        <v>0.16200000000000001</v>
      </c>
      <c r="D14" s="314">
        <v>0.129693536</v>
      </c>
      <c r="E14" s="315">
        <v>0.215093536</v>
      </c>
      <c r="F14" s="316">
        <v>0.30049353600000001</v>
      </c>
      <c r="G14" s="317">
        <v>0.162393536</v>
      </c>
      <c r="H14" s="315">
        <v>0.26779353600000005</v>
      </c>
      <c r="I14" s="318">
        <v>0.37319353600000005</v>
      </c>
      <c r="J14" s="314">
        <v>0.19509353600000001</v>
      </c>
      <c r="K14" s="315">
        <v>0.32049353600000002</v>
      </c>
      <c r="L14" s="316">
        <v>0.44589353600000003</v>
      </c>
      <c r="M14" s="313">
        <v>0.21467740400000002</v>
      </c>
      <c r="N14" s="314">
        <v>0.37817740399999999</v>
      </c>
      <c r="O14" s="315">
        <v>0.47627740399999996</v>
      </c>
      <c r="P14" s="318">
        <v>0.57437740399999992</v>
      </c>
    </row>
    <row r="15" spans="1:16" ht="15">
      <c r="A15" s="305" t="s">
        <v>98</v>
      </c>
      <c r="B15" s="306">
        <v>0.10299999999999999</v>
      </c>
      <c r="C15" s="307">
        <v>0.17100000000000001</v>
      </c>
      <c r="D15" s="314">
        <v>0.13691926399999998</v>
      </c>
      <c r="E15" s="315">
        <v>0.224719264</v>
      </c>
      <c r="F15" s="316">
        <v>0.31251926400000002</v>
      </c>
      <c r="G15" s="317">
        <v>0.17081926400000003</v>
      </c>
      <c r="H15" s="315">
        <v>0.27861926399999998</v>
      </c>
      <c r="I15" s="318">
        <v>0.38641926400000004</v>
      </c>
      <c r="J15" s="314">
        <v>0.20471926399999998</v>
      </c>
      <c r="K15" s="315">
        <v>0.33251926399999998</v>
      </c>
      <c r="L15" s="316">
        <v>0.46031926400000006</v>
      </c>
      <c r="M15" s="313">
        <v>0.22819679600000001</v>
      </c>
      <c r="N15" s="314">
        <v>0.39769679599999991</v>
      </c>
      <c r="O15" s="315">
        <v>0.49939679599999992</v>
      </c>
      <c r="P15" s="318">
        <v>0.60109679599999999</v>
      </c>
    </row>
    <row r="16" spans="1:16" ht="15">
      <c r="A16" s="305" t="s">
        <v>99</v>
      </c>
      <c r="B16" s="319"/>
      <c r="C16" s="307"/>
      <c r="D16" s="314">
        <v>0.14333249600000003</v>
      </c>
      <c r="E16" s="315">
        <v>0.23323249600000001</v>
      </c>
      <c r="F16" s="316">
        <v>0.32313249599999999</v>
      </c>
      <c r="G16" s="317">
        <v>0.17828249600000004</v>
      </c>
      <c r="H16" s="315">
        <v>0.28818249600000001</v>
      </c>
      <c r="I16" s="318">
        <v>0.39808249600000001</v>
      </c>
      <c r="J16" s="314">
        <v>0.21323249600000002</v>
      </c>
      <c r="K16" s="315">
        <v>0.34313249599999995</v>
      </c>
      <c r="L16" s="316">
        <v>0.47303249599999997</v>
      </c>
      <c r="M16" s="313"/>
      <c r="N16" s="314">
        <v>0.41488871900000002</v>
      </c>
      <c r="O16" s="315">
        <v>0.5197387189999999</v>
      </c>
      <c r="P16" s="318">
        <v>0.6245887189999999</v>
      </c>
    </row>
    <row r="17" spans="1:16" ht="15">
      <c r="A17" s="305" t="s">
        <v>100</v>
      </c>
      <c r="B17" s="319"/>
      <c r="C17" s="307"/>
      <c r="D17" s="314">
        <v>0.14920790399999997</v>
      </c>
      <c r="E17" s="320">
        <v>0.24100790399999994</v>
      </c>
      <c r="F17" s="316">
        <v>0.33280790399999999</v>
      </c>
      <c r="G17" s="317">
        <v>0.18510790399999999</v>
      </c>
      <c r="H17" s="320">
        <v>0.296907904</v>
      </c>
      <c r="I17" s="318">
        <v>0.40870790400000007</v>
      </c>
      <c r="J17" s="314">
        <v>0.22100790400000001</v>
      </c>
      <c r="K17" s="320">
        <v>0.35280790400000006</v>
      </c>
      <c r="L17" s="316">
        <v>0.48460790399999998</v>
      </c>
      <c r="M17" s="313"/>
      <c r="N17" s="314">
        <v>0.43053375599999988</v>
      </c>
      <c r="O17" s="315">
        <v>0.53823375600000001</v>
      </c>
      <c r="P17" s="318">
        <v>0.64593375600000003</v>
      </c>
    </row>
    <row r="18" spans="1:16" ht="15">
      <c r="A18" s="305" t="s">
        <v>101</v>
      </c>
      <c r="B18" s="319"/>
      <c r="C18" s="307"/>
      <c r="D18" s="314">
        <v>0.16084839999999997</v>
      </c>
      <c r="E18" s="320">
        <v>0.25634839999999998</v>
      </c>
      <c r="F18" s="316">
        <v>0.35184840000000001</v>
      </c>
      <c r="G18" s="317">
        <v>0.19859840000000001</v>
      </c>
      <c r="H18" s="320">
        <v>0.3140984</v>
      </c>
      <c r="I18" s="318">
        <v>0.42959839999999999</v>
      </c>
      <c r="J18" s="314">
        <v>0.23634839999999996</v>
      </c>
      <c r="K18" s="320">
        <v>0.37184839999999997</v>
      </c>
      <c r="L18" s="316">
        <v>0.50734839999999992</v>
      </c>
      <c r="M18" s="313"/>
      <c r="N18" s="314">
        <v>0.46124697499999989</v>
      </c>
      <c r="O18" s="315">
        <v>0.57449697499999985</v>
      </c>
      <c r="P18" s="318">
        <v>0.68774697499999982</v>
      </c>
    </row>
    <row r="19" spans="1:16" ht="15">
      <c r="A19" s="305" t="s">
        <v>102</v>
      </c>
      <c r="B19" s="319"/>
      <c r="C19" s="307"/>
      <c r="D19" s="314">
        <v>0.16757209599999995</v>
      </c>
      <c r="E19" s="320">
        <v>0.26517209599999997</v>
      </c>
      <c r="F19" s="316">
        <v>0.36277209599999999</v>
      </c>
      <c r="G19" s="317">
        <v>0.206372096</v>
      </c>
      <c r="H19" s="320">
        <v>0.32397209600000004</v>
      </c>
      <c r="I19" s="318">
        <v>0.44157209600000003</v>
      </c>
      <c r="J19" s="314">
        <v>0.24517209599999995</v>
      </c>
      <c r="K19" s="320">
        <v>0.3827720959999999</v>
      </c>
      <c r="L19" s="316">
        <v>0.52037209600000001</v>
      </c>
      <c r="M19" s="313"/>
      <c r="N19" s="314">
        <v>0.47882374400000005</v>
      </c>
      <c r="O19" s="315">
        <v>0.59522374400000011</v>
      </c>
      <c r="P19" s="318">
        <v>0.71162374399999995</v>
      </c>
    </row>
    <row r="20" spans="1:16" ht="15">
      <c r="A20" s="305" t="s">
        <v>103</v>
      </c>
      <c r="B20" s="319"/>
      <c r="C20" s="307"/>
      <c r="D20" s="314">
        <v>0.18094334400000001</v>
      </c>
      <c r="E20" s="320">
        <v>0.28264334399999996</v>
      </c>
      <c r="F20" s="316">
        <v>0.38434334399999998</v>
      </c>
      <c r="G20" s="317">
        <v>0.221793344</v>
      </c>
      <c r="H20" s="320">
        <v>0.34349334400000003</v>
      </c>
      <c r="I20" s="318">
        <v>0.46519334400000006</v>
      </c>
      <c r="J20" s="314">
        <v>0.262643344</v>
      </c>
      <c r="K20" s="320">
        <v>0.40434334400000005</v>
      </c>
      <c r="L20" s="316">
        <v>0.54604334399999999</v>
      </c>
      <c r="M20" s="313"/>
      <c r="N20" s="314">
        <v>0.51344279100000001</v>
      </c>
      <c r="O20" s="315">
        <v>0.63599279100000006</v>
      </c>
      <c r="P20" s="318">
        <v>0.75854279100000011</v>
      </c>
    </row>
    <row r="21" spans="1:16" ht="15">
      <c r="A21" s="305" t="s">
        <v>104</v>
      </c>
      <c r="B21" s="319"/>
      <c r="C21" s="307"/>
      <c r="D21" s="314">
        <v>0.20417481599999995</v>
      </c>
      <c r="E21" s="320">
        <v>0.31277481599999996</v>
      </c>
      <c r="F21" s="316">
        <v>0.42137481599999999</v>
      </c>
      <c r="G21" s="317">
        <v>0.24847481600000002</v>
      </c>
      <c r="H21" s="320">
        <v>0.37707481600000003</v>
      </c>
      <c r="I21" s="318">
        <v>0.50567481599999997</v>
      </c>
      <c r="J21" s="314">
        <v>0.29277481599999999</v>
      </c>
      <c r="K21" s="320">
        <v>0.441374816</v>
      </c>
      <c r="L21" s="316">
        <v>0.5899748159999999</v>
      </c>
      <c r="M21" s="313"/>
      <c r="N21" s="314">
        <v>0.57260732399999992</v>
      </c>
      <c r="O21" s="315">
        <v>0.70550732399999994</v>
      </c>
      <c r="P21" s="318">
        <v>0.83840732399999995</v>
      </c>
    </row>
    <row r="22" spans="1:16" ht="15">
      <c r="A22" s="305" t="s">
        <v>142</v>
      </c>
      <c r="B22" s="319"/>
      <c r="C22" s="307"/>
      <c r="D22" s="314">
        <v>0.20623814400000001</v>
      </c>
      <c r="E22" s="320">
        <v>0.31543814399999998</v>
      </c>
      <c r="F22" s="316">
        <v>0.424638144</v>
      </c>
      <c r="G22" s="317">
        <v>0.25083814400000004</v>
      </c>
      <c r="H22" s="320">
        <v>0.38003814400000002</v>
      </c>
      <c r="I22" s="318">
        <v>0.509238144</v>
      </c>
      <c r="J22" s="314">
        <v>0.29543814400000001</v>
      </c>
      <c r="K22" s="320">
        <v>0.44463814399999996</v>
      </c>
      <c r="L22" s="316">
        <v>0.59383814400000001</v>
      </c>
      <c r="M22" s="313"/>
      <c r="N22" s="314">
        <v>0.57780561600000002</v>
      </c>
      <c r="O22" s="315">
        <v>0.71160561600000005</v>
      </c>
      <c r="P22" s="318">
        <v>0.84540561599999997</v>
      </c>
    </row>
    <row r="23" spans="1:16" ht="15">
      <c r="A23" s="305" t="s">
        <v>143</v>
      </c>
      <c r="B23" s="319"/>
      <c r="C23" s="307"/>
      <c r="D23" s="314">
        <v>0.237655856</v>
      </c>
      <c r="E23" s="320">
        <v>0.35575585600000004</v>
      </c>
      <c r="F23" s="316">
        <v>0.47385585600000002</v>
      </c>
      <c r="G23" s="317">
        <v>0.28670585600000004</v>
      </c>
      <c r="H23" s="320">
        <v>0.42480585599999998</v>
      </c>
      <c r="I23" s="318">
        <v>0.56290585599999998</v>
      </c>
      <c r="J23" s="314">
        <v>0.33575585599999996</v>
      </c>
      <c r="K23" s="320">
        <v>0.49385585599999993</v>
      </c>
      <c r="L23" s="316">
        <v>0.65195585600000006</v>
      </c>
      <c r="M23" s="313"/>
      <c r="N23" s="314">
        <v>0.65591975899999988</v>
      </c>
      <c r="O23" s="315">
        <v>0.80306975899999999</v>
      </c>
      <c r="P23" s="318">
        <v>0.95021975899999989</v>
      </c>
    </row>
    <row r="24" spans="1:16" ht="15">
      <c r="A24" s="305" t="s">
        <v>144</v>
      </c>
      <c r="B24" s="319"/>
      <c r="C24" s="307"/>
      <c r="D24" s="314">
        <v>0.24785457600000005</v>
      </c>
      <c r="E24" s="320">
        <v>0.36875457600000006</v>
      </c>
      <c r="F24" s="316">
        <v>0.48965457600000012</v>
      </c>
      <c r="G24" s="317">
        <v>0.29830457600000004</v>
      </c>
      <c r="H24" s="320">
        <v>0.43920457600000007</v>
      </c>
      <c r="I24" s="318">
        <v>0.58010457600000009</v>
      </c>
      <c r="J24" s="314">
        <v>0.34875457600000004</v>
      </c>
      <c r="K24" s="320">
        <v>0.50965457600000008</v>
      </c>
      <c r="L24" s="316">
        <v>0.67055457600000012</v>
      </c>
      <c r="M24" s="313"/>
      <c r="N24" s="314">
        <v>0.68088483900000019</v>
      </c>
      <c r="O24" s="315">
        <v>0.83223483900000006</v>
      </c>
      <c r="P24" s="318">
        <v>0.98358483899999993</v>
      </c>
    </row>
    <row r="25" spans="1:16" ht="15">
      <c r="A25" s="305" t="s">
        <v>145</v>
      </c>
      <c r="B25" s="319"/>
      <c r="C25" s="307"/>
      <c r="D25" s="314">
        <v>0.27705902399999993</v>
      </c>
      <c r="E25" s="320">
        <v>0.40575902399999997</v>
      </c>
      <c r="F25" s="316">
        <v>0.53445902399999989</v>
      </c>
      <c r="G25" s="317">
        <v>0.33140902400000005</v>
      </c>
      <c r="H25" s="320">
        <v>0.480109024</v>
      </c>
      <c r="I25" s="318">
        <v>0.62880902400000005</v>
      </c>
      <c r="J25" s="314">
        <v>0.38575902399999995</v>
      </c>
      <c r="K25" s="320">
        <v>0.55445902400000002</v>
      </c>
      <c r="L25" s="316">
        <v>0.72315902400000009</v>
      </c>
      <c r="M25" s="313"/>
      <c r="N25" s="314">
        <v>0.75141431099999978</v>
      </c>
      <c r="O25" s="315">
        <v>0.91446431100000014</v>
      </c>
      <c r="P25" s="318">
        <v>1.0775143110000001</v>
      </c>
    </row>
    <row r="26" spans="1:16" ht="15">
      <c r="A26" s="305" t="s">
        <v>146</v>
      </c>
      <c r="B26" s="319"/>
      <c r="C26" s="307"/>
      <c r="D26" s="314">
        <v>0.29171000000000002</v>
      </c>
      <c r="E26" s="320">
        <v>0.42420999999999998</v>
      </c>
      <c r="F26" s="316">
        <v>0.55671000000000004</v>
      </c>
      <c r="G26" s="317">
        <v>0.34795999999999999</v>
      </c>
      <c r="H26" s="320">
        <v>0.50046000000000002</v>
      </c>
      <c r="I26" s="318">
        <v>0.65295999999999998</v>
      </c>
      <c r="J26" s="314">
        <v>0.40421000000000001</v>
      </c>
      <c r="K26" s="320">
        <v>0.57671000000000006</v>
      </c>
      <c r="L26" s="316">
        <v>0.74921000000000004</v>
      </c>
      <c r="M26" s="313"/>
      <c r="N26" s="314">
        <v>0.78629937499999991</v>
      </c>
      <c r="O26" s="315">
        <v>0.95504937499999987</v>
      </c>
      <c r="P26" s="318">
        <v>1.1237993749999999</v>
      </c>
    </row>
    <row r="27" spans="1:16" ht="15">
      <c r="A27" s="305" t="s">
        <v>147</v>
      </c>
      <c r="B27" s="319"/>
      <c r="C27" s="307"/>
      <c r="D27" s="314">
        <v>0.345171744</v>
      </c>
      <c r="E27" s="320">
        <v>0.49097174400000004</v>
      </c>
      <c r="F27" s="316">
        <v>0.63677174399999992</v>
      </c>
      <c r="G27" s="317">
        <v>0.40807174399999996</v>
      </c>
      <c r="H27" s="320">
        <v>0.57387174400000007</v>
      </c>
      <c r="I27" s="318">
        <v>0.73967174400000002</v>
      </c>
      <c r="J27" s="314">
        <v>0.47097174400000003</v>
      </c>
      <c r="K27" s="320">
        <v>0.65677174400000016</v>
      </c>
      <c r="L27" s="316">
        <v>0.84257174400000012</v>
      </c>
      <c r="M27" s="313"/>
      <c r="N27" s="314">
        <v>0.91110351600000006</v>
      </c>
      <c r="O27" s="315">
        <v>1.0998035159999999</v>
      </c>
      <c r="P27" s="318">
        <v>1.288503516</v>
      </c>
    </row>
    <row r="28" spans="1:16" ht="15">
      <c r="A28" s="305" t="s">
        <v>148</v>
      </c>
      <c r="B28" s="319"/>
      <c r="C28" s="307"/>
      <c r="D28" s="314">
        <v>0.3880393760000001</v>
      </c>
      <c r="E28" s="320">
        <v>0.54393937599999997</v>
      </c>
      <c r="F28" s="316">
        <v>0.69983937600000012</v>
      </c>
      <c r="G28" s="317">
        <v>0.45598937600000006</v>
      </c>
      <c r="H28" s="320">
        <v>0.63188937600000017</v>
      </c>
      <c r="I28" s="318">
        <v>0.80778937600000011</v>
      </c>
      <c r="J28" s="314">
        <v>0.52393937600000018</v>
      </c>
      <c r="K28" s="320">
        <v>0.71983937600000003</v>
      </c>
      <c r="L28" s="316">
        <v>0.91573937599999988</v>
      </c>
      <c r="M28" s="313"/>
      <c r="N28" s="314">
        <v>1.008692039</v>
      </c>
      <c r="O28" s="315">
        <v>1.2125420389999999</v>
      </c>
      <c r="P28" s="318">
        <v>1.416392039</v>
      </c>
    </row>
    <row r="29" spans="1:16" ht="15">
      <c r="A29" s="305" t="s">
        <v>149</v>
      </c>
      <c r="B29" s="319"/>
      <c r="C29" s="307"/>
      <c r="D29" s="314">
        <v>0.52740960000000003</v>
      </c>
      <c r="E29" s="315">
        <v>0.71340959999999998</v>
      </c>
      <c r="F29" s="321">
        <v>0.89940959999999992</v>
      </c>
      <c r="G29" s="317">
        <v>0.61040960000000011</v>
      </c>
      <c r="H29" s="315">
        <v>0.81640959999999996</v>
      </c>
      <c r="I29" s="322">
        <v>1.0224095999999998</v>
      </c>
      <c r="J29" s="314">
        <v>0.69340959999999996</v>
      </c>
      <c r="K29" s="315">
        <v>0.91940959999999994</v>
      </c>
      <c r="L29" s="321">
        <v>1.1454095999999998</v>
      </c>
      <c r="M29" s="313"/>
      <c r="N29" s="314">
        <v>1.3139244000000001</v>
      </c>
      <c r="O29" s="315">
        <v>1.5629244000000002</v>
      </c>
      <c r="P29" s="318">
        <v>1.8119243999999999</v>
      </c>
    </row>
    <row r="30" spans="1:16" ht="15">
      <c r="A30" s="305" t="s">
        <v>150</v>
      </c>
      <c r="B30" s="319"/>
      <c r="C30" s="307"/>
      <c r="D30" s="314">
        <v>0.62804350399999997</v>
      </c>
      <c r="E30" s="315">
        <v>0.83374350399999997</v>
      </c>
      <c r="F30" s="321">
        <v>1.0394435039999999</v>
      </c>
      <c r="G30" s="317">
        <v>0.72089350399999985</v>
      </c>
      <c r="H30" s="315">
        <v>0.94659350399999986</v>
      </c>
      <c r="I30" s="322">
        <v>1.1722935039999998</v>
      </c>
      <c r="J30" s="314">
        <v>0.81374350399999995</v>
      </c>
      <c r="K30" s="315">
        <v>1.0594435039999999</v>
      </c>
      <c r="L30" s="321">
        <v>1.3051435040000001</v>
      </c>
      <c r="M30" s="313"/>
      <c r="N30" s="314">
        <v>1.5253690309999999</v>
      </c>
      <c r="O30" s="315">
        <v>1.8039190309999995</v>
      </c>
      <c r="P30" s="318">
        <v>2.0824690309999996</v>
      </c>
    </row>
    <row r="31" spans="1:16" ht="15.75" thickBot="1">
      <c r="A31" s="323" t="s">
        <v>151</v>
      </c>
      <c r="B31" s="324"/>
      <c r="C31" s="325"/>
      <c r="D31" s="326">
        <v>0.70631729599999993</v>
      </c>
      <c r="E31" s="327">
        <v>0.92641729600000011</v>
      </c>
      <c r="F31" s="328">
        <v>1.1465172960000003</v>
      </c>
      <c r="G31" s="329">
        <v>0.8063672959999999</v>
      </c>
      <c r="H31" s="330">
        <v>1.0464672960000001</v>
      </c>
      <c r="I31" s="331">
        <v>1.2865672959999999</v>
      </c>
      <c r="J31" s="326">
        <v>0.90641729600000009</v>
      </c>
      <c r="K31" s="327">
        <v>1.1665172959999999</v>
      </c>
      <c r="L31" s="328">
        <v>1.4266172960000001</v>
      </c>
      <c r="M31" s="332"/>
      <c r="N31" s="326">
        <v>1.6857709190000005</v>
      </c>
      <c r="O31" s="327">
        <v>1.985920919</v>
      </c>
      <c r="P31" s="333">
        <v>2.2860709190000001</v>
      </c>
    </row>
    <row r="32" spans="1:16" ht="13.5" thickBot="1">
      <c r="A32" s="334" t="s">
        <v>152</v>
      </c>
      <c r="B32" s="335" t="s">
        <v>94</v>
      </c>
      <c r="C32" s="336" t="s">
        <v>15</v>
      </c>
      <c r="D32" s="337"/>
      <c r="E32" s="338" t="s">
        <v>105</v>
      </c>
      <c r="F32" s="339"/>
      <c r="G32" s="336" t="s">
        <v>106</v>
      </c>
      <c r="H32" s="337"/>
      <c r="I32" s="338" t="s">
        <v>107</v>
      </c>
      <c r="J32" s="339"/>
      <c r="K32" s="336" t="s">
        <v>108</v>
      </c>
      <c r="L32" s="337"/>
      <c r="M32" s="335"/>
      <c r="N32" s="336" t="s">
        <v>109</v>
      </c>
      <c r="O32" s="340"/>
      <c r="P32" s="341"/>
    </row>
    <row r="33" spans="1:16">
      <c r="A33" s="541" t="s">
        <v>398</v>
      </c>
      <c r="B33" s="342">
        <v>0.2</v>
      </c>
      <c r="C33" s="342">
        <v>4</v>
      </c>
      <c r="D33" s="343" t="s">
        <v>110</v>
      </c>
      <c r="E33" s="342">
        <v>0.26200000000000001</v>
      </c>
      <c r="F33" s="343" t="s">
        <v>111</v>
      </c>
      <c r="G33" s="342">
        <v>0.46500000000000002</v>
      </c>
      <c r="H33" s="343" t="s">
        <v>112</v>
      </c>
      <c r="I33" s="344">
        <f>C33*E33</f>
        <v>1.048</v>
      </c>
      <c r="J33" s="345" t="s">
        <v>113</v>
      </c>
      <c r="K33" s="344">
        <f>C33*G33</f>
        <v>1.86</v>
      </c>
      <c r="L33" s="345" t="s">
        <v>113</v>
      </c>
      <c r="M33" s="345"/>
      <c r="N33" s="344">
        <f t="shared" ref="N33:N38" si="0">I33+K33</f>
        <v>2.9080000000000004</v>
      </c>
      <c r="O33" s="345" t="s">
        <v>114</v>
      </c>
      <c r="P33" s="346"/>
    </row>
    <row r="34" spans="1:16">
      <c r="A34" s="542" t="s">
        <v>399</v>
      </c>
      <c r="B34" s="238">
        <v>0.4</v>
      </c>
      <c r="C34" s="238">
        <v>69</v>
      </c>
      <c r="D34" s="347" t="s">
        <v>110</v>
      </c>
      <c r="E34" s="238">
        <v>0.34300000000000003</v>
      </c>
      <c r="F34" s="347" t="s">
        <v>111</v>
      </c>
      <c r="G34" s="238">
        <v>0.625</v>
      </c>
      <c r="H34" s="347" t="s">
        <v>112</v>
      </c>
      <c r="I34" s="348">
        <f t="shared" ref="I34:I38" si="1">C34*E34</f>
        <v>23.667000000000002</v>
      </c>
      <c r="J34" s="349" t="s">
        <v>113</v>
      </c>
      <c r="K34" s="348">
        <f t="shared" ref="K34:K38" si="2">C34*G34</f>
        <v>43.125</v>
      </c>
      <c r="L34" s="349" t="s">
        <v>113</v>
      </c>
      <c r="M34" s="349"/>
      <c r="N34" s="348">
        <f t="shared" si="0"/>
        <v>66.792000000000002</v>
      </c>
      <c r="O34" s="349" t="s">
        <v>114</v>
      </c>
      <c r="P34" s="350"/>
    </row>
    <row r="35" spans="1:16">
      <c r="A35" s="542" t="s">
        <v>400</v>
      </c>
      <c r="B35" s="238">
        <v>0.5</v>
      </c>
      <c r="C35" s="238">
        <v>200</v>
      </c>
      <c r="D35" s="347" t="s">
        <v>110</v>
      </c>
      <c r="E35" s="238">
        <v>0.49399999999999999</v>
      </c>
      <c r="F35" s="347" t="s">
        <v>111</v>
      </c>
      <c r="G35" s="238">
        <v>0.95</v>
      </c>
      <c r="H35" s="347" t="s">
        <v>112</v>
      </c>
      <c r="I35" s="348">
        <f t="shared" si="1"/>
        <v>98.8</v>
      </c>
      <c r="J35" s="349" t="s">
        <v>113</v>
      </c>
      <c r="K35" s="348">
        <f t="shared" si="2"/>
        <v>190</v>
      </c>
      <c r="L35" s="349" t="s">
        <v>113</v>
      </c>
      <c r="M35" s="349"/>
      <c r="N35" s="348">
        <f t="shared" si="0"/>
        <v>288.8</v>
      </c>
      <c r="O35" s="349" t="s">
        <v>114</v>
      </c>
      <c r="P35" s="350"/>
    </row>
    <row r="36" spans="1:16">
      <c r="A36" s="237"/>
      <c r="B36" s="238"/>
      <c r="C36" s="238"/>
      <c r="D36" s="347" t="s">
        <v>110</v>
      </c>
      <c r="E36" s="238"/>
      <c r="F36" s="347" t="s">
        <v>111</v>
      </c>
      <c r="G36" s="238"/>
      <c r="H36" s="347" t="s">
        <v>112</v>
      </c>
      <c r="I36" s="348">
        <f t="shared" si="1"/>
        <v>0</v>
      </c>
      <c r="J36" s="349" t="s">
        <v>113</v>
      </c>
      <c r="K36" s="348">
        <f t="shared" si="2"/>
        <v>0</v>
      </c>
      <c r="L36" s="349" t="s">
        <v>113</v>
      </c>
      <c r="M36" s="349"/>
      <c r="N36" s="348">
        <f t="shared" si="0"/>
        <v>0</v>
      </c>
      <c r="O36" s="349" t="s">
        <v>114</v>
      </c>
      <c r="P36" s="350"/>
    </row>
    <row r="37" spans="1:16">
      <c r="A37" s="237"/>
      <c r="B37" s="238"/>
      <c r="C37" s="238"/>
      <c r="D37" s="347" t="s">
        <v>110</v>
      </c>
      <c r="E37" s="238"/>
      <c r="F37" s="347" t="s">
        <v>111</v>
      </c>
      <c r="G37" s="238"/>
      <c r="H37" s="347" t="s">
        <v>112</v>
      </c>
      <c r="I37" s="348">
        <f t="shared" si="1"/>
        <v>0</v>
      </c>
      <c r="J37" s="349" t="s">
        <v>113</v>
      </c>
      <c r="K37" s="348">
        <f t="shared" si="2"/>
        <v>0</v>
      </c>
      <c r="L37" s="349" t="s">
        <v>113</v>
      </c>
      <c r="M37" s="349"/>
      <c r="N37" s="348">
        <f t="shared" si="0"/>
        <v>0</v>
      </c>
      <c r="O37" s="349" t="s">
        <v>114</v>
      </c>
      <c r="P37" s="350"/>
    </row>
    <row r="38" spans="1:16" ht="13.5" thickBot="1">
      <c r="A38" s="245"/>
      <c r="B38" s="246"/>
      <c r="C38" s="246"/>
      <c r="D38" s="351" t="s">
        <v>110</v>
      </c>
      <c r="E38" s="246"/>
      <c r="F38" s="351" t="s">
        <v>111</v>
      </c>
      <c r="G38" s="246"/>
      <c r="H38" s="351" t="s">
        <v>112</v>
      </c>
      <c r="I38" s="352">
        <f t="shared" si="1"/>
        <v>0</v>
      </c>
      <c r="J38" s="353" t="s">
        <v>113</v>
      </c>
      <c r="K38" s="352">
        <f t="shared" si="2"/>
        <v>0</v>
      </c>
      <c r="L38" s="353" t="s">
        <v>113</v>
      </c>
      <c r="M38" s="353"/>
      <c r="N38" s="352">
        <f t="shared" si="0"/>
        <v>0</v>
      </c>
      <c r="O38" s="353" t="s">
        <v>114</v>
      </c>
      <c r="P38" s="354"/>
    </row>
    <row r="39" spans="1:16" ht="13.5" thickBot="1">
      <c r="A39" s="355"/>
      <c r="B39" s="103"/>
      <c r="C39" s="103"/>
      <c r="D39" s="103"/>
      <c r="E39" s="103"/>
      <c r="F39" s="356" t="s">
        <v>213</v>
      </c>
      <c r="G39" s="103"/>
      <c r="H39" s="103"/>
      <c r="I39" s="357">
        <f>SUM(I33:I38)</f>
        <v>123.515</v>
      </c>
      <c r="J39" s="358" t="s">
        <v>113</v>
      </c>
      <c r="K39" s="357">
        <f>SUM(K33:K38)</f>
        <v>234.98500000000001</v>
      </c>
      <c r="L39" s="358" t="s">
        <v>113</v>
      </c>
      <c r="M39" s="358"/>
      <c r="N39" s="359">
        <f>SUM(N33:N38)</f>
        <v>358.5</v>
      </c>
      <c r="O39" s="360" t="s">
        <v>114</v>
      </c>
      <c r="P39" s="361"/>
    </row>
  </sheetData>
  <sheetProtection password="CC2D" sheet="1" objects="1" scenarios="1" formatCells="0" formatColumns="0" formatRows="0" insertColumns="0" insertRows="0" deleteColumns="0" deleteRows="0" selectLockedCells="1"/>
  <mergeCells count="1">
    <mergeCell ref="A7:P7"/>
  </mergeCells>
  <phoneticPr fontId="4" type="noConversion"/>
  <printOptions horizontalCentered="1" verticalCentered="1"/>
  <pageMargins left="0.59" right="0.2" top="0.28000000000000003" bottom="0.21999999999999997" header="0" footer="0"/>
  <drawing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sheetPr enableFormatConditionsCalculation="0">
    <tabColor indexed="10"/>
    <pageSetUpPr fitToPage="1"/>
  </sheetPr>
  <dimension ref="A2:U139"/>
  <sheetViews>
    <sheetView tabSelected="1" topLeftCell="A44" workbookViewId="0">
      <selection activeCell="M62" sqref="M62"/>
    </sheetView>
  </sheetViews>
  <sheetFormatPr defaultColWidth="8.85546875" defaultRowHeight="12.75"/>
  <cols>
    <col min="1" max="1" width="7.7109375" customWidth="1"/>
    <col min="2" max="2" width="3.7109375" customWidth="1"/>
    <col min="3" max="3" width="6.7109375" customWidth="1"/>
    <col min="4" max="4" width="5" customWidth="1"/>
    <col min="5" max="5" width="5.28515625" customWidth="1"/>
    <col min="6" max="6" width="6.42578125" customWidth="1"/>
    <col min="7" max="7" width="8.85546875" customWidth="1"/>
    <col min="8" max="8" width="7.42578125" customWidth="1"/>
    <col min="9" max="9" width="11" customWidth="1"/>
    <col min="10" max="10" width="8.85546875" customWidth="1"/>
    <col min="11" max="11" width="7.140625" customWidth="1"/>
    <col min="12" max="12" width="8.85546875" customWidth="1"/>
    <col min="13" max="13" width="11.140625" customWidth="1"/>
    <col min="14" max="14" width="2.28515625" customWidth="1"/>
    <col min="15" max="15" width="8.7109375" customWidth="1"/>
    <col min="16" max="16" width="11.7109375" customWidth="1"/>
    <col min="17" max="17" width="11.42578125" customWidth="1"/>
    <col min="20" max="20" width="11" customWidth="1"/>
  </cols>
  <sheetData>
    <row r="2" spans="1:18">
      <c r="Q2" s="23"/>
      <c r="R2" s="23"/>
    </row>
    <row r="3" spans="1:18">
      <c r="Q3" s="23"/>
      <c r="R3" s="23"/>
    </row>
    <row r="4" spans="1:18">
      <c r="Q4" s="23"/>
      <c r="R4" s="23"/>
    </row>
    <row r="5" spans="1:18">
      <c r="Q5" s="23"/>
      <c r="R5" s="23"/>
    </row>
    <row r="6" spans="1:18">
      <c r="M6" t="s">
        <v>407</v>
      </c>
      <c r="Q6" s="23"/>
      <c r="R6" s="23"/>
    </row>
    <row r="7" spans="1:18">
      <c r="Q7" s="23"/>
      <c r="R7" s="23"/>
    </row>
    <row r="8" spans="1:18" ht="15">
      <c r="A8" s="697" t="s">
        <v>265</v>
      </c>
      <c r="B8" s="698"/>
      <c r="C8" s="698"/>
      <c r="D8" s="698"/>
      <c r="E8" s="698"/>
      <c r="F8" s="698"/>
      <c r="G8" s="698"/>
      <c r="H8" s="698"/>
      <c r="I8" s="698"/>
      <c r="J8" s="698"/>
      <c r="K8" s="698"/>
      <c r="L8" s="698"/>
      <c r="M8" s="698"/>
      <c r="N8" s="699"/>
      <c r="O8" s="699"/>
      <c r="P8" s="699"/>
      <c r="Q8" s="111"/>
      <c r="R8" s="23"/>
    </row>
    <row r="9" spans="1:18">
      <c r="Q9" s="23"/>
      <c r="R9" s="23"/>
    </row>
    <row r="10" spans="1:18">
      <c r="Q10" s="23"/>
      <c r="R10" s="23"/>
    </row>
    <row r="11" spans="1:18">
      <c r="Q11" s="23"/>
      <c r="R11" s="23"/>
    </row>
    <row r="12" spans="1:18" ht="15">
      <c r="A12" s="88" t="s">
        <v>269</v>
      </c>
      <c r="B12" s="89"/>
      <c r="C12" s="89"/>
      <c r="D12" s="89"/>
      <c r="E12" s="89"/>
      <c r="F12" s="89"/>
      <c r="G12" s="89"/>
      <c r="H12" s="89"/>
      <c r="I12" s="89"/>
      <c r="J12" s="89"/>
      <c r="K12" s="89"/>
      <c r="L12" s="89"/>
      <c r="M12" s="89"/>
      <c r="N12" s="89"/>
      <c r="O12" s="89"/>
      <c r="P12" s="89"/>
      <c r="Q12" s="23"/>
      <c r="R12" s="23"/>
    </row>
    <row r="13" spans="1:18" ht="15">
      <c r="A13" s="90" t="s">
        <v>116</v>
      </c>
      <c r="B13" s="89"/>
      <c r="C13" s="89"/>
      <c r="D13" s="89"/>
      <c r="E13" s="89"/>
      <c r="F13" s="709">
        <f>Blad5!J31+Blad6!I39</f>
        <v>331.82499999999999</v>
      </c>
      <c r="G13" s="710"/>
      <c r="H13" s="97" t="s">
        <v>141</v>
      </c>
      <c r="I13" s="89"/>
      <c r="J13" s="89"/>
      <c r="K13" s="89"/>
      <c r="L13" s="89"/>
      <c r="M13" s="89"/>
      <c r="N13" s="89"/>
      <c r="O13" s="89"/>
      <c r="P13" s="89"/>
      <c r="Q13" s="23"/>
      <c r="R13" s="23"/>
    </row>
    <row r="14" spans="1:18" ht="15">
      <c r="A14" s="90" t="s">
        <v>270</v>
      </c>
      <c r="B14" s="89"/>
      <c r="C14" s="89"/>
      <c r="D14" s="89"/>
      <c r="E14" s="89"/>
      <c r="F14" s="709">
        <f>Blad5!L31+Blad6!K39</f>
        <v>632.86850000000004</v>
      </c>
      <c r="G14" s="710"/>
      <c r="H14" s="97" t="s">
        <v>141</v>
      </c>
      <c r="I14" s="90" t="s">
        <v>271</v>
      </c>
      <c r="J14" s="89"/>
      <c r="K14" s="89"/>
      <c r="L14" s="89"/>
      <c r="M14" s="89"/>
      <c r="N14" s="89"/>
      <c r="O14" s="89"/>
      <c r="P14" s="89"/>
      <c r="Q14" s="23"/>
      <c r="R14" s="23"/>
    </row>
    <row r="15" spans="1:18" ht="15">
      <c r="A15" s="90" t="s">
        <v>266</v>
      </c>
      <c r="B15" s="90"/>
      <c r="C15" s="90"/>
      <c r="D15" s="90"/>
      <c r="E15" s="90"/>
      <c r="F15" s="709">
        <f>Blad1!P48+Blad2!V67+Blad3!N49+Blad4!W57</f>
        <v>1907.8990180000008</v>
      </c>
      <c r="G15" s="710"/>
      <c r="H15" s="97" t="s">
        <v>141</v>
      </c>
      <c r="I15" s="89"/>
      <c r="J15" s="89"/>
      <c r="K15" s="89"/>
      <c r="L15" s="89"/>
      <c r="M15" s="89"/>
      <c r="N15" s="89"/>
      <c r="O15" s="89"/>
      <c r="P15" s="89"/>
      <c r="Q15" s="23"/>
      <c r="R15" s="23"/>
    </row>
    <row r="16" spans="1:18" ht="15">
      <c r="A16" s="90" t="s">
        <v>115</v>
      </c>
      <c r="B16" s="90"/>
      <c r="C16" s="90"/>
      <c r="D16" s="89"/>
      <c r="E16" s="89"/>
      <c r="F16" s="709">
        <f>Blad1!X15+Blad2!AF21</f>
        <v>167.80844912500001</v>
      </c>
      <c r="G16" s="710"/>
      <c r="H16" s="97" t="s">
        <v>141</v>
      </c>
      <c r="I16" s="89"/>
      <c r="J16" s="89"/>
      <c r="K16" s="89"/>
      <c r="L16" s="89"/>
      <c r="M16" s="89"/>
      <c r="N16" s="89"/>
      <c r="O16" s="89"/>
      <c r="P16" s="89"/>
      <c r="Q16" s="23"/>
      <c r="R16" s="23"/>
    </row>
    <row r="17" spans="1:18" ht="15">
      <c r="A17" s="90" t="s">
        <v>138</v>
      </c>
      <c r="B17" s="90"/>
      <c r="C17" s="90"/>
      <c r="D17" s="89"/>
      <c r="E17" s="89"/>
      <c r="F17" s="711">
        <f>(Blad3!O49-Blad3!N49)+(Blad4!Y57-Blad4!W57)</f>
        <v>57.078292000000047</v>
      </c>
      <c r="G17" s="710"/>
      <c r="H17" s="97" t="s">
        <v>141</v>
      </c>
      <c r="I17" s="89"/>
      <c r="J17" s="89"/>
      <c r="K17" s="89"/>
      <c r="L17" s="89"/>
      <c r="M17" s="89"/>
      <c r="N17" s="89"/>
      <c r="O17" s="89"/>
      <c r="P17" s="89"/>
      <c r="Q17" s="23"/>
      <c r="R17" s="23"/>
    </row>
    <row r="18" spans="1:18" ht="15.75">
      <c r="A18" s="90" t="s">
        <v>139</v>
      </c>
      <c r="B18" s="90"/>
      <c r="C18" s="90"/>
      <c r="D18" s="89"/>
      <c r="E18" s="89"/>
      <c r="F18" s="709">
        <f>SUM(F13:G17)</f>
        <v>3097.4792591250011</v>
      </c>
      <c r="G18" s="709"/>
      <c r="H18" s="97" t="s">
        <v>141</v>
      </c>
      <c r="I18" s="91"/>
      <c r="J18" s="89"/>
      <c r="K18" s="89"/>
      <c r="L18" s="89"/>
      <c r="M18" s="89"/>
      <c r="N18" s="89"/>
      <c r="O18" s="89"/>
      <c r="P18" s="89"/>
      <c r="Q18" s="23"/>
      <c r="R18" s="23"/>
    </row>
    <row r="19" spans="1:18" ht="15.75">
      <c r="A19" s="90" t="s">
        <v>140</v>
      </c>
      <c r="B19" s="90"/>
      <c r="C19" s="90"/>
      <c r="D19" s="89"/>
      <c r="E19" s="89"/>
      <c r="F19" s="709">
        <f>Blad1!Q48+Blad2!W67+Blad3!O49+Blad4!Y57</f>
        <v>3096.8929100000009</v>
      </c>
      <c r="G19" s="709"/>
      <c r="H19" s="97" t="s">
        <v>141</v>
      </c>
      <c r="I19" s="91" t="s">
        <v>267</v>
      </c>
      <c r="J19" s="556">
        <f>F18-F19</f>
        <v>0.58634912500019709</v>
      </c>
      <c r="K19" s="89" t="s">
        <v>294</v>
      </c>
      <c r="L19" s="89"/>
      <c r="M19" s="89"/>
      <c r="N19" s="89"/>
      <c r="O19" s="89"/>
      <c r="P19" s="89"/>
      <c r="Q19" s="23"/>
      <c r="R19" s="23"/>
    </row>
    <row r="20" spans="1:18">
      <c r="A20" s="89"/>
      <c r="B20" s="89"/>
      <c r="C20" s="89"/>
      <c r="D20" s="89"/>
      <c r="E20" s="89"/>
      <c r="F20" s="89"/>
      <c r="G20" s="89"/>
      <c r="H20" s="89"/>
      <c r="I20" s="89"/>
      <c r="J20" s="89"/>
      <c r="K20" s="89"/>
      <c r="L20" s="89"/>
      <c r="M20" s="89"/>
      <c r="N20" s="89"/>
      <c r="O20" s="89"/>
      <c r="P20" s="89"/>
      <c r="Q20" s="23"/>
      <c r="R20" s="23"/>
    </row>
    <row r="21" spans="1:18" ht="12.95" customHeight="1">
      <c r="A21" s="104" t="s">
        <v>284</v>
      </c>
      <c r="B21" s="92"/>
      <c r="C21" s="92"/>
      <c r="D21" s="92"/>
      <c r="E21" s="92"/>
      <c r="F21" s="92"/>
      <c r="G21" s="92"/>
      <c r="H21" s="92"/>
      <c r="I21" s="92"/>
      <c r="J21" s="92"/>
      <c r="K21" s="92"/>
      <c r="L21" s="92"/>
      <c r="M21" s="92"/>
      <c r="N21" s="92"/>
      <c r="O21" s="92"/>
      <c r="P21" s="92"/>
      <c r="Q21" s="23"/>
      <c r="R21" s="23"/>
    </row>
    <row r="22" spans="1:18" ht="15">
      <c r="A22" s="93" t="s">
        <v>219</v>
      </c>
      <c r="B22" s="92"/>
      <c r="C22" s="92"/>
      <c r="D22" s="92"/>
      <c r="E22" s="92"/>
      <c r="F22" s="92"/>
      <c r="G22" s="94"/>
      <c r="H22" s="92"/>
      <c r="I22" s="557">
        <f>Blad1!T48+Blad2!AC67+Blad3!S49+Blad4!AD57</f>
        <v>700.81842000000086</v>
      </c>
      <c r="J22" s="98" t="s">
        <v>141</v>
      </c>
      <c r="K22" s="92"/>
      <c r="L22" s="92"/>
      <c r="M22" s="92"/>
      <c r="N22" s="92"/>
      <c r="O22" s="92"/>
      <c r="P22" s="92"/>
      <c r="Q22" s="23"/>
      <c r="R22" s="23"/>
    </row>
    <row r="23" spans="1:18" ht="15">
      <c r="A23" s="93" t="s">
        <v>268</v>
      </c>
      <c r="B23" s="92"/>
      <c r="C23" s="92"/>
      <c r="D23" s="92"/>
      <c r="E23" s="92"/>
      <c r="F23" s="92"/>
      <c r="G23" s="94"/>
      <c r="H23" s="92"/>
      <c r="I23" s="557">
        <f>Blad1!X48+Blad2!AI67+Blad3!W49+Blad4!AJ57</f>
        <v>0</v>
      </c>
      <c r="J23" s="98" t="s">
        <v>141</v>
      </c>
      <c r="K23" s="92"/>
      <c r="L23" s="92"/>
      <c r="M23" s="92"/>
      <c r="N23" s="92"/>
      <c r="O23" s="92"/>
      <c r="P23" s="92"/>
      <c r="Q23" s="23"/>
      <c r="R23" s="23"/>
    </row>
    <row r="24" spans="1:18" ht="15">
      <c r="A24" s="93" t="s">
        <v>295</v>
      </c>
      <c r="B24" s="95"/>
      <c r="C24" s="93"/>
      <c r="D24" s="93"/>
      <c r="E24" s="93"/>
      <c r="F24" s="93"/>
      <c r="G24" s="94"/>
      <c r="H24" s="92"/>
      <c r="I24" s="557">
        <f>Blad1!V48+Blad2!AF67+Blad3!U49+Blad4!AH57</f>
        <v>2396.0744900000004</v>
      </c>
      <c r="J24" s="98" t="s">
        <v>141</v>
      </c>
      <c r="K24" s="92"/>
      <c r="L24" s="92"/>
      <c r="M24" s="92"/>
      <c r="N24" s="92"/>
      <c r="O24" s="92"/>
      <c r="P24" s="92"/>
      <c r="Q24" s="23"/>
      <c r="R24" s="23"/>
    </row>
    <row r="25" spans="1:18" ht="15">
      <c r="A25" s="93"/>
      <c r="B25" s="95"/>
      <c r="C25" s="93"/>
      <c r="D25" s="93"/>
      <c r="E25" s="93"/>
      <c r="F25" s="93"/>
      <c r="G25" s="94"/>
      <c r="H25" s="92"/>
      <c r="I25" s="92"/>
      <c r="J25" s="92"/>
      <c r="K25" s="92"/>
      <c r="L25" s="92"/>
      <c r="M25" s="92"/>
      <c r="N25" s="92"/>
      <c r="O25" s="92"/>
      <c r="P25" s="92"/>
      <c r="Q25" s="23"/>
      <c r="R25" s="23"/>
    </row>
    <row r="26" spans="1:18" ht="15.75">
      <c r="A26" s="2" t="s">
        <v>401</v>
      </c>
      <c r="B26" s="2"/>
      <c r="C26" s="2"/>
      <c r="D26" s="2"/>
      <c r="E26" s="2"/>
      <c r="F26" s="2"/>
      <c r="G26" s="2"/>
      <c r="L26" s="8"/>
      <c r="M26" s="8">
        <f>Blad1!X15+Blad2!AF21+(Blad3!O49-Blad3!N49)+(Blad4!Y57-Blad4!W57)+Blad5!J31+Blad6!I39</f>
        <v>556.711741125</v>
      </c>
      <c r="N26" t="s">
        <v>296</v>
      </c>
      <c r="Q26" s="23"/>
      <c r="R26" s="23"/>
    </row>
    <row r="27" spans="1:18" ht="15">
      <c r="A27" s="2"/>
      <c r="B27" s="2"/>
      <c r="D27" s="6"/>
      <c r="E27" s="6"/>
      <c r="F27" s="6"/>
      <c r="G27" s="6"/>
      <c r="L27" s="49"/>
      <c r="Q27" s="23"/>
      <c r="R27" s="23"/>
    </row>
    <row r="28" spans="1:18" ht="18.75" thickBot="1">
      <c r="A28" s="51" t="s">
        <v>297</v>
      </c>
      <c r="B28" s="2"/>
      <c r="D28" s="6"/>
      <c r="E28" s="6"/>
      <c r="F28" s="6"/>
      <c r="G28" s="6"/>
      <c r="H28" s="7"/>
      <c r="Q28" s="23"/>
      <c r="R28" s="23"/>
    </row>
    <row r="29" spans="1:18" s="67" customFormat="1" ht="18">
      <c r="A29" s="712" t="s">
        <v>272</v>
      </c>
      <c r="B29" s="713"/>
      <c r="C29" s="713"/>
      <c r="D29" s="714"/>
      <c r="E29" s="712" t="s">
        <v>273</v>
      </c>
      <c r="F29" s="713"/>
      <c r="G29" s="713"/>
      <c r="H29" s="714"/>
      <c r="I29" s="712" t="s">
        <v>274</v>
      </c>
      <c r="J29" s="713"/>
      <c r="K29" s="713"/>
      <c r="L29" s="714"/>
      <c r="M29" s="712" t="s">
        <v>275</v>
      </c>
      <c r="N29" s="713"/>
      <c r="O29" s="713"/>
      <c r="P29" s="714"/>
      <c r="Q29" s="113"/>
      <c r="R29" s="113"/>
    </row>
    <row r="30" spans="1:18">
      <c r="A30" s="60" t="s">
        <v>298</v>
      </c>
      <c r="B30" s="52"/>
      <c r="C30" s="53" t="s">
        <v>299</v>
      </c>
      <c r="D30" s="61" t="s">
        <v>300</v>
      </c>
      <c r="E30" s="60" t="s">
        <v>298</v>
      </c>
      <c r="F30" s="54"/>
      <c r="G30" s="362" t="s">
        <v>299</v>
      </c>
      <c r="H30" s="64" t="s">
        <v>301</v>
      </c>
      <c r="I30" s="66" t="s">
        <v>298</v>
      </c>
      <c r="J30" s="55"/>
      <c r="K30" s="362" t="s">
        <v>299</v>
      </c>
      <c r="L30" s="64" t="s">
        <v>301</v>
      </c>
      <c r="M30" s="66" t="s">
        <v>298</v>
      </c>
      <c r="N30" s="55"/>
      <c r="O30" s="362" t="s">
        <v>299</v>
      </c>
      <c r="P30" s="64" t="s">
        <v>301</v>
      </c>
      <c r="Q30" s="23"/>
      <c r="R30" s="23"/>
    </row>
    <row r="31" spans="1:18">
      <c r="A31" s="70" t="s">
        <v>302</v>
      </c>
      <c r="B31" s="71"/>
      <c r="C31" s="72">
        <v>45</v>
      </c>
      <c r="D31" s="73">
        <v>3</v>
      </c>
      <c r="E31" s="70" t="s">
        <v>303</v>
      </c>
      <c r="F31" s="74"/>
      <c r="G31" s="71">
        <v>25</v>
      </c>
      <c r="H31" s="73">
        <v>1</v>
      </c>
      <c r="I31" s="70" t="s">
        <v>304</v>
      </c>
      <c r="J31" s="71"/>
      <c r="K31" s="72">
        <v>15</v>
      </c>
      <c r="L31" s="75">
        <v>2</v>
      </c>
      <c r="M31" s="70" t="s">
        <v>304</v>
      </c>
      <c r="N31" s="71"/>
      <c r="O31" s="72">
        <v>8</v>
      </c>
      <c r="P31" s="75">
        <v>2</v>
      </c>
      <c r="Q31" s="23"/>
      <c r="R31" s="23"/>
    </row>
    <row r="32" spans="1:18">
      <c r="A32" s="76" t="s">
        <v>305</v>
      </c>
      <c r="B32" s="77"/>
      <c r="C32" s="78">
        <v>35</v>
      </c>
      <c r="D32" s="79">
        <v>4</v>
      </c>
      <c r="E32" s="76" t="s">
        <v>306</v>
      </c>
      <c r="F32" s="80"/>
      <c r="G32" s="77">
        <v>25</v>
      </c>
      <c r="H32" s="79">
        <v>5</v>
      </c>
      <c r="I32" s="76" t="s">
        <v>307</v>
      </c>
      <c r="J32" s="77"/>
      <c r="K32" s="78">
        <v>12</v>
      </c>
      <c r="L32" s="81">
        <v>1</v>
      </c>
      <c r="M32" s="76" t="s">
        <v>307</v>
      </c>
      <c r="N32" s="77"/>
      <c r="O32" s="78">
        <v>5</v>
      </c>
      <c r="P32" s="81">
        <v>1</v>
      </c>
      <c r="Q32" s="23"/>
      <c r="R32" s="23"/>
    </row>
    <row r="33" spans="1:18">
      <c r="A33" s="76" t="s">
        <v>308</v>
      </c>
      <c r="B33" s="77"/>
      <c r="C33" s="78">
        <v>56</v>
      </c>
      <c r="D33" s="79">
        <v>10</v>
      </c>
      <c r="E33" s="76" t="s">
        <v>309</v>
      </c>
      <c r="F33" s="80"/>
      <c r="G33" s="77">
        <v>40</v>
      </c>
      <c r="H33" s="79">
        <v>5</v>
      </c>
      <c r="I33" s="76" t="s">
        <v>310</v>
      </c>
      <c r="J33" s="77"/>
      <c r="K33" s="78">
        <v>21</v>
      </c>
      <c r="L33" s="81"/>
      <c r="M33" s="76" t="s">
        <v>310</v>
      </c>
      <c r="N33" s="77"/>
      <c r="O33" s="78">
        <v>12</v>
      </c>
      <c r="P33" s="81"/>
      <c r="Q33" s="23"/>
      <c r="R33" s="23"/>
    </row>
    <row r="34" spans="1:18">
      <c r="A34" s="76" t="s">
        <v>311</v>
      </c>
      <c r="B34" s="77"/>
      <c r="C34" s="102">
        <v>45</v>
      </c>
      <c r="D34" s="79">
        <v>1</v>
      </c>
      <c r="E34" s="76" t="s">
        <v>312</v>
      </c>
      <c r="F34" s="80"/>
      <c r="G34" s="77">
        <v>35</v>
      </c>
      <c r="H34" s="79">
        <v>2</v>
      </c>
      <c r="I34" s="76"/>
      <c r="J34" s="77"/>
      <c r="K34" s="78"/>
      <c r="L34" s="81"/>
      <c r="M34" s="76"/>
      <c r="N34" s="77"/>
      <c r="O34" s="78"/>
      <c r="P34" s="81"/>
      <c r="Q34" s="23"/>
      <c r="R34" s="23"/>
    </row>
    <row r="35" spans="1:18">
      <c r="A35" s="82" t="s">
        <v>313</v>
      </c>
      <c r="B35" s="83"/>
      <c r="C35" s="84">
        <v>24</v>
      </c>
      <c r="D35" s="85"/>
      <c r="E35" s="82" t="s">
        <v>314</v>
      </c>
      <c r="F35" s="86"/>
      <c r="G35" s="83">
        <v>50</v>
      </c>
      <c r="H35" s="85">
        <v>1</v>
      </c>
      <c r="I35" s="82"/>
      <c r="J35" s="83"/>
      <c r="K35" s="84"/>
      <c r="L35" s="87"/>
      <c r="M35" s="82"/>
      <c r="N35" s="83"/>
      <c r="O35" s="84"/>
      <c r="P35" s="87"/>
      <c r="Q35" s="23"/>
      <c r="R35" s="23"/>
    </row>
    <row r="36" spans="1:18" ht="13.5" thickBot="1">
      <c r="A36" s="62" t="s">
        <v>315</v>
      </c>
      <c r="B36" s="63"/>
      <c r="C36" s="558">
        <f>SUM(C31:C35)</f>
        <v>205</v>
      </c>
      <c r="D36" s="559">
        <f>SUM(D31:D35)</f>
        <v>18</v>
      </c>
      <c r="E36" s="62"/>
      <c r="F36" s="63"/>
      <c r="G36" s="560">
        <f>SUM(G31:G35)</f>
        <v>175</v>
      </c>
      <c r="H36" s="561">
        <f>SUM(H31:H35)</f>
        <v>14</v>
      </c>
      <c r="I36" s="62"/>
      <c r="J36" s="63"/>
      <c r="K36" s="560">
        <f>SUM(K31:K35)</f>
        <v>48</v>
      </c>
      <c r="L36" s="561">
        <f>SUM(L31:L35)</f>
        <v>3</v>
      </c>
      <c r="M36" s="62"/>
      <c r="N36" s="63"/>
      <c r="O36" s="560">
        <f>SUM(O31:O35)</f>
        <v>25</v>
      </c>
      <c r="P36" s="561">
        <f>SUM(P31:P35)</f>
        <v>3</v>
      </c>
      <c r="Q36" s="23"/>
      <c r="R36" s="23"/>
    </row>
    <row r="37" spans="1:18" ht="13.5" thickBot="1">
      <c r="A37" s="118"/>
      <c r="B37" s="119"/>
      <c r="C37" s="119"/>
      <c r="D37" s="119"/>
      <c r="E37" s="119"/>
      <c r="F37" s="119"/>
      <c r="G37" s="119"/>
      <c r="H37" s="119"/>
      <c r="I37" s="119"/>
      <c r="J37" s="700" t="s">
        <v>316</v>
      </c>
      <c r="K37" s="701"/>
      <c r="L37" s="701"/>
      <c r="M37" s="701"/>
      <c r="N37" s="701"/>
      <c r="O37" s="702"/>
      <c r="P37" s="120"/>
      <c r="Q37" s="23"/>
      <c r="R37" s="23"/>
    </row>
    <row r="38" spans="1:18" s="2" customFormat="1" ht="16.5" thickBot="1">
      <c r="A38" s="121"/>
      <c r="B38" s="122"/>
      <c r="C38" s="122"/>
      <c r="D38" s="122"/>
      <c r="E38" s="122"/>
      <c r="F38" s="122"/>
      <c r="G38" s="122"/>
      <c r="H38" s="122"/>
      <c r="I38" s="122"/>
      <c r="J38" s="703" t="s">
        <v>317</v>
      </c>
      <c r="K38" s="704"/>
      <c r="L38" s="705"/>
      <c r="M38" s="123" t="s">
        <v>318</v>
      </c>
      <c r="N38" s="124"/>
      <c r="O38" s="124"/>
      <c r="P38" s="125" t="s">
        <v>319</v>
      </c>
      <c r="Q38" s="109"/>
      <c r="R38" s="109"/>
    </row>
    <row r="39" spans="1:18" s="2" customFormat="1" ht="15.75">
      <c r="A39" s="126" t="s">
        <v>320</v>
      </c>
      <c r="B39" s="3"/>
      <c r="C39" s="3"/>
      <c r="D39" s="3"/>
      <c r="E39" s="3"/>
      <c r="F39" s="3"/>
      <c r="G39" s="3"/>
      <c r="H39" s="3"/>
      <c r="I39" s="3"/>
      <c r="J39" s="706">
        <f>C36*0.8*0.8</f>
        <v>131.20000000000002</v>
      </c>
      <c r="K39" s="707"/>
      <c r="L39" s="127" t="s">
        <v>296</v>
      </c>
      <c r="M39" s="708">
        <f>C36*(0.26*0.26*3.14)</f>
        <v>43.514120000000005</v>
      </c>
      <c r="N39" s="708"/>
      <c r="O39" s="108" t="s">
        <v>296</v>
      </c>
      <c r="P39" s="128">
        <f>D36*1*1*1</f>
        <v>18</v>
      </c>
      <c r="Q39" s="109"/>
      <c r="R39" s="109"/>
    </row>
    <row r="40" spans="1:18" s="2" customFormat="1" ht="15.75">
      <c r="A40" s="126" t="s">
        <v>321</v>
      </c>
      <c r="B40" s="3"/>
      <c r="C40" s="3"/>
      <c r="D40" s="3"/>
      <c r="E40" s="3"/>
      <c r="F40" s="3"/>
      <c r="G40" s="3"/>
      <c r="H40" s="3"/>
      <c r="I40" s="3"/>
      <c r="J40" s="706">
        <f>G36*0.8*0.8</f>
        <v>112</v>
      </c>
      <c r="K40" s="707"/>
      <c r="L40" s="127" t="s">
        <v>276</v>
      </c>
      <c r="M40" s="708">
        <v>84.497399999999999</v>
      </c>
      <c r="N40" s="708"/>
      <c r="O40" s="108" t="s">
        <v>276</v>
      </c>
      <c r="P40" s="129">
        <f>H36*1*1*1</f>
        <v>14</v>
      </c>
      <c r="Q40" s="109"/>
      <c r="R40" s="109"/>
    </row>
    <row r="41" spans="1:18" s="2" customFormat="1" ht="15.75">
      <c r="A41" s="126" t="s">
        <v>322</v>
      </c>
      <c r="B41" s="3"/>
      <c r="C41" s="3"/>
      <c r="D41" s="3"/>
      <c r="E41" s="3"/>
      <c r="F41" s="3"/>
      <c r="G41" s="3"/>
      <c r="H41" s="3"/>
      <c r="I41" s="3"/>
      <c r="J41" s="706">
        <f>K36*1.4*1.4</f>
        <v>94.079999999999984</v>
      </c>
      <c r="K41" s="707"/>
      <c r="L41" s="127" t="s">
        <v>276</v>
      </c>
      <c r="M41" s="708">
        <f>K36*(0.4*0.4*3.14)</f>
        <v>24.115200000000002</v>
      </c>
      <c r="N41" s="708"/>
      <c r="O41" s="108" t="s">
        <v>276</v>
      </c>
      <c r="P41" s="129">
        <f>L36*1*1*1</f>
        <v>3</v>
      </c>
      <c r="Q41" s="109"/>
      <c r="R41" s="109"/>
    </row>
    <row r="42" spans="1:18" s="2" customFormat="1" ht="15.75">
      <c r="A42" s="126" t="s">
        <v>323</v>
      </c>
      <c r="B42" s="3"/>
      <c r="C42" s="3"/>
      <c r="D42" s="3"/>
      <c r="E42" s="3"/>
      <c r="F42" s="3"/>
      <c r="G42" s="3"/>
      <c r="H42" s="3"/>
      <c r="I42" s="3"/>
      <c r="J42" s="706">
        <f>O36*1.4*1.4</f>
        <v>49</v>
      </c>
      <c r="K42" s="707"/>
      <c r="L42" s="127" t="s">
        <v>276</v>
      </c>
      <c r="M42" s="708">
        <f>O37*(0.5*0.5*3.14)</f>
        <v>0</v>
      </c>
      <c r="N42" s="708"/>
      <c r="O42" s="108" t="s">
        <v>276</v>
      </c>
      <c r="P42" s="129">
        <f>P36*1*1*1</f>
        <v>3</v>
      </c>
      <c r="Q42" s="109"/>
      <c r="R42" s="109"/>
    </row>
    <row r="43" spans="1:18" s="2" customFormat="1" ht="16.5" thickBot="1">
      <c r="A43" s="126"/>
      <c r="B43" s="3"/>
      <c r="C43" s="3"/>
      <c r="D43" s="3"/>
      <c r="E43" s="3"/>
      <c r="F43" s="3"/>
      <c r="G43" s="3"/>
      <c r="H43" s="3"/>
      <c r="I43" s="3"/>
      <c r="J43" s="130"/>
      <c r="K43" s="131"/>
      <c r="L43" s="127"/>
      <c r="M43" s="110"/>
      <c r="N43" s="110"/>
      <c r="O43" s="108"/>
      <c r="P43" s="132"/>
      <c r="Q43" s="109"/>
      <c r="R43" s="109"/>
    </row>
    <row r="44" spans="1:18" s="2" customFormat="1" ht="16.5" thickBot="1">
      <c r="A44" s="121"/>
      <c r="B44" s="122"/>
      <c r="C44" s="122"/>
      <c r="D44" s="122"/>
      <c r="E44" s="122"/>
      <c r="F44" s="122" t="s">
        <v>324</v>
      </c>
      <c r="G44" s="122"/>
      <c r="H44" s="122"/>
      <c r="I44" s="122"/>
      <c r="J44" s="721">
        <f>SUM(J39:K43)</f>
        <v>386.28</v>
      </c>
      <c r="K44" s="722"/>
      <c r="L44" s="133" t="s">
        <v>276</v>
      </c>
      <c r="M44" s="721">
        <f>SUM(M39:N43)</f>
        <v>152.12672000000003</v>
      </c>
      <c r="N44" s="722"/>
      <c r="O44" s="134" t="s">
        <v>276</v>
      </c>
      <c r="P44" s="562">
        <f>SUM(P39:P43)</f>
        <v>38</v>
      </c>
      <c r="Q44" s="109"/>
      <c r="R44" s="109"/>
    </row>
    <row r="45" spans="1:18" s="2" customFormat="1" ht="16.5" thickBot="1">
      <c r="A45" s="121"/>
      <c r="B45" s="122"/>
      <c r="C45" s="122"/>
      <c r="D45" s="122"/>
      <c r="E45" s="122"/>
      <c r="F45" s="122"/>
      <c r="G45" s="122"/>
      <c r="H45" s="122"/>
      <c r="I45" s="122" t="s">
        <v>213</v>
      </c>
      <c r="J45" s="122"/>
      <c r="K45" s="122"/>
      <c r="L45" s="122"/>
      <c r="M45" s="715">
        <f>J44+M44+P44</f>
        <v>576.40671999999995</v>
      </c>
      <c r="N45" s="716"/>
      <c r="O45" s="716"/>
      <c r="P45" s="135" t="s">
        <v>276</v>
      </c>
      <c r="Q45" s="109"/>
      <c r="R45" s="109"/>
    </row>
    <row r="46" spans="1:18" s="2" customFormat="1" ht="15">
      <c r="O46" s="59"/>
      <c r="Q46" s="109"/>
      <c r="R46" s="109"/>
    </row>
    <row r="47" spans="1:18" s="2" customFormat="1" ht="15">
      <c r="A47" s="50" t="s">
        <v>325</v>
      </c>
      <c r="B47"/>
      <c r="C47"/>
      <c r="D47"/>
      <c r="E47"/>
      <c r="F47"/>
      <c r="G47"/>
      <c r="H47"/>
      <c r="I47"/>
      <c r="J47"/>
      <c r="K47"/>
      <c r="L47"/>
      <c r="M47"/>
      <c r="N47"/>
      <c r="O47"/>
      <c r="P47"/>
      <c r="Q47" s="109"/>
      <c r="R47" s="109"/>
    </row>
    <row r="48" spans="1:18" s="2" customFormat="1" ht="15">
      <c r="A48" s="99" t="s">
        <v>326</v>
      </c>
      <c r="B48" s="71"/>
      <c r="C48" s="71"/>
      <c r="D48" s="71"/>
      <c r="E48" s="71"/>
      <c r="F48" s="71"/>
      <c r="G48" s="71"/>
      <c r="H48" s="71"/>
      <c r="I48" s="71">
        <v>35</v>
      </c>
      <c r="J48" s="71" t="s">
        <v>327</v>
      </c>
      <c r="K48" s="96"/>
      <c r="L48" s="48"/>
      <c r="M48"/>
      <c r="N48"/>
      <c r="O48"/>
      <c r="P48"/>
      <c r="Q48" s="109"/>
      <c r="R48" s="109"/>
    </row>
    <row r="49" spans="1:21" s="2" customFormat="1" ht="15">
      <c r="A49" s="100" t="s">
        <v>328</v>
      </c>
      <c r="B49" s="77"/>
      <c r="C49" s="77"/>
      <c r="D49" s="77"/>
      <c r="E49" s="77"/>
      <c r="F49" s="77"/>
      <c r="G49" s="77"/>
      <c r="H49" s="77"/>
      <c r="I49" s="77">
        <v>43</v>
      </c>
      <c r="J49" s="77" t="s">
        <v>327</v>
      </c>
      <c r="K49" s="96"/>
      <c r="L49" s="48"/>
      <c r="M49"/>
      <c r="N49"/>
      <c r="O49"/>
      <c r="P49"/>
      <c r="Q49" s="23"/>
      <c r="R49" s="23"/>
      <c r="S49"/>
      <c r="T49"/>
      <c r="U49"/>
    </row>
    <row r="50" spans="1:21" s="2" customFormat="1" ht="15">
      <c r="A50" s="101" t="s">
        <v>329</v>
      </c>
      <c r="B50" s="83"/>
      <c r="C50" s="83"/>
      <c r="D50" s="83"/>
      <c r="E50" s="83"/>
      <c r="F50" s="83"/>
      <c r="G50" s="83"/>
      <c r="H50" s="83"/>
      <c r="I50" s="83">
        <v>75</v>
      </c>
      <c r="J50" s="83" t="s">
        <v>327</v>
      </c>
      <c r="K50" s="96"/>
      <c r="L50" s="48"/>
      <c r="M50"/>
      <c r="N50"/>
      <c r="O50"/>
      <c r="P50"/>
      <c r="Q50" s="23"/>
      <c r="R50" s="23"/>
      <c r="S50"/>
      <c r="T50"/>
      <c r="U50"/>
    </row>
    <row r="51" spans="1:21" s="2" customFormat="1" ht="15">
      <c r="A51" s="56" t="s">
        <v>315</v>
      </c>
      <c r="B51" s="57"/>
      <c r="C51" s="57"/>
      <c r="D51" s="57"/>
      <c r="E51" s="57"/>
      <c r="F51" s="57"/>
      <c r="G51" s="57"/>
      <c r="H51" s="57"/>
      <c r="I51" s="563">
        <f>SUM(I48:I50)</f>
        <v>153</v>
      </c>
      <c r="J51" s="57" t="s">
        <v>327</v>
      </c>
      <c r="K51" s="96"/>
      <c r="L51" s="48"/>
      <c r="M51"/>
      <c r="N51"/>
      <c r="O51"/>
      <c r="P51"/>
      <c r="Q51" s="23"/>
      <c r="R51" s="23"/>
      <c r="S51"/>
      <c r="T51"/>
      <c r="U51"/>
    </row>
    <row r="52" spans="1:21" s="2" customFormat="1" ht="15">
      <c r="A52"/>
      <c r="B52"/>
      <c r="C52"/>
      <c r="D52"/>
      <c r="E52"/>
      <c r="F52"/>
      <c r="G52"/>
      <c r="H52"/>
      <c r="I52"/>
      <c r="J52"/>
      <c r="K52"/>
      <c r="L52"/>
      <c r="M52"/>
      <c r="N52"/>
      <c r="O52"/>
      <c r="P52"/>
      <c r="Q52" s="23"/>
      <c r="R52" s="23"/>
      <c r="S52"/>
      <c r="T52"/>
      <c r="U52"/>
    </row>
    <row r="53" spans="1:21" s="2" customFormat="1" ht="15">
      <c r="A53" t="s">
        <v>330</v>
      </c>
      <c r="B53"/>
      <c r="C53"/>
      <c r="D53"/>
      <c r="E53"/>
      <c r="F53"/>
      <c r="G53"/>
      <c r="H53"/>
      <c r="I53" s="58">
        <f>SUM(I48:I50)*1*0.8</f>
        <v>122.4</v>
      </c>
      <c r="J53" s="68" t="s">
        <v>296</v>
      </c>
      <c r="K53"/>
      <c r="L53"/>
      <c r="M53"/>
      <c r="N53"/>
      <c r="O53"/>
      <c r="P53"/>
      <c r="Q53" s="23"/>
      <c r="R53" s="23"/>
      <c r="S53"/>
      <c r="T53"/>
      <c r="U53"/>
    </row>
    <row r="54" spans="1:21" s="2" customFormat="1" ht="15">
      <c r="A54"/>
      <c r="B54"/>
      <c r="C54"/>
      <c r="D54"/>
      <c r="E54"/>
      <c r="F54"/>
      <c r="G54"/>
      <c r="H54"/>
      <c r="I54"/>
      <c r="J54"/>
      <c r="K54"/>
      <c r="L54"/>
      <c r="M54"/>
      <c r="N54"/>
      <c r="O54"/>
      <c r="P54"/>
      <c r="Q54" s="23"/>
      <c r="R54" s="23"/>
      <c r="S54"/>
      <c r="T54"/>
      <c r="U54"/>
    </row>
    <row r="55" spans="1:21" s="2" customFormat="1" ht="15.75" thickBot="1">
      <c r="A55" s="50" t="s">
        <v>331</v>
      </c>
      <c r="B55"/>
      <c r="C55"/>
      <c r="D55"/>
      <c r="E55"/>
      <c r="F55"/>
      <c r="G55"/>
      <c r="H55"/>
      <c r="I55"/>
      <c r="J55"/>
      <c r="K55"/>
      <c r="L55"/>
      <c r="M55"/>
      <c r="N55"/>
      <c r="O55"/>
      <c r="P55"/>
      <c r="Q55" s="23"/>
      <c r="R55" s="23"/>
      <c r="S55"/>
      <c r="T55"/>
      <c r="U55"/>
    </row>
    <row r="56" spans="1:21" s="2" customFormat="1" ht="16.5" thickBot="1">
      <c r="A56" s="136"/>
      <c r="B56" s="137"/>
      <c r="C56" s="137"/>
      <c r="D56" s="137"/>
      <c r="E56" s="137"/>
      <c r="F56" s="137"/>
      <c r="G56" s="137"/>
      <c r="H56" s="137"/>
      <c r="I56" s="137"/>
      <c r="J56" s="140"/>
      <c r="K56" s="140"/>
      <c r="L56" s="370"/>
      <c r="M56" s="364"/>
      <c r="N56" s="156"/>
      <c r="O56" s="153"/>
      <c r="P56" s="365" t="s">
        <v>355</v>
      </c>
      <c r="Q56" s="23"/>
      <c r="R56" s="23"/>
      <c r="S56"/>
      <c r="T56"/>
      <c r="U56"/>
    </row>
    <row r="57" spans="1:21" s="2" customFormat="1" ht="16.5" thickBot="1">
      <c r="A57" s="136" t="s">
        <v>351</v>
      </c>
      <c r="B57" s="137"/>
      <c r="C57" s="137"/>
      <c r="D57" s="137"/>
      <c r="E57" s="137"/>
      <c r="F57" s="138">
        <v>0.6</v>
      </c>
      <c r="G57" s="137" t="s">
        <v>110</v>
      </c>
      <c r="H57" s="137"/>
      <c r="I57" s="137" t="s">
        <v>352</v>
      </c>
      <c r="J57" s="107"/>
      <c r="L57" s="363"/>
      <c r="M57" s="371">
        <v>0</v>
      </c>
      <c r="N57" s="153" t="s">
        <v>110</v>
      </c>
      <c r="O57" s="152"/>
      <c r="P57" s="366" t="s">
        <v>353</v>
      </c>
      <c r="Q57" s="23"/>
      <c r="R57" s="23"/>
      <c r="S57"/>
      <c r="T57"/>
      <c r="U57"/>
    </row>
    <row r="58" spans="1:21" s="2" customFormat="1" ht="15.75" thickBot="1">
      <c r="A58" s="139" t="s">
        <v>332</v>
      </c>
      <c r="B58" s="140"/>
      <c r="C58" s="141" t="s">
        <v>333</v>
      </c>
      <c r="D58" s="142"/>
      <c r="E58" s="140" t="s">
        <v>334</v>
      </c>
      <c r="F58" s="140"/>
      <c r="G58" s="143" t="s">
        <v>335</v>
      </c>
      <c r="H58" s="140" t="s">
        <v>336</v>
      </c>
      <c r="I58" s="143" t="s">
        <v>337</v>
      </c>
      <c r="J58" s="140" t="s">
        <v>338</v>
      </c>
      <c r="K58" s="143" t="s">
        <v>339</v>
      </c>
      <c r="L58" s="140" t="s">
        <v>340</v>
      </c>
      <c r="M58" s="141" t="s">
        <v>356</v>
      </c>
      <c r="N58" s="675" t="s">
        <v>350</v>
      </c>
      <c r="O58" s="676"/>
      <c r="P58" s="367" t="s">
        <v>354</v>
      </c>
      <c r="Q58" s="23"/>
      <c r="R58" s="23"/>
      <c r="S58"/>
      <c r="T58"/>
      <c r="U58"/>
    </row>
    <row r="59" spans="1:21" s="2" customFormat="1" ht="15">
      <c r="A59" s="717">
        <v>35</v>
      </c>
      <c r="B59" s="718"/>
      <c r="C59" s="718">
        <v>35</v>
      </c>
      <c r="D59" s="718"/>
      <c r="E59" s="719">
        <v>0.6</v>
      </c>
      <c r="F59" s="720"/>
      <c r="G59" s="145">
        <v>1.5</v>
      </c>
      <c r="H59" s="551">
        <f>(A59+C59)*E59*G59*P59</f>
        <v>189</v>
      </c>
      <c r="I59" s="552">
        <f>(A59+C59)*E59*P59*(G59-0.56)</f>
        <v>118.44</v>
      </c>
      <c r="J59" s="551">
        <f>(A59+C59)*E59*P59*0.2</f>
        <v>25.200000000000003</v>
      </c>
      <c r="K59" s="552">
        <f>(((0.56*E59)-(3.14*(0.08*0.08)))*((A59+C59)*P59))-J59</f>
        <v>41.139840000000007</v>
      </c>
      <c r="L59" s="551">
        <f>(A59+C59)*E59*P59*F$57</f>
        <v>75.599999999999994</v>
      </c>
      <c r="M59" s="553">
        <f>H59-L59-N59</f>
        <v>113.4</v>
      </c>
      <c r="N59" s="679">
        <f>(A59+C59)*E59*P59*M$57</f>
        <v>0</v>
      </c>
      <c r="O59" s="680"/>
      <c r="P59" s="369">
        <v>3</v>
      </c>
      <c r="Q59" s="23"/>
      <c r="R59" s="23"/>
      <c r="S59"/>
      <c r="T59"/>
      <c r="U59"/>
    </row>
    <row r="60" spans="1:21" s="2" customFormat="1" ht="15">
      <c r="A60" s="723">
        <v>20</v>
      </c>
      <c r="B60" s="724"/>
      <c r="C60" s="724">
        <v>20</v>
      </c>
      <c r="D60" s="724"/>
      <c r="E60" s="693">
        <v>0.6</v>
      </c>
      <c r="F60" s="694"/>
      <c r="G60" s="145">
        <v>1.5</v>
      </c>
      <c r="H60" s="551">
        <f t="shared" ref="H60:H64" si="0">(A60+C60)*E60*G60*P60</f>
        <v>252</v>
      </c>
      <c r="I60" s="552">
        <f t="shared" ref="I60:I64" si="1">(A60+C60)*E60*P60*(G60-0.56)</f>
        <v>157.91999999999999</v>
      </c>
      <c r="J60" s="551">
        <f t="shared" ref="J60:J64" si="2">(A60+C60)*E60*P60*0.2</f>
        <v>33.6</v>
      </c>
      <c r="K60" s="552">
        <f t="shared" ref="K60:K64" si="3">(((0.56*E60)-(3.14*(0.08*0.08)))*((A60+C60)*P60))-J60</f>
        <v>54.853119999999997</v>
      </c>
      <c r="L60" s="551">
        <f t="shared" ref="L60:L64" si="4">(A60+C60)*E60*P60*F$57</f>
        <v>100.8</v>
      </c>
      <c r="M60" s="553">
        <f t="shared" ref="M60:M64" si="5">H60-L60-N60</f>
        <v>151.19999999999999</v>
      </c>
      <c r="N60" s="681">
        <f t="shared" ref="N60" si="6">(A60+C60)*E60*P60*M$57</f>
        <v>0</v>
      </c>
      <c r="O60" s="682"/>
      <c r="P60" s="368">
        <v>7</v>
      </c>
      <c r="Q60" s="23"/>
      <c r="R60" s="23"/>
      <c r="S60"/>
      <c r="T60"/>
      <c r="U60"/>
    </row>
    <row r="61" spans="1:21" s="2" customFormat="1" ht="15">
      <c r="A61" s="723"/>
      <c r="B61" s="724"/>
      <c r="C61" s="724"/>
      <c r="D61" s="724"/>
      <c r="E61" s="693"/>
      <c r="F61" s="694"/>
      <c r="G61" s="145"/>
      <c r="H61" s="551">
        <f t="shared" si="0"/>
        <v>0</v>
      </c>
      <c r="I61" s="552">
        <f t="shared" si="1"/>
        <v>0</v>
      </c>
      <c r="J61" s="551">
        <f t="shared" si="2"/>
        <v>0</v>
      </c>
      <c r="K61" s="552">
        <f t="shared" si="3"/>
        <v>0</v>
      </c>
      <c r="L61" s="551">
        <f t="shared" si="4"/>
        <v>0</v>
      </c>
      <c r="M61" s="553">
        <f t="shared" si="5"/>
        <v>0</v>
      </c>
      <c r="N61" s="681">
        <f t="shared" ref="N61:N63" si="7">(A61+C61)*E61*P61*M$57</f>
        <v>0</v>
      </c>
      <c r="O61" s="682"/>
      <c r="P61" s="368"/>
      <c r="Q61" s="23"/>
      <c r="R61" s="23"/>
      <c r="S61"/>
      <c r="T61"/>
      <c r="U61"/>
    </row>
    <row r="62" spans="1:21" s="2" customFormat="1" ht="15">
      <c r="A62" s="723"/>
      <c r="B62" s="724"/>
      <c r="C62" s="724"/>
      <c r="D62" s="724"/>
      <c r="E62" s="693"/>
      <c r="F62" s="694"/>
      <c r="G62" s="145"/>
      <c r="H62" s="551">
        <f t="shared" si="0"/>
        <v>0</v>
      </c>
      <c r="I62" s="552">
        <f t="shared" si="1"/>
        <v>0</v>
      </c>
      <c r="J62" s="551">
        <f t="shared" si="2"/>
        <v>0</v>
      </c>
      <c r="K62" s="552">
        <f t="shared" si="3"/>
        <v>0</v>
      </c>
      <c r="L62" s="551">
        <f t="shared" si="4"/>
        <v>0</v>
      </c>
      <c r="M62" s="553">
        <f t="shared" si="5"/>
        <v>0</v>
      </c>
      <c r="N62" s="681">
        <f t="shared" si="7"/>
        <v>0</v>
      </c>
      <c r="O62" s="682"/>
      <c r="P62" s="368"/>
      <c r="Q62" s="23"/>
      <c r="R62" s="23"/>
      <c r="S62"/>
      <c r="T62"/>
      <c r="U62"/>
    </row>
    <row r="63" spans="1:21" s="2" customFormat="1" ht="15">
      <c r="A63" s="723"/>
      <c r="B63" s="724"/>
      <c r="C63" s="724"/>
      <c r="D63" s="724"/>
      <c r="E63" s="693"/>
      <c r="F63" s="694"/>
      <c r="G63" s="145"/>
      <c r="H63" s="551">
        <f t="shared" si="0"/>
        <v>0</v>
      </c>
      <c r="I63" s="552">
        <f t="shared" si="1"/>
        <v>0</v>
      </c>
      <c r="J63" s="551">
        <f t="shared" si="2"/>
        <v>0</v>
      </c>
      <c r="K63" s="552">
        <f t="shared" si="3"/>
        <v>0</v>
      </c>
      <c r="L63" s="551">
        <f t="shared" si="4"/>
        <v>0</v>
      </c>
      <c r="M63" s="553">
        <f t="shared" si="5"/>
        <v>0</v>
      </c>
      <c r="N63" s="681">
        <f t="shared" si="7"/>
        <v>0</v>
      </c>
      <c r="O63" s="682"/>
      <c r="P63" s="368"/>
      <c r="Q63" s="23"/>
      <c r="R63" s="23"/>
      <c r="S63"/>
      <c r="T63"/>
      <c r="U63"/>
    </row>
    <row r="64" spans="1:21" s="2" customFormat="1" ht="15.75" thickBot="1">
      <c r="A64" s="691"/>
      <c r="B64" s="692"/>
      <c r="C64" s="692"/>
      <c r="D64" s="692"/>
      <c r="E64" s="693"/>
      <c r="F64" s="694"/>
      <c r="G64" s="146"/>
      <c r="H64" s="551">
        <f t="shared" si="0"/>
        <v>0</v>
      </c>
      <c r="I64" s="552">
        <f t="shared" si="1"/>
        <v>0</v>
      </c>
      <c r="J64" s="551">
        <f t="shared" si="2"/>
        <v>0</v>
      </c>
      <c r="K64" s="552">
        <f t="shared" si="3"/>
        <v>0</v>
      </c>
      <c r="L64" s="551">
        <f t="shared" si="4"/>
        <v>0</v>
      </c>
      <c r="M64" s="553">
        <f t="shared" si="5"/>
        <v>0</v>
      </c>
      <c r="N64" s="683">
        <f t="shared" ref="N64" si="8">(A64+C64)*E64*P64*M$57</f>
        <v>0</v>
      </c>
      <c r="O64" s="684"/>
      <c r="P64" s="368"/>
      <c r="Q64" s="23"/>
      <c r="R64" s="23"/>
      <c r="S64"/>
      <c r="T64"/>
      <c r="U64"/>
    </row>
    <row r="65" spans="1:21" s="2" customFormat="1" ht="15.75" thickBot="1">
      <c r="A65" s="139"/>
      <c r="B65" s="140" t="s">
        <v>341</v>
      </c>
      <c r="C65" s="140"/>
      <c r="D65" s="122"/>
      <c r="E65" s="140"/>
      <c r="F65" s="140"/>
      <c r="G65" s="147"/>
      <c r="H65" s="554">
        <f>SUM(H59:H64)</f>
        <v>441</v>
      </c>
      <c r="I65" s="554">
        <f t="shared" ref="I65:M65" si="9">SUM(I59:I64)</f>
        <v>276.36</v>
      </c>
      <c r="J65" s="554">
        <f t="shared" si="9"/>
        <v>58.800000000000004</v>
      </c>
      <c r="K65" s="554">
        <f t="shared" si="9"/>
        <v>95.992960000000011</v>
      </c>
      <c r="L65" s="554">
        <f t="shared" si="9"/>
        <v>176.39999999999998</v>
      </c>
      <c r="M65" s="555">
        <f t="shared" si="9"/>
        <v>264.60000000000002</v>
      </c>
      <c r="N65" s="685">
        <f>SUM(O59:O64)</f>
        <v>0</v>
      </c>
      <c r="O65" s="686"/>
      <c r="P65" s="543"/>
      <c r="Q65" s="23"/>
      <c r="R65" s="23"/>
      <c r="S65"/>
      <c r="T65"/>
      <c r="U65"/>
    </row>
    <row r="66" spans="1:21" s="2" customFormat="1" ht="15">
      <c r="A66" t="s">
        <v>342</v>
      </c>
      <c r="B66"/>
      <c r="C66"/>
      <c r="D66"/>
      <c r="E66"/>
      <c r="F66">
        <f>(((A59+C59)*P59)*((0.08*0.08)*3.14)+J59+K59)+(((A60+C60)*P60)*((0.08*0.08)*3.14)+J60+K60)+(((A61+C61)*P61)*((0.08*0.08)*3.14)+J61+K61)+(((A62+C62)*P62)*((0.08*0.08)*3.14)+J62+K62)+(((A63+C63)*P63)*((0.08*0.08)*3.14)+J63+K63)+(((A64+C64)*P64)*((0.08*0.08)*3.14)+J64+K64)</f>
        <v>164.64</v>
      </c>
      <c r="G66"/>
      <c r="H66"/>
      <c r="I66"/>
      <c r="J66"/>
      <c r="K66"/>
      <c r="L66"/>
      <c r="M66"/>
      <c r="N66"/>
      <c r="O66"/>
      <c r="P66"/>
      <c r="Q66" s="23"/>
      <c r="R66" s="23"/>
      <c r="S66"/>
      <c r="T66"/>
      <c r="U66"/>
    </row>
    <row r="67" spans="1:21" s="2" customFormat="1" ht="15">
      <c r="A67"/>
      <c r="B67"/>
      <c r="C67"/>
      <c r="D67"/>
      <c r="E67"/>
      <c r="F67"/>
      <c r="G67"/>
      <c r="H67"/>
      <c r="I67"/>
      <c r="J67"/>
      <c r="K67"/>
      <c r="L67"/>
      <c r="M67"/>
      <c r="N67"/>
      <c r="O67"/>
      <c r="P67"/>
      <c r="Q67" s="23"/>
      <c r="R67" s="23"/>
      <c r="S67"/>
      <c r="T67"/>
      <c r="U67"/>
    </row>
    <row r="68" spans="1:21" s="2" customFormat="1" ht="15">
      <c r="A68"/>
      <c r="B68"/>
      <c r="C68"/>
      <c r="D68"/>
      <c r="E68"/>
      <c r="F68"/>
      <c r="G68"/>
      <c r="H68"/>
      <c r="I68"/>
      <c r="J68"/>
      <c r="K68"/>
      <c r="L68"/>
      <c r="M68"/>
      <c r="N68"/>
      <c r="O68"/>
      <c r="P68"/>
      <c r="Q68" s="23"/>
      <c r="R68" s="23"/>
      <c r="S68"/>
      <c r="T68"/>
      <c r="U68"/>
    </row>
    <row r="69" spans="1:21" s="2" customFormat="1" ht="18.75" thickBot="1">
      <c r="A69" s="51" t="s">
        <v>343</v>
      </c>
      <c r="B69"/>
      <c r="C69"/>
      <c r="D69"/>
      <c r="E69"/>
      <c r="F69"/>
      <c r="G69"/>
      <c r="H69"/>
      <c r="I69"/>
      <c r="J69"/>
      <c r="K69"/>
      <c r="L69"/>
      <c r="M69"/>
      <c r="N69"/>
      <c r="O69"/>
      <c r="P69"/>
      <c r="Q69" s="23"/>
      <c r="R69" s="23"/>
      <c r="S69"/>
      <c r="T69"/>
      <c r="U69"/>
    </row>
    <row r="70" spans="1:21" s="2" customFormat="1" ht="15.75" thickBot="1">
      <c r="A70" s="118"/>
      <c r="B70" s="119"/>
      <c r="C70" s="119"/>
      <c r="D70" s="119"/>
      <c r="E70" s="119"/>
      <c r="F70" s="119"/>
      <c r="G70" s="119"/>
      <c r="H70" s="119"/>
      <c r="I70" s="119"/>
      <c r="J70" s="119"/>
      <c r="K70" s="119"/>
      <c r="L70" s="119"/>
      <c r="M70" s="155" t="s">
        <v>344</v>
      </c>
      <c r="N70" s="675" t="s">
        <v>345</v>
      </c>
      <c r="O70" s="676"/>
      <c r="P70" s="144" t="s">
        <v>346</v>
      </c>
      <c r="Q70" s="23"/>
      <c r="R70" s="23"/>
      <c r="S70"/>
      <c r="T70" s="8"/>
      <c r="U70"/>
    </row>
    <row r="71" spans="1:21" s="2" customFormat="1" ht="15">
      <c r="A71" s="148" t="s">
        <v>347</v>
      </c>
      <c r="B71" s="69"/>
      <c r="C71" s="69"/>
      <c r="D71" s="69"/>
      <c r="E71" s="69"/>
      <c r="F71" s="69"/>
      <c r="G71" s="69"/>
      <c r="H71" s="69"/>
      <c r="I71" s="105"/>
      <c r="J71" s="106"/>
      <c r="K71" s="687"/>
      <c r="L71" s="688"/>
      <c r="M71" s="564">
        <f>F19+H65</f>
        <v>3537.8929100000009</v>
      </c>
      <c r="N71" s="689">
        <v>2113</v>
      </c>
      <c r="O71" s="690"/>
      <c r="P71" s="149">
        <f t="shared" ref="P71:P76" si="10">M71-N71</f>
        <v>1424.8929100000009</v>
      </c>
      <c r="Q71" s="23"/>
      <c r="R71" s="23"/>
      <c r="S71"/>
      <c r="T71"/>
      <c r="U71"/>
    </row>
    <row r="72" spans="1:21" s="2" customFormat="1" ht="15">
      <c r="A72" s="148" t="s">
        <v>357</v>
      </c>
      <c r="B72" s="69"/>
      <c r="C72" s="69"/>
      <c r="D72" s="69"/>
      <c r="E72" s="69"/>
      <c r="F72" s="69"/>
      <c r="G72" s="69"/>
      <c r="H72" s="69"/>
      <c r="I72" s="105"/>
      <c r="J72" s="106"/>
      <c r="K72" s="69"/>
      <c r="L72" s="69"/>
      <c r="M72" s="564">
        <f>I22+L65</f>
        <v>877.21842000000083</v>
      </c>
      <c r="N72" s="677">
        <v>352</v>
      </c>
      <c r="O72" s="678"/>
      <c r="P72" s="149">
        <f t="shared" si="10"/>
        <v>525.21842000000083</v>
      </c>
      <c r="Q72" s="23"/>
      <c r="R72" s="23"/>
      <c r="S72"/>
      <c r="T72"/>
      <c r="U72"/>
    </row>
    <row r="73" spans="1:21" s="2" customFormat="1" ht="15">
      <c r="A73" s="148" t="s">
        <v>358</v>
      </c>
      <c r="B73" s="69"/>
      <c r="C73" s="69"/>
      <c r="D73" s="69"/>
      <c r="E73" s="69"/>
      <c r="F73" s="69"/>
      <c r="G73" s="69"/>
      <c r="H73" s="69"/>
      <c r="I73" s="105"/>
      <c r="J73" s="106"/>
      <c r="K73" s="69"/>
      <c r="L73" s="69"/>
      <c r="M73" s="564">
        <f>H23+N65</f>
        <v>0</v>
      </c>
      <c r="N73" s="677">
        <v>0</v>
      </c>
      <c r="O73" s="678"/>
      <c r="P73" s="149">
        <f t="shared" si="10"/>
        <v>0</v>
      </c>
      <c r="Q73" s="23"/>
      <c r="R73" s="23"/>
      <c r="S73"/>
      <c r="T73"/>
      <c r="U73"/>
    </row>
    <row r="74" spans="1:21" s="2" customFormat="1" ht="15">
      <c r="A74" s="148" t="s">
        <v>359</v>
      </c>
      <c r="B74" s="69"/>
      <c r="C74" s="69"/>
      <c r="D74" s="69"/>
      <c r="E74" s="69"/>
      <c r="F74" s="69"/>
      <c r="G74" s="69"/>
      <c r="H74" s="69"/>
      <c r="I74" s="105"/>
      <c r="J74" s="106"/>
      <c r="K74" s="69"/>
      <c r="L74" s="69"/>
      <c r="M74" s="564">
        <f>I24+M65</f>
        <v>2660.6744900000003</v>
      </c>
      <c r="N74" s="677">
        <v>528.12</v>
      </c>
      <c r="O74" s="678"/>
      <c r="P74" s="149">
        <f t="shared" si="10"/>
        <v>2132.5544900000004</v>
      </c>
      <c r="Q74" s="23"/>
      <c r="R74" s="23"/>
      <c r="S74"/>
      <c r="T74"/>
      <c r="U74"/>
    </row>
    <row r="75" spans="1:21" s="2" customFormat="1" ht="15">
      <c r="A75" s="148" t="s">
        <v>348</v>
      </c>
      <c r="B75" s="69"/>
      <c r="C75" s="69"/>
      <c r="D75" s="69"/>
      <c r="E75" s="69"/>
      <c r="F75" s="69"/>
      <c r="G75" s="69"/>
      <c r="H75" s="69"/>
      <c r="I75" s="105"/>
      <c r="J75" s="106"/>
      <c r="K75" s="69"/>
      <c r="L75" s="69"/>
      <c r="M75" s="154">
        <f>F14+F15+M45+I53+I65</f>
        <v>3515.9342380000007</v>
      </c>
      <c r="N75" s="677">
        <v>1210.2650000000001</v>
      </c>
      <c r="O75" s="678"/>
      <c r="P75" s="149">
        <f t="shared" si="10"/>
        <v>2305.6692380000004</v>
      </c>
      <c r="Q75" s="23"/>
      <c r="R75" s="23"/>
      <c r="S75"/>
      <c r="T75"/>
      <c r="U75"/>
    </row>
    <row r="76" spans="1:21" s="2" customFormat="1" ht="15">
      <c r="A76" s="148" t="s">
        <v>277</v>
      </c>
      <c r="B76" s="69"/>
      <c r="C76" s="69"/>
      <c r="D76" s="69"/>
      <c r="E76" s="69"/>
      <c r="F76" s="69"/>
      <c r="G76" s="69"/>
      <c r="H76" s="69"/>
      <c r="I76" s="105"/>
      <c r="J76" s="106"/>
      <c r="K76" s="69"/>
      <c r="L76" s="69"/>
      <c r="M76" s="154">
        <f>M26+F66</f>
        <v>721.35174112499999</v>
      </c>
      <c r="N76" s="677">
        <v>328.608</v>
      </c>
      <c r="O76" s="678"/>
      <c r="P76" s="149">
        <f t="shared" si="10"/>
        <v>392.74374112499999</v>
      </c>
      <c r="Q76" s="23"/>
      <c r="R76" s="23"/>
      <c r="S76"/>
      <c r="T76"/>
      <c r="U76"/>
    </row>
    <row r="77" spans="1:21" s="2" customFormat="1" ht="15.75" thickBot="1">
      <c r="A77" s="372" t="s">
        <v>360</v>
      </c>
      <c r="B77" s="373"/>
      <c r="C77" s="373"/>
      <c r="D77" s="373"/>
      <c r="E77" s="373"/>
      <c r="F77" s="373"/>
      <c r="G77" s="63"/>
      <c r="H77" s="63"/>
      <c r="I77" s="150"/>
      <c r="J77" s="151"/>
      <c r="K77" s="63"/>
      <c r="L77" s="63"/>
      <c r="M77" s="374">
        <f>(M71-M73-M75)</f>
        <v>21.958672000000206</v>
      </c>
      <c r="N77" s="695"/>
      <c r="O77" s="696"/>
      <c r="P77" s="65"/>
      <c r="Q77" s="112"/>
      <c r="R77" s="23"/>
      <c r="S77"/>
      <c r="T77"/>
      <c r="U77"/>
    </row>
    <row r="78" spans="1:21" s="2" customFormat="1" ht="15">
      <c r="A78" s="115"/>
      <c r="B78" s="115"/>
      <c r="C78" s="115"/>
      <c r="D78" s="115"/>
      <c r="E78" s="115"/>
      <c r="F78" s="115"/>
      <c r="G78" s="115"/>
      <c r="H78" s="115"/>
      <c r="I78" s="114"/>
      <c r="J78" s="115"/>
      <c r="K78" s="115"/>
      <c r="L78" s="115"/>
      <c r="M78" s="115"/>
      <c r="N78" s="115"/>
      <c r="O78" s="114"/>
      <c r="P78" s="115"/>
      <c r="Q78" s="112"/>
      <c r="R78" s="23"/>
      <c r="S78"/>
      <c r="T78"/>
      <c r="U78"/>
    </row>
    <row r="79" spans="1:21" s="2" customFormat="1" ht="15">
      <c r="A79" s="115"/>
      <c r="B79" s="115"/>
      <c r="C79" s="115"/>
      <c r="D79" s="115"/>
      <c r="E79" s="115"/>
      <c r="F79" s="115"/>
      <c r="G79" s="115"/>
      <c r="H79" s="115"/>
      <c r="I79" s="114"/>
      <c r="J79" s="115"/>
      <c r="K79" s="115"/>
      <c r="L79" s="115"/>
      <c r="M79" s="115"/>
      <c r="N79" s="115"/>
      <c r="O79" s="114"/>
      <c r="P79" s="115"/>
      <c r="Q79" s="112"/>
      <c r="R79" s="23"/>
      <c r="S79"/>
      <c r="T79"/>
      <c r="U79"/>
    </row>
    <row r="80" spans="1:21" s="2" customFormat="1" ht="15">
      <c r="A80" s="115"/>
      <c r="B80" s="115"/>
      <c r="C80" s="115"/>
      <c r="D80" s="115"/>
      <c r="E80" s="115"/>
      <c r="F80" s="115"/>
      <c r="G80" s="115"/>
      <c r="H80" s="115"/>
      <c r="I80" s="114"/>
      <c r="J80" s="115"/>
      <c r="K80" s="115"/>
      <c r="L80" s="115"/>
      <c r="M80" s="114"/>
      <c r="N80" s="115"/>
      <c r="O80" s="114"/>
      <c r="P80" s="115"/>
      <c r="Q80" s="112"/>
      <c r="R80" s="23"/>
      <c r="S80"/>
      <c r="T80"/>
      <c r="U80"/>
    </row>
    <row r="81" spans="1:21" s="2" customFormat="1" ht="15">
      <c r="A81" s="115"/>
      <c r="B81" s="115"/>
      <c r="C81" s="115"/>
      <c r="D81" s="115"/>
      <c r="E81" s="115"/>
      <c r="F81" s="115"/>
      <c r="G81" s="115"/>
      <c r="H81" s="115"/>
      <c r="I81" s="114"/>
      <c r="J81" s="115"/>
      <c r="K81" s="115"/>
      <c r="L81" s="115"/>
      <c r="M81" s="115"/>
      <c r="N81" s="115"/>
      <c r="O81" s="114"/>
      <c r="P81" s="115"/>
      <c r="Q81" s="112"/>
      <c r="R81" s="23"/>
      <c r="S81"/>
      <c r="T81"/>
      <c r="U81"/>
    </row>
    <row r="82" spans="1:21" s="2" customFormat="1" ht="15">
      <c r="A82" s="115"/>
      <c r="B82" s="115"/>
      <c r="C82" s="115"/>
      <c r="D82" s="115"/>
      <c r="E82" s="115"/>
      <c r="F82" s="115"/>
      <c r="G82" s="115"/>
      <c r="H82" s="115"/>
      <c r="I82" s="114"/>
      <c r="J82" s="115"/>
      <c r="K82" s="115"/>
      <c r="L82" s="115"/>
      <c r="M82" s="115"/>
      <c r="N82" s="115"/>
      <c r="O82" s="114"/>
      <c r="P82" s="115"/>
      <c r="Q82" s="112"/>
      <c r="R82" s="23"/>
      <c r="S82"/>
      <c r="T82"/>
      <c r="U82"/>
    </row>
    <row r="83" spans="1:21" s="2" customFormat="1" ht="15">
      <c r="A83" s="115"/>
      <c r="B83" s="115"/>
      <c r="C83" s="115"/>
      <c r="D83" s="115"/>
      <c r="E83" s="115"/>
      <c r="F83" s="115"/>
      <c r="G83" s="115"/>
      <c r="H83" s="115"/>
      <c r="I83" s="114"/>
      <c r="J83" s="115"/>
      <c r="K83" s="115"/>
      <c r="L83" s="115"/>
      <c r="M83" s="115"/>
      <c r="N83" s="115"/>
      <c r="O83" s="116"/>
      <c r="P83" s="117"/>
      <c r="Q83" s="23"/>
      <c r="R83" s="23"/>
      <c r="S83"/>
      <c r="T83"/>
      <c r="U83"/>
    </row>
    <row r="84" spans="1:21" s="2" customFormat="1" ht="15">
      <c r="A84" s="23"/>
      <c r="B84" s="23"/>
      <c r="C84" s="23"/>
      <c r="D84" s="23"/>
      <c r="E84" s="23"/>
      <c r="F84" s="23"/>
      <c r="G84" s="23"/>
      <c r="H84" s="23"/>
      <c r="I84" s="112"/>
      <c r="J84" s="23"/>
      <c r="K84" s="23"/>
      <c r="L84" s="23"/>
      <c r="M84" s="23"/>
      <c r="N84" s="23"/>
      <c r="O84" s="112"/>
      <c r="P84" s="23"/>
      <c r="Q84" s="23"/>
      <c r="R84" s="23"/>
      <c r="S84"/>
      <c r="T84"/>
      <c r="U84"/>
    </row>
    <row r="85" spans="1:21" s="2" customFormat="1" ht="15">
      <c r="A85" s="109"/>
      <c r="B85" s="109"/>
      <c r="C85" s="109"/>
      <c r="D85" s="109"/>
      <c r="E85" s="109"/>
      <c r="F85" s="109"/>
      <c r="G85" s="109"/>
      <c r="H85" s="109"/>
      <c r="I85" s="109"/>
      <c r="J85" s="109"/>
      <c r="K85" s="109"/>
      <c r="L85" s="109"/>
      <c r="M85" s="109"/>
      <c r="N85" s="109"/>
      <c r="O85" s="109"/>
      <c r="P85" s="109"/>
      <c r="Q85" s="109"/>
      <c r="R85" s="109"/>
    </row>
    <row r="86" spans="1:21" s="2" customFormat="1" ht="15">
      <c r="A86" s="109"/>
      <c r="B86" s="109"/>
      <c r="C86" s="109"/>
      <c r="D86" s="109"/>
      <c r="E86" s="109"/>
      <c r="F86" s="109"/>
      <c r="G86" s="109"/>
      <c r="H86" s="109"/>
      <c r="I86" s="109"/>
      <c r="J86" s="109"/>
      <c r="K86" s="109"/>
      <c r="L86" s="109"/>
      <c r="M86" s="109"/>
      <c r="N86" s="109"/>
      <c r="O86" s="109"/>
      <c r="P86" s="109"/>
      <c r="Q86" s="109"/>
      <c r="R86" s="109"/>
    </row>
    <row r="87" spans="1:21" s="2" customFormat="1" ht="15">
      <c r="A87" s="109"/>
      <c r="B87" s="109"/>
      <c r="C87" s="109"/>
      <c r="D87" s="109"/>
      <c r="E87" s="109"/>
      <c r="F87" s="109"/>
      <c r="G87" s="109"/>
      <c r="H87" s="109"/>
      <c r="I87" s="109"/>
      <c r="J87" s="109"/>
      <c r="K87" s="109"/>
      <c r="L87" s="109"/>
      <c r="M87" s="109"/>
      <c r="N87" s="109"/>
      <c r="O87" s="109"/>
      <c r="P87" s="109"/>
      <c r="Q87" s="109"/>
      <c r="R87" s="109"/>
    </row>
    <row r="88" spans="1:21" s="2" customFormat="1" ht="15">
      <c r="A88" s="109"/>
      <c r="B88" s="109"/>
      <c r="C88" s="109"/>
      <c r="D88" s="109"/>
      <c r="E88" s="109"/>
      <c r="F88" s="109"/>
      <c r="G88" s="109"/>
      <c r="H88" s="109"/>
      <c r="I88" s="109"/>
      <c r="J88" s="109"/>
      <c r="K88" s="109"/>
      <c r="L88" s="109"/>
      <c r="M88" s="109"/>
      <c r="N88" s="109"/>
      <c r="O88" s="109"/>
      <c r="P88" s="109"/>
      <c r="Q88" s="109"/>
      <c r="R88" s="109"/>
    </row>
    <row r="89" spans="1:21" s="2" customFormat="1" ht="15"/>
    <row r="90" spans="1:21" s="2" customFormat="1" ht="15"/>
    <row r="91" spans="1:21" s="2" customFormat="1" ht="15"/>
    <row r="92" spans="1:21" s="2" customFormat="1" ht="15"/>
    <row r="93" spans="1:21" s="2" customFormat="1" ht="15"/>
    <row r="94" spans="1:21" s="2" customFormat="1" ht="15"/>
    <row r="95" spans="1:21" s="2" customFormat="1" ht="15"/>
    <row r="96" spans="1:21" s="2" customFormat="1" ht="15"/>
    <row r="97" s="2" customFormat="1" ht="15"/>
    <row r="98" s="2" customFormat="1" ht="15"/>
    <row r="99" s="2" customFormat="1" ht="15"/>
    <row r="100" s="2" customFormat="1" ht="15"/>
    <row r="101" s="2" customFormat="1" ht="15"/>
    <row r="102" s="2" customFormat="1" ht="15"/>
    <row r="103" s="2" customFormat="1" ht="15"/>
    <row r="104" s="2" customFormat="1" ht="15"/>
    <row r="105" s="2" customFormat="1" ht="15"/>
    <row r="106" s="2" customFormat="1" ht="15"/>
    <row r="107" s="2" customFormat="1" ht="15"/>
    <row r="108" s="2" customFormat="1" ht="15"/>
    <row r="109" s="2" customFormat="1" ht="15"/>
    <row r="110" s="2" customFormat="1" ht="15"/>
    <row r="111" s="2" customFormat="1" ht="15"/>
    <row r="112" s="2" customFormat="1" ht="15"/>
    <row r="113" s="2" customFormat="1" ht="15"/>
    <row r="114" s="2" customFormat="1" ht="15"/>
    <row r="115" s="2" customFormat="1" ht="15"/>
    <row r="116" s="2" customFormat="1" ht="15"/>
    <row r="117" s="2" customFormat="1" ht="15"/>
    <row r="118" s="2" customFormat="1" ht="15"/>
    <row r="119" s="2" customFormat="1" ht="15"/>
    <row r="120" s="2" customFormat="1" ht="15"/>
    <row r="121" s="2" customFormat="1" ht="15"/>
    <row r="122" s="2" customFormat="1" ht="15"/>
    <row r="123" s="2" customFormat="1" ht="15"/>
    <row r="124" s="2" customFormat="1" ht="15"/>
    <row r="125" s="2" customFormat="1" ht="15"/>
    <row r="126" s="2" customFormat="1" ht="15"/>
    <row r="127" s="2" customFormat="1" ht="15"/>
    <row r="128" s="2" customFormat="1" ht="15"/>
    <row r="129" s="2" customFormat="1" ht="15"/>
    <row r="130" s="2" customFormat="1" ht="15"/>
    <row r="131" s="2" customFormat="1" ht="15"/>
    <row r="132" s="2" customFormat="1" ht="15"/>
    <row r="133" s="2" customFormat="1" ht="15"/>
    <row r="134" s="2" customFormat="1" ht="15"/>
    <row r="135" s="2" customFormat="1" ht="15"/>
    <row r="136" s="2" customFormat="1" ht="15"/>
    <row r="137" s="2" customFormat="1" ht="15"/>
    <row r="138" s="2" customFormat="1" ht="15"/>
    <row r="139" s="2" customFormat="1" ht="15"/>
  </sheetData>
  <mergeCells count="60">
    <mergeCell ref="A60:B60"/>
    <mergeCell ref="A61:B61"/>
    <mergeCell ref="A62:B62"/>
    <mergeCell ref="A63:B63"/>
    <mergeCell ref="E60:F60"/>
    <mergeCell ref="E61:F61"/>
    <mergeCell ref="E62:F62"/>
    <mergeCell ref="E63:F63"/>
    <mergeCell ref="C60:D60"/>
    <mergeCell ref="C61:D61"/>
    <mergeCell ref="C62:D62"/>
    <mergeCell ref="C63:D63"/>
    <mergeCell ref="M45:O45"/>
    <mergeCell ref="A59:B59"/>
    <mergeCell ref="C59:D59"/>
    <mergeCell ref="E59:F59"/>
    <mergeCell ref="J41:K41"/>
    <mergeCell ref="M41:N41"/>
    <mergeCell ref="J42:K42"/>
    <mergeCell ref="M42:N42"/>
    <mergeCell ref="J44:K44"/>
    <mergeCell ref="M44:N44"/>
    <mergeCell ref="A29:D29"/>
    <mergeCell ref="E29:H29"/>
    <mergeCell ref="I29:L29"/>
    <mergeCell ref="M29:P29"/>
    <mergeCell ref="J40:K40"/>
    <mergeCell ref="M40:N40"/>
    <mergeCell ref="A64:B64"/>
    <mergeCell ref="C64:D64"/>
    <mergeCell ref="E64:F64"/>
    <mergeCell ref="N77:O77"/>
    <mergeCell ref="A8:P8"/>
    <mergeCell ref="J37:O37"/>
    <mergeCell ref="J38:L38"/>
    <mergeCell ref="J39:K39"/>
    <mergeCell ref="M39:N39"/>
    <mergeCell ref="F18:G18"/>
    <mergeCell ref="F19:G19"/>
    <mergeCell ref="F16:G16"/>
    <mergeCell ref="F17:G17"/>
    <mergeCell ref="F13:G13"/>
    <mergeCell ref="F14:G14"/>
    <mergeCell ref="F15:G15"/>
    <mergeCell ref="N76:O76"/>
    <mergeCell ref="K71:L71"/>
    <mergeCell ref="N71:O71"/>
    <mergeCell ref="N72:O72"/>
    <mergeCell ref="N73:O73"/>
    <mergeCell ref="N74:O74"/>
    <mergeCell ref="N70:O70"/>
    <mergeCell ref="N75:O75"/>
    <mergeCell ref="N58:O58"/>
    <mergeCell ref="N59:O59"/>
    <mergeCell ref="N60:O60"/>
    <mergeCell ref="N64:O64"/>
    <mergeCell ref="N65:O65"/>
    <mergeCell ref="N61:O61"/>
    <mergeCell ref="N62:O62"/>
    <mergeCell ref="N63:O63"/>
  </mergeCells>
  <phoneticPr fontId="4" type="noConversion"/>
  <printOptions horizontalCentered="1" verticalCentered="1"/>
  <pageMargins left="0.74803149606299213" right="0.74803149606299213" top="0.98425196850393704" bottom="0.98425196850393704" header="0.51181102362204722" footer="0.51181102362204722"/>
  <pageSetup paperSize="9" scale="63" orientation="portrait" horizontalDpi="4294967293" verticalDpi="0" r:id="rId1"/>
  <drawing r:id="rId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7</vt:i4>
      </vt:variant>
    </vt:vector>
  </HeadingPairs>
  <TitlesOfParts>
    <vt:vector size="7" baseType="lpstr">
      <vt:lpstr>Blad1</vt:lpstr>
      <vt:lpstr>Blad2</vt:lpstr>
      <vt:lpstr>Blad3</vt:lpstr>
      <vt:lpstr>Blad4</vt:lpstr>
      <vt:lpstr>Blad5</vt:lpstr>
      <vt:lpstr>Blad6</vt:lpstr>
      <vt:lpstr>SAMENVATTING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 veltjen</dc:creator>
  <cp:lastModifiedBy>eddy</cp:lastModifiedBy>
  <cp:lastPrinted>2012-04-03T21:31:30Z</cp:lastPrinted>
  <dcterms:created xsi:type="dcterms:W3CDTF">2006-10-04T20:34:58Z</dcterms:created>
  <dcterms:modified xsi:type="dcterms:W3CDTF">2012-04-03T21:31:57Z</dcterms:modified>
</cp:coreProperties>
</file>