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14.xml" ContentType="application/vnd.openxmlformats-officedocument.spreadsheetml.comments+xml"/>
  <Override PartName="/xl/drawings/drawing19.xml" ContentType="application/vnd.openxmlformats-officedocument.drawing+xml"/>
  <Override PartName="/xl/comments15.xml" ContentType="application/vnd.openxmlformats-officedocument.spreadsheetml.comments+xml"/>
  <Override PartName="/xl/drawings/drawing20.xml" ContentType="application/vnd.openxmlformats-officedocument.drawing+xml"/>
  <Override PartName="/xl/comments16.xml" ContentType="application/vnd.openxmlformats-officedocument.spreadsheetml.comments+xml"/>
  <Override PartName="/xl/drawings/drawing21.xml" ContentType="application/vnd.openxmlformats-officedocument.drawing+xml"/>
  <Override PartName="/xl/comments1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omments18.xml" ContentType="application/vnd.openxmlformats-officedocument.spreadsheetml.comments+xml"/>
  <Override PartName="/xl/drawings/drawing25.xml" ContentType="application/vnd.openxmlformats-officedocument.drawing+xml"/>
  <Override PartName="/xl/comments19.xml" ContentType="application/vnd.openxmlformats-officedocument.spreadsheetml.comments+xml"/>
  <Override PartName="/xl/drawings/drawing26.xml" ContentType="application/vnd.openxmlformats-officedocument.drawing+xml"/>
  <Override PartName="/xl/comments20.xml" ContentType="application/vnd.openxmlformats-officedocument.spreadsheetml.comments+xml"/>
  <Override PartName="/xl/drawings/drawing27.xml" ContentType="application/vnd.openxmlformats-officedocument.drawing+xml"/>
  <Override PartName="/xl/comments21.xml" ContentType="application/vnd.openxmlformats-officedocument.spreadsheetml.comments+xml"/>
  <Override PartName="/xl/drawings/drawing28.xml" ContentType="application/vnd.openxmlformats-officedocument.drawing+xml"/>
  <Override PartName="/xl/comments22.xml" ContentType="application/vnd.openxmlformats-officedocument.spreadsheetml.comments+xml"/>
  <Override PartName="/xl/drawings/drawing29.xml" ContentType="application/vnd.openxmlformats-officedocument.drawing+xml"/>
  <Override PartName="/xl/comments23.xml" ContentType="application/vnd.openxmlformats-officedocument.spreadsheetml.comments+xml"/>
  <Override PartName="/xl/drawings/drawing30.xml" ContentType="application/vnd.openxmlformats-officedocument.drawing+xml"/>
  <Override PartName="/xl/comments24.xml" ContentType="application/vnd.openxmlformats-officedocument.spreadsheetml.comments+xml"/>
  <Override PartName="/xl/drawings/drawing31.xml" ContentType="application/vnd.openxmlformats-officedocument.drawing+xml"/>
  <Override PartName="/xl/comments25.xml" ContentType="application/vnd.openxmlformats-officedocument.spreadsheetml.comments+xml"/>
  <Override PartName="/xl/drawings/drawing32.xml" ContentType="application/vnd.openxmlformats-officedocument.drawing+xml"/>
  <Override PartName="/xl/comments26.xml" ContentType="application/vnd.openxmlformats-officedocument.spreadsheetml.comments+xml"/>
  <Override PartName="/xl/drawings/drawing33.xml" ContentType="application/vnd.openxmlformats-officedocument.drawing+xml"/>
  <Override PartName="/xl/comments27.xml" ContentType="application/vnd.openxmlformats-officedocument.spreadsheetml.comments+xml"/>
  <Override PartName="/xl/drawings/drawing34.xml" ContentType="application/vnd.openxmlformats-officedocument.drawing+xml"/>
  <Override PartName="/xl/comments28.xml" ContentType="application/vnd.openxmlformats-officedocument.spreadsheetml.comments+xml"/>
  <Override PartName="/xl/drawings/drawing35.xml" ContentType="application/vnd.openxmlformats-officedocument.drawing+xml"/>
  <Override PartName="/xl/comments29.xml" ContentType="application/vnd.openxmlformats-officedocument.spreadsheetml.comments+xml"/>
  <Override PartName="/xl/drawings/drawing36.xml" ContentType="application/vnd.openxmlformats-officedocument.drawing+xml"/>
  <Override PartName="/xl/comments30.xml" ContentType="application/vnd.openxmlformats-officedocument.spreadsheetml.comments+xml"/>
  <Override PartName="/xl/drawings/drawing37.xml" ContentType="application/vnd.openxmlformats-officedocument.drawing+xml"/>
  <Override PartName="/xl/comments31.xml" ContentType="application/vnd.openxmlformats-officedocument.spreadsheetml.comments+xml"/>
  <Override PartName="/xl/drawings/drawing38.xml" ContentType="application/vnd.openxmlformats-officedocument.drawing+xml"/>
  <Override PartName="/xl/comments32.xml" ContentType="application/vnd.openxmlformats-officedocument.spreadsheetml.comments+xml"/>
  <Override PartName="/xl/drawings/drawing39.xml" ContentType="application/vnd.openxmlformats-officedocument.drawing+xml"/>
  <Override PartName="/xl/comments33.xml" ContentType="application/vnd.openxmlformats-officedocument.spreadsheetml.comments+xml"/>
  <Override PartName="/xl/drawings/drawing40.xml" ContentType="application/vnd.openxmlformats-officedocument.drawing+xml"/>
  <Override PartName="/xl/comments34.xml" ContentType="application/vnd.openxmlformats-officedocument.spreadsheetml.comments+xml"/>
  <Override PartName="/xl/drawings/drawing41.xml" ContentType="application/vnd.openxmlformats-officedocument.drawing+xml"/>
  <Override PartName="/xl/comments35.xml" ContentType="application/vnd.openxmlformats-officedocument.spreadsheetml.comments+xml"/>
  <Override PartName="/xl/drawings/drawing42.xml" ContentType="application/vnd.openxmlformats-officedocument.drawing+xml"/>
  <Override PartName="/xl/comments36.xml" ContentType="application/vnd.openxmlformats-officedocument.spreadsheetml.comments+xml"/>
  <Override PartName="/xl/drawings/drawing43.xml" ContentType="application/vnd.openxmlformats-officedocument.drawing+xml"/>
  <Override PartName="/xl/comments37.xml" ContentType="application/vnd.openxmlformats-officedocument.spreadsheetml.comments+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omments38.xml" ContentType="application/vnd.openxmlformats-officedocument.spreadsheetml.comments+xml"/>
  <Override PartName="/xl/drawings/drawing48.xml" ContentType="application/vnd.openxmlformats-officedocument.drawing+xml"/>
  <Override PartName="/xl/comments39.xml" ContentType="application/vnd.openxmlformats-officedocument.spreadsheetml.comments+xml"/>
  <Override PartName="/xl/drawings/drawing49.xml" ContentType="application/vnd.openxmlformats-officedocument.drawing+xml"/>
  <Override PartName="/xl/comments40.xml" ContentType="application/vnd.openxmlformats-officedocument.spreadsheetml.comments+xml"/>
  <Override PartName="/xl/drawings/drawing50.xml" ContentType="application/vnd.openxmlformats-officedocument.drawing+xml"/>
  <Override PartName="/xl/comments41.xml" ContentType="application/vnd.openxmlformats-officedocument.spreadsheetml.comments+xml"/>
  <Override PartName="/xl/drawings/drawing51.xml" ContentType="application/vnd.openxmlformats-officedocument.drawing+xml"/>
  <Override PartName="/xl/comments4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1160" yWindow="0" windowWidth="25600" windowHeight="16080" tabRatio="500" activeTab="1"/>
  </bookViews>
  <sheets>
    <sheet name="toelichting" sheetId="55" r:id="rId1"/>
    <sheet name="start(met info)" sheetId="1" r:id="rId2"/>
    <sheet name="11(met info)" sheetId="5" r:id="rId3"/>
    <sheet name="12" sheetId="6" r:id="rId4"/>
    <sheet name="13" sheetId="7" r:id="rId5"/>
    <sheet name="14" sheetId="8" r:id="rId6"/>
    <sheet name="15" sheetId="9" r:id="rId7"/>
    <sheet name="16" sheetId="10" r:id="rId8"/>
    <sheet name="17" sheetId="11" r:id="rId9"/>
    <sheet name="18" sheetId="12" r:id="rId10"/>
    <sheet name="19" sheetId="13" r:id="rId11"/>
    <sheet name="20" sheetId="14" r:id="rId12"/>
    <sheet name="21" sheetId="15" r:id="rId13"/>
    <sheet name="22" sheetId="16" r:id="rId14"/>
    <sheet name="23" sheetId="17" r:id="rId15"/>
    <sheet name="24" sheetId="18" r:id="rId16"/>
    <sheet name="25" sheetId="19" r:id="rId17"/>
    <sheet name="26" sheetId="20" r:id="rId18"/>
    <sheet name="27" sheetId="21" r:id="rId19"/>
    <sheet name="28" sheetId="22" r:id="rId20"/>
    <sheet name="29" sheetId="23" r:id="rId21"/>
    <sheet name="30" sheetId="24" r:id="rId22"/>
    <sheet name="31" sheetId="25" r:id="rId23"/>
    <sheet name="32" sheetId="26" r:id="rId24"/>
    <sheet name="33" sheetId="27" r:id="rId25"/>
    <sheet name="34" sheetId="28" r:id="rId26"/>
    <sheet name="35" sheetId="29" r:id="rId27"/>
    <sheet name="36" sheetId="30" r:id="rId28"/>
    <sheet name="37" sheetId="31" r:id="rId29"/>
    <sheet name="38" sheetId="32" r:id="rId30"/>
    <sheet name="39" sheetId="33" r:id="rId31"/>
    <sheet name="40" sheetId="34" r:id="rId32"/>
    <sheet name="41" sheetId="35" r:id="rId33"/>
    <sheet name="42" sheetId="36" r:id="rId34"/>
    <sheet name="43" sheetId="37" r:id="rId35"/>
    <sheet name="44" sheetId="38" r:id="rId36"/>
    <sheet name="45" sheetId="39" r:id="rId37"/>
    <sheet name="46" sheetId="40" r:id="rId38"/>
    <sheet name="47" sheetId="41" r:id="rId39"/>
    <sheet name="48" sheetId="42" r:id="rId40"/>
    <sheet name="49" sheetId="43" r:id="rId41"/>
    <sheet name="50" sheetId="44" r:id="rId42"/>
    <sheet name="51" sheetId="45" r:id="rId43"/>
    <sheet name="52" sheetId="46" r:id="rId44"/>
    <sheet name="53" sheetId="47" r:id="rId45"/>
    <sheet name="54" sheetId="48" r:id="rId46"/>
    <sheet name="55" sheetId="49" r:id="rId47"/>
    <sheet name="56" sheetId="50" r:id="rId48"/>
    <sheet name="57" sheetId="51" r:id="rId49"/>
    <sheet name="58" sheetId="52" r:id="rId50"/>
    <sheet name="59" sheetId="53" r:id="rId51"/>
    <sheet name="Blad2" sheetId="56" r:id="rId52"/>
  </sheets>
  <definedNames>
    <definedName name="_xlnm.Print_Area" localSheetId="2">'11(met info)'!$A$1:$AK$46</definedName>
    <definedName name="_xlnm.Print_Area" localSheetId="3">'12'!$A$1:$AK$69</definedName>
    <definedName name="_xlnm.Print_Area" localSheetId="4">'13'!$A$1:$AK$46</definedName>
    <definedName name="_xlnm.Print_Area" localSheetId="5">'14'!$A$1:$AK$46</definedName>
    <definedName name="_xlnm.Print_Area" localSheetId="6">'15'!$A$1:$AK$46</definedName>
    <definedName name="_xlnm.Print_Area" localSheetId="7">'16'!$A$1:$AK$46</definedName>
    <definedName name="_xlnm.Print_Area" localSheetId="8">'17'!$A$1:$AK$46</definedName>
    <definedName name="_xlnm.Print_Area" localSheetId="9">'18'!$A$1:$AK$46</definedName>
    <definedName name="_xlnm.Print_Area" localSheetId="10">'19'!$A$1:$AK$46</definedName>
    <definedName name="_xlnm.Print_Area" localSheetId="11">'20'!$A$1:$AK$46</definedName>
    <definedName name="_xlnm.Print_Area" localSheetId="12">'21'!$A$1:$AK$46</definedName>
    <definedName name="_xlnm.Print_Area" localSheetId="13">'22'!$A$1:$AK$46</definedName>
    <definedName name="_xlnm.Print_Area" localSheetId="14">'23'!$A$1:$AK$46</definedName>
    <definedName name="_xlnm.Print_Area" localSheetId="15">'24'!$A$1:$AK$46</definedName>
    <definedName name="_xlnm.Print_Area" localSheetId="16">'25'!$A$1:$AK$46</definedName>
    <definedName name="_xlnm.Print_Area" localSheetId="17">'26'!$A$1:$AK$46</definedName>
    <definedName name="_xlnm.Print_Area" localSheetId="18">'27'!$A$1:$AK$46</definedName>
    <definedName name="_xlnm.Print_Area" localSheetId="19">'28'!$A$1:$AK$46</definedName>
    <definedName name="_xlnm.Print_Area" localSheetId="20">'29'!$A$1:$AK$46</definedName>
    <definedName name="_xlnm.Print_Area" localSheetId="21">'30'!$A$1:$AK$46</definedName>
    <definedName name="_xlnm.Print_Area" localSheetId="22">'31'!$A$1:$AK$46</definedName>
    <definedName name="_xlnm.Print_Area" localSheetId="23">'32'!$A$1:$AK$46</definedName>
    <definedName name="_xlnm.Print_Area" localSheetId="24">'33'!$A$1:$AK$46</definedName>
    <definedName name="_xlnm.Print_Area" localSheetId="25">'34'!$A$1:$AK$46</definedName>
    <definedName name="_xlnm.Print_Area" localSheetId="26">'35'!$A$1:$AK$46</definedName>
    <definedName name="_xlnm.Print_Area" localSheetId="27">'36'!$A$1:$AK$46</definedName>
    <definedName name="_xlnm.Print_Area" localSheetId="28">'37'!$A$1:$AK$46</definedName>
    <definedName name="_xlnm.Print_Area" localSheetId="29">'38'!$A$1:$AK$46</definedName>
    <definedName name="_xlnm.Print_Area" localSheetId="30">'39'!$A$1:$AK$46</definedName>
    <definedName name="_xlnm.Print_Area" localSheetId="31">'40'!$A$1:$AK$46</definedName>
    <definedName name="_xlnm.Print_Area" localSheetId="32">'41'!$A$1:$AK$46</definedName>
    <definedName name="_xlnm.Print_Area" localSheetId="33">'42'!$A$1:$AK$46</definedName>
    <definedName name="_xlnm.Print_Area" localSheetId="34">'43'!$A$1:$AK$46</definedName>
    <definedName name="_xlnm.Print_Area" localSheetId="35">'44'!$A$1:$AK$46</definedName>
    <definedName name="_xlnm.Print_Area" localSheetId="36">'45'!$A$1:$AK$46</definedName>
    <definedName name="_xlnm.Print_Area" localSheetId="37">'46'!$A$1:$AK$46</definedName>
    <definedName name="_xlnm.Print_Area" localSheetId="38">'47'!$A$1:$AK$46</definedName>
    <definedName name="_xlnm.Print_Area" localSheetId="39">'48'!$A$1:$AK$46</definedName>
    <definedName name="_xlnm.Print_Area" localSheetId="40">'49'!$A$1:$AK$46</definedName>
    <definedName name="_xlnm.Print_Area" localSheetId="41">'50'!$A$1:$AK$46</definedName>
    <definedName name="_xlnm.Print_Area" localSheetId="42">'51'!$A$1:$AK$46</definedName>
    <definedName name="_xlnm.Print_Area" localSheetId="43">'52'!$A$1:$AK$46</definedName>
    <definedName name="_xlnm.Print_Area" localSheetId="44">'53'!$A$1:$AK$46</definedName>
    <definedName name="_xlnm.Print_Area" localSheetId="45">'54'!$A$1:$AK$46</definedName>
    <definedName name="_xlnm.Print_Area" localSheetId="46">'55'!$A$1:$AK$46</definedName>
    <definedName name="_xlnm.Print_Area" localSheetId="47">'56'!$A$1:$AK$46</definedName>
    <definedName name="_xlnm.Print_Area" localSheetId="48">'57'!$A$1:$AK$46</definedName>
    <definedName name="_xlnm.Print_Area" localSheetId="49">'58'!$A$1:$AK$46</definedName>
    <definedName name="_xlnm.Print_Area" localSheetId="50">'59'!$A$1:$AK$46</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O12" i="1" l="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Z40" i="1"/>
  <c r="U40" i="1"/>
  <c r="Y40" i="1"/>
  <c r="Z41" i="1"/>
  <c r="U41" i="1"/>
  <c r="Y41" i="1"/>
  <c r="Z42" i="1"/>
  <c r="U42" i="1"/>
  <c r="Y42" i="1"/>
  <c r="Y43" i="1"/>
  <c r="Y44" i="1"/>
  <c r="Y45" i="1"/>
  <c r="Y46" i="1"/>
  <c r="Y47" i="1"/>
  <c r="Y48" i="1"/>
  <c r="Y49" i="1"/>
  <c r="Y50" i="1"/>
  <c r="Y51" i="1"/>
  <c r="Y52" i="1"/>
  <c r="Y53" i="1"/>
  <c r="Y54" i="1"/>
  <c r="Y55" i="1"/>
  <c r="Y56" i="1"/>
  <c r="Y57" i="1"/>
  <c r="Y58" i="1"/>
  <c r="Y59" i="1"/>
  <c r="Y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11" i="1"/>
  <c r="Z12" i="1"/>
  <c r="U12" i="1"/>
  <c r="Z13" i="1"/>
  <c r="U13" i="1"/>
  <c r="Z14" i="1"/>
  <c r="U14" i="1"/>
  <c r="Z15" i="1"/>
  <c r="U15" i="1"/>
  <c r="Z17" i="1"/>
  <c r="U17" i="1"/>
  <c r="Z18" i="1"/>
  <c r="U18" i="1"/>
  <c r="Z19" i="1"/>
  <c r="U19" i="1"/>
  <c r="Z20" i="1"/>
  <c r="U20" i="1"/>
  <c r="Z21" i="1"/>
  <c r="U21" i="1"/>
  <c r="Z22" i="1"/>
  <c r="U22" i="1"/>
  <c r="Z23" i="1"/>
  <c r="U23" i="1"/>
  <c r="Z24" i="1"/>
  <c r="U24" i="1"/>
  <c r="Z27" i="1"/>
  <c r="U27" i="1"/>
  <c r="Z28" i="1"/>
  <c r="U28" i="1"/>
  <c r="Z29" i="1"/>
  <c r="U29" i="1"/>
  <c r="Z30" i="1"/>
  <c r="U30" i="1"/>
  <c r="Z31" i="1"/>
  <c r="U31" i="1"/>
  <c r="Z32" i="1"/>
  <c r="U32" i="1"/>
  <c r="Z33" i="1"/>
  <c r="U33" i="1"/>
  <c r="Z34" i="1"/>
  <c r="U34" i="1"/>
  <c r="Z35" i="1"/>
  <c r="U35" i="1"/>
  <c r="Z11" i="1"/>
  <c r="U11" i="1"/>
  <c r="U36" i="1"/>
  <c r="U37" i="1"/>
  <c r="U38" i="1"/>
  <c r="U39" i="1"/>
  <c r="U43" i="1"/>
  <c r="Z43" i="1"/>
  <c r="U59" i="1"/>
  <c r="U16" i="1"/>
  <c r="U25" i="1"/>
  <c r="U26" i="1"/>
  <c r="U44" i="1"/>
  <c r="U45" i="1"/>
  <c r="U46" i="1"/>
  <c r="U47" i="1"/>
  <c r="U48" i="1"/>
  <c r="U49" i="1"/>
  <c r="U50" i="1"/>
  <c r="U51" i="1"/>
  <c r="U52" i="1"/>
  <c r="U53" i="1"/>
  <c r="U54" i="1"/>
  <c r="U55" i="1"/>
  <c r="U56" i="1"/>
  <c r="U57" i="1"/>
  <c r="U58" i="1"/>
  <c r="P12" i="1"/>
  <c r="P13" i="1"/>
  <c r="P14" i="1"/>
  <c r="P15" i="1"/>
  <c r="P17" i="1"/>
  <c r="P18" i="1"/>
  <c r="P19" i="1"/>
  <c r="P20" i="1"/>
  <c r="P21" i="1"/>
  <c r="P22" i="1"/>
  <c r="P23" i="1"/>
  <c r="P24" i="1"/>
  <c r="P27" i="1"/>
  <c r="P28" i="1"/>
  <c r="P29" i="1"/>
  <c r="P30" i="1"/>
  <c r="P31" i="1"/>
  <c r="P32" i="1"/>
  <c r="P33" i="1"/>
  <c r="P34" i="1"/>
  <c r="P35" i="1"/>
  <c r="Z36" i="1"/>
  <c r="Z37" i="1"/>
  <c r="Z38" i="1"/>
  <c r="Z39" i="1"/>
  <c r="Z44" i="1"/>
  <c r="Z45" i="1"/>
  <c r="Z46" i="1"/>
  <c r="Z47" i="1"/>
  <c r="Z48" i="1"/>
  <c r="Z49" i="1"/>
  <c r="Z50" i="1"/>
  <c r="Z51" i="1"/>
  <c r="Z52" i="1"/>
  <c r="Z53" i="1"/>
  <c r="Z54" i="1"/>
  <c r="Z55" i="1"/>
  <c r="Z56" i="1"/>
  <c r="Z57" i="1"/>
  <c r="Z58" i="1"/>
  <c r="Z59" i="1"/>
  <c r="P11" i="1"/>
  <c r="P36" i="1"/>
  <c r="P37" i="1"/>
  <c r="P38" i="1"/>
  <c r="P39" i="1"/>
  <c r="P40" i="1"/>
  <c r="P41" i="1"/>
  <c r="P42" i="1"/>
  <c r="P43" i="1"/>
  <c r="P44" i="1"/>
  <c r="P45" i="1"/>
  <c r="P46" i="1"/>
  <c r="P47" i="1"/>
  <c r="P48" i="1"/>
  <c r="P49" i="1"/>
  <c r="P50" i="1"/>
  <c r="P51" i="1"/>
  <c r="P52" i="1"/>
  <c r="P53" i="1"/>
  <c r="P54" i="1"/>
  <c r="P55" i="1"/>
  <c r="P56" i="1"/>
  <c r="P57" i="1"/>
  <c r="P58" i="1"/>
  <c r="P59" i="1"/>
  <c r="H39" i="25"/>
  <c r="X32" i="25"/>
  <c r="AH36" i="25"/>
  <c r="AA38" i="25"/>
  <c r="AC36" i="25"/>
  <c r="Z30" i="25"/>
  <c r="H36" i="25"/>
  <c r="M28" i="25"/>
  <c r="M29" i="25"/>
  <c r="F29" i="25"/>
  <c r="H35" i="25"/>
  <c r="AC35" i="25"/>
  <c r="H38" i="25"/>
  <c r="AC21" i="25"/>
  <c r="J40" i="25"/>
  <c r="AA39" i="25"/>
  <c r="AH36" i="26"/>
  <c r="AA38" i="26"/>
  <c r="H39" i="26"/>
  <c r="X32" i="26"/>
  <c r="AC36" i="26"/>
  <c r="Z30" i="26"/>
  <c r="H36" i="26"/>
  <c r="M28" i="26"/>
  <c r="M29" i="26"/>
  <c r="F29" i="26"/>
  <c r="H35" i="26"/>
  <c r="AC35" i="26"/>
  <c r="H38" i="26"/>
  <c r="AC21" i="26"/>
  <c r="J40" i="26"/>
  <c r="AA39" i="26"/>
  <c r="R60" i="1"/>
  <c r="Z60" i="1"/>
  <c r="Y60" i="1"/>
  <c r="Z16" i="1"/>
  <c r="Z25" i="1"/>
  <c r="Z26" i="1"/>
  <c r="X60" i="1"/>
  <c r="Q60" i="1"/>
  <c r="AB59" i="1"/>
  <c r="AA59" i="1"/>
  <c r="AB58" i="1"/>
  <c r="AA58" i="1"/>
  <c r="AB57" i="1"/>
  <c r="AA57" i="1"/>
  <c r="AB56" i="1"/>
  <c r="AA56" i="1"/>
  <c r="AB55" i="1"/>
  <c r="AA55" i="1"/>
  <c r="AB54" i="1"/>
  <c r="AA54" i="1"/>
  <c r="AB53" i="1"/>
  <c r="AA53" i="1"/>
  <c r="AB52" i="1"/>
  <c r="AA52" i="1"/>
  <c r="AB51" i="1"/>
  <c r="AA51" i="1"/>
  <c r="AB50" i="1"/>
  <c r="AA50" i="1"/>
  <c r="AB49" i="1"/>
  <c r="AA49" i="1"/>
  <c r="AB48" i="1"/>
  <c r="AA48" i="1"/>
  <c r="AB47" i="1"/>
  <c r="AA47" i="1"/>
  <c r="AB46" i="1"/>
  <c r="AA46" i="1"/>
  <c r="AB45" i="1"/>
  <c r="AA45" i="1"/>
  <c r="AB44" i="1"/>
  <c r="AA44" i="1"/>
  <c r="AB43" i="1"/>
  <c r="AA43" i="1"/>
  <c r="AB42" i="1"/>
  <c r="AA42" i="1"/>
  <c r="AB41" i="1"/>
  <c r="AA41" i="1"/>
  <c r="AB40" i="1"/>
  <c r="AA40" i="1"/>
  <c r="AB39" i="1"/>
  <c r="AA39" i="1"/>
  <c r="AB38" i="1"/>
  <c r="AA38" i="1"/>
  <c r="AB37" i="1"/>
  <c r="AA37" i="1"/>
  <c r="AB36" i="1"/>
  <c r="AA36" i="1"/>
  <c r="AB35" i="1"/>
  <c r="AA35" i="1"/>
  <c r="AB34" i="1"/>
  <c r="AA34" i="1"/>
  <c r="AB33" i="1"/>
  <c r="AA33" i="1"/>
  <c r="AB32" i="1"/>
  <c r="AA32" i="1"/>
  <c r="AB31" i="1"/>
  <c r="AA31" i="1"/>
  <c r="AB30" i="1"/>
  <c r="AA30" i="1"/>
  <c r="AD29" i="1"/>
  <c r="AB29" i="1"/>
  <c r="AA29" i="1"/>
  <c r="AD28" i="1"/>
  <c r="AB28" i="1"/>
  <c r="AA28" i="1"/>
  <c r="AD27" i="1"/>
  <c r="AB27" i="1"/>
  <c r="AA27" i="1"/>
  <c r="AD26" i="1"/>
  <c r="AB26" i="1"/>
  <c r="AA26" i="1"/>
  <c r="P26" i="1"/>
  <c r="AD25" i="1"/>
  <c r="AB25" i="1"/>
  <c r="AA25" i="1"/>
  <c r="P25" i="1"/>
  <c r="AD24" i="1"/>
  <c r="AB24" i="1"/>
  <c r="AA24" i="1"/>
  <c r="AD23" i="1"/>
  <c r="AB23" i="1"/>
  <c r="AA23" i="1"/>
  <c r="AD22" i="1"/>
  <c r="AB22" i="1"/>
  <c r="AA22" i="1"/>
  <c r="AB21" i="1"/>
  <c r="AA21" i="1"/>
  <c r="AB20" i="1"/>
  <c r="AA20" i="1"/>
  <c r="AD19" i="1"/>
  <c r="AB19" i="1"/>
  <c r="AA19" i="1"/>
  <c r="AD18" i="1"/>
  <c r="AB18" i="1"/>
  <c r="AA18" i="1"/>
  <c r="AD17" i="1"/>
  <c r="AB17" i="1"/>
  <c r="AA17" i="1"/>
  <c r="AD16" i="1"/>
  <c r="AB16" i="1"/>
  <c r="AA16" i="1"/>
  <c r="P16" i="1"/>
  <c r="AB15" i="1"/>
  <c r="AA15" i="1"/>
  <c r="AB14" i="1"/>
  <c r="AA14" i="1"/>
  <c r="AD13" i="1"/>
  <c r="AB13" i="1"/>
  <c r="AA13" i="1"/>
  <c r="AD12" i="1"/>
  <c r="AB12" i="1"/>
  <c r="AA12" i="1"/>
  <c r="AD11" i="1"/>
  <c r="AB11" i="1"/>
  <c r="AA11" i="1"/>
  <c r="AD10" i="1"/>
  <c r="H36" i="5"/>
  <c r="J40" i="5"/>
  <c r="AH36" i="5"/>
  <c r="AA38" i="5"/>
  <c r="AC36" i="5"/>
  <c r="Z30" i="5"/>
  <c r="H39" i="5"/>
  <c r="X32" i="5"/>
  <c r="M28" i="5"/>
  <c r="M29" i="5"/>
  <c r="F29" i="5"/>
  <c r="AC35" i="5"/>
  <c r="H38" i="5"/>
  <c r="U31" i="5"/>
  <c r="U30" i="5"/>
  <c r="V36" i="5"/>
  <c r="E8" i="5"/>
  <c r="M8" i="5"/>
  <c r="P9" i="5"/>
  <c r="V35" i="5"/>
  <c r="V9" i="5"/>
  <c r="AA9" i="5"/>
  <c r="K12" i="5"/>
  <c r="AC12" i="5"/>
  <c r="O13" i="5"/>
  <c r="AH35" i="5"/>
  <c r="AG13" i="5"/>
  <c r="E14" i="5"/>
  <c r="F17" i="5"/>
  <c r="W17" i="5"/>
  <c r="AG17" i="5"/>
  <c r="J18" i="5"/>
  <c r="H35" i="5"/>
  <c r="R18" i="5"/>
  <c r="AC21" i="5"/>
  <c r="F23" i="5"/>
  <c r="AA39" i="5"/>
  <c r="K21" i="5"/>
  <c r="A23" i="5"/>
  <c r="E23" i="5"/>
  <c r="J23" i="5"/>
  <c r="AA40" i="5"/>
  <c r="H36" i="6"/>
  <c r="P9" i="6"/>
  <c r="AH36" i="6"/>
  <c r="AA38" i="6"/>
  <c r="H39" i="6"/>
  <c r="X32" i="6"/>
  <c r="AC36" i="6"/>
  <c r="Z30" i="6"/>
  <c r="M28" i="6"/>
  <c r="M29" i="6"/>
  <c r="F29" i="6"/>
  <c r="AC35" i="6"/>
  <c r="H38" i="6"/>
  <c r="J40" i="6"/>
  <c r="U31" i="6"/>
  <c r="U30" i="6"/>
  <c r="J18" i="6"/>
  <c r="AG17" i="6"/>
  <c r="W17" i="6"/>
  <c r="F17" i="6"/>
  <c r="E14" i="6"/>
  <c r="AH35" i="6"/>
  <c r="AG13" i="6"/>
  <c r="O13" i="6"/>
  <c r="V35" i="6"/>
  <c r="AC12" i="6"/>
  <c r="V36" i="6"/>
  <c r="K12" i="6"/>
  <c r="E8" i="6"/>
  <c r="M8" i="6"/>
  <c r="V9" i="6"/>
  <c r="AA9" i="6"/>
  <c r="H35" i="6"/>
  <c r="AC21" i="6"/>
  <c r="F23" i="6"/>
  <c r="AA39" i="6"/>
  <c r="K21" i="6"/>
  <c r="A23" i="6"/>
  <c r="J23" i="6"/>
  <c r="E23" i="6"/>
  <c r="R18" i="6"/>
  <c r="AA40" i="6"/>
  <c r="V36" i="7"/>
  <c r="AA9" i="7"/>
  <c r="AH36" i="7"/>
  <c r="AA38" i="7"/>
  <c r="H39" i="7"/>
  <c r="X32" i="7"/>
  <c r="AC36" i="7"/>
  <c r="Z30" i="7"/>
  <c r="H36" i="7"/>
  <c r="M28" i="7"/>
  <c r="M29" i="7"/>
  <c r="F29" i="7"/>
  <c r="J40" i="7"/>
  <c r="AC35" i="7"/>
  <c r="H38" i="7"/>
  <c r="U31" i="7"/>
  <c r="U30" i="7"/>
  <c r="J18" i="7"/>
  <c r="AG17" i="7"/>
  <c r="W17" i="7"/>
  <c r="F17" i="7"/>
  <c r="E14" i="7"/>
  <c r="AH35" i="7"/>
  <c r="AG13" i="7"/>
  <c r="O13" i="7"/>
  <c r="V35" i="7"/>
  <c r="AC12" i="7"/>
  <c r="K12" i="7"/>
  <c r="E8" i="7"/>
  <c r="M8" i="7"/>
  <c r="P9" i="7"/>
  <c r="V9" i="7"/>
  <c r="H35" i="7"/>
  <c r="AC21" i="7"/>
  <c r="F23" i="7"/>
  <c r="AA39" i="7"/>
  <c r="K21" i="7"/>
  <c r="A23" i="7"/>
  <c r="J23" i="7"/>
  <c r="E23" i="7"/>
  <c r="R18" i="7"/>
  <c r="AA40" i="7"/>
  <c r="H36" i="8"/>
  <c r="AH36" i="8"/>
  <c r="AA38" i="8"/>
  <c r="AC36" i="8"/>
  <c r="Z30" i="8"/>
  <c r="H39" i="8"/>
  <c r="X32" i="8"/>
  <c r="M28" i="8"/>
  <c r="M29" i="8"/>
  <c r="F29" i="8"/>
  <c r="AC35" i="8"/>
  <c r="H38" i="8"/>
  <c r="J40" i="8"/>
  <c r="U31" i="8"/>
  <c r="U30" i="8"/>
  <c r="J18" i="8"/>
  <c r="AG17" i="8"/>
  <c r="W17" i="8"/>
  <c r="F17" i="8"/>
  <c r="E14" i="8"/>
  <c r="AH35" i="8"/>
  <c r="AG13" i="8"/>
  <c r="O13" i="8"/>
  <c r="V35" i="8"/>
  <c r="AC12" i="8"/>
  <c r="V36" i="8"/>
  <c r="K12" i="8"/>
  <c r="E8" i="8"/>
  <c r="M8" i="8"/>
  <c r="P9" i="8"/>
  <c r="V9" i="8"/>
  <c r="AA9" i="8"/>
  <c r="H35" i="8"/>
  <c r="AC21" i="8"/>
  <c r="F23" i="8"/>
  <c r="AA39" i="8"/>
  <c r="K21" i="8"/>
  <c r="A23" i="8"/>
  <c r="J23" i="8"/>
  <c r="E23" i="8"/>
  <c r="R18" i="8"/>
  <c r="AA40" i="8"/>
  <c r="H36" i="9"/>
  <c r="AH36" i="9"/>
  <c r="AA38" i="9"/>
  <c r="AC36" i="9"/>
  <c r="Z30" i="9"/>
  <c r="H39" i="9"/>
  <c r="X32" i="9"/>
  <c r="M28" i="9"/>
  <c r="M29" i="9"/>
  <c r="F29" i="9"/>
  <c r="AC35" i="9"/>
  <c r="H38" i="9"/>
  <c r="J40" i="9"/>
  <c r="U31" i="9"/>
  <c r="U30" i="9"/>
  <c r="J18" i="9"/>
  <c r="AG17" i="9"/>
  <c r="W17" i="9"/>
  <c r="F17" i="9"/>
  <c r="E14" i="9"/>
  <c r="AH35" i="9"/>
  <c r="AG13" i="9"/>
  <c r="O13" i="9"/>
  <c r="V35" i="9"/>
  <c r="AC12" i="9"/>
  <c r="V36" i="9"/>
  <c r="K12" i="9"/>
  <c r="E8" i="9"/>
  <c r="M8" i="9"/>
  <c r="P9" i="9"/>
  <c r="V9" i="9"/>
  <c r="AA9" i="9"/>
  <c r="H35" i="9"/>
  <c r="AC21" i="9"/>
  <c r="F23" i="9"/>
  <c r="AA39" i="9"/>
  <c r="K21" i="9"/>
  <c r="A23" i="9"/>
  <c r="J23" i="9"/>
  <c r="E23" i="9"/>
  <c r="R18" i="9"/>
  <c r="AA40" i="9"/>
  <c r="H36" i="10"/>
  <c r="AH36" i="10"/>
  <c r="AA38" i="10"/>
  <c r="AC36" i="10"/>
  <c r="Z30" i="10"/>
  <c r="H39" i="10"/>
  <c r="X32" i="10"/>
  <c r="M28" i="10"/>
  <c r="M29" i="10"/>
  <c r="F29" i="10"/>
  <c r="AC35" i="10"/>
  <c r="H38" i="10"/>
  <c r="J40" i="10"/>
  <c r="U31" i="10"/>
  <c r="U30" i="10"/>
  <c r="J18" i="10"/>
  <c r="AG17" i="10"/>
  <c r="W17" i="10"/>
  <c r="F17" i="10"/>
  <c r="E14" i="10"/>
  <c r="AH35" i="10"/>
  <c r="AG13" i="10"/>
  <c r="O13" i="10"/>
  <c r="V35" i="10"/>
  <c r="AC12" i="10"/>
  <c r="V36" i="10"/>
  <c r="K12" i="10"/>
  <c r="E8" i="10"/>
  <c r="M8" i="10"/>
  <c r="P9" i="10"/>
  <c r="V9" i="10"/>
  <c r="AA9" i="10"/>
  <c r="H35" i="10"/>
  <c r="AC21" i="10"/>
  <c r="F23" i="10"/>
  <c r="AA39" i="10"/>
  <c r="K21" i="10"/>
  <c r="A23" i="10"/>
  <c r="J23" i="10"/>
  <c r="E23" i="10"/>
  <c r="AA40" i="10"/>
  <c r="R18" i="10"/>
  <c r="H36" i="11"/>
  <c r="AH36" i="11"/>
  <c r="AA38" i="11"/>
  <c r="AC36" i="11"/>
  <c r="Z30" i="11"/>
  <c r="H39" i="11"/>
  <c r="X32" i="11"/>
  <c r="M28" i="11"/>
  <c r="M29" i="11"/>
  <c r="F29" i="11"/>
  <c r="AC35" i="11"/>
  <c r="H38" i="11"/>
  <c r="J40" i="11"/>
  <c r="U31" i="11"/>
  <c r="U30" i="11"/>
  <c r="J18" i="11"/>
  <c r="AG17" i="11"/>
  <c r="W17" i="11"/>
  <c r="F17" i="11"/>
  <c r="E14" i="11"/>
  <c r="AH35" i="11"/>
  <c r="AG13" i="11"/>
  <c r="O13" i="11"/>
  <c r="V35" i="11"/>
  <c r="AC12" i="11"/>
  <c r="V36" i="11"/>
  <c r="K12" i="11"/>
  <c r="E8" i="11"/>
  <c r="M8" i="11"/>
  <c r="P9" i="11"/>
  <c r="V9" i="11"/>
  <c r="AA9" i="11"/>
  <c r="H35" i="11"/>
  <c r="AC21" i="11"/>
  <c r="F23" i="11"/>
  <c r="AA39" i="11"/>
  <c r="K21" i="11"/>
  <c r="A23" i="11"/>
  <c r="J23" i="11"/>
  <c r="E23" i="11"/>
  <c r="R18" i="11"/>
  <c r="AA40" i="11"/>
  <c r="H36" i="12"/>
  <c r="AH36" i="12"/>
  <c r="AA38" i="12"/>
  <c r="AC36" i="12"/>
  <c r="Z30" i="12"/>
  <c r="H39" i="12"/>
  <c r="X32" i="12"/>
  <c r="M28" i="12"/>
  <c r="M29" i="12"/>
  <c r="F29" i="12"/>
  <c r="AC35" i="12"/>
  <c r="H38" i="12"/>
  <c r="J40" i="12"/>
  <c r="U31" i="12"/>
  <c r="U30" i="12"/>
  <c r="J18" i="12"/>
  <c r="AG17" i="12"/>
  <c r="W17" i="12"/>
  <c r="F17" i="12"/>
  <c r="E14" i="12"/>
  <c r="AH35" i="12"/>
  <c r="AG13" i="12"/>
  <c r="O13" i="12"/>
  <c r="V35" i="12"/>
  <c r="AC12" i="12"/>
  <c r="V36" i="12"/>
  <c r="K12" i="12"/>
  <c r="E8" i="12"/>
  <c r="M8" i="12"/>
  <c r="P9" i="12"/>
  <c r="V9" i="12"/>
  <c r="AA9" i="12"/>
  <c r="H35" i="12"/>
  <c r="AC21" i="12"/>
  <c r="F23" i="12"/>
  <c r="AA39" i="12"/>
  <c r="K21" i="12"/>
  <c r="A23" i="12"/>
  <c r="J23" i="12"/>
  <c r="E23" i="12"/>
  <c r="R18" i="12"/>
  <c r="AA40" i="12"/>
  <c r="H36" i="13"/>
  <c r="AH36" i="13"/>
  <c r="AA38" i="13"/>
  <c r="AC36" i="13"/>
  <c r="Z30" i="13"/>
  <c r="H39" i="13"/>
  <c r="X32" i="13"/>
  <c r="M28" i="13"/>
  <c r="M29" i="13"/>
  <c r="F29" i="13"/>
  <c r="AC35" i="13"/>
  <c r="H38" i="13"/>
  <c r="J40" i="13"/>
  <c r="U31" i="13"/>
  <c r="U30" i="13"/>
  <c r="J18" i="13"/>
  <c r="AG17" i="13"/>
  <c r="W17" i="13"/>
  <c r="F17" i="13"/>
  <c r="E14" i="13"/>
  <c r="AH35" i="13"/>
  <c r="AG13" i="13"/>
  <c r="O13" i="13"/>
  <c r="V35" i="13"/>
  <c r="AC12" i="13"/>
  <c r="V36" i="13"/>
  <c r="K12" i="13"/>
  <c r="E8" i="13"/>
  <c r="M8" i="13"/>
  <c r="P9" i="13"/>
  <c r="V9" i="13"/>
  <c r="AA9" i="13"/>
  <c r="H35" i="13"/>
  <c r="AC21" i="13"/>
  <c r="F23" i="13"/>
  <c r="AA39" i="13"/>
  <c r="K21" i="13"/>
  <c r="A23" i="13"/>
  <c r="J23" i="13"/>
  <c r="E23" i="13"/>
  <c r="R18" i="13"/>
  <c r="AA40" i="13"/>
  <c r="H36" i="14"/>
  <c r="AH36" i="14"/>
  <c r="AA38" i="14"/>
  <c r="AC36" i="14"/>
  <c r="Z30" i="14"/>
  <c r="H39" i="14"/>
  <c r="X32" i="14"/>
  <c r="M28" i="14"/>
  <c r="M29" i="14"/>
  <c r="F29" i="14"/>
  <c r="AC35" i="14"/>
  <c r="H38" i="14"/>
  <c r="J40" i="14"/>
  <c r="U31" i="14"/>
  <c r="U30" i="14"/>
  <c r="J18" i="14"/>
  <c r="AG17" i="14"/>
  <c r="W17" i="14"/>
  <c r="F17" i="14"/>
  <c r="E14" i="14"/>
  <c r="AH35" i="14"/>
  <c r="AG13" i="14"/>
  <c r="O13" i="14"/>
  <c r="V35" i="14"/>
  <c r="AC12" i="14"/>
  <c r="V36" i="14"/>
  <c r="K12" i="14"/>
  <c r="E8" i="14"/>
  <c r="M8" i="14"/>
  <c r="P9" i="14"/>
  <c r="V9" i="14"/>
  <c r="AA9" i="14"/>
  <c r="H35" i="14"/>
  <c r="AC21" i="14"/>
  <c r="F23" i="14"/>
  <c r="AA39" i="14"/>
  <c r="K21" i="14"/>
  <c r="A23" i="14"/>
  <c r="J23" i="14"/>
  <c r="E23" i="14"/>
  <c r="R18" i="14"/>
  <c r="AA40" i="14"/>
  <c r="H36" i="15"/>
  <c r="AH36" i="15"/>
  <c r="AA38" i="15"/>
  <c r="AC36" i="15"/>
  <c r="Z30" i="15"/>
  <c r="H39" i="15"/>
  <c r="X32" i="15"/>
  <c r="M28" i="15"/>
  <c r="M29" i="15"/>
  <c r="F29" i="15"/>
  <c r="AC35" i="15"/>
  <c r="H38" i="15"/>
  <c r="J40" i="15"/>
  <c r="U31" i="15"/>
  <c r="U30" i="15"/>
  <c r="J18" i="15"/>
  <c r="AG17" i="15"/>
  <c r="W17" i="15"/>
  <c r="F17" i="15"/>
  <c r="E14" i="15"/>
  <c r="AH35" i="15"/>
  <c r="AG13" i="15"/>
  <c r="O13" i="15"/>
  <c r="V35" i="15"/>
  <c r="AC12" i="15"/>
  <c r="V36" i="15"/>
  <c r="K12" i="15"/>
  <c r="E8" i="15"/>
  <c r="M8" i="15"/>
  <c r="P9" i="15"/>
  <c r="V9" i="15"/>
  <c r="AA9" i="15"/>
  <c r="H35" i="15"/>
  <c r="AC21" i="15"/>
  <c r="F23" i="15"/>
  <c r="AA39" i="15"/>
  <c r="K21" i="15"/>
  <c r="A23" i="15"/>
  <c r="J23" i="15"/>
  <c r="E23" i="15"/>
  <c r="R18" i="15"/>
  <c r="AA40" i="15"/>
  <c r="H36" i="16"/>
  <c r="AH36" i="16"/>
  <c r="AA38" i="16"/>
  <c r="AC36" i="16"/>
  <c r="Z30" i="16"/>
  <c r="H39" i="16"/>
  <c r="X32" i="16"/>
  <c r="M28" i="16"/>
  <c r="M29" i="16"/>
  <c r="F29" i="16"/>
  <c r="AC35" i="16"/>
  <c r="H38" i="16"/>
  <c r="J40" i="16"/>
  <c r="U31" i="16"/>
  <c r="U30" i="16"/>
  <c r="J18" i="16"/>
  <c r="AG17" i="16"/>
  <c r="W17" i="16"/>
  <c r="F17" i="16"/>
  <c r="E14" i="16"/>
  <c r="AH35" i="16"/>
  <c r="AG13" i="16"/>
  <c r="O13" i="16"/>
  <c r="V35" i="16"/>
  <c r="AC12" i="16"/>
  <c r="V36" i="16"/>
  <c r="K12" i="16"/>
  <c r="E8" i="16"/>
  <c r="M8" i="16"/>
  <c r="P9" i="16"/>
  <c r="V9" i="16"/>
  <c r="AA9" i="16"/>
  <c r="H35" i="16"/>
  <c r="AC21" i="16"/>
  <c r="F23" i="16"/>
  <c r="AA39" i="16"/>
  <c r="K21" i="16"/>
  <c r="A23" i="16"/>
  <c r="J23" i="16"/>
  <c r="E23" i="16"/>
  <c r="R18" i="16"/>
  <c r="AA40" i="16"/>
  <c r="H36" i="17"/>
  <c r="M28" i="17"/>
  <c r="AH36" i="17"/>
  <c r="AA38" i="17"/>
  <c r="AC36" i="17"/>
  <c r="Z30" i="17"/>
  <c r="H39" i="17"/>
  <c r="X32" i="17"/>
  <c r="M29" i="17"/>
  <c r="F29" i="17"/>
  <c r="AC35" i="17"/>
  <c r="H38" i="17"/>
  <c r="J40" i="17"/>
  <c r="U31" i="17"/>
  <c r="U30" i="17"/>
  <c r="J18" i="17"/>
  <c r="AG17" i="17"/>
  <c r="W17" i="17"/>
  <c r="F17" i="17"/>
  <c r="E14" i="17"/>
  <c r="AH35" i="17"/>
  <c r="AG13" i="17"/>
  <c r="O13" i="17"/>
  <c r="V35" i="17"/>
  <c r="AC12" i="17"/>
  <c r="V36" i="17"/>
  <c r="K12" i="17"/>
  <c r="E8" i="17"/>
  <c r="M8" i="17"/>
  <c r="P9" i="17"/>
  <c r="V9" i="17"/>
  <c r="AA9" i="17"/>
  <c r="H35" i="17"/>
  <c r="AC21" i="17"/>
  <c r="F23" i="17"/>
  <c r="AA39" i="17"/>
  <c r="K21" i="17"/>
  <c r="A23" i="17"/>
  <c r="J23" i="17"/>
  <c r="E23" i="17"/>
  <c r="R18" i="17"/>
  <c r="AA40" i="17"/>
  <c r="H36" i="18"/>
  <c r="AH36" i="18"/>
  <c r="AA38" i="18"/>
  <c r="AC36" i="18"/>
  <c r="Z30" i="18"/>
  <c r="H39" i="18"/>
  <c r="X32" i="18"/>
  <c r="M28" i="18"/>
  <c r="M29" i="18"/>
  <c r="F29" i="18"/>
  <c r="AC35" i="18"/>
  <c r="H38" i="18"/>
  <c r="J40" i="18"/>
  <c r="U31" i="18"/>
  <c r="U30" i="18"/>
  <c r="J18" i="18"/>
  <c r="AG17" i="18"/>
  <c r="W17" i="18"/>
  <c r="F17" i="18"/>
  <c r="E14" i="18"/>
  <c r="AH35" i="18"/>
  <c r="AG13" i="18"/>
  <c r="O13" i="18"/>
  <c r="V35" i="18"/>
  <c r="AC12" i="18"/>
  <c r="V36" i="18"/>
  <c r="K12" i="18"/>
  <c r="E8" i="18"/>
  <c r="M8" i="18"/>
  <c r="P9" i="18"/>
  <c r="V9" i="18"/>
  <c r="AA9" i="18"/>
  <c r="H35" i="18"/>
  <c r="AC21" i="18"/>
  <c r="F23" i="18"/>
  <c r="AA39" i="18"/>
  <c r="K21" i="18"/>
  <c r="A23" i="18"/>
  <c r="J23" i="18"/>
  <c r="E23" i="18"/>
  <c r="R18" i="18"/>
  <c r="AA40" i="18"/>
  <c r="H36" i="19"/>
  <c r="M28" i="19"/>
  <c r="AH36" i="19"/>
  <c r="AA38" i="19"/>
  <c r="AC36" i="19"/>
  <c r="Z30" i="19"/>
  <c r="H39" i="19"/>
  <c r="X32" i="19"/>
  <c r="M29" i="19"/>
  <c r="F29" i="19"/>
  <c r="AC35" i="19"/>
  <c r="H38" i="19"/>
  <c r="J40" i="19"/>
  <c r="U31" i="19"/>
  <c r="U30" i="19"/>
  <c r="J18" i="19"/>
  <c r="AG17" i="19"/>
  <c r="W17" i="19"/>
  <c r="F17" i="19"/>
  <c r="E14" i="19"/>
  <c r="AH35" i="19"/>
  <c r="AG13" i="19"/>
  <c r="O13" i="19"/>
  <c r="V35" i="19"/>
  <c r="AC12" i="19"/>
  <c r="V36" i="19"/>
  <c r="K12" i="19"/>
  <c r="E8" i="19"/>
  <c r="M8" i="19"/>
  <c r="P9" i="19"/>
  <c r="V9" i="19"/>
  <c r="AA9" i="19"/>
  <c r="H35" i="19"/>
  <c r="AC21" i="19"/>
  <c r="F23" i="19"/>
  <c r="AA39" i="19"/>
  <c r="K21" i="19"/>
  <c r="A23" i="19"/>
  <c r="J23" i="19"/>
  <c r="E23" i="19"/>
  <c r="AA40" i="19"/>
  <c r="R18" i="19"/>
  <c r="H36" i="20"/>
  <c r="AH36" i="20"/>
  <c r="AA38" i="20"/>
  <c r="AC36" i="20"/>
  <c r="Z30" i="20"/>
  <c r="H39" i="20"/>
  <c r="X32" i="20"/>
  <c r="M28" i="20"/>
  <c r="M29" i="20"/>
  <c r="F29" i="20"/>
  <c r="AC35" i="20"/>
  <c r="H38" i="20"/>
  <c r="J40" i="20"/>
  <c r="U31" i="20"/>
  <c r="U30" i="20"/>
  <c r="J18" i="20"/>
  <c r="AG17" i="20"/>
  <c r="W17" i="20"/>
  <c r="F17" i="20"/>
  <c r="E14" i="20"/>
  <c r="AH35" i="20"/>
  <c r="AG13" i="20"/>
  <c r="O13" i="20"/>
  <c r="V35" i="20"/>
  <c r="AC12" i="20"/>
  <c r="V36" i="20"/>
  <c r="K12" i="20"/>
  <c r="E8" i="20"/>
  <c r="M8" i="20"/>
  <c r="P9" i="20"/>
  <c r="V9" i="20"/>
  <c r="AA9" i="20"/>
  <c r="H35" i="20"/>
  <c r="AC21" i="20"/>
  <c r="F23" i="20"/>
  <c r="AA39" i="20"/>
  <c r="K21" i="20"/>
  <c r="A23" i="20"/>
  <c r="J23" i="20"/>
  <c r="E23" i="20"/>
  <c r="AA40" i="20"/>
  <c r="R18" i="20"/>
  <c r="H36" i="21"/>
  <c r="AH36" i="21"/>
  <c r="AA38" i="21"/>
  <c r="AC36" i="21"/>
  <c r="Z30" i="21"/>
  <c r="H39" i="21"/>
  <c r="X32" i="21"/>
  <c r="M28" i="21"/>
  <c r="M29" i="21"/>
  <c r="F29" i="21"/>
  <c r="AC35" i="21"/>
  <c r="H38" i="21"/>
  <c r="J40" i="21"/>
  <c r="U31" i="21"/>
  <c r="U30" i="21"/>
  <c r="J18" i="21"/>
  <c r="AG17" i="21"/>
  <c r="W17" i="21"/>
  <c r="F17" i="21"/>
  <c r="E14" i="21"/>
  <c r="AH35" i="21"/>
  <c r="AG13" i="21"/>
  <c r="O13" i="21"/>
  <c r="V35" i="21"/>
  <c r="AC12" i="21"/>
  <c r="V36" i="21"/>
  <c r="K12" i="21"/>
  <c r="E8" i="21"/>
  <c r="M8" i="21"/>
  <c r="P9" i="21"/>
  <c r="V9" i="21"/>
  <c r="AA9" i="21"/>
  <c r="H35" i="21"/>
  <c r="AC21" i="21"/>
  <c r="F23" i="21"/>
  <c r="AA39" i="21"/>
  <c r="K21" i="21"/>
  <c r="A23" i="21"/>
  <c r="J23" i="21"/>
  <c r="E23" i="21"/>
  <c r="R18" i="21"/>
  <c r="AA40" i="21"/>
  <c r="V35" i="22"/>
  <c r="V9" i="22"/>
  <c r="H36" i="22"/>
  <c r="AH36" i="22"/>
  <c r="AA38" i="22"/>
  <c r="AC36" i="22"/>
  <c r="Z30" i="22"/>
  <c r="H39" i="22"/>
  <c r="X32" i="22"/>
  <c r="M28" i="22"/>
  <c r="M29" i="22"/>
  <c r="F29" i="22"/>
  <c r="AC35" i="22"/>
  <c r="H38" i="22"/>
  <c r="J40" i="22"/>
  <c r="U31" i="22"/>
  <c r="U30" i="22"/>
  <c r="J18" i="22"/>
  <c r="AG17" i="22"/>
  <c r="W17" i="22"/>
  <c r="F17" i="22"/>
  <c r="E14" i="22"/>
  <c r="AH35" i="22"/>
  <c r="AG13" i="22"/>
  <c r="O13" i="22"/>
  <c r="AC12" i="22"/>
  <c r="V36" i="22"/>
  <c r="K12" i="22"/>
  <c r="E8" i="22"/>
  <c r="M8" i="22"/>
  <c r="P9" i="22"/>
  <c r="AA9" i="22"/>
  <c r="H35" i="22"/>
  <c r="AC21" i="22"/>
  <c r="F23" i="22"/>
  <c r="AA39" i="22"/>
  <c r="K21" i="22"/>
  <c r="A23" i="22"/>
  <c r="J23" i="22"/>
  <c r="E23" i="22"/>
  <c r="R18" i="22"/>
  <c r="AA40" i="22"/>
  <c r="H36" i="23"/>
  <c r="AH36" i="23"/>
  <c r="AA38" i="23"/>
  <c r="AC36" i="23"/>
  <c r="Z30" i="23"/>
  <c r="H39" i="23"/>
  <c r="X32" i="23"/>
  <c r="M28" i="23"/>
  <c r="M29" i="23"/>
  <c r="F29" i="23"/>
  <c r="AC35" i="23"/>
  <c r="H38" i="23"/>
  <c r="J40" i="23"/>
  <c r="U31" i="23"/>
  <c r="U30" i="23"/>
  <c r="J18" i="23"/>
  <c r="AG17" i="23"/>
  <c r="W17" i="23"/>
  <c r="F17" i="23"/>
  <c r="E14" i="23"/>
  <c r="AH35" i="23"/>
  <c r="AG13" i="23"/>
  <c r="O13" i="23"/>
  <c r="V35" i="23"/>
  <c r="AC12" i="23"/>
  <c r="V36" i="23"/>
  <c r="K12" i="23"/>
  <c r="E8" i="23"/>
  <c r="M8" i="23"/>
  <c r="P9" i="23"/>
  <c r="V9" i="23"/>
  <c r="AA9" i="23"/>
  <c r="H35" i="23"/>
  <c r="AC21" i="23"/>
  <c r="F23" i="23"/>
  <c r="AA39" i="23"/>
  <c r="K21" i="23"/>
  <c r="A23" i="23"/>
  <c r="J23" i="23"/>
  <c r="E23" i="23"/>
  <c r="R18" i="23"/>
  <c r="AA40" i="23"/>
  <c r="H36" i="24"/>
  <c r="AH36" i="24"/>
  <c r="AA38" i="24"/>
  <c r="AC36" i="24"/>
  <c r="Z30" i="24"/>
  <c r="H39" i="24"/>
  <c r="X32" i="24"/>
  <c r="M28" i="24"/>
  <c r="M29" i="24"/>
  <c r="F29" i="24"/>
  <c r="AC35" i="24"/>
  <c r="H38" i="24"/>
  <c r="J40" i="24"/>
  <c r="U31" i="24"/>
  <c r="U30" i="24"/>
  <c r="J18" i="24"/>
  <c r="AG17" i="24"/>
  <c r="W17" i="24"/>
  <c r="F17" i="24"/>
  <c r="E14" i="24"/>
  <c r="AH35" i="24"/>
  <c r="AG13" i="24"/>
  <c r="O13" i="24"/>
  <c r="V35" i="24"/>
  <c r="AC12" i="24"/>
  <c r="V36" i="24"/>
  <c r="K12" i="24"/>
  <c r="E8" i="24"/>
  <c r="M8" i="24"/>
  <c r="P9" i="24"/>
  <c r="V9" i="24"/>
  <c r="AA9" i="24"/>
  <c r="H35" i="24"/>
  <c r="AC21" i="24"/>
  <c r="F23" i="24"/>
  <c r="AA39" i="24"/>
  <c r="K21" i="24"/>
  <c r="A23" i="24"/>
  <c r="J23" i="24"/>
  <c r="E23" i="24"/>
  <c r="R18" i="24"/>
  <c r="AA40" i="24"/>
  <c r="U31" i="25"/>
  <c r="U30" i="25"/>
  <c r="J18" i="25"/>
  <c r="AG17" i="25"/>
  <c r="W17" i="25"/>
  <c r="F17" i="25"/>
  <c r="E14" i="25"/>
  <c r="AH35" i="25"/>
  <c r="AG13" i="25"/>
  <c r="O13" i="25"/>
  <c r="V35" i="25"/>
  <c r="AC12" i="25"/>
  <c r="V36" i="25"/>
  <c r="K12" i="25"/>
  <c r="E8" i="25"/>
  <c r="M8" i="25"/>
  <c r="P9" i="25"/>
  <c r="V9" i="25"/>
  <c r="AA9" i="25"/>
  <c r="F23" i="25"/>
  <c r="K21" i="25"/>
  <c r="A23" i="25"/>
  <c r="J23" i="25"/>
  <c r="E23" i="25"/>
  <c r="R18" i="25"/>
  <c r="AA40" i="25"/>
  <c r="U31" i="26"/>
  <c r="U30" i="26"/>
  <c r="J18" i="26"/>
  <c r="AG17" i="26"/>
  <c r="W17" i="26"/>
  <c r="F17" i="26"/>
  <c r="E14" i="26"/>
  <c r="AH35" i="26"/>
  <c r="AG13" i="26"/>
  <c r="O13" i="26"/>
  <c r="V35" i="26"/>
  <c r="AC12" i="26"/>
  <c r="V36" i="26"/>
  <c r="K12" i="26"/>
  <c r="E8" i="26"/>
  <c r="M8" i="26"/>
  <c r="P9" i="26"/>
  <c r="V9" i="26"/>
  <c r="AA9" i="26"/>
  <c r="K21" i="26"/>
  <c r="A23" i="26"/>
  <c r="AA40" i="26"/>
  <c r="F23" i="26"/>
  <c r="J23" i="26"/>
  <c r="E23" i="26"/>
  <c r="R18" i="26"/>
  <c r="H36" i="27"/>
  <c r="AH36" i="27"/>
  <c r="AA38" i="27"/>
  <c r="AC36" i="27"/>
  <c r="Z30" i="27"/>
  <c r="H39" i="27"/>
  <c r="X32" i="27"/>
  <c r="M28" i="27"/>
  <c r="M29" i="27"/>
  <c r="F29" i="27"/>
  <c r="AC35" i="27"/>
  <c r="H38" i="27"/>
  <c r="J40" i="27"/>
  <c r="U31" i="27"/>
  <c r="U30" i="27"/>
  <c r="J18" i="27"/>
  <c r="AG17" i="27"/>
  <c r="W17" i="27"/>
  <c r="F17" i="27"/>
  <c r="E14" i="27"/>
  <c r="AH35" i="27"/>
  <c r="AG13" i="27"/>
  <c r="O13" i="27"/>
  <c r="V35" i="27"/>
  <c r="AC12" i="27"/>
  <c r="V36" i="27"/>
  <c r="K12" i="27"/>
  <c r="E8" i="27"/>
  <c r="M8" i="27"/>
  <c r="P9" i="27"/>
  <c r="V9" i="27"/>
  <c r="AA9" i="27"/>
  <c r="H35" i="27"/>
  <c r="AC21" i="27"/>
  <c r="F23" i="27"/>
  <c r="AA39" i="27"/>
  <c r="K21" i="27"/>
  <c r="A23" i="27"/>
  <c r="J23" i="27"/>
  <c r="E23" i="27"/>
  <c r="R18" i="27"/>
  <c r="AA40" i="27"/>
  <c r="H36" i="28"/>
  <c r="AH36" i="28"/>
  <c r="AA38" i="28"/>
  <c r="AC36" i="28"/>
  <c r="Z30" i="28"/>
  <c r="H39" i="28"/>
  <c r="X32" i="28"/>
  <c r="M28" i="28"/>
  <c r="M29" i="28"/>
  <c r="F29" i="28"/>
  <c r="AC35" i="28"/>
  <c r="H38" i="28"/>
  <c r="J40" i="28"/>
  <c r="U31" i="28"/>
  <c r="U30" i="28"/>
  <c r="J18" i="28"/>
  <c r="AG17" i="28"/>
  <c r="W17" i="28"/>
  <c r="F17" i="28"/>
  <c r="E14" i="28"/>
  <c r="AH35" i="28"/>
  <c r="AG13" i="28"/>
  <c r="O13" i="28"/>
  <c r="V35" i="28"/>
  <c r="AC12" i="28"/>
  <c r="V36" i="28"/>
  <c r="K12" i="28"/>
  <c r="E8" i="28"/>
  <c r="M8" i="28"/>
  <c r="P9" i="28"/>
  <c r="V9" i="28"/>
  <c r="AA9" i="28"/>
  <c r="H35" i="28"/>
  <c r="AC21" i="28"/>
  <c r="F23" i="28"/>
  <c r="AA39" i="28"/>
  <c r="K21" i="28"/>
  <c r="A23" i="28"/>
  <c r="J23" i="28"/>
  <c r="E23" i="28"/>
  <c r="R18" i="28"/>
  <c r="AA40" i="28"/>
  <c r="H36" i="29"/>
  <c r="AH36" i="29"/>
  <c r="AA38" i="29"/>
  <c r="AC36" i="29"/>
  <c r="Z30" i="29"/>
  <c r="H39" i="29"/>
  <c r="X32" i="29"/>
  <c r="M28" i="29"/>
  <c r="M29" i="29"/>
  <c r="F29" i="29"/>
  <c r="AC35" i="29"/>
  <c r="H38" i="29"/>
  <c r="J40" i="29"/>
  <c r="U31" i="29"/>
  <c r="U30" i="29"/>
  <c r="J18" i="29"/>
  <c r="AG17" i="29"/>
  <c r="W17" i="29"/>
  <c r="F17" i="29"/>
  <c r="E14" i="29"/>
  <c r="AH35" i="29"/>
  <c r="AG13" i="29"/>
  <c r="O13" i="29"/>
  <c r="V35" i="29"/>
  <c r="AC12" i="29"/>
  <c r="V36" i="29"/>
  <c r="K12" i="29"/>
  <c r="E8" i="29"/>
  <c r="M8" i="29"/>
  <c r="P9" i="29"/>
  <c r="V9" i="29"/>
  <c r="AA9" i="29"/>
  <c r="H35" i="29"/>
  <c r="AC21" i="29"/>
  <c r="F23" i="29"/>
  <c r="AA39" i="29"/>
  <c r="K21" i="29"/>
  <c r="A23" i="29"/>
  <c r="J23" i="29"/>
  <c r="E23" i="29"/>
  <c r="R18" i="29"/>
  <c r="AA40" i="29"/>
  <c r="H36" i="30"/>
  <c r="M28" i="30"/>
  <c r="AH36" i="30"/>
  <c r="AA38" i="30"/>
  <c r="AC36" i="30"/>
  <c r="Z30" i="30"/>
  <c r="H39" i="30"/>
  <c r="X32" i="30"/>
  <c r="M29" i="30"/>
  <c r="F29" i="30"/>
  <c r="AC35" i="30"/>
  <c r="H38" i="30"/>
  <c r="J40" i="30"/>
  <c r="U31" i="30"/>
  <c r="U30" i="30"/>
  <c r="J18" i="30"/>
  <c r="AG17" i="30"/>
  <c r="W17" i="30"/>
  <c r="F17" i="30"/>
  <c r="E14" i="30"/>
  <c r="AH35" i="30"/>
  <c r="AG13" i="30"/>
  <c r="O13" i="30"/>
  <c r="V35" i="30"/>
  <c r="AC12" i="30"/>
  <c r="V36" i="30"/>
  <c r="K12" i="30"/>
  <c r="E8" i="30"/>
  <c r="M8" i="30"/>
  <c r="P9" i="30"/>
  <c r="V9" i="30"/>
  <c r="AA9" i="30"/>
  <c r="H35" i="30"/>
  <c r="AC21" i="30"/>
  <c r="F23" i="30"/>
  <c r="AA39" i="30"/>
  <c r="K21" i="30"/>
  <c r="A23" i="30"/>
  <c r="J23" i="30"/>
  <c r="E23" i="30"/>
  <c r="AA40" i="30"/>
  <c r="R18" i="30"/>
  <c r="H36" i="31"/>
  <c r="M28" i="31"/>
  <c r="AH36" i="31"/>
  <c r="AA38" i="31"/>
  <c r="AC36" i="31"/>
  <c r="Z30" i="31"/>
  <c r="H39" i="31"/>
  <c r="X32" i="31"/>
  <c r="M29" i="31"/>
  <c r="F29" i="31"/>
  <c r="AC35" i="31"/>
  <c r="H38" i="31"/>
  <c r="J40" i="31"/>
  <c r="U31" i="31"/>
  <c r="U30" i="31"/>
  <c r="J18" i="31"/>
  <c r="AG17" i="31"/>
  <c r="W17" i="31"/>
  <c r="F17" i="31"/>
  <c r="E14" i="31"/>
  <c r="AH35" i="31"/>
  <c r="AG13" i="31"/>
  <c r="O13" i="31"/>
  <c r="V35" i="31"/>
  <c r="AC12" i="31"/>
  <c r="V36" i="31"/>
  <c r="K12" i="31"/>
  <c r="E8" i="31"/>
  <c r="M8" i="31"/>
  <c r="P9" i="31"/>
  <c r="V9" i="31"/>
  <c r="AA9" i="31"/>
  <c r="H35" i="31"/>
  <c r="AC21" i="31"/>
  <c r="F23" i="31"/>
  <c r="AA39" i="31"/>
  <c r="K21" i="31"/>
  <c r="A23" i="31"/>
  <c r="J23" i="31"/>
  <c r="E23" i="31"/>
  <c r="AA40" i="31"/>
  <c r="R18" i="31"/>
  <c r="V35" i="32"/>
  <c r="V9" i="32"/>
  <c r="H36" i="32"/>
  <c r="AH36" i="32"/>
  <c r="AA38" i="32"/>
  <c r="AC36" i="32"/>
  <c r="Z30" i="32"/>
  <c r="H39" i="32"/>
  <c r="X32" i="32"/>
  <c r="M28" i="32"/>
  <c r="M29" i="32"/>
  <c r="F29" i="32"/>
  <c r="AC35" i="32"/>
  <c r="H38" i="32"/>
  <c r="J40" i="32"/>
  <c r="U31" i="32"/>
  <c r="U30" i="32"/>
  <c r="J18" i="32"/>
  <c r="AG17" i="32"/>
  <c r="W17" i="32"/>
  <c r="F17" i="32"/>
  <c r="E14" i="32"/>
  <c r="AH35" i="32"/>
  <c r="AG13" i="32"/>
  <c r="O13" i="32"/>
  <c r="AC12" i="32"/>
  <c r="V36" i="32"/>
  <c r="K12" i="32"/>
  <c r="E8" i="32"/>
  <c r="M8" i="32"/>
  <c r="P9" i="32"/>
  <c r="AA9" i="32"/>
  <c r="H35" i="32"/>
  <c r="AC21" i="32"/>
  <c r="F23" i="32"/>
  <c r="AA39" i="32"/>
  <c r="K21" i="32"/>
  <c r="A23" i="32"/>
  <c r="J23" i="32"/>
  <c r="E23" i="32"/>
  <c r="AA40" i="32"/>
  <c r="R18" i="32"/>
  <c r="H36" i="33"/>
  <c r="M28" i="33"/>
  <c r="V35" i="33"/>
  <c r="V9" i="33"/>
  <c r="AH36" i="33"/>
  <c r="AA38" i="33"/>
  <c r="AC36" i="33"/>
  <c r="Z30" i="33"/>
  <c r="H39" i="33"/>
  <c r="X32" i="33"/>
  <c r="M29" i="33"/>
  <c r="F29" i="33"/>
  <c r="AC35" i="33"/>
  <c r="H38" i="33"/>
  <c r="J40" i="33"/>
  <c r="U31" i="33"/>
  <c r="U30" i="33"/>
  <c r="J18" i="33"/>
  <c r="AG17" i="33"/>
  <c r="W17" i="33"/>
  <c r="F17" i="33"/>
  <c r="E14" i="33"/>
  <c r="AH35" i="33"/>
  <c r="AG13" i="33"/>
  <c r="O13" i="33"/>
  <c r="AC12" i="33"/>
  <c r="V36" i="33"/>
  <c r="K12" i="33"/>
  <c r="E8" i="33"/>
  <c r="M8" i="33"/>
  <c r="P9" i="33"/>
  <c r="AA9" i="33"/>
  <c r="H35" i="33"/>
  <c r="AC21" i="33"/>
  <c r="F23" i="33"/>
  <c r="AA39" i="33"/>
  <c r="K21" i="33"/>
  <c r="A23" i="33"/>
  <c r="J23" i="33"/>
  <c r="E23" i="33"/>
  <c r="AA40" i="33"/>
  <c r="R18" i="33"/>
  <c r="H36" i="34"/>
  <c r="AH36" i="34"/>
  <c r="AA38" i="34"/>
  <c r="AC36" i="34"/>
  <c r="Z30" i="34"/>
  <c r="H39" i="34"/>
  <c r="X32" i="34"/>
  <c r="M28" i="34"/>
  <c r="M29" i="34"/>
  <c r="F29" i="34"/>
  <c r="AC35" i="34"/>
  <c r="H38" i="34"/>
  <c r="J40" i="34"/>
  <c r="U31" i="34"/>
  <c r="U30" i="34"/>
  <c r="J18" i="34"/>
  <c r="AG17" i="34"/>
  <c r="W17" i="34"/>
  <c r="F17" i="34"/>
  <c r="E14" i="34"/>
  <c r="AH35" i="34"/>
  <c r="AG13" i="34"/>
  <c r="O13" i="34"/>
  <c r="V35" i="34"/>
  <c r="AC12" i="34"/>
  <c r="V36" i="34"/>
  <c r="K12" i="34"/>
  <c r="E8" i="34"/>
  <c r="M8" i="34"/>
  <c r="P9" i="34"/>
  <c r="V9" i="34"/>
  <c r="AA9" i="34"/>
  <c r="H35" i="34"/>
  <c r="AC21" i="34"/>
  <c r="F23" i="34"/>
  <c r="AA39" i="34"/>
  <c r="K21" i="34"/>
  <c r="A23" i="34"/>
  <c r="J23" i="34"/>
  <c r="E23" i="34"/>
  <c r="AA40" i="34"/>
  <c r="R18" i="34"/>
  <c r="V35" i="35"/>
  <c r="V9" i="35"/>
  <c r="H36" i="35"/>
  <c r="AH36" i="35"/>
  <c r="AA38" i="35"/>
  <c r="AC36" i="35"/>
  <c r="Z30" i="35"/>
  <c r="H39" i="35"/>
  <c r="X32" i="35"/>
  <c r="M28" i="35"/>
  <c r="M29" i="35"/>
  <c r="F29" i="35"/>
  <c r="AC35" i="35"/>
  <c r="H38" i="35"/>
  <c r="J40" i="35"/>
  <c r="U31" i="35"/>
  <c r="U30" i="35"/>
  <c r="J18" i="35"/>
  <c r="AG17" i="35"/>
  <c r="W17" i="35"/>
  <c r="F17" i="35"/>
  <c r="E14" i="35"/>
  <c r="AH35" i="35"/>
  <c r="AG13" i="35"/>
  <c r="O13" i="35"/>
  <c r="AC12" i="35"/>
  <c r="V36" i="35"/>
  <c r="K12" i="35"/>
  <c r="E8" i="35"/>
  <c r="M8" i="35"/>
  <c r="P9" i="35"/>
  <c r="AA9" i="35"/>
  <c r="H35" i="35"/>
  <c r="AC21" i="35"/>
  <c r="F23" i="35"/>
  <c r="AA39" i="35"/>
  <c r="K21" i="35"/>
  <c r="A23" i="35"/>
  <c r="J23" i="35"/>
  <c r="E23" i="35"/>
  <c r="AA40" i="35"/>
  <c r="R18" i="35"/>
  <c r="V35" i="36"/>
  <c r="V9" i="36"/>
  <c r="H36" i="36"/>
  <c r="AH36" i="36"/>
  <c r="AA38" i="36"/>
  <c r="AC36" i="36"/>
  <c r="Z30" i="36"/>
  <c r="H39" i="36"/>
  <c r="X32" i="36"/>
  <c r="M28" i="36"/>
  <c r="M29" i="36"/>
  <c r="F29" i="36"/>
  <c r="AC35" i="36"/>
  <c r="H38" i="36"/>
  <c r="J40" i="36"/>
  <c r="U31" i="36"/>
  <c r="U30" i="36"/>
  <c r="J18" i="36"/>
  <c r="AG17" i="36"/>
  <c r="W17" i="36"/>
  <c r="F17" i="36"/>
  <c r="E14" i="36"/>
  <c r="AH35" i="36"/>
  <c r="AG13" i="36"/>
  <c r="O13" i="36"/>
  <c r="AC12" i="36"/>
  <c r="V36" i="36"/>
  <c r="K12" i="36"/>
  <c r="E8" i="36"/>
  <c r="M8" i="36"/>
  <c r="P9" i="36"/>
  <c r="AA9" i="36"/>
  <c r="H35" i="36"/>
  <c r="AC21" i="36"/>
  <c r="F23" i="36"/>
  <c r="AA39" i="36"/>
  <c r="K21" i="36"/>
  <c r="A23" i="36"/>
  <c r="J23" i="36"/>
  <c r="E23" i="36"/>
  <c r="AA40" i="36"/>
  <c r="R18" i="36"/>
  <c r="H36" i="37"/>
  <c r="AH36" i="37"/>
  <c r="AA38" i="37"/>
  <c r="AC36" i="37"/>
  <c r="Z30" i="37"/>
  <c r="H39" i="37"/>
  <c r="X32" i="37"/>
  <c r="M28" i="37"/>
  <c r="M29" i="37"/>
  <c r="F29" i="37"/>
  <c r="AC35" i="37"/>
  <c r="H38" i="37"/>
  <c r="J40" i="37"/>
  <c r="U31" i="37"/>
  <c r="U30" i="37"/>
  <c r="J18" i="37"/>
  <c r="AG17" i="37"/>
  <c r="W17" i="37"/>
  <c r="F17" i="37"/>
  <c r="E14" i="37"/>
  <c r="AH35" i="37"/>
  <c r="AG13" i="37"/>
  <c r="O13" i="37"/>
  <c r="V35" i="37"/>
  <c r="AC12" i="37"/>
  <c r="V36" i="37"/>
  <c r="K12" i="37"/>
  <c r="E8" i="37"/>
  <c r="M8" i="37"/>
  <c r="P9" i="37"/>
  <c r="V9" i="37"/>
  <c r="AA9" i="37"/>
  <c r="H35" i="37"/>
  <c r="AC21" i="37"/>
  <c r="F23" i="37"/>
  <c r="AA39" i="37"/>
  <c r="K21" i="37"/>
  <c r="A23" i="37"/>
  <c r="J23" i="37"/>
  <c r="E23" i="37"/>
  <c r="AA40" i="37"/>
  <c r="R18" i="37"/>
  <c r="H36" i="38"/>
  <c r="AH36" i="38"/>
  <c r="AA38" i="38"/>
  <c r="AC36" i="38"/>
  <c r="Z30" i="38"/>
  <c r="H39" i="38"/>
  <c r="X32" i="38"/>
  <c r="M28" i="38"/>
  <c r="M29" i="38"/>
  <c r="F29" i="38"/>
  <c r="AC35" i="38"/>
  <c r="H38" i="38"/>
  <c r="J40" i="38"/>
  <c r="U31" i="38"/>
  <c r="U30" i="38"/>
  <c r="J18" i="38"/>
  <c r="AG17" i="38"/>
  <c r="W17" i="38"/>
  <c r="F17" i="38"/>
  <c r="E14" i="38"/>
  <c r="AH35" i="38"/>
  <c r="AG13" i="38"/>
  <c r="O13" i="38"/>
  <c r="V35" i="38"/>
  <c r="AC12" i="38"/>
  <c r="V36" i="38"/>
  <c r="K12" i="38"/>
  <c r="E8" i="38"/>
  <c r="M8" i="38"/>
  <c r="P9" i="38"/>
  <c r="V9" i="38"/>
  <c r="AA9" i="38"/>
  <c r="H35" i="38"/>
  <c r="AC21" i="38"/>
  <c r="F23" i="38"/>
  <c r="AA39" i="38"/>
  <c r="K21" i="38"/>
  <c r="A23" i="38"/>
  <c r="J23" i="38"/>
  <c r="E23" i="38"/>
  <c r="AA40" i="38"/>
  <c r="R18" i="38"/>
  <c r="H36" i="39"/>
  <c r="AH36" i="39"/>
  <c r="AA38" i="39"/>
  <c r="H39" i="39"/>
  <c r="X32" i="39"/>
  <c r="AC36" i="39"/>
  <c r="Z30" i="39"/>
  <c r="M28" i="39"/>
  <c r="M29" i="39"/>
  <c r="F29" i="39"/>
  <c r="AC35" i="39"/>
  <c r="H38" i="39"/>
  <c r="J40" i="39"/>
  <c r="U31" i="39"/>
  <c r="U30" i="39"/>
  <c r="J18" i="39"/>
  <c r="AG17" i="39"/>
  <c r="W17" i="39"/>
  <c r="F17" i="39"/>
  <c r="E14" i="39"/>
  <c r="AH35" i="39"/>
  <c r="AG13" i="39"/>
  <c r="O13" i="39"/>
  <c r="V35" i="39"/>
  <c r="AC12" i="39"/>
  <c r="V36" i="39"/>
  <c r="K12" i="39"/>
  <c r="E8" i="39"/>
  <c r="M8" i="39"/>
  <c r="P9" i="39"/>
  <c r="V9" i="39"/>
  <c r="AA9" i="39"/>
  <c r="H35" i="39"/>
  <c r="AC21" i="39"/>
  <c r="F23" i="39"/>
  <c r="AA39" i="39"/>
  <c r="K21" i="39"/>
  <c r="A23" i="39"/>
  <c r="J23" i="39"/>
  <c r="E23" i="39"/>
  <c r="AA40" i="39"/>
  <c r="R18" i="39"/>
  <c r="H36" i="40"/>
  <c r="AH36" i="40"/>
  <c r="AA38" i="40"/>
  <c r="AC36" i="40"/>
  <c r="Z30" i="40"/>
  <c r="H39" i="40"/>
  <c r="X32" i="40"/>
  <c r="M28" i="40"/>
  <c r="M29" i="40"/>
  <c r="F29" i="40"/>
  <c r="AC35" i="40"/>
  <c r="H38" i="40"/>
  <c r="J40" i="40"/>
  <c r="U31" i="40"/>
  <c r="U30" i="40"/>
  <c r="J18" i="40"/>
  <c r="AG17" i="40"/>
  <c r="W17" i="40"/>
  <c r="F17" i="40"/>
  <c r="E14" i="40"/>
  <c r="AH35" i="40"/>
  <c r="AG13" i="40"/>
  <c r="O13" i="40"/>
  <c r="V35" i="40"/>
  <c r="AC12" i="40"/>
  <c r="V36" i="40"/>
  <c r="K12" i="40"/>
  <c r="E8" i="40"/>
  <c r="M8" i="40"/>
  <c r="P9" i="40"/>
  <c r="V9" i="40"/>
  <c r="AA9" i="40"/>
  <c r="H35" i="40"/>
  <c r="AC21" i="40"/>
  <c r="F23" i="40"/>
  <c r="AA39" i="40"/>
  <c r="K21" i="40"/>
  <c r="A23" i="40"/>
  <c r="J23" i="40"/>
  <c r="E23" i="40"/>
  <c r="AA40" i="40"/>
  <c r="R18" i="40"/>
  <c r="H36" i="41"/>
  <c r="AH36" i="41"/>
  <c r="AA38" i="41"/>
  <c r="AC36" i="41"/>
  <c r="Z30" i="41"/>
  <c r="H39" i="41"/>
  <c r="X32" i="41"/>
  <c r="M28" i="41"/>
  <c r="M29" i="41"/>
  <c r="F29" i="41"/>
  <c r="AC35" i="41"/>
  <c r="H38" i="41"/>
  <c r="J40" i="41"/>
  <c r="U31" i="41"/>
  <c r="U30" i="41"/>
  <c r="J18" i="41"/>
  <c r="AG17" i="41"/>
  <c r="W17" i="41"/>
  <c r="F17" i="41"/>
  <c r="E14" i="41"/>
  <c r="AH35" i="41"/>
  <c r="AG13" i="41"/>
  <c r="O13" i="41"/>
  <c r="V35" i="41"/>
  <c r="AC12" i="41"/>
  <c r="V36" i="41"/>
  <c r="K12" i="41"/>
  <c r="E8" i="41"/>
  <c r="M8" i="41"/>
  <c r="P9" i="41"/>
  <c r="V9" i="41"/>
  <c r="AA9" i="41"/>
  <c r="H35" i="41"/>
  <c r="AC21" i="41"/>
  <c r="F23" i="41"/>
  <c r="AA39" i="41"/>
  <c r="K21" i="41"/>
  <c r="A23" i="41"/>
  <c r="J23" i="41"/>
  <c r="E23" i="41"/>
  <c r="AA40" i="41"/>
  <c r="R18" i="41"/>
  <c r="H36" i="42"/>
  <c r="AH36" i="42"/>
  <c r="AA38" i="42"/>
  <c r="AC36" i="42"/>
  <c r="Z30" i="42"/>
  <c r="H39" i="42"/>
  <c r="X32" i="42"/>
  <c r="M28" i="42"/>
  <c r="M29" i="42"/>
  <c r="F29" i="42"/>
  <c r="AC35" i="42"/>
  <c r="H38" i="42"/>
  <c r="J40" i="42"/>
  <c r="U31" i="42"/>
  <c r="U30" i="42"/>
  <c r="J18" i="42"/>
  <c r="AG17" i="42"/>
  <c r="W17" i="42"/>
  <c r="F17" i="42"/>
  <c r="E14" i="42"/>
  <c r="AH35" i="42"/>
  <c r="AG13" i="42"/>
  <c r="O13" i="42"/>
  <c r="V35" i="42"/>
  <c r="AC12" i="42"/>
  <c r="V36" i="42"/>
  <c r="K12" i="42"/>
  <c r="E8" i="42"/>
  <c r="M8" i="42"/>
  <c r="P9" i="42"/>
  <c r="V9" i="42"/>
  <c r="AA9" i="42"/>
  <c r="H35" i="42"/>
  <c r="AC21" i="42"/>
  <c r="F23" i="42"/>
  <c r="AA39" i="42"/>
  <c r="K21" i="42"/>
  <c r="A23" i="42"/>
  <c r="J23" i="42"/>
  <c r="E23" i="42"/>
  <c r="AA40" i="42"/>
  <c r="R18" i="42"/>
  <c r="AH36" i="43"/>
  <c r="AA38" i="43"/>
  <c r="H39" i="43"/>
  <c r="X32" i="43"/>
  <c r="AC36" i="43"/>
  <c r="Z30" i="43"/>
  <c r="H36" i="43"/>
  <c r="M28" i="43"/>
  <c r="M29" i="43"/>
  <c r="F29" i="43"/>
  <c r="AC35" i="43"/>
  <c r="H38" i="43"/>
  <c r="J40" i="43"/>
  <c r="U31" i="43"/>
  <c r="U30" i="43"/>
  <c r="J18" i="43"/>
  <c r="AG17" i="43"/>
  <c r="W17" i="43"/>
  <c r="F17" i="43"/>
  <c r="E14" i="43"/>
  <c r="AH35" i="43"/>
  <c r="AG13" i="43"/>
  <c r="O13" i="43"/>
  <c r="V35" i="43"/>
  <c r="AC12" i="43"/>
  <c r="V36" i="43"/>
  <c r="K12" i="43"/>
  <c r="E8" i="43"/>
  <c r="M8" i="43"/>
  <c r="P9" i="43"/>
  <c r="V9" i="43"/>
  <c r="AA9" i="43"/>
  <c r="H35" i="43"/>
  <c r="AC21" i="43"/>
  <c r="F23" i="43"/>
  <c r="AA39" i="43"/>
  <c r="K21" i="43"/>
  <c r="A23" i="43"/>
  <c r="J23" i="43"/>
  <c r="E23" i="43"/>
  <c r="AA40" i="43"/>
  <c r="R18" i="43"/>
  <c r="H36" i="44"/>
  <c r="AH36" i="44"/>
  <c r="AA38" i="44"/>
  <c r="AC36" i="44"/>
  <c r="Z30" i="44"/>
  <c r="H39" i="44"/>
  <c r="X32" i="44"/>
  <c r="M28" i="44"/>
  <c r="M29" i="44"/>
  <c r="F29" i="44"/>
  <c r="AC35" i="44"/>
  <c r="H38" i="44"/>
  <c r="J40" i="44"/>
  <c r="U31" i="44"/>
  <c r="U30" i="44"/>
  <c r="J18" i="44"/>
  <c r="AG17" i="44"/>
  <c r="W17" i="44"/>
  <c r="F17" i="44"/>
  <c r="E14" i="44"/>
  <c r="AH35" i="44"/>
  <c r="AG13" i="44"/>
  <c r="O13" i="44"/>
  <c r="V35" i="44"/>
  <c r="AC12" i="44"/>
  <c r="V36" i="44"/>
  <c r="K12" i="44"/>
  <c r="E8" i="44"/>
  <c r="M8" i="44"/>
  <c r="P9" i="44"/>
  <c r="V9" i="44"/>
  <c r="AA9" i="44"/>
  <c r="H35" i="44"/>
  <c r="AC21" i="44"/>
  <c r="F23" i="44"/>
  <c r="AA39" i="44"/>
  <c r="K21" i="44"/>
  <c r="A23" i="44"/>
  <c r="J23" i="44"/>
  <c r="E23" i="44"/>
  <c r="AA40" i="44"/>
  <c r="R18" i="44"/>
  <c r="H36" i="45"/>
  <c r="AH36" i="45"/>
  <c r="AA38" i="45"/>
  <c r="AC36" i="45"/>
  <c r="Z30" i="45"/>
  <c r="H39" i="45"/>
  <c r="X32" i="45"/>
  <c r="M28" i="45"/>
  <c r="M29" i="45"/>
  <c r="F29" i="45"/>
  <c r="AC35" i="45"/>
  <c r="H38" i="45"/>
  <c r="J40" i="45"/>
  <c r="U31" i="45"/>
  <c r="U30" i="45"/>
  <c r="J18" i="45"/>
  <c r="AG17" i="45"/>
  <c r="W17" i="45"/>
  <c r="F17" i="45"/>
  <c r="E14" i="45"/>
  <c r="AH35" i="45"/>
  <c r="AG13" i="45"/>
  <c r="O13" i="45"/>
  <c r="V35" i="45"/>
  <c r="AC12" i="45"/>
  <c r="V36" i="45"/>
  <c r="K12" i="45"/>
  <c r="E8" i="45"/>
  <c r="M8" i="45"/>
  <c r="P9" i="45"/>
  <c r="V9" i="45"/>
  <c r="AA9" i="45"/>
  <c r="H35" i="45"/>
  <c r="AC21" i="45"/>
  <c r="F23" i="45"/>
  <c r="AA39" i="45"/>
  <c r="K21" i="45"/>
  <c r="A23" i="45"/>
  <c r="J23" i="45"/>
  <c r="E23" i="45"/>
  <c r="AA40" i="45"/>
  <c r="R18" i="45"/>
  <c r="V35" i="46"/>
  <c r="V9" i="46"/>
  <c r="H36" i="46"/>
  <c r="AH36" i="46"/>
  <c r="AA38" i="46"/>
  <c r="H39" i="46"/>
  <c r="X32" i="46"/>
  <c r="AC36" i="46"/>
  <c r="Z30" i="46"/>
  <c r="M28" i="46"/>
  <c r="M29" i="46"/>
  <c r="F29" i="46"/>
  <c r="AC35" i="46"/>
  <c r="H38" i="46"/>
  <c r="J40" i="46"/>
  <c r="U31" i="46"/>
  <c r="U30" i="46"/>
  <c r="J18" i="46"/>
  <c r="AG17" i="46"/>
  <c r="W17" i="46"/>
  <c r="F17" i="46"/>
  <c r="E14" i="46"/>
  <c r="AH35" i="46"/>
  <c r="AG13" i="46"/>
  <c r="O13" i="46"/>
  <c r="AC12" i="46"/>
  <c r="V36" i="46"/>
  <c r="K12" i="46"/>
  <c r="E8" i="46"/>
  <c r="M8" i="46"/>
  <c r="P9" i="46"/>
  <c r="AA9" i="46"/>
  <c r="H35" i="46"/>
  <c r="AC21" i="46"/>
  <c r="F23" i="46"/>
  <c r="AA39" i="46"/>
  <c r="K21" i="46"/>
  <c r="A23" i="46"/>
  <c r="J23" i="46"/>
  <c r="E23" i="46"/>
  <c r="AA40" i="46"/>
  <c r="R18" i="46"/>
  <c r="H36" i="47"/>
  <c r="AH36" i="47"/>
  <c r="AA38" i="47"/>
  <c r="AC36" i="47"/>
  <c r="Z30" i="47"/>
  <c r="H39" i="47"/>
  <c r="X32" i="47"/>
  <c r="M28" i="47"/>
  <c r="M29" i="47"/>
  <c r="F29" i="47"/>
  <c r="AC35" i="47"/>
  <c r="H38" i="47"/>
  <c r="J40" i="47"/>
  <c r="U31" i="47"/>
  <c r="U30" i="47"/>
  <c r="J18" i="47"/>
  <c r="AG17" i="47"/>
  <c r="W17" i="47"/>
  <c r="F17" i="47"/>
  <c r="E14" i="47"/>
  <c r="AH35" i="47"/>
  <c r="AG13" i="47"/>
  <c r="O13" i="47"/>
  <c r="V35" i="47"/>
  <c r="AC12" i="47"/>
  <c r="V36" i="47"/>
  <c r="K12" i="47"/>
  <c r="E8" i="47"/>
  <c r="M8" i="47"/>
  <c r="P9" i="47"/>
  <c r="V9" i="47"/>
  <c r="AA9" i="47"/>
  <c r="H35" i="47"/>
  <c r="AC21" i="47"/>
  <c r="F23" i="47"/>
  <c r="AA39" i="47"/>
  <c r="K21" i="47"/>
  <c r="A23" i="47"/>
  <c r="J23" i="47"/>
  <c r="E23" i="47"/>
  <c r="AA40" i="47"/>
  <c r="R18" i="47"/>
  <c r="H36" i="48"/>
  <c r="AH36" i="48"/>
  <c r="AA38" i="48"/>
  <c r="AC36" i="48"/>
  <c r="Z30" i="48"/>
  <c r="H39" i="48"/>
  <c r="X32" i="48"/>
  <c r="M28" i="48"/>
  <c r="M29" i="48"/>
  <c r="F29" i="48"/>
  <c r="AC35" i="48"/>
  <c r="H38" i="48"/>
  <c r="J40" i="48"/>
  <c r="U31" i="48"/>
  <c r="U30" i="48"/>
  <c r="J18" i="48"/>
  <c r="AG17" i="48"/>
  <c r="W17" i="48"/>
  <c r="F17" i="48"/>
  <c r="E14" i="48"/>
  <c r="AH35" i="48"/>
  <c r="AG13" i="48"/>
  <c r="O13" i="48"/>
  <c r="V35" i="48"/>
  <c r="AC12" i="48"/>
  <c r="V36" i="48"/>
  <c r="K12" i="48"/>
  <c r="E8" i="48"/>
  <c r="M8" i="48"/>
  <c r="P9" i="48"/>
  <c r="V9" i="48"/>
  <c r="AA9" i="48"/>
  <c r="H35" i="48"/>
  <c r="AC21" i="48"/>
  <c r="F23" i="48"/>
  <c r="AA39" i="48"/>
  <c r="K21" i="48"/>
  <c r="A23" i="48"/>
  <c r="J23" i="48"/>
  <c r="E23" i="48"/>
  <c r="AA40" i="48"/>
  <c r="R18" i="48"/>
  <c r="H36" i="49"/>
  <c r="AH36" i="49"/>
  <c r="AA38" i="49"/>
  <c r="H39" i="49"/>
  <c r="X32" i="49"/>
  <c r="AC36" i="49"/>
  <c r="Z30" i="49"/>
  <c r="M28" i="49"/>
  <c r="M29" i="49"/>
  <c r="F29" i="49"/>
  <c r="AC35" i="49"/>
  <c r="H38" i="49"/>
  <c r="J40" i="49"/>
  <c r="U31" i="49"/>
  <c r="U30" i="49"/>
  <c r="J18" i="49"/>
  <c r="AG17" i="49"/>
  <c r="W17" i="49"/>
  <c r="F17" i="49"/>
  <c r="E14" i="49"/>
  <c r="AH35" i="49"/>
  <c r="AG13" i="49"/>
  <c r="O13" i="49"/>
  <c r="V35" i="49"/>
  <c r="AC12" i="49"/>
  <c r="V36" i="49"/>
  <c r="K12" i="49"/>
  <c r="E8" i="49"/>
  <c r="M8" i="49"/>
  <c r="P9" i="49"/>
  <c r="V9" i="49"/>
  <c r="AA9" i="49"/>
  <c r="H35" i="49"/>
  <c r="AC21" i="49"/>
  <c r="F23" i="49"/>
  <c r="AA39" i="49"/>
  <c r="K21" i="49"/>
  <c r="A23" i="49"/>
  <c r="J23" i="49"/>
  <c r="E23" i="49"/>
  <c r="AA40" i="49"/>
  <c r="R18" i="49"/>
  <c r="AH36" i="50"/>
  <c r="AA38" i="50"/>
  <c r="H36" i="50"/>
  <c r="AC36" i="50"/>
  <c r="Z30" i="50"/>
  <c r="H39" i="50"/>
  <c r="X32" i="50"/>
  <c r="M28" i="50"/>
  <c r="M29" i="50"/>
  <c r="F29" i="50"/>
  <c r="AC35" i="50"/>
  <c r="H38" i="50"/>
  <c r="J40" i="50"/>
  <c r="U31" i="50"/>
  <c r="U30" i="50"/>
  <c r="J18" i="50"/>
  <c r="AG17" i="50"/>
  <c r="W17" i="50"/>
  <c r="F17" i="50"/>
  <c r="E14" i="50"/>
  <c r="AH35" i="50"/>
  <c r="AG13" i="50"/>
  <c r="O13" i="50"/>
  <c r="V35" i="50"/>
  <c r="AC12" i="50"/>
  <c r="V36" i="50"/>
  <c r="K12" i="50"/>
  <c r="E8" i="50"/>
  <c r="M8" i="50"/>
  <c r="P9" i="50"/>
  <c r="V9" i="50"/>
  <c r="AA9" i="50"/>
  <c r="H35" i="50"/>
  <c r="AC21" i="50"/>
  <c r="F23" i="50"/>
  <c r="AA39" i="50"/>
  <c r="K21" i="50"/>
  <c r="A23" i="50"/>
  <c r="J23" i="50"/>
  <c r="E23" i="50"/>
  <c r="AA40" i="50"/>
  <c r="R18" i="50"/>
  <c r="AH36" i="51"/>
  <c r="AA38" i="51"/>
  <c r="H39" i="51"/>
  <c r="X32" i="51"/>
  <c r="AC36" i="51"/>
  <c r="Z30" i="51"/>
  <c r="H36" i="51"/>
  <c r="M28" i="51"/>
  <c r="M29" i="51"/>
  <c r="F29" i="51"/>
  <c r="AC35" i="51"/>
  <c r="H38" i="51"/>
  <c r="J40" i="51"/>
  <c r="U31" i="51"/>
  <c r="U30" i="51"/>
  <c r="J18" i="51"/>
  <c r="AG17" i="51"/>
  <c r="W17" i="51"/>
  <c r="F17" i="51"/>
  <c r="E14" i="51"/>
  <c r="AH35" i="51"/>
  <c r="AG13" i="51"/>
  <c r="O13" i="51"/>
  <c r="V35" i="51"/>
  <c r="AC12" i="51"/>
  <c r="V36" i="51"/>
  <c r="K12" i="51"/>
  <c r="E8" i="51"/>
  <c r="M8" i="51"/>
  <c r="P9" i="51"/>
  <c r="V9" i="51"/>
  <c r="AA9" i="51"/>
  <c r="H35" i="51"/>
  <c r="AC21" i="51"/>
  <c r="F23" i="51"/>
  <c r="AA39" i="51"/>
  <c r="K21" i="51"/>
  <c r="A23" i="51"/>
  <c r="J23" i="51"/>
  <c r="E23" i="51"/>
  <c r="AA40" i="51"/>
  <c r="R18" i="51"/>
  <c r="H36" i="52"/>
  <c r="AH36" i="52"/>
  <c r="AA38" i="52"/>
  <c r="AC36" i="52"/>
  <c r="Z30" i="52"/>
  <c r="H39" i="52"/>
  <c r="X32" i="52"/>
  <c r="M28" i="52"/>
  <c r="M29" i="52"/>
  <c r="F29" i="52"/>
  <c r="AC35" i="52"/>
  <c r="H38" i="52"/>
  <c r="J40" i="52"/>
  <c r="U31" i="52"/>
  <c r="U30" i="52"/>
  <c r="J18" i="52"/>
  <c r="AG17" i="52"/>
  <c r="W17" i="52"/>
  <c r="F17" i="52"/>
  <c r="E14" i="52"/>
  <c r="AH35" i="52"/>
  <c r="AG13" i="52"/>
  <c r="O13" i="52"/>
  <c r="V35" i="52"/>
  <c r="AC12" i="52"/>
  <c r="V36" i="52"/>
  <c r="K12" i="52"/>
  <c r="E8" i="52"/>
  <c r="M8" i="52"/>
  <c r="P9" i="52"/>
  <c r="V9" i="52"/>
  <c r="AA9" i="52"/>
  <c r="H35" i="52"/>
  <c r="AC21" i="52"/>
  <c r="F23" i="52"/>
  <c r="AA39" i="52"/>
  <c r="K21" i="52"/>
  <c r="A23" i="52"/>
  <c r="J23" i="52"/>
  <c r="E23" i="52"/>
  <c r="AA40" i="52"/>
  <c r="R18" i="52"/>
  <c r="H36" i="53"/>
  <c r="AH36" i="53"/>
  <c r="AA38" i="53"/>
  <c r="AC36" i="53"/>
  <c r="Z30" i="53"/>
  <c r="H39" i="53"/>
  <c r="X32" i="53"/>
  <c r="M28" i="53"/>
  <c r="M29" i="53"/>
  <c r="F29" i="53"/>
  <c r="AC35" i="53"/>
  <c r="H38" i="53"/>
  <c r="J40" i="53"/>
  <c r="U31" i="53"/>
  <c r="U30" i="53"/>
  <c r="J18" i="53"/>
  <c r="AG17" i="53"/>
  <c r="W17" i="53"/>
  <c r="F17" i="53"/>
  <c r="E14" i="53"/>
  <c r="AH35" i="53"/>
  <c r="AG13" i="53"/>
  <c r="O13" i="53"/>
  <c r="V35" i="53"/>
  <c r="AC12" i="53"/>
  <c r="V36" i="53"/>
  <c r="K12" i="53"/>
  <c r="E8" i="53"/>
  <c r="M8" i="53"/>
  <c r="P9" i="53"/>
  <c r="V9" i="53"/>
  <c r="AA9" i="53"/>
  <c r="H35" i="53"/>
  <c r="AC21" i="53"/>
  <c r="F23" i="53"/>
  <c r="AA39" i="53"/>
  <c r="K21" i="53"/>
  <c r="A23" i="53"/>
  <c r="J23" i="53"/>
  <c r="E23" i="53"/>
  <c r="AA40" i="53"/>
  <c r="R18" i="53"/>
</calcChain>
</file>

<file path=xl/comments1.xml><?xml version="1.0" encoding="utf-8"?>
<comments xmlns="http://schemas.openxmlformats.org/spreadsheetml/2006/main">
  <authors>
    <author>EDDY VELTJEN</author>
  </authors>
  <commentList>
    <comment ref="A7" authorId="0">
      <text>
        <r>
          <rPr>
            <sz val="9"/>
            <color indexed="81"/>
            <rFont val="Arial"/>
            <family val="2"/>
          </rPr>
          <t xml:space="preserve">werfnummer invoegen
</t>
        </r>
      </text>
    </comment>
    <comment ref="F7" authorId="0">
      <text>
        <r>
          <rPr>
            <b/>
            <sz val="9"/>
            <color indexed="81"/>
            <rFont val="Arial"/>
            <family val="2"/>
          </rPr>
          <t>Werfomschrijving/werfnaam invullen</t>
        </r>
        <r>
          <rPr>
            <sz val="9"/>
            <color indexed="81"/>
            <rFont val="Arial"/>
            <family val="2"/>
          </rPr>
          <t xml:space="preserve">
</t>
        </r>
      </text>
    </comment>
    <comment ref="O7" authorId="0">
      <text>
        <r>
          <rPr>
            <b/>
            <sz val="9"/>
            <color indexed="81"/>
            <rFont val="Arial"/>
            <family val="2"/>
          </rPr>
          <t>Volgnummer bijlage en deel of onderdeel van de     riolering van deze werf indien van toepassing</t>
        </r>
        <r>
          <rPr>
            <sz val="9"/>
            <color indexed="81"/>
            <rFont val="Arial"/>
            <family val="2"/>
          </rPr>
          <t xml:space="preserve">
</t>
        </r>
      </text>
    </comment>
    <comment ref="A8" authorId="0">
      <text>
        <r>
          <rPr>
            <b/>
            <sz val="9"/>
            <color indexed="81"/>
            <rFont val="Arial"/>
            <family val="2"/>
          </rPr>
          <t>hieronder in deze kolom de diameter van de rioolstreng in m  invullen</t>
        </r>
      </text>
    </comment>
    <comment ref="F8" authorId="0">
      <text>
        <r>
          <rPr>
            <b/>
            <sz val="9"/>
            <color indexed="81"/>
            <rFont val="Arial"/>
            <family val="2"/>
          </rPr>
          <t>hieronder in deze kolom de BOK ontwerp  (meest recente ontwerpplannen ) van de stroomafwaartse inspectieput van de rioolstreng invullen</t>
        </r>
        <r>
          <rPr>
            <sz val="9"/>
            <color indexed="81"/>
            <rFont val="Arial"/>
            <family val="2"/>
          </rPr>
          <t xml:space="preserve">
</t>
        </r>
      </text>
    </comment>
    <comment ref="G8" authorId="0">
      <text>
        <r>
          <rPr>
            <b/>
            <sz val="9"/>
            <color indexed="81"/>
            <rFont val="Arial"/>
            <family val="2"/>
          </rPr>
          <t>hieronder in deze kolom voor uitvoering het MV ontwerp van de stroomafwaartse inspectieput van de rioolstreng invullen en na as-build opmeting de as-buildgegevens invullen met eventuele correctie na toepassing van Vlario Hfdst II 6.2.5 "Afkortingen en eenheden"</t>
        </r>
        <r>
          <rPr>
            <sz val="9"/>
            <color indexed="81"/>
            <rFont val="Arial"/>
            <family val="2"/>
          </rPr>
          <t xml:space="preserve">
opmerking voor de hoogte "H" Indien het “uitgevoerd” maaiveldpeil “H” hoger ligt dan het op het plan aangegeven maaiveldpeil, wordt dit voor de bepaling van “H” slechts aanvaard, wanneer dit het gevolg is van noodzakelijke, onafhankelijk van de aannemer, gestelde wijziging(en) welke aanvaard zijn door het opdrachtgevend bestuur. </t>
        </r>
      </text>
    </comment>
    <comment ref="H8" authorId="0">
      <text>
        <r>
          <rPr>
            <b/>
            <sz val="9"/>
            <color indexed="81"/>
            <rFont val="Arial"/>
            <family val="2"/>
          </rPr>
          <t>hieronder in deze kolom voor uitvoering de BOK's ontwerp van de stroomafwaartse inspectieputten van kolom F kopieren en na as-build opmeting de as-build gegevens invullen (noot: - VLGS. VLARIO hfdst VII 1.2.MEETMETHODE VOOR HOEVEELHEDEN dient het volume te worden bepaald op basis van de ontworpen bok waardes = voorgeschreven bok waardes en dus niet met niet toegestane manipulatieve ingrepen met het oog op financieel voordeel . Het komt er dus op neer dat na de asbuildopmeting deze waarden worden getoetst aan voorgaande en indien nodig gecorrigeerd.</t>
        </r>
        <r>
          <rPr>
            <sz val="9"/>
            <color indexed="81"/>
            <rFont val="Arial"/>
            <family val="2"/>
          </rPr>
          <t xml:space="preserve">
</t>
        </r>
      </text>
    </comment>
    <comment ref="I8" authorId="0">
      <text>
        <r>
          <rPr>
            <sz val="9"/>
            <color indexed="81"/>
            <rFont val="Arial"/>
            <family val="2"/>
          </rPr>
          <t xml:space="preserve">bestaande maaiveldpeilen stroomafwaartse IP invullen overeenkomstig plannen lengteprofiel
</t>
        </r>
      </text>
    </comment>
    <comment ref="J8" authorId="0">
      <text>
        <r>
          <rPr>
            <b/>
            <sz val="9"/>
            <color indexed="81"/>
            <rFont val="Arial"/>
            <family val="2"/>
          </rPr>
          <t>hieronder in deze kolom wordt de diepteligging H (MV as-built min ontworpen BOK= vlgs. voorgeschreven lengteprofiel) van de stroomafwaartse IP weergegeven</t>
        </r>
      </text>
    </comment>
    <comment ref="K8" authorId="0">
      <text>
        <r>
          <rPr>
            <b/>
            <sz val="9"/>
            <color indexed="81"/>
            <rFont val="Arial"/>
            <family val="2"/>
          </rPr>
          <t>hieronder in deze kolom de BOK ontwerp (meest recente ontwerpplannen )van de stroomopwaartse inspectieput van de rioolstreng invullen</t>
        </r>
        <r>
          <rPr>
            <sz val="9"/>
            <color indexed="81"/>
            <rFont val="Arial"/>
            <family val="2"/>
          </rPr>
          <t xml:space="preserve">
</t>
        </r>
      </text>
    </comment>
    <comment ref="L8" authorId="0">
      <text>
        <r>
          <rPr>
            <b/>
            <sz val="9"/>
            <color indexed="81"/>
            <rFont val="Arial"/>
            <family val="2"/>
          </rPr>
          <t xml:space="preserve">hieronder in deze kolom voor uitvoering het MV ontwerp van de stroomopwaartse inspectieput van de rioolstreng invullen en na as-build opmeting de as-buildgegevens invullen met eventuele correctie na toepassing van Vlario Hfdst II 6.2.5 "Afkortingen en eenheden"
opmerking voor de hoogte "H".Indien het “uitgevoerd” maaiveldpeil “H” hoger ligt dan het op het plan aangegeven maaiveldpeil, wordt dit voor de bepaling van “H” slechts aanvaard, wanneer dit het gevolg is van noodzakelijke, onafhankelijk van de aannemer, gestelde wijziging(en) welke aanvaard zijn door het opdrachtgevend bestuur. </t>
        </r>
      </text>
    </comment>
    <comment ref="M8" authorId="0">
      <text>
        <r>
          <rPr>
            <b/>
            <sz val="9"/>
            <color indexed="81"/>
            <rFont val="Arial"/>
            <family val="2"/>
          </rPr>
          <t xml:space="preserve">hieronder in deze kolom voor uitvoering de BOK's ontwerp van de stroomopwaartse inspectieputten van kolom K kopieren en na as-build opmeting de as-build gegevens invullen (noot: - VLGS. VLARIO hfdst VII 1.2.MEETMETHODE VOOR HOEVEELHEDEN dient het volume te worden bepaald op basis van de voorgeschreven ontworprn bok waardes en dus niet met niet toegestane manipulatieve ingrepen met het oog op financieel voordeel . Het komt er dus op neer dat na de asbuildopmeting deze waarden worden getoetst aan voorgaande en indien nodig gecorrigeerd.
</t>
        </r>
      </text>
    </comment>
    <comment ref="N8" authorId="0">
      <text>
        <r>
          <rPr>
            <b/>
            <sz val="9"/>
            <color indexed="81"/>
            <rFont val="Arial"/>
            <family val="2"/>
          </rPr>
          <t>bestaande maaiveldpeilen stroomopwaartse IP invullen overeenkomstig plannen lengteprofiel</t>
        </r>
        <r>
          <rPr>
            <sz val="9"/>
            <color indexed="81"/>
            <rFont val="Arial"/>
            <family val="2"/>
          </rPr>
          <t xml:space="preserve">
</t>
        </r>
      </text>
    </comment>
    <comment ref="O8" authorId="0">
      <text>
        <r>
          <rPr>
            <b/>
            <sz val="9"/>
            <color indexed="81"/>
            <rFont val="Arial"/>
            <family val="2"/>
          </rPr>
          <t>hieronder in deze kolom wordt de diepteligging  H (MV as-built min ontworpen BOK =vlgs.voorgeschreven lengteprofiel) van de stroomopwaartse IP weergegeven</t>
        </r>
        <r>
          <rPr>
            <sz val="9"/>
            <color indexed="81"/>
            <rFont val="Arial"/>
            <family val="2"/>
          </rPr>
          <t xml:space="preserve">
 </t>
        </r>
      </text>
    </comment>
    <comment ref="P8" authorId="0">
      <text>
        <r>
          <rPr>
            <b/>
            <sz val="9"/>
            <color indexed="81"/>
            <rFont val="Arial"/>
            <family val="2"/>
          </rPr>
          <t>hieronder in deze kolom wordt de gemiddelde diepteligging H (MV as-built min ontworpen BOK = voorgeschreven lengteprofiel)
 van de rioolstreng weergegeven</t>
        </r>
        <r>
          <rPr>
            <sz val="9"/>
            <color indexed="81"/>
            <rFont val="Arial"/>
            <family val="2"/>
          </rPr>
          <t xml:space="preserve">
</t>
        </r>
      </text>
    </comment>
    <comment ref="Q8" authorId="0">
      <text>
        <r>
          <rPr>
            <b/>
            <sz val="9"/>
            <color indexed="81"/>
            <rFont val="Arial"/>
            <family val="2"/>
          </rPr>
          <t>hieronder in deze kolom de lengte van de rioolstreng ontwerp in m invullen</t>
        </r>
        <r>
          <rPr>
            <sz val="9"/>
            <color indexed="81"/>
            <rFont val="Arial"/>
            <family val="2"/>
          </rPr>
          <t xml:space="preserve">
</t>
        </r>
      </text>
    </comment>
    <comment ref="R8" authorId="0">
      <text>
        <r>
          <rPr>
            <b/>
            <sz val="9"/>
            <color indexed="81"/>
            <rFont val="Arial"/>
            <family val="2"/>
          </rPr>
          <t>hieronder in deze kolom voor uitvoering de lengten van de rioolstrengen ontwerp van kolom Q kopieren en na as-built opmeting de asbuiltgegevens invullen</t>
        </r>
        <r>
          <rPr>
            <sz val="9"/>
            <color indexed="81"/>
            <rFont val="Arial"/>
            <family val="2"/>
          </rPr>
          <t xml:space="preserve">
</t>
        </r>
      </text>
    </comment>
    <comment ref="S8" authorId="0">
      <text>
        <r>
          <rPr>
            <b/>
            <sz val="9"/>
            <color indexed="81"/>
            <rFont val="Arial"/>
            <family val="2"/>
          </rPr>
          <t>hieronder in deze kolom de af te trekken diameter van de stroomopwaartse IP in m invullen</t>
        </r>
        <r>
          <rPr>
            <sz val="9"/>
            <color indexed="81"/>
            <rFont val="Arial"/>
            <family val="2"/>
          </rPr>
          <t xml:space="preserve">
</t>
        </r>
      </text>
    </comment>
    <comment ref="T8" authorId="0">
      <text>
        <r>
          <rPr>
            <b/>
            <sz val="9"/>
            <color indexed="81"/>
            <rFont val="Arial"/>
            <family val="2"/>
          </rPr>
          <t>hieronder in deze kolom de aftrekbare diameter van de stroomafwaartse IP in m invullen</t>
        </r>
        <r>
          <rPr>
            <sz val="9"/>
            <color indexed="81"/>
            <rFont val="Arial"/>
            <family val="2"/>
          </rPr>
          <t xml:space="preserve">
</t>
        </r>
      </text>
    </comment>
    <comment ref="U8" authorId="0">
      <text>
        <r>
          <rPr>
            <b/>
            <sz val="9"/>
            <color indexed="81"/>
            <rFont val="Arial"/>
            <family val="2"/>
          </rPr>
          <t>hieronder in deze kolom wordt de sleufbreedte weergegeven</t>
        </r>
        <r>
          <rPr>
            <sz val="9"/>
            <color indexed="81"/>
            <rFont val="Arial"/>
            <family val="2"/>
          </rPr>
          <t xml:space="preserve">
</t>
        </r>
      </text>
    </comment>
    <comment ref="V8" authorId="0">
      <text>
        <r>
          <rPr>
            <b/>
            <sz val="9"/>
            <color indexed="81"/>
            <rFont val="Arial"/>
            <family val="2"/>
          </rPr>
          <t>laagdikte van de nieuw aan te leggen rijweg = afstand baanbed tot maaiveld</t>
        </r>
        <r>
          <rPr>
            <sz val="9"/>
            <color indexed="81"/>
            <rFont val="Arial"/>
            <family val="2"/>
          </rPr>
          <t xml:space="preserve">
</t>
        </r>
      </text>
    </comment>
    <comment ref="W8" authorId="0">
      <text>
        <r>
          <rPr>
            <b/>
            <sz val="9"/>
            <color indexed="81"/>
            <rFont val="Arial"/>
            <family val="2"/>
          </rPr>
          <t>laagdikte van de opgebroken verharding of de afgraving van de teelaarde</t>
        </r>
        <r>
          <rPr>
            <sz val="9"/>
            <color indexed="81"/>
            <rFont val="Arial"/>
            <family val="2"/>
          </rPr>
          <t xml:space="preserve">
</t>
        </r>
      </text>
    </comment>
    <comment ref="X8" authorId="0">
      <text>
        <r>
          <rPr>
            <b/>
            <sz val="9"/>
            <color indexed="81"/>
            <rFont val="Arial"/>
            <family val="2"/>
          </rPr>
          <t>hieronder in deze kolom wordt het volume van de uitgraving van de rioolstreng weergegeven.
Deze cellen worden (automatisch vanaf EXCEL 2007) gekleurd overeenkomstig diepteligging  (max 6m) en overeenstemmende kleur in de posten van de laatste 2 kolommen. Zo kunnen ze achteraf eenvoudig in excel in de corresponderende posten (overeenkomstige kleur)van de meetstaat worden geplaatst in de twee laatste kolommen</t>
        </r>
        <r>
          <rPr>
            <sz val="9"/>
            <color indexed="81"/>
            <rFont val="Arial"/>
            <family val="2"/>
          </rPr>
          <t xml:space="preserve">
</t>
        </r>
      </text>
    </comment>
    <comment ref="Y8" authorId="0">
      <text>
        <r>
          <rPr>
            <b/>
            <sz val="9"/>
            <color indexed="81"/>
            <rFont val="Arial"/>
            <family val="2"/>
          </rPr>
          <t>hieronder in deze kolom wordt het volume van de aanvulling van de rioolstreng weergegeven.
Deze cellen worden (automatisch vanaf EXCEL 2007) gekleurd overeenkomstig diepteligging (max 6m) en overeenstemmende kleur in de posten van de laatste 2 kolommen. Zo kunnen ze achteraf eenvoudig in excel in de corresponderende posten (overeenkomstige kleur)van de meetstaat worden geplaatst in de twee laatste kolommen</t>
        </r>
        <r>
          <rPr>
            <sz val="9"/>
            <color indexed="81"/>
            <rFont val="Arial"/>
            <family val="2"/>
          </rPr>
          <t xml:space="preserve">
</t>
        </r>
      </text>
    </comment>
    <comment ref="Z8" authorId="0">
      <text>
        <r>
          <rPr>
            <b/>
            <sz val="9"/>
            <color indexed="81"/>
            <rFont val="Arial"/>
            <family val="2"/>
          </rPr>
          <t>hieronder in deze kolom wordt de lengte van de rioolstreng ,na aftrek van de diameters van de aangrenzende IP's , welke voor opmeting in aanmerking komt weergegeven.
Door deze in te kleuren volgens diameter en diepteligging en eventueel materiaal (zie posten) kunnen ze achteraf eenvoudig in excel in de corresponderende posten van de meetstaat worden geplaatst in de twee laatste kolommen</t>
        </r>
        <r>
          <rPr>
            <sz val="9"/>
            <color indexed="81"/>
            <rFont val="Arial"/>
            <family val="2"/>
          </rPr>
          <t xml:space="preserve">
</t>
        </r>
      </text>
    </comment>
    <comment ref="AA8" authorId="0">
      <text>
        <r>
          <rPr>
            <b/>
            <sz val="9"/>
            <color indexed="81"/>
            <rFont val="Arial"/>
            <family val="2"/>
          </rPr>
          <t>hieronder in deze kolom wordt de helling van de desbetreffende riioolstreng weergegeven.In geval van negatieve helling wijst dit op tegenhelling</t>
        </r>
        <r>
          <rPr>
            <sz val="9"/>
            <color indexed="81"/>
            <rFont val="Arial"/>
            <family val="2"/>
          </rPr>
          <t xml:space="preserve">
</t>
        </r>
      </text>
    </comment>
    <comment ref="AB8" authorId="0">
      <text>
        <r>
          <rPr>
            <b/>
            <sz val="9"/>
            <color indexed="81"/>
            <rFont val="Arial"/>
            <family val="2"/>
          </rPr>
          <t>hieronder in deze kolom wordt de afwijking in lengteprofiel  van de stroomopwaartse IP weergegeven in functie van de ontworpen helling en rekening houdend met de eventuele verschuivingen van de IP's in grondplan</t>
        </r>
        <r>
          <rPr>
            <sz val="9"/>
            <color indexed="81"/>
            <rFont val="Arial"/>
            <family val="2"/>
          </rPr>
          <t xml:space="preserve">
 Afwijking Negatief is te diep , Positief is te hoog
Helling riool kleiner of gelijk aan 1mm/m : tot diam.800 afwijking max. 30mm, diam.groter dan 800 afwijking max. 60mm.
Helling groter dan 1mm/m :
tot diam.800 afwijking max.40mm,     diam. groter dan 800 afwijking max.80mm</t>
        </r>
      </text>
    </comment>
    <comment ref="AC8" authorId="0">
      <text>
        <r>
          <rPr>
            <b/>
            <sz val="9"/>
            <color indexed="81"/>
            <rFont val="Arial"/>
            <family val="2"/>
          </rPr>
          <t xml:space="preserve">hieronder in deze kolommen worden de gemeten rioolstrengen en aanvullingen vanuit kolommen X en Y in de juiste posten geplaatst via eenvoudige excel formules. Men bekomt alzo een pasklaar document voor opmaak van vorderingsstaten en na as-builtopmeting een pasklaar document voor de eindopmeting van de riolering </t>
        </r>
        <r>
          <rPr>
            <sz val="9"/>
            <color indexed="81"/>
            <rFont val="Arial"/>
            <family val="2"/>
          </rPr>
          <t xml:space="preserve">
</t>
        </r>
      </text>
    </comment>
    <comment ref="A9" authorId="0">
      <text>
        <r>
          <rPr>
            <b/>
            <sz val="9"/>
            <color indexed="81"/>
            <rFont val="Arial"/>
            <family val="2"/>
          </rPr>
          <t>hieronder in deze kolom de inwendige diameter van de rioolstreng invullen in m</t>
        </r>
        <r>
          <rPr>
            <sz val="9"/>
            <color indexed="81"/>
            <rFont val="Arial"/>
            <family val="2"/>
          </rPr>
          <t xml:space="preserve">
</t>
        </r>
      </text>
    </comment>
    <comment ref="B9" authorId="0">
      <text>
        <r>
          <rPr>
            <b/>
            <sz val="9"/>
            <color indexed="81"/>
            <rFont val="Arial"/>
            <family val="2"/>
          </rPr>
          <t xml:space="preserve">hieronder in deze kolom de uitwendige diameter (DU) invullen in m.
         </t>
        </r>
        <r>
          <rPr>
            <b/>
            <sz val="9"/>
            <color indexed="39"/>
            <rFont val="Arial"/>
            <family val="2"/>
          </rPr>
          <t xml:space="preserve"> </t>
        </r>
        <r>
          <rPr>
            <b/>
            <u/>
            <sz val="9"/>
            <color indexed="39"/>
            <rFont val="Arial"/>
          </rPr>
          <t xml:space="preserve">  grésbuizen</t>
        </r>
        <r>
          <rPr>
            <sz val="9"/>
            <color indexed="39"/>
            <rFont val="Arial"/>
          </rPr>
          <t xml:space="preserve"> </t>
        </r>
        <r>
          <rPr>
            <sz val="9"/>
            <color indexed="81"/>
            <rFont val="Arial"/>
            <family val="2"/>
          </rPr>
          <t xml:space="preserve">                                                   </t>
        </r>
        <r>
          <rPr>
            <sz val="9"/>
            <color indexed="39"/>
            <rFont val="Arial"/>
          </rPr>
          <t xml:space="preserve"> </t>
        </r>
        <r>
          <rPr>
            <b/>
            <u/>
            <sz val="9"/>
            <color indexed="39"/>
            <rFont val="Arial"/>
          </rPr>
          <t>betonbuizen</t>
        </r>
        <r>
          <rPr>
            <b/>
            <u/>
            <sz val="9"/>
            <color indexed="81"/>
            <rFont val="Arial"/>
          </rPr>
          <t xml:space="preserve">
</t>
        </r>
        <r>
          <rPr>
            <b/>
            <sz val="9"/>
            <color indexed="81"/>
            <rFont val="Arial"/>
            <family val="2"/>
          </rPr>
          <t xml:space="preserve">
                                                           Di(mm)            Du(m)  
  </t>
        </r>
        <r>
          <rPr>
            <sz val="9"/>
            <color indexed="81"/>
            <rFont val="Arial"/>
            <family val="2"/>
          </rPr>
          <t xml:space="preserve">
</t>
        </r>
        <r>
          <rPr>
            <b/>
            <sz val="9"/>
            <color indexed="81"/>
            <rFont val="Arial"/>
            <family val="2"/>
          </rPr>
          <t xml:space="preserve">Di(mm)              Du(m) </t>
        </r>
        <r>
          <rPr>
            <sz val="9"/>
            <color indexed="81"/>
            <rFont val="Arial"/>
            <family val="2"/>
          </rPr>
          <t xml:space="preserve">                      
                                                                                     diam 400                     0,52
                                                                                     diam 500                     0,64
150  -                              0,186                                  diam 600                     0,76
200(160-FN32)            0,242                                  diam 700                     0,885 
200(240-FN48)            0,254                                  diam 800                     1,008
225(200-FN45)            0,278                                  diam 900                     1,126
250(160-FN40)            0,299                                  diam 1000                   1,25
250(240-FN60)            0,318                                  diam 1200                   1,5
300(160-FN48)            0,355                                  diam 1400                   1,72
300(240-FN72)            0,376                                  diam 1500                   1,84
350(160-FN56)            0,417                                  diam 1600                   1,94
400(160-FN64)            0,486
400(200-FN80)            0,492
500(120-FN60)            0,581        </t>
        </r>
        <r>
          <rPr>
            <b/>
            <sz val="11"/>
            <color rgb="FF0000FF"/>
            <rFont val="Arial"/>
          </rPr>
          <t xml:space="preserve"> poreuze buizen + andere toepassingen (pvc ,GVP, HDPE..)</t>
        </r>
        <r>
          <rPr>
            <sz val="9"/>
            <color indexed="81"/>
            <rFont val="Arial"/>
            <family val="2"/>
          </rPr>
          <t xml:space="preserve">
500(160-FN80)            0,609
600(95-FN57)              0,687                                 vlgs. specificaties fabrikant
600(160-FN96)            0,725 
700(200-FN140)          0,858 
800(160-FN128)          0,959 
1000(120-FN120)        1,26 
1200(95-FN114)          1,457 
1400(L-FN90)               1,601 
   </t>
        </r>
      </text>
    </comment>
    <comment ref="C9" authorId="0">
      <text>
        <r>
          <rPr>
            <b/>
            <sz val="9"/>
            <color indexed="81"/>
            <rFont val="Arial"/>
            <family val="2"/>
          </rPr>
          <t>hieronder in deze kolom putnummer of benaming van de stroomafwaartse inspectieput van de rioolstreng invullen</t>
        </r>
        <r>
          <rPr>
            <sz val="9"/>
            <color indexed="81"/>
            <rFont val="Arial"/>
            <family val="2"/>
          </rPr>
          <t xml:space="preserve">
</t>
        </r>
      </text>
    </comment>
    <comment ref="E9" authorId="0">
      <text>
        <r>
          <rPr>
            <b/>
            <sz val="9"/>
            <color indexed="81"/>
            <rFont val="Arial"/>
            <family val="2"/>
          </rPr>
          <t>hier onder in deze kolom putnummer of benaming van de stroomopwaartse inspectieput van de rioolstreng invullen</t>
        </r>
        <r>
          <rPr>
            <sz val="9"/>
            <color indexed="81"/>
            <rFont val="Arial"/>
            <family val="2"/>
          </rPr>
          <t xml:space="preserve">
</t>
        </r>
      </text>
    </comment>
    <comment ref="AC10" authorId="0">
      <text>
        <r>
          <rPr>
            <sz val="9"/>
            <color indexed="81"/>
            <rFont val="Arial"/>
            <family val="2"/>
          </rPr>
          <t xml:space="preserve">post aanvulling &lt;=1m
</t>
        </r>
      </text>
    </comment>
    <comment ref="AC11" authorId="0">
      <text>
        <r>
          <rPr>
            <b/>
            <sz val="9"/>
            <color indexed="81"/>
            <rFont val="Arial"/>
            <family val="2"/>
          </rPr>
          <t>aanvulling H &gt;1m en &lt;=2m</t>
        </r>
        <r>
          <rPr>
            <sz val="9"/>
            <color indexed="81"/>
            <rFont val="Arial"/>
            <family val="2"/>
          </rPr>
          <t xml:space="preserve">
</t>
        </r>
      </text>
    </comment>
    <comment ref="AC12" authorId="0">
      <text>
        <r>
          <rPr>
            <sz val="9"/>
            <color indexed="81"/>
            <rFont val="Arial"/>
            <family val="2"/>
          </rPr>
          <t xml:space="preserve">aanvulling H &gt;2m en &lt;=3m
</t>
        </r>
      </text>
    </comment>
    <comment ref="AC13" authorId="0">
      <text>
        <r>
          <rPr>
            <b/>
            <sz val="9"/>
            <color indexed="81"/>
            <rFont val="Arial"/>
            <family val="2"/>
          </rPr>
          <t>aanvulling H &gt;3m en &lt;=4m</t>
        </r>
      </text>
    </comment>
    <comment ref="AC14" authorId="0">
      <text>
        <r>
          <rPr>
            <b/>
            <sz val="9"/>
            <color indexed="81"/>
            <rFont val="Arial"/>
            <family val="2"/>
          </rPr>
          <t>aanvulling H &gt;4m en &lt;=5m</t>
        </r>
        <r>
          <rPr>
            <sz val="9"/>
            <color indexed="81"/>
            <rFont val="Arial"/>
            <family val="2"/>
          </rPr>
          <t xml:space="preserve">
</t>
        </r>
      </text>
    </comment>
    <comment ref="AC15" authorId="0">
      <text>
        <r>
          <rPr>
            <b/>
            <sz val="9"/>
            <color indexed="81"/>
            <rFont val="Arial"/>
            <family val="2"/>
          </rPr>
          <t>aanvulling H &gt;5m en &lt;=6m</t>
        </r>
        <r>
          <rPr>
            <sz val="9"/>
            <color indexed="81"/>
            <rFont val="Arial"/>
            <family val="2"/>
          </rPr>
          <t xml:space="preserve">
</t>
        </r>
      </text>
    </comment>
    <comment ref="AC16" authorId="0">
      <text>
        <r>
          <rPr>
            <b/>
            <sz val="9"/>
            <color indexed="81"/>
            <rFont val="Arial"/>
            <family val="2"/>
          </rPr>
          <t>post uitgraving H &lt;=1m</t>
        </r>
        <r>
          <rPr>
            <sz val="9"/>
            <color indexed="81"/>
            <rFont val="Arial"/>
            <family val="2"/>
          </rPr>
          <t xml:space="preserve">
</t>
        </r>
      </text>
    </comment>
    <comment ref="AC17" authorId="0">
      <text>
        <r>
          <rPr>
            <b/>
            <sz val="9"/>
            <color indexed="81"/>
            <rFont val="Arial"/>
            <family val="2"/>
          </rPr>
          <t>uitgraving H &gt;1m en &lt;=2m</t>
        </r>
        <r>
          <rPr>
            <sz val="9"/>
            <color indexed="81"/>
            <rFont val="Arial"/>
            <family val="2"/>
          </rPr>
          <t xml:space="preserve">
</t>
        </r>
      </text>
    </comment>
    <comment ref="AC18" authorId="0">
      <text>
        <r>
          <rPr>
            <b/>
            <sz val="9"/>
            <color indexed="81"/>
            <rFont val="Arial"/>
            <family val="2"/>
          </rPr>
          <t>uitgraving H &gt;2m en &lt;=3m</t>
        </r>
        <r>
          <rPr>
            <sz val="9"/>
            <color indexed="81"/>
            <rFont val="Arial"/>
            <family val="2"/>
          </rPr>
          <t xml:space="preserve">
</t>
        </r>
      </text>
    </comment>
    <comment ref="AC19" authorId="0">
      <text>
        <r>
          <rPr>
            <b/>
            <sz val="9"/>
            <color indexed="81"/>
            <rFont val="Arial"/>
            <family val="2"/>
          </rPr>
          <t>uitgraving H &gt;3m en &lt;=4m</t>
        </r>
        <r>
          <rPr>
            <sz val="9"/>
            <color indexed="81"/>
            <rFont val="Arial"/>
            <family val="2"/>
          </rPr>
          <t xml:space="preserve">
</t>
        </r>
      </text>
    </comment>
    <comment ref="AC20" authorId="0">
      <text>
        <r>
          <rPr>
            <b/>
            <sz val="9"/>
            <color indexed="81"/>
            <rFont val="Arial"/>
            <family val="2"/>
          </rPr>
          <t>uitgraving H &gt;4m en &lt;=5m</t>
        </r>
        <r>
          <rPr>
            <sz val="9"/>
            <color indexed="81"/>
            <rFont val="Arial"/>
            <family val="2"/>
          </rPr>
          <t xml:space="preserve">
</t>
        </r>
      </text>
    </comment>
    <comment ref="AC21" authorId="0">
      <text>
        <r>
          <rPr>
            <b/>
            <sz val="9"/>
            <color indexed="81"/>
            <rFont val="Arial"/>
            <family val="2"/>
          </rPr>
          <t>uitgraving H &gt;5m en &lt;=6m</t>
        </r>
        <r>
          <rPr>
            <sz val="9"/>
            <color indexed="81"/>
            <rFont val="Arial"/>
            <family val="2"/>
          </rPr>
          <t xml:space="preserve">
</t>
        </r>
      </text>
    </comment>
  </commentList>
</comments>
</file>

<file path=xl/comments2.xml><?xml version="1.0" encoding="utf-8"?>
<comments xmlns="http://schemas.openxmlformats.org/spreadsheetml/2006/main">
  <authors>
    <author>EDDY VELTJEN</author>
  </authors>
  <commentList>
    <comment ref="C9" authorId="0">
      <text>
        <r>
          <rPr>
            <sz val="9"/>
            <color indexed="81"/>
            <rFont val="Arial"/>
            <family val="2"/>
          </rPr>
          <t xml:space="preserve">volgnummer van de waterproef invullen
</t>
        </r>
      </text>
    </commen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 ref="H37" authorId="0">
      <text>
        <r>
          <rPr>
            <b/>
            <sz val="9"/>
            <color indexed="81"/>
            <rFont val="Arial"/>
            <family val="2"/>
          </rPr>
          <t xml:space="preserve">diameter eventueel aanpassen </t>
        </r>
        <r>
          <rPr>
            <sz val="9"/>
            <color indexed="81"/>
            <rFont val="Arial"/>
            <family val="2"/>
          </rPr>
          <t xml:space="preserve">
</t>
        </r>
      </text>
    </comment>
    <comment ref="AA37" authorId="0">
      <text>
        <r>
          <rPr>
            <b/>
            <sz val="9"/>
            <color indexed="81"/>
            <rFont val="Arial"/>
            <family val="2"/>
          </rPr>
          <t>Alleen invullen als grondwater boven vloei van buis</t>
        </r>
        <r>
          <rPr>
            <sz val="9"/>
            <color indexed="81"/>
            <rFont val="Arial"/>
            <family val="2"/>
          </rPr>
          <t xml:space="preserve">
</t>
        </r>
      </text>
    </comment>
    <comment ref="AA38" authorId="0">
      <text>
        <r>
          <rPr>
            <b/>
            <sz val="9"/>
            <color indexed="81"/>
            <rFont val="Arial"/>
            <family val="2"/>
          </rPr>
          <t>is hoger dan maaiveldpeil min 0,5m en wordt eventueel verhoogd met de hoogte dat het grondwaterpeil hoger is dan de bodem van  de buis bij de stroomafwaartse put</t>
        </r>
        <r>
          <rPr>
            <sz val="9"/>
            <color indexed="81"/>
            <rFont val="Arial"/>
            <family val="2"/>
          </rPr>
          <t xml:space="preserve">
</t>
        </r>
      </text>
    </comment>
    <comment ref="AA39" authorId="0">
      <text>
        <r>
          <rPr>
            <b/>
            <sz val="9"/>
            <color indexed="81"/>
            <rFont val="Arial"/>
            <family val="2"/>
          </rPr>
          <t>peil nog aanpassen na meting</t>
        </r>
        <r>
          <rPr>
            <sz val="9"/>
            <color indexed="81"/>
            <rFont val="Arial"/>
            <family val="2"/>
          </rPr>
          <t xml:space="preserve">
</t>
        </r>
      </text>
    </comment>
    <comment ref="AA40" authorId="0">
      <text>
        <r>
          <rPr>
            <b/>
            <sz val="9"/>
            <color indexed="81"/>
            <rFont val="Arial"/>
            <family val="2"/>
          </rPr>
          <t>is het resultaat van de simulatie dat de proef mag zakken met proef gevuld tot in mangat</t>
        </r>
        <r>
          <rPr>
            <sz val="9"/>
            <color indexed="81"/>
            <rFont val="Arial"/>
            <family val="2"/>
          </rPr>
          <t xml:space="preserve">
na invulling van het gemeten waterverlies vlgs.TAW hierboven wordt er hier dan ook het werkelijke vastgestelde waterverlies in mm weergegeven</t>
        </r>
      </text>
    </comment>
    <comment ref="AA41" authorId="0">
      <text>
        <r>
          <rPr>
            <b/>
            <sz val="9"/>
            <color indexed="81"/>
            <rFont val="Arial"/>
            <family val="2"/>
          </rPr>
          <t>= 0,1 voor geval 1 en 2 ( niet in waterwingebied)
= 0,1 voor geval 3 bij riolering voor normale huishoudelijke afvalwaters in beschermingszone van het type III
= 0,01 voor geval 3 bij riolering voor normale huishoudelijke afvalwaters in beschermingszone van het type II en industrieele afvalwaters in beschermingszone van het type III.</t>
        </r>
        <r>
          <rPr>
            <sz val="9"/>
            <color indexed="81"/>
            <rFont val="Arial"/>
            <family val="2"/>
          </rPr>
          <t xml:space="preserve">
</t>
        </r>
      </text>
    </comment>
    <comment ref="H42" authorId="0">
      <text>
        <r>
          <rPr>
            <sz val="9"/>
            <color indexed="81"/>
            <rFont val="Arial"/>
            <family val="2"/>
          </rPr>
          <t xml:space="preserve">aantal huisaansluitingen  nog aanpassen
</t>
        </r>
      </text>
    </comment>
    <comment ref="A44" authorId="0">
      <text>
        <r>
          <rPr>
            <sz val="9"/>
            <color indexed="81"/>
            <rFont val="Arial"/>
            <family val="2"/>
          </rPr>
          <t xml:space="preserve">datum invullen
</t>
        </r>
      </text>
    </comment>
  </commentList>
</comments>
</file>

<file path=xl/comments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1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2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3.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4.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5.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6.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7.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8.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39.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0.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1.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comments42.xml><?xml version="1.0" encoding="utf-8"?>
<comments xmlns="http://schemas.openxmlformats.org/spreadsheetml/2006/main">
  <authors>
    <author>EDDY VELTJEN</author>
  </authors>
  <commentList>
    <comment ref="E14" authorId="0">
      <text>
        <r>
          <rPr>
            <b/>
            <sz val="9"/>
            <color indexed="81"/>
            <rFont val="Arial"/>
            <family val="2"/>
          </rPr>
          <t>wanneer vermelding "fout" waterpeil in stijgbuis verhogen</t>
        </r>
        <r>
          <rPr>
            <sz val="9"/>
            <color indexed="81"/>
            <rFont val="Arial"/>
            <family val="2"/>
          </rPr>
          <t xml:space="preserve">
</t>
        </r>
      </text>
    </comment>
    <comment ref="Z28" authorId="0">
      <text>
        <r>
          <rPr>
            <b/>
            <sz val="9"/>
            <color indexed="81"/>
            <rFont val="Arial"/>
            <family val="2"/>
          </rPr>
          <t>hoogte van schachtelement met kleinere diameter dan basiselement invullen indien van toepassing</t>
        </r>
        <r>
          <rPr>
            <sz val="9"/>
            <color indexed="81"/>
            <rFont val="Arial"/>
            <family val="2"/>
          </rPr>
          <t xml:space="preserve">
</t>
        </r>
      </text>
    </comment>
    <comment ref="M29" authorId="0">
      <text>
        <r>
          <rPr>
            <b/>
            <sz val="9"/>
            <color indexed="81"/>
            <rFont val="Arial"/>
            <family val="2"/>
          </rPr>
          <t>diameter tweede aansluitopening eventueel aanpassen</t>
        </r>
        <r>
          <rPr>
            <sz val="9"/>
            <color indexed="81"/>
            <rFont val="Arial"/>
            <family val="2"/>
          </rPr>
          <t xml:space="preserve">
</t>
        </r>
      </text>
    </comment>
    <comment ref="T29" authorId="0">
      <text>
        <r>
          <rPr>
            <sz val="9"/>
            <color indexed="81"/>
            <rFont val="Arial"/>
            <family val="2"/>
          </rPr>
          <t>altijd invullen en aanpassen indien van
toepassing</t>
        </r>
      </text>
    </comment>
    <comment ref="M30" authorId="0">
      <text>
        <r>
          <rPr>
            <b/>
            <sz val="9"/>
            <color indexed="81"/>
            <rFont val="Arial"/>
            <family val="2"/>
          </rPr>
          <t>diameter derde aansluitopening  vermelden indien van toepassing</t>
        </r>
        <r>
          <rPr>
            <sz val="9"/>
            <color indexed="81"/>
            <rFont val="Arial"/>
            <family val="2"/>
          </rPr>
          <t xml:space="preserve">
</t>
        </r>
      </text>
    </comment>
    <comment ref="M31" authorId="0">
      <text>
        <r>
          <rPr>
            <b/>
            <sz val="9"/>
            <color indexed="81"/>
            <rFont val="Arial"/>
            <family val="2"/>
          </rPr>
          <t>diameter vierde aansluitopening vermelden indien van toepassing</t>
        </r>
        <r>
          <rPr>
            <sz val="9"/>
            <color indexed="81"/>
            <rFont val="Arial"/>
            <family val="2"/>
          </rPr>
          <t xml:space="preserve">
</t>
        </r>
      </text>
    </comment>
    <comment ref="X32" authorId="0">
      <text>
        <r>
          <rPr>
            <sz val="9"/>
            <color indexed="81"/>
            <rFont val="Arial"/>
            <family val="2"/>
          </rPr>
          <t xml:space="preserve">eventueel aanpassen aan werkelijke grotere diameter
</t>
        </r>
      </text>
    </comment>
  </commentList>
</comments>
</file>

<file path=xl/sharedStrings.xml><?xml version="1.0" encoding="utf-8"?>
<sst xmlns="http://schemas.openxmlformats.org/spreadsheetml/2006/main" count="4396" uniqueCount="166">
  <si>
    <t>..../..../2012</t>
    <phoneticPr fontId="9" type="noConversion"/>
  </si>
  <si>
    <t>en</t>
    <phoneticPr fontId="9" type="noConversion"/>
  </si>
  <si>
    <t xml:space="preserve">Schets IP </t>
  </si>
  <si>
    <t>sleuf</t>
  </si>
  <si>
    <t>aanvul.</t>
  </si>
  <si>
    <t>breedte</t>
  </si>
  <si>
    <t>in m3</t>
  </si>
  <si>
    <t xml:space="preserve">boven </t>
  </si>
  <si>
    <t>D10</t>
  </si>
  <si>
    <t>D11</t>
  </si>
  <si>
    <t>D12</t>
  </si>
  <si>
    <t>D13</t>
  </si>
  <si>
    <t>D14</t>
  </si>
  <si>
    <t>D15</t>
  </si>
  <si>
    <t>D16</t>
  </si>
  <si>
    <t>D17</t>
  </si>
  <si>
    <t>D18</t>
  </si>
  <si>
    <t>uitgrav.</t>
  </si>
  <si>
    <t>in  m3</t>
  </si>
  <si>
    <t>afgrav.</t>
  </si>
  <si>
    <t>bestaand</t>
  </si>
  <si>
    <t>D20</t>
  </si>
  <si>
    <t>D21</t>
  </si>
  <si>
    <t>D22</t>
  </si>
  <si>
    <t>D23</t>
  </si>
  <si>
    <t>D24</t>
  </si>
  <si>
    <t>D25</t>
  </si>
  <si>
    <t>D26</t>
  </si>
  <si>
    <t>D27</t>
  </si>
  <si>
    <t>D28</t>
  </si>
  <si>
    <t>D29</t>
  </si>
  <si>
    <t>opbr.</t>
  </si>
  <si>
    <t>Opm.</t>
  </si>
  <si>
    <t>Opm :</t>
  </si>
  <si>
    <t>Opm.:</t>
  </si>
  <si>
    <t>m²</t>
  </si>
  <si>
    <t>Gegevens waterproef</t>
  </si>
  <si>
    <t>diam.</t>
  </si>
  <si>
    <t>rioolstreng</t>
  </si>
  <si>
    <t>TOTAAL</t>
  </si>
  <si>
    <r>
      <t>MV Ip</t>
    </r>
    <r>
      <rPr>
        <sz val="10"/>
        <rFont val="Wingdings"/>
        <charset val="2"/>
      </rPr>
      <t>ä</t>
    </r>
  </si>
  <si>
    <r>
      <t>BOK Ip</t>
    </r>
    <r>
      <rPr>
        <sz val="10"/>
        <rFont val="Wingdings"/>
        <charset val="2"/>
      </rPr>
      <t>ä</t>
    </r>
  </si>
  <si>
    <r>
      <t xml:space="preserve">  T.A.W. IP   </t>
    </r>
    <r>
      <rPr>
        <sz val="10"/>
        <rFont val="Arial"/>
      </rPr>
      <t>:</t>
    </r>
  </si>
  <si>
    <r>
      <t xml:space="preserve">  </t>
    </r>
    <r>
      <rPr>
        <b/>
        <sz val="12"/>
        <rFont val="Arial"/>
        <family val="2"/>
      </rPr>
      <t>ø</t>
    </r>
    <r>
      <rPr>
        <b/>
        <sz val="10"/>
        <rFont val="Arial"/>
        <family val="2"/>
      </rPr>
      <t xml:space="preserve"> rioolbuis</t>
    </r>
  </si>
  <si>
    <t xml:space="preserve">Projectnr.:                                                                                                                                                                                                                                                                                                                                         </t>
    <phoneticPr fontId="0" type="noConversion"/>
  </si>
  <si>
    <r>
      <t xml:space="preserve">: </t>
    </r>
    <r>
      <rPr>
        <b/>
        <sz val="10"/>
        <rFont val="Arial"/>
        <family val="2"/>
      </rPr>
      <t>B.O.K</t>
    </r>
    <r>
      <rPr>
        <sz val="10"/>
        <rFont val="Arial"/>
      </rPr>
      <t>.:</t>
    </r>
  </si>
  <si>
    <t>…./…./2011</t>
    <phoneticPr fontId="9" type="noConversion"/>
  </si>
  <si>
    <r>
      <t xml:space="preserve">  </t>
    </r>
    <r>
      <rPr>
        <b/>
        <sz val="12"/>
        <rFont val="Arial"/>
        <family val="2"/>
      </rPr>
      <t>ø</t>
    </r>
    <r>
      <rPr>
        <b/>
        <sz val="10"/>
        <rFont val="Arial"/>
        <family val="2"/>
      </rPr>
      <t xml:space="preserve"> huisaansluiting</t>
    </r>
  </si>
  <si>
    <t xml:space="preserve">  T.A.W. grondwater</t>
  </si>
  <si>
    <t>natte lengte dia.150</t>
  </si>
  <si>
    <t xml:space="preserve">  T.A.W. H. water</t>
  </si>
  <si>
    <r>
      <t xml:space="preserve">  </t>
    </r>
    <r>
      <rPr>
        <b/>
        <sz val="12"/>
        <rFont val="Arial"/>
        <family val="2"/>
      </rPr>
      <t>ø</t>
    </r>
    <r>
      <rPr>
        <b/>
        <sz val="10"/>
        <rFont val="Arial"/>
        <family val="2"/>
      </rPr>
      <t xml:space="preserve"> inspectieput</t>
    </r>
  </si>
  <si>
    <t xml:space="preserve">  T.A.W. H. water na 1 u</t>
  </si>
  <si>
    <t xml:space="preserve">  Meetvlak</t>
  </si>
  <si>
    <t xml:space="preserve">  Gemeten waterverlies</t>
  </si>
  <si>
    <t xml:space="preserve">  Tijdsduur</t>
  </si>
  <si>
    <t>u</t>
  </si>
  <si>
    <t>k</t>
  </si>
  <si>
    <t>l/m²/h</t>
  </si>
  <si>
    <t xml:space="preserve">  HA:</t>
  </si>
  <si>
    <t>Datum en handtekeningen</t>
  </si>
  <si>
    <t>Toezichter Infrax          -          Aannemer          -          Studiebureau</t>
  </si>
  <si>
    <t>Projectnaam :</t>
  </si>
  <si>
    <r>
      <t>MV Ip</t>
    </r>
    <r>
      <rPr>
        <sz val="10"/>
        <rFont val="Wingdings"/>
        <charset val="2"/>
      </rPr>
      <t>æ</t>
    </r>
  </si>
  <si>
    <r>
      <t>BOK Ip</t>
    </r>
    <r>
      <rPr>
        <sz val="10"/>
        <rFont val="Wingdings"/>
        <charset val="2"/>
      </rPr>
      <t>æ</t>
    </r>
  </si>
  <si>
    <r>
      <t>H Ip</t>
    </r>
    <r>
      <rPr>
        <sz val="10"/>
        <rFont val="Wingdings"/>
        <charset val="2"/>
      </rPr>
      <t>ä</t>
    </r>
  </si>
  <si>
    <r>
      <t>H Ip</t>
    </r>
    <r>
      <rPr>
        <sz val="10"/>
        <rFont val="Wingdings"/>
        <charset val="2"/>
      </rPr>
      <t>æ</t>
    </r>
  </si>
  <si>
    <t>H rioolstr.</t>
  </si>
  <si>
    <r>
      <t xml:space="preserve"> Ip</t>
    </r>
    <r>
      <rPr>
        <sz val="10"/>
        <rFont val="Wingdings"/>
        <charset val="2"/>
      </rPr>
      <t>ä</t>
    </r>
  </si>
  <si>
    <r>
      <t xml:space="preserve"> Ip</t>
    </r>
    <r>
      <rPr>
        <sz val="10"/>
        <rFont val="Wingdings"/>
        <charset val="2"/>
      </rPr>
      <t>æ</t>
    </r>
  </si>
  <si>
    <t>L as/as</t>
  </si>
  <si>
    <t>voorzien</t>
  </si>
  <si>
    <t>afwijking</t>
  </si>
  <si>
    <t>Opmeting</t>
  </si>
  <si>
    <t>per post</t>
  </si>
  <si>
    <t>en</t>
    <phoneticPr fontId="9" type="noConversion"/>
  </si>
  <si>
    <t xml:space="preserve">Nr.:                           </t>
  </si>
  <si>
    <t xml:space="preserve">  streng diameter</t>
  </si>
  <si>
    <t>tss.</t>
  </si>
  <si>
    <t>IP</t>
  </si>
  <si>
    <t>en</t>
  </si>
  <si>
    <t>H.water:</t>
  </si>
  <si>
    <t>m.v.:</t>
  </si>
  <si>
    <t>b.o.k:</t>
  </si>
  <si>
    <t>m</t>
  </si>
  <si>
    <t>Het gemeten waterverlies (W) =</t>
  </si>
  <si>
    <t>l</t>
  </si>
  <si>
    <t>Het toegelaten waterverlies (Qt) =</t>
  </si>
  <si>
    <t>→</t>
  </si>
  <si>
    <r>
      <t>Schets waterproef</t>
    </r>
    <r>
      <rPr>
        <sz val="12"/>
        <rFont val="Arial"/>
        <family val="2"/>
      </rPr>
      <t xml:space="preserve"> </t>
    </r>
    <phoneticPr fontId="9" type="noConversion"/>
  </si>
  <si>
    <t>Schets waterproef</t>
    <phoneticPr fontId="9" type="noConversion"/>
  </si>
  <si>
    <r>
      <t>Schets waterproef</t>
    </r>
    <r>
      <rPr>
        <sz val="12"/>
        <rFont val="Arial"/>
        <family val="2"/>
      </rPr>
      <t xml:space="preserve"> </t>
    </r>
    <phoneticPr fontId="9" type="noConversion"/>
  </si>
  <si>
    <t xml:space="preserve">  Lengte rioolvak</t>
  </si>
  <si>
    <t>:</t>
  </si>
  <si>
    <r>
      <t xml:space="preserve">: </t>
    </r>
    <r>
      <rPr>
        <b/>
        <sz val="10"/>
        <rFont val="Arial"/>
        <family val="2"/>
      </rPr>
      <t>B.O.K</t>
    </r>
    <r>
      <rPr>
        <sz val="10"/>
        <rFont val="Arial"/>
      </rPr>
      <t xml:space="preserve">.: </t>
    </r>
  </si>
  <si>
    <r>
      <t>M.V</t>
    </r>
    <r>
      <rPr>
        <sz val="10"/>
        <rFont val="Arial"/>
      </rPr>
      <t>:</t>
    </r>
  </si>
  <si>
    <t>Post 402</t>
  </si>
  <si>
    <t>Post 403</t>
  </si>
  <si>
    <t>Post 404</t>
  </si>
  <si>
    <t>Post 407</t>
  </si>
  <si>
    <t>…./…./2012</t>
  </si>
  <si>
    <t>BIJLAGE 1 Riolering AS-BUILT meetstaat 1 AWV/INFRAX 75%subsid.</t>
  </si>
  <si>
    <t>natte opp. IP =</t>
  </si>
  <si>
    <t>aansluitopeningen IP</t>
  </si>
  <si>
    <t>1)</t>
  </si>
  <si>
    <t>2)</t>
  </si>
  <si>
    <t>3)</t>
  </si>
  <si>
    <t>4)</t>
  </si>
  <si>
    <t>R000730</t>
    <phoneticPr fontId="6" type="noConversion"/>
  </si>
  <si>
    <t>Rolering Luikersteenweg en Zijstraten</t>
    <phoneticPr fontId="6" type="noConversion"/>
  </si>
  <si>
    <t>L rioolstr.</t>
    <phoneticPr fontId="6" type="noConversion"/>
  </si>
  <si>
    <t>helling</t>
    <phoneticPr fontId="6" type="noConversion"/>
  </si>
  <si>
    <t>as-built</t>
    <phoneticPr fontId="6" type="noConversion"/>
  </si>
  <si>
    <t>asbuilt</t>
    <phoneticPr fontId="6" type="noConversion"/>
  </si>
  <si>
    <t>in cm/m</t>
    <phoneticPr fontId="6" type="noConversion"/>
  </si>
  <si>
    <t>Post 389</t>
    <phoneticPr fontId="5" type="noConversion"/>
  </si>
  <si>
    <t>D15</t>
    <phoneticPr fontId="6" type="noConversion"/>
  </si>
  <si>
    <t xml:space="preserve"> -</t>
    <phoneticPr fontId="6" type="noConversion"/>
  </si>
  <si>
    <t>zone7</t>
    <phoneticPr fontId="6" type="noConversion"/>
  </si>
  <si>
    <t>Post 390</t>
    <phoneticPr fontId="5" type="noConversion"/>
  </si>
  <si>
    <t>zone8</t>
    <phoneticPr fontId="6" type="noConversion"/>
  </si>
  <si>
    <t>Post 391</t>
    <phoneticPr fontId="5" type="noConversion"/>
  </si>
  <si>
    <t>D03</t>
    <phoneticPr fontId="6" type="noConversion"/>
  </si>
  <si>
    <t>-</t>
    <phoneticPr fontId="6" type="noConversion"/>
  </si>
  <si>
    <t>D04</t>
    <phoneticPr fontId="6" type="noConversion"/>
  </si>
  <si>
    <t>Post 393</t>
    <phoneticPr fontId="5" type="noConversion"/>
  </si>
  <si>
    <t>D01</t>
    <phoneticPr fontId="6" type="noConversion"/>
  </si>
  <si>
    <t>D02</t>
    <phoneticPr fontId="6" type="noConversion"/>
  </si>
  <si>
    <t>Post 394</t>
    <phoneticPr fontId="5" type="noConversion"/>
  </si>
  <si>
    <t>D05</t>
    <phoneticPr fontId="6" type="noConversion"/>
  </si>
  <si>
    <t>D06</t>
    <phoneticPr fontId="6" type="noConversion"/>
  </si>
  <si>
    <t>Post 396</t>
    <phoneticPr fontId="5" type="noConversion"/>
  </si>
  <si>
    <t>Post 397</t>
    <phoneticPr fontId="5" type="noConversion"/>
  </si>
  <si>
    <t>Post 398</t>
    <phoneticPr fontId="5" type="noConversion"/>
  </si>
  <si>
    <t>Post 399</t>
    <phoneticPr fontId="5" type="noConversion"/>
  </si>
  <si>
    <t>Post 400</t>
    <phoneticPr fontId="5" type="noConversion"/>
  </si>
  <si>
    <t>Post 401</t>
    <phoneticPr fontId="5" type="noConversion"/>
  </si>
  <si>
    <t>Post 405</t>
    <phoneticPr fontId="6" type="noConversion"/>
  </si>
  <si>
    <t>Post 406</t>
    <phoneticPr fontId="6" type="noConversion"/>
  </si>
  <si>
    <t>Post 410</t>
    <phoneticPr fontId="6" type="noConversion"/>
  </si>
  <si>
    <t>Post 411</t>
    <phoneticPr fontId="6" type="noConversion"/>
  </si>
  <si>
    <t>Post 412</t>
    <phoneticPr fontId="6" type="noConversion"/>
  </si>
  <si>
    <r>
      <rPr>
        <sz val="10"/>
        <rFont val="Arial"/>
      </rPr>
      <t>supervisie</t>
    </r>
    <r>
      <rPr>
        <b/>
        <sz val="10"/>
        <rFont val="Arial"/>
        <family val="2"/>
      </rPr>
      <t xml:space="preserve"> </t>
    </r>
    <r>
      <rPr>
        <b/>
        <sz val="11"/>
        <rFont val="Arial"/>
        <family val="2"/>
      </rPr>
      <t xml:space="preserve">doc. 00 gegevensdrager riolering (IP rond) </t>
    </r>
    <r>
      <rPr>
        <sz val="10"/>
        <rFont val="Arial"/>
      </rPr>
      <t>(prod. van owt)</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</si>
  <si>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</si>
  <si>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</si>
  <si>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</si>
  <si>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</si>
  <si>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</si>
  <si>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</si>
  <si>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</si>
  <si>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</si>
  <si>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r>
      <t xml:space="preserve">Waterdichtheidsproef geval 1 </t>
    </r>
    <r>
      <rPr>
        <sz val="10"/>
        <rFont val="Arial"/>
      </rPr>
      <t>(diepteligging&lt;=4m)</t>
    </r>
    <r>
      <rPr>
        <b/>
        <sz val="14"/>
        <rFont val="Arial"/>
        <family val="2"/>
      </rPr>
      <t xml:space="preserve">   </t>
    </r>
    <r>
      <rPr>
        <sz val="12"/>
        <rFont val="Arial"/>
        <family val="2"/>
      </rPr>
      <t xml:space="preserve"> supervisie</t>
    </r>
    <r>
      <rPr>
        <b/>
        <sz val="14"/>
        <rFont val="Arial"/>
        <family val="2"/>
      </rPr>
      <t xml:space="preserve"> DOC NR. 20 </t>
    </r>
    <r>
      <rPr>
        <sz val="10"/>
        <rFont val="Arial"/>
      </rPr>
      <t>(product van owt)</t>
    </r>
    <r>
      <rPr>
        <b/>
        <sz val="14"/>
        <rFont val="Arial"/>
        <family val="2"/>
      </rPr>
      <t xml:space="preserve"> </t>
    </r>
  </si>
  <si>
    <t>Di (m)</t>
  </si>
  <si>
    <t>Du (m)</t>
  </si>
  <si>
    <t>ontwerp</t>
  </si>
  <si>
    <t>DWARSDOORSNEDEN SLEUF</t>
  </si>
  <si>
    <t>1) hoogte sd is de hoogte van de sleufdiepte om de sleufbreedte te bepalen</t>
  </si>
  <si>
    <t>2) de donkerbruine blok is de hoogte die het volume van de uitgraving bepaald.</t>
  </si>
  <si>
    <t>3) de okerkleurige blok is de hoogte die het volume van de aanvulling bepaald.</t>
  </si>
  <si>
    <t>4) H is de hoogte die bepaald in welke overeenstemmende post van de meetstaat deze hoeveelheid wordt gevorderd</t>
  </si>
  <si>
    <t xml:space="preserve">DE GEGEVENSDRAGER (zie tab start) HOUDT MET DE BEREKENING REKENING MET AL HETGEEN </t>
  </si>
  <si>
    <t xml:space="preserve">WAT HIERONDER VOLGT. JE DIENT HIERVOOR ENKEL HET FORMULIER CORRECT IN TE VULLEN </t>
  </si>
  <si>
    <t>VOLGENS DE RICHTLIJNEN VIA DE TOEGEVOEGDE HELPFUNCTIE (ZIE HIERVOOR DE TOEGEVOEGDE</t>
  </si>
  <si>
    <t>aftr.diam.</t>
  </si>
  <si>
    <t>OPMERKING BOVEN ELKE KOLOM VAN DE GEGEVENSDRAGER)</t>
  </si>
  <si>
    <t>Merk hierbij duidelijk het verschil van de verschillende hoogtes die het resultaat beinvloeden: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</si>
</sst>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35" x14ac:knownFonts="1">
    <font>
      <sz val="10"/>
      <name val="Arial"/>
    </font>
    <font>
      <b/>
      <sz val="10"/>
      <name val="Arial"/>
      <family val="2"/>
    </font>
    <font>
      <sz val="10"/>
      <name val="Arial"/>
      <family val="2"/>
    </font>
    <font>
      <sz val="10"/>
      <name val="Arial"/>
      <family val="2"/>
    </font>
    <font>
      <sz val="14"/>
      <name val="Arial"/>
      <family val="2"/>
    </font>
    <font>
      <sz val="12"/>
      <name val="Arial"/>
      <family val="2"/>
    </font>
    <font>
      <sz val="8"/>
      <name val="Arial"/>
      <family val="2"/>
    </font>
    <font>
      <sz val="10"/>
      <name val="Wingdings"/>
      <charset val="2"/>
    </font>
    <font>
      <b/>
      <sz val="10"/>
      <name val="Arial"/>
      <family val="2"/>
    </font>
    <font>
      <sz val="8"/>
      <name val="Verdana"/>
      <family val="2"/>
    </font>
    <font>
      <b/>
      <sz val="14"/>
      <name val="Arial"/>
      <family val="2"/>
    </font>
    <font>
      <b/>
      <sz val="12"/>
      <name val="Arial"/>
      <family val="2"/>
    </font>
    <font>
      <sz val="10"/>
      <color indexed="10"/>
      <name val="Arial"/>
      <family val="2"/>
    </font>
    <font>
      <sz val="12"/>
      <color indexed="9"/>
      <name val="Arial"/>
      <family val="2"/>
    </font>
    <font>
      <sz val="10"/>
      <color indexed="9"/>
      <name val="Arial"/>
      <family val="2"/>
    </font>
    <font>
      <sz val="14"/>
      <color indexed="9"/>
      <name val="Arial"/>
      <family val="2"/>
    </font>
    <font>
      <sz val="9"/>
      <color indexed="81"/>
      <name val="Arial"/>
      <family val="2"/>
    </font>
    <font>
      <b/>
      <sz val="9"/>
      <color indexed="81"/>
      <name val="Arial"/>
      <family val="2"/>
    </font>
    <font>
      <u/>
      <sz val="10"/>
      <color indexed="12"/>
      <name val="Arial"/>
      <family val="2"/>
    </font>
    <font>
      <u/>
      <sz val="10"/>
      <color indexed="20"/>
      <name val="Arial"/>
      <family val="2"/>
    </font>
    <font>
      <u/>
      <sz val="10"/>
      <name val="Arial"/>
      <family val="2"/>
    </font>
    <font>
      <b/>
      <u/>
      <sz val="10"/>
      <name val="Times New Roman"/>
      <family val="1"/>
    </font>
    <font>
      <b/>
      <sz val="9"/>
      <color indexed="39"/>
      <name val="Arial"/>
      <family val="2"/>
    </font>
    <font>
      <b/>
      <sz val="11"/>
      <name val="Arial"/>
      <family val="2"/>
    </font>
    <font>
      <sz val="10"/>
      <name val="Times New Roman"/>
      <family val="1"/>
    </font>
    <font>
      <b/>
      <u/>
      <sz val="9"/>
      <color indexed="39"/>
      <name val="Arial"/>
    </font>
    <font>
      <sz val="9"/>
      <color indexed="39"/>
      <name val="Arial"/>
    </font>
    <font>
      <b/>
      <u/>
      <sz val="9"/>
      <color indexed="81"/>
      <name val="Arial"/>
    </font>
    <font>
      <b/>
      <sz val="11"/>
      <color rgb="FF0000FF"/>
      <name val="Arial"/>
    </font>
    <font>
      <sz val="9"/>
      <name val="Arial"/>
      <family val="2"/>
    </font>
    <font>
      <u/>
      <sz val="10"/>
      <color theme="10"/>
      <name val="Arial"/>
    </font>
    <font>
      <u/>
      <sz val="10"/>
      <color theme="11"/>
      <name val="Arial"/>
    </font>
    <font>
      <b/>
      <u/>
      <sz val="10"/>
      <name val="Arial"/>
    </font>
    <font>
      <sz val="10"/>
      <color rgb="FFFF0000"/>
      <name val="Arial"/>
    </font>
    <font>
      <b/>
      <sz val="10"/>
      <color rgb="FFFF0000"/>
      <name val="Arial"/>
    </font>
  </fonts>
  <fills count="37">
    <fill>
      <patternFill patternType="none"/>
    </fill>
    <fill>
      <patternFill patternType="gray125"/>
    </fill>
    <fill>
      <patternFill patternType="solid">
        <fgColor indexed="10"/>
        <bgColor indexed="64"/>
      </patternFill>
    </fill>
    <fill>
      <patternFill patternType="solid">
        <fgColor indexed="11"/>
        <bgColor indexed="64"/>
      </patternFill>
    </fill>
    <fill>
      <patternFill patternType="solid">
        <fgColor indexed="47"/>
        <bgColor indexed="64"/>
      </patternFill>
    </fill>
    <fill>
      <patternFill patternType="solid">
        <fgColor indexed="51"/>
        <bgColor indexed="64"/>
      </patternFill>
    </fill>
    <fill>
      <patternFill patternType="solid">
        <fgColor indexed="41"/>
        <bgColor indexed="64"/>
      </patternFill>
    </fill>
    <fill>
      <patternFill patternType="solid">
        <fgColor indexed="22"/>
        <bgColor indexed="64"/>
      </patternFill>
    </fill>
    <fill>
      <patternFill patternType="solid">
        <fgColor theme="4" tint="-0.249977111117893"/>
        <bgColor indexed="64"/>
      </patternFill>
    </fill>
    <fill>
      <patternFill patternType="solid">
        <fgColor rgb="FFFFFF00"/>
        <bgColor indexed="64"/>
      </patternFill>
    </fill>
    <fill>
      <patternFill patternType="solid">
        <fgColor rgb="FF99CCFF"/>
        <bgColor indexed="64"/>
      </patternFill>
    </fill>
    <fill>
      <patternFill patternType="solid">
        <fgColor rgb="FFC0C0C0"/>
        <bgColor indexed="64"/>
      </patternFill>
    </fill>
    <fill>
      <patternFill patternType="solid">
        <fgColor rgb="FF4389FC"/>
        <bgColor indexed="64"/>
      </patternFill>
    </fill>
    <fill>
      <patternFill patternType="solid">
        <fgColor rgb="FF889DAA"/>
        <bgColor indexed="64"/>
      </patternFill>
    </fill>
    <fill>
      <patternFill patternType="solid">
        <fgColor rgb="FF56CECB"/>
        <bgColor indexed="64"/>
      </patternFill>
    </fill>
    <fill>
      <patternFill patternType="solid">
        <fgColor rgb="FFFFD497"/>
        <bgColor indexed="64"/>
      </patternFill>
    </fill>
    <fill>
      <patternFill patternType="solid">
        <fgColor rgb="FFF9994D"/>
        <bgColor indexed="64"/>
      </patternFill>
    </fill>
    <fill>
      <patternFill patternType="solid">
        <fgColor rgb="FF9C594E"/>
        <bgColor indexed="64"/>
      </patternFill>
    </fill>
    <fill>
      <patternFill patternType="solid">
        <fgColor rgb="FFBB81B5"/>
        <bgColor indexed="64"/>
      </patternFill>
    </fill>
    <fill>
      <patternFill patternType="solid">
        <fgColor theme="7" tint="0.39997558519241921"/>
        <bgColor indexed="64"/>
      </patternFill>
    </fill>
    <fill>
      <patternFill patternType="solid">
        <fgColor rgb="FF008000"/>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CC99FF"/>
        <bgColor indexed="64"/>
      </patternFill>
    </fill>
    <fill>
      <patternFill patternType="solid">
        <fgColor rgb="FFB1A0C7"/>
        <bgColor indexed="64"/>
      </patternFill>
    </fill>
    <fill>
      <patternFill patternType="solid">
        <fgColor rgb="FFDA9694"/>
        <bgColor indexed="64"/>
      </patternFill>
    </fill>
    <fill>
      <patternFill patternType="solid">
        <fgColor rgb="FFFF00FB"/>
        <bgColor indexed="64"/>
      </patternFill>
    </fill>
    <fill>
      <patternFill patternType="solid">
        <fgColor rgb="FFC4BD97"/>
        <bgColor indexed="64"/>
      </patternFill>
    </fill>
    <fill>
      <patternFill patternType="solid">
        <fgColor indexed="14"/>
        <bgColor indexed="64"/>
      </patternFill>
    </fill>
    <fill>
      <patternFill patternType="solid">
        <fgColor indexed="11"/>
        <bgColor indexed="8"/>
      </patternFill>
    </fill>
    <fill>
      <patternFill patternType="solid">
        <fgColor rgb="FFFFCC99"/>
        <bgColor indexed="64"/>
      </patternFill>
    </fill>
    <fill>
      <patternFill patternType="solid">
        <fgColor rgb="FFFFCAF6"/>
        <bgColor indexed="64"/>
      </patternFill>
    </fill>
    <fill>
      <patternFill patternType="solid">
        <fgColor rgb="FFA3F6C8"/>
        <bgColor indexed="64"/>
      </patternFill>
    </fill>
    <fill>
      <patternFill patternType="solid">
        <fgColor rgb="FF7F8BFF"/>
        <bgColor indexed="64"/>
      </patternFill>
    </fill>
    <fill>
      <patternFill patternType="solid">
        <fgColor rgb="FF81F9FF"/>
        <bgColor indexed="64"/>
      </patternFill>
    </fill>
    <fill>
      <patternFill patternType="solid">
        <fgColor rgb="FFB865FF"/>
        <bgColor indexed="64"/>
      </patternFill>
    </fill>
    <fill>
      <patternFill patternType="solid">
        <fgColor rgb="FFFF23A4"/>
        <bgColor indexed="64"/>
      </patternFill>
    </fill>
  </fills>
  <borders count="31">
    <border>
      <left/>
      <right/>
      <top/>
      <bottom/>
      <diagonal/>
    </border>
    <border>
      <left/>
      <right/>
      <top/>
      <bottom style="medium">
        <color auto="1"/>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top/>
      <bottom style="double">
        <color auto="1"/>
      </bottom>
      <diagonal/>
    </border>
    <border>
      <left/>
      <right style="double">
        <color auto="1"/>
      </right>
      <top/>
      <bottom style="double">
        <color auto="1"/>
      </bottom>
      <diagonal/>
    </border>
    <border>
      <left style="double">
        <color auto="1"/>
      </left>
      <right/>
      <top/>
      <bottom/>
      <diagonal/>
    </border>
    <border>
      <left/>
      <right style="double">
        <color auto="1"/>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double">
        <color auto="1"/>
      </left>
      <right/>
      <top/>
      <bottom style="double">
        <color auto="1"/>
      </bottom>
      <diagonal/>
    </border>
    <border>
      <left style="medium">
        <color auto="1"/>
      </left>
      <right/>
      <top/>
      <bottom style="double">
        <color auto="1"/>
      </bottom>
      <diagonal/>
    </border>
    <border>
      <left style="double">
        <color auto="1"/>
      </left>
      <right/>
      <top style="double">
        <color auto="1"/>
      </top>
      <bottom style="double">
        <color auto="1"/>
      </bottom>
      <diagonal/>
    </border>
    <border>
      <left/>
      <right/>
      <top style="double">
        <color auto="1"/>
      </top>
      <bottom style="double">
        <color auto="1"/>
      </bottom>
      <diagonal/>
    </border>
    <border>
      <left/>
      <right style="double">
        <color auto="1"/>
      </right>
      <top style="double">
        <color auto="1"/>
      </top>
      <bottom style="double">
        <color auto="1"/>
      </bottom>
      <diagonal/>
    </border>
    <border>
      <left/>
      <right/>
      <top style="double">
        <color auto="1"/>
      </top>
      <bottom/>
      <diagonal/>
    </border>
    <border>
      <left style="double">
        <color auto="1"/>
      </left>
      <right/>
      <top style="double">
        <color auto="1"/>
      </top>
      <bottom/>
      <diagonal/>
    </border>
    <border>
      <left/>
      <right style="double">
        <color auto="1"/>
      </right>
      <top style="double">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double">
        <color indexed="8"/>
      </right>
      <top style="double">
        <color auto="1"/>
      </top>
      <bottom/>
      <diagonal/>
    </border>
    <border>
      <left/>
      <right style="double">
        <color indexed="8"/>
      </right>
      <top/>
      <bottom style="double">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13">
    <xf numFmtId="0" fontId="0" fillId="0" borderId="0"/>
    <xf numFmtId="0" fontId="18" fillId="0" borderId="0" applyNumberFormat="0" applyFill="0" applyBorder="0" applyAlignment="0" applyProtection="0"/>
    <xf numFmtId="0" fontId="19"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cellStyleXfs>
  <cellXfs count="579">
    <xf numFmtId="0" fontId="0" fillId="0" borderId="0" xfId="0"/>
    <xf numFmtId="164" fontId="0" fillId="3" borderId="23" xfId="0" applyNumberFormat="1" applyFont="1" applyFill="1" applyBorder="1" applyAlignment="1" applyProtection="1">
      <alignment horizontal="center"/>
      <protection locked="0"/>
    </xf>
    <xf numFmtId="0" fontId="0" fillId="3" borderId="26" xfId="0" applyFont="1" applyFill="1" applyBorder="1" applyAlignment="1" applyProtection="1">
      <alignment horizontal="left"/>
      <protection locked="0"/>
    </xf>
    <xf numFmtId="0" fontId="0" fillId="3" borderId="25" xfId="0" applyFont="1" applyFill="1" applyBorder="1" applyAlignment="1" applyProtection="1">
      <alignment horizontal="left"/>
      <protection locked="0"/>
    </xf>
    <xf numFmtId="0" fontId="5" fillId="0" borderId="18" xfId="0" applyFont="1" applyBorder="1" applyAlignment="1" applyProtection="1">
      <alignment horizontal="center" vertical="center"/>
    </xf>
    <xf numFmtId="0" fontId="5" fillId="0" borderId="18" xfId="0" applyFont="1" applyBorder="1" applyAlignment="1" applyProtection="1">
      <alignment horizontal="center" vertical="center"/>
      <protection hidden="1"/>
    </xf>
    <xf numFmtId="0" fontId="0" fillId="0" borderId="0" xfId="0" applyFill="1"/>
    <xf numFmtId="0" fontId="5" fillId="0" borderId="5" xfId="0" applyFont="1" applyBorder="1" applyAlignment="1" applyProtection="1">
      <alignment horizontal="left" vertical="center"/>
    </xf>
    <xf numFmtId="0" fontId="5" fillId="0" borderId="5" xfId="0" applyFont="1" applyBorder="1" applyAlignment="1" applyProtection="1">
      <alignment vertical="center"/>
    </xf>
    <xf numFmtId="0" fontId="5" fillId="0" borderId="5" xfId="0" applyFont="1" applyBorder="1" applyAlignment="1" applyProtection="1">
      <alignment horizontal="center" vertical="center"/>
    </xf>
    <xf numFmtId="0" fontId="5" fillId="0" borderId="5" xfId="0" applyFont="1" applyBorder="1" applyAlignment="1" applyProtection="1">
      <alignment horizontal="left" vertical="center"/>
      <protection locked="0"/>
    </xf>
    <xf numFmtId="0" fontId="5" fillId="0" borderId="6" xfId="0" applyFont="1" applyBorder="1" applyAlignment="1" applyProtection="1">
      <alignment horizontal="left" vertical="center"/>
      <protection locked="0"/>
    </xf>
    <xf numFmtId="0" fontId="0" fillId="0" borderId="0" xfId="0" applyBorder="1" applyProtection="1"/>
    <xf numFmtId="0" fontId="0" fillId="0" borderId="8" xfId="0" applyBorder="1" applyProtection="1"/>
    <xf numFmtId="0" fontId="0" fillId="0" borderId="0" xfId="0" applyFill="1" applyAlignment="1"/>
    <xf numFmtId="0" fontId="0" fillId="0" borderId="0" xfId="0" applyFill="1" applyBorder="1"/>
    <xf numFmtId="0" fontId="0" fillId="0" borderId="0" xfId="0" applyFill="1" applyBorder="1" applyAlignment="1"/>
    <xf numFmtId="2" fontId="0" fillId="0" borderId="0" xfId="0" applyNumberFormat="1" applyFill="1" applyBorder="1" applyAlignment="1"/>
    <xf numFmtId="0" fontId="0" fillId="0" borderId="0" xfId="0" applyBorder="1" applyProtection="1">
      <protection hidden="1"/>
    </xf>
    <xf numFmtId="0" fontId="0" fillId="0" borderId="0" xfId="0" applyFill="1" applyBorder="1" applyProtection="1"/>
    <xf numFmtId="0" fontId="8" fillId="0" borderId="0" xfId="0" applyFont="1" applyBorder="1" applyProtection="1">
      <protection hidden="1"/>
    </xf>
    <xf numFmtId="0" fontId="0" fillId="0" borderId="0" xfId="0" applyFill="1" applyBorder="1" applyAlignment="1" applyProtection="1"/>
    <xf numFmtId="0" fontId="0" fillId="0" borderId="0" xfId="0" applyFill="1" applyBorder="1" applyAlignment="1" applyProtection="1">
      <protection locked="0"/>
    </xf>
    <xf numFmtId="0" fontId="6" fillId="0" borderId="0" xfId="0" applyFont="1" applyFill="1" applyBorder="1" applyAlignment="1" applyProtection="1">
      <alignment horizontal="center"/>
      <protection locked="0"/>
    </xf>
    <xf numFmtId="0" fontId="6" fillId="0" borderId="0" xfId="0" applyFont="1" applyFill="1" applyBorder="1" applyAlignment="1" applyProtection="1">
      <alignment textRotation="90"/>
      <protection locked="0"/>
    </xf>
    <xf numFmtId="0" fontId="6" fillId="0" borderId="0" xfId="0" applyFont="1" applyFill="1" applyBorder="1" applyAlignment="1" applyProtection="1">
      <alignment horizontal="right" textRotation="90"/>
      <protection locked="0"/>
    </xf>
    <xf numFmtId="0" fontId="6" fillId="0" borderId="0" xfId="0" applyFont="1" applyFill="1" applyBorder="1" applyAlignment="1" applyProtection="1">
      <protection locked="0"/>
    </xf>
    <xf numFmtId="0" fontId="6" fillId="0" borderId="0" xfId="0" applyFont="1" applyFill="1" applyBorder="1" applyAlignment="1" applyProtection="1">
      <alignment horizontal="center" textRotation="90"/>
      <protection locked="0"/>
    </xf>
    <xf numFmtId="2" fontId="0" fillId="0" borderId="0" xfId="0" applyNumberFormat="1" applyFill="1" applyBorder="1" applyAlignment="1" applyProtection="1"/>
    <xf numFmtId="0" fontId="6" fillId="0" borderId="0" xfId="0" applyFont="1" applyFill="1" applyBorder="1" applyAlignment="1" applyProtection="1"/>
    <xf numFmtId="0" fontId="6" fillId="0" borderId="0" xfId="0" applyFont="1" applyFill="1" applyBorder="1" applyAlignment="1" applyProtection="1">
      <alignment horizontal="right"/>
      <protection locked="0"/>
    </xf>
    <xf numFmtId="0" fontId="6" fillId="0" borderId="0" xfId="0" applyFont="1" applyFill="1" applyBorder="1" applyAlignment="1"/>
    <xf numFmtId="0" fontId="0" fillId="0" borderId="0" xfId="0" applyFill="1" applyBorder="1" applyAlignment="1" applyProtection="1">
      <alignment horizontal="center" textRotation="90"/>
      <protection locked="0"/>
    </xf>
    <xf numFmtId="0" fontId="0" fillId="0" borderId="0" xfId="0" applyFill="1" applyBorder="1" applyAlignment="1" applyProtection="1">
      <alignment horizontal="right"/>
    </xf>
    <xf numFmtId="0" fontId="12" fillId="0" borderId="0" xfId="0" applyFont="1" applyFill="1" applyBorder="1" applyAlignment="1" applyProtection="1"/>
    <xf numFmtId="0" fontId="8" fillId="0" borderId="7" xfId="0" applyFont="1" applyBorder="1" applyProtection="1"/>
    <xf numFmtId="0" fontId="8" fillId="0" borderId="0" xfId="0" applyFont="1" applyBorder="1" applyProtection="1"/>
    <xf numFmtId="0" fontId="3" fillId="0" borderId="0" xfId="0" applyFont="1" applyBorder="1" applyProtection="1"/>
    <xf numFmtId="0" fontId="8" fillId="0" borderId="11" xfId="0" applyFont="1" applyBorder="1" applyProtection="1"/>
    <xf numFmtId="0" fontId="8" fillId="0" borderId="0" xfId="0" applyFont="1" applyBorder="1"/>
    <xf numFmtId="0" fontId="3" fillId="0" borderId="0" xfId="0" applyFont="1" applyFill="1" applyBorder="1" applyProtection="1"/>
    <xf numFmtId="0" fontId="0" fillId="0" borderId="0" xfId="0" applyFill="1" applyAlignment="1" applyProtection="1">
      <protection locked="0"/>
    </xf>
    <xf numFmtId="0" fontId="8" fillId="0" borderId="15" xfId="0" applyFont="1" applyBorder="1" applyAlignment="1" applyProtection="1">
      <alignment vertical="center"/>
    </xf>
    <xf numFmtId="0" fontId="8" fillId="0" borderId="5" xfId="0" applyFont="1" applyBorder="1" applyProtection="1"/>
    <xf numFmtId="0" fontId="3" fillId="0" borderId="5" xfId="0" applyFont="1" applyBorder="1" applyProtection="1"/>
    <xf numFmtId="0" fontId="0" fillId="0" borderId="5" xfId="0" applyBorder="1" applyProtection="1"/>
    <xf numFmtId="0" fontId="0" fillId="0" borderId="16" xfId="0" applyBorder="1" applyProtection="1"/>
    <xf numFmtId="0" fontId="0" fillId="0" borderId="6" xfId="0" applyBorder="1" applyProtection="1"/>
    <xf numFmtId="0" fontId="5" fillId="0" borderId="17" xfId="0" applyFont="1" applyBorder="1" applyAlignment="1" applyProtection="1">
      <alignment horizontal="left" vertical="center"/>
      <protection locked="0"/>
    </xf>
    <xf numFmtId="0" fontId="0" fillId="0" borderId="18" xfId="0" applyBorder="1" applyAlignment="1">
      <alignment horizontal="left" vertical="center"/>
    </xf>
    <xf numFmtId="0" fontId="0" fillId="0" borderId="19" xfId="0" applyBorder="1" applyAlignment="1">
      <alignment horizontal="left" vertical="center"/>
    </xf>
    <xf numFmtId="0" fontId="5" fillId="0" borderId="18" xfId="0" applyFont="1" applyBorder="1" applyAlignment="1">
      <alignment horizontal="left" vertical="center"/>
    </xf>
    <xf numFmtId="164" fontId="0" fillId="0" borderId="0" xfId="0" applyNumberFormat="1" applyProtection="1">
      <protection hidden="1"/>
    </xf>
    <xf numFmtId="2" fontId="0" fillId="0" borderId="0" xfId="0" applyNumberFormat="1" applyBorder="1" applyProtection="1">
      <protection hidden="1"/>
    </xf>
    <xf numFmtId="0" fontId="8" fillId="0" borderId="0" xfId="0" applyFont="1" applyBorder="1" applyAlignment="1" applyProtection="1">
      <alignment horizontal="left"/>
    </xf>
    <xf numFmtId="0" fontId="0" fillId="0" borderId="0" xfId="0" applyBorder="1" applyAlignment="1" applyProtection="1">
      <alignment horizontal="right"/>
      <protection hidden="1"/>
    </xf>
    <xf numFmtId="0" fontId="0" fillId="0" borderId="0" xfId="0" applyAlignment="1" applyProtection="1">
      <protection hidden="1"/>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5" fillId="0" borderId="18" xfId="0" applyFont="1" applyBorder="1" applyAlignment="1" applyProtection="1">
      <alignment horizontal="left" vertical="center"/>
      <protection hidden="1"/>
    </xf>
    <xf numFmtId="0" fontId="5" fillId="0" borderId="5" xfId="0" applyFont="1" applyBorder="1" applyAlignment="1" applyProtection="1">
      <alignment horizontal="left" vertical="center"/>
      <protection hidden="1"/>
    </xf>
    <xf numFmtId="0" fontId="0" fillId="0" borderId="18" xfId="0" applyBorder="1" applyAlignment="1" applyProtection="1">
      <alignment horizontal="left" vertical="center"/>
      <protection hidden="1"/>
    </xf>
    <xf numFmtId="0" fontId="5" fillId="0" borderId="17" xfId="0" applyFont="1" applyBorder="1" applyAlignment="1" applyProtection="1">
      <alignment horizontal="left" vertical="center"/>
      <protection locked="0" hidden="1"/>
    </xf>
    <xf numFmtId="0" fontId="0" fillId="0" borderId="19" xfId="0" applyBorder="1" applyAlignment="1" applyProtection="1">
      <alignment horizontal="left" vertical="center"/>
      <protection hidden="1"/>
    </xf>
    <xf numFmtId="0" fontId="5" fillId="0" borderId="5" xfId="0" applyFont="1" applyBorder="1" applyAlignment="1" applyProtection="1">
      <alignment vertical="center"/>
      <protection hidden="1"/>
    </xf>
    <xf numFmtId="0" fontId="5" fillId="0" borderId="5" xfId="0" applyFont="1" applyBorder="1" applyAlignment="1" applyProtection="1">
      <alignment horizontal="center" vertical="center"/>
      <protection hidden="1"/>
    </xf>
    <xf numFmtId="0" fontId="5" fillId="0" borderId="5" xfId="0" applyFont="1" applyBorder="1" applyAlignment="1" applyProtection="1">
      <alignment horizontal="left" vertical="center"/>
      <protection locked="0" hidden="1"/>
    </xf>
    <xf numFmtId="0" fontId="5" fillId="0" borderId="6" xfId="0" applyFont="1" applyBorder="1" applyAlignment="1" applyProtection="1">
      <alignment horizontal="left" vertical="center"/>
      <protection locked="0" hidden="1"/>
    </xf>
    <xf numFmtId="0" fontId="0" fillId="0" borderId="7" xfId="0" applyBorder="1" applyProtection="1">
      <protection hidden="1"/>
    </xf>
    <xf numFmtId="0" fontId="0" fillId="0" borderId="8" xfId="0" applyBorder="1" applyProtection="1">
      <protection hidden="1"/>
    </xf>
    <xf numFmtId="0" fontId="0" fillId="0" borderId="0" xfId="0" applyProtection="1">
      <protection hidden="1"/>
    </xf>
    <xf numFmtId="49" fontId="0" fillId="0" borderId="0" xfId="0" applyNumberFormat="1" applyFill="1" applyBorder="1" applyAlignment="1" applyProtection="1">
      <alignment horizontal="left"/>
      <protection locked="0" hidden="1"/>
    </xf>
    <xf numFmtId="0" fontId="0" fillId="0" borderId="9" xfId="0" applyBorder="1" applyProtection="1">
      <protection hidden="1"/>
    </xf>
    <xf numFmtId="0" fontId="0" fillId="0" borderId="10" xfId="0" applyBorder="1" applyProtection="1">
      <protection hidden="1"/>
    </xf>
    <xf numFmtId="0" fontId="0" fillId="6" borderId="11" xfId="0" applyFill="1" applyBorder="1" applyProtection="1">
      <protection hidden="1"/>
    </xf>
    <xf numFmtId="0" fontId="0" fillId="6" borderId="3" xfId="0" applyFill="1" applyBorder="1" applyProtection="1">
      <protection hidden="1"/>
    </xf>
    <xf numFmtId="0" fontId="0" fillId="6" borderId="0" xfId="0" applyFill="1" applyBorder="1" applyProtection="1">
      <protection hidden="1"/>
    </xf>
    <xf numFmtId="0" fontId="0" fillId="6" borderId="12" xfId="0" applyFill="1" applyBorder="1" applyProtection="1">
      <protection hidden="1"/>
    </xf>
    <xf numFmtId="0" fontId="0" fillId="6" borderId="13" xfId="0" applyFill="1" applyBorder="1" applyProtection="1">
      <protection hidden="1"/>
    </xf>
    <xf numFmtId="0" fontId="0" fillId="6" borderId="14" xfId="0" applyFill="1" applyBorder="1" applyProtection="1">
      <protection hidden="1"/>
    </xf>
    <xf numFmtId="0" fontId="0" fillId="6" borderId="1" xfId="0" applyFill="1" applyBorder="1" applyProtection="1">
      <protection hidden="1"/>
    </xf>
    <xf numFmtId="0" fontId="0" fillId="6" borderId="2" xfId="0" applyFill="1" applyBorder="1" applyProtection="1">
      <protection hidden="1"/>
    </xf>
    <xf numFmtId="0" fontId="0" fillId="6" borderId="4" xfId="0" applyFill="1" applyBorder="1" applyProtection="1">
      <protection hidden="1"/>
    </xf>
    <xf numFmtId="0" fontId="0" fillId="0" borderId="0" xfId="0" applyFill="1" applyBorder="1" applyProtection="1">
      <protection hidden="1"/>
    </xf>
    <xf numFmtId="0" fontId="5" fillId="0" borderId="0" xfId="0" applyFont="1" applyBorder="1" applyProtection="1">
      <protection hidden="1"/>
    </xf>
    <xf numFmtId="0" fontId="6" fillId="0" borderId="0" xfId="0" applyFont="1" applyBorder="1" applyAlignment="1" applyProtection="1">
      <alignment horizontal="center" textRotation="90"/>
      <protection hidden="1"/>
    </xf>
    <xf numFmtId="0" fontId="6" fillId="0" borderId="0" xfId="0" applyFont="1" applyBorder="1" applyAlignment="1" applyProtection="1">
      <protection hidden="1"/>
    </xf>
    <xf numFmtId="0" fontId="6" fillId="0" borderId="0" xfId="0" applyFont="1" applyBorder="1" applyProtection="1">
      <protection hidden="1"/>
    </xf>
    <xf numFmtId="0" fontId="6" fillId="0" borderId="0" xfId="0" applyFont="1" applyBorder="1" applyAlignment="1" applyProtection="1">
      <alignment horizontal="center"/>
      <protection hidden="1"/>
    </xf>
    <xf numFmtId="0" fontId="0" fillId="0" borderId="8" xfId="0" applyBorder="1" applyAlignment="1" applyProtection="1">
      <alignment horizontal="center"/>
      <protection hidden="1"/>
    </xf>
    <xf numFmtId="0" fontId="8" fillId="0" borderId="7" xfId="0" applyFont="1" applyBorder="1" applyProtection="1">
      <protection hidden="1"/>
    </xf>
    <xf numFmtId="0" fontId="3" fillId="0" borderId="0" xfId="0" applyFont="1" applyBorder="1" applyProtection="1">
      <protection hidden="1"/>
    </xf>
    <xf numFmtId="0" fontId="8" fillId="0" borderId="11" xfId="0" applyFont="1" applyBorder="1" applyProtection="1">
      <protection hidden="1"/>
    </xf>
    <xf numFmtId="0" fontId="3" fillId="0" borderId="0" xfId="0" applyFont="1" applyFill="1" applyBorder="1" applyProtection="1">
      <protection hidden="1"/>
    </xf>
    <xf numFmtId="0" fontId="8" fillId="0" borderId="15" xfId="0" applyFont="1" applyBorder="1" applyAlignment="1" applyProtection="1">
      <alignment vertical="center"/>
      <protection hidden="1"/>
    </xf>
    <xf numFmtId="0" fontId="8" fillId="0" borderId="5" xfId="0" applyFont="1" applyBorder="1" applyProtection="1">
      <protection hidden="1"/>
    </xf>
    <xf numFmtId="0" fontId="3" fillId="0" borderId="5" xfId="0" applyFont="1" applyBorder="1" applyProtection="1">
      <protection hidden="1"/>
    </xf>
    <xf numFmtId="0" fontId="0" fillId="0" borderId="5" xfId="0" applyBorder="1" applyProtection="1">
      <protection hidden="1"/>
    </xf>
    <xf numFmtId="0" fontId="0" fillId="0" borderId="16" xfId="0" applyBorder="1" applyProtection="1">
      <protection hidden="1"/>
    </xf>
    <xf numFmtId="0" fontId="0" fillId="0" borderId="6" xfId="0" applyBorder="1" applyProtection="1">
      <protection hidden="1"/>
    </xf>
    <xf numFmtId="0" fontId="11" fillId="0" borderId="0" xfId="0" applyFont="1"/>
    <xf numFmtId="0" fontId="0" fillId="0" borderId="0" xfId="0" applyBorder="1" applyAlignment="1" applyProtection="1">
      <alignment horizontal="right"/>
      <protection hidden="1"/>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0" fillId="0" borderId="0" xfId="0" applyBorder="1" applyAlignment="1" applyProtection="1">
      <alignment horizontal="right"/>
      <protection hidden="1"/>
    </xf>
    <xf numFmtId="0" fontId="6" fillId="0" borderId="0" xfId="0" applyFont="1" applyBorder="1" applyAlignment="1" applyProtection="1">
      <alignment horizontal="center"/>
      <protection locked="0" hidden="1"/>
    </xf>
    <xf numFmtId="0" fontId="6" fillId="0" borderId="0" xfId="0" applyFont="1" applyBorder="1" applyAlignment="1" applyProtection="1">
      <alignment horizontal="center" textRotation="90"/>
      <protection locked="0" hidden="1"/>
    </xf>
    <xf numFmtId="2" fontId="0" fillId="0" borderId="0" xfId="0" applyNumberFormat="1" applyBorder="1" applyAlignment="1" applyProtection="1">
      <protection hidden="1"/>
    </xf>
    <xf numFmtId="0" fontId="0" fillId="0" borderId="0" xfId="0" applyBorder="1" applyAlignment="1" applyProtection="1">
      <protection hidden="1"/>
    </xf>
    <xf numFmtId="0" fontId="6" fillId="0" borderId="0" xfId="0" applyNumberFormat="1" applyFont="1" applyBorder="1" applyAlignment="1" applyProtection="1">
      <alignment horizontal="center" textRotation="90"/>
      <protection hidden="1"/>
    </xf>
    <xf numFmtId="0" fontId="0" fillId="0" borderId="0" xfId="0" applyAlignment="1" applyProtection="1">
      <alignment horizontal="center" textRotation="90"/>
      <protection hidden="1"/>
    </xf>
    <xf numFmtId="2" fontId="6" fillId="0" borderId="0" xfId="0" applyNumberFormat="1" applyFont="1" applyBorder="1" applyAlignment="1" applyProtection="1">
      <alignment horizontal="right"/>
      <protection locked="0" hidden="1"/>
    </xf>
    <xf numFmtId="0" fontId="6" fillId="0" borderId="0" xfId="0" applyFont="1" applyBorder="1" applyAlignment="1" applyProtection="1">
      <alignment horizontal="right"/>
      <protection locked="0" hidden="1"/>
    </xf>
    <xf numFmtId="0" fontId="0" fillId="0" borderId="0" xfId="0" applyAlignment="1" applyProtection="1">
      <protection hidden="1"/>
    </xf>
    <xf numFmtId="2" fontId="6" fillId="0" borderId="0" xfId="0" applyNumberFormat="1" applyFont="1" applyBorder="1" applyAlignment="1" applyProtection="1">
      <alignment horizontal="center"/>
      <protection locked="0" hidden="1"/>
    </xf>
    <xf numFmtId="0" fontId="20" fillId="0" borderId="0" xfId="0" applyFont="1" applyBorder="1" applyProtection="1">
      <protection hidden="1"/>
    </xf>
    <xf numFmtId="0" fontId="0" fillId="0" borderId="0" xfId="0" applyAlignment="1">
      <alignment horizontal="center"/>
    </xf>
    <xf numFmtId="2" fontId="0" fillId="0" borderId="0" xfId="0" applyNumberFormat="1" applyBorder="1" applyAlignment="1" applyProtection="1">
      <protection hidden="1"/>
    </xf>
    <xf numFmtId="0" fontId="0" fillId="0" borderId="0" xfId="0" applyBorder="1" applyAlignment="1" applyProtection="1">
      <protection hidden="1"/>
    </xf>
    <xf numFmtId="0" fontId="0" fillId="0" borderId="0" xfId="0" applyBorder="1" applyAlignment="1" applyProtection="1">
      <alignment horizontal="right"/>
      <protection hidden="1"/>
    </xf>
    <xf numFmtId="0" fontId="0" fillId="0" borderId="0" xfId="0" applyAlignment="1" applyProtection="1">
      <protection hidden="1"/>
    </xf>
    <xf numFmtId="2" fontId="6" fillId="0" borderId="0" xfId="0" applyNumberFormat="1" applyFont="1" applyBorder="1" applyAlignment="1" applyProtection="1">
      <alignment horizontal="center"/>
      <protection locked="0" hidden="1"/>
    </xf>
    <xf numFmtId="0" fontId="6" fillId="0" borderId="0" xfId="0" applyFont="1" applyBorder="1" applyAlignment="1" applyProtection="1">
      <alignment horizontal="center"/>
      <protection locked="0" hidden="1"/>
    </xf>
    <xf numFmtId="0" fontId="6" fillId="0" borderId="0" xfId="0" applyNumberFormat="1" applyFont="1" applyBorder="1" applyAlignment="1" applyProtection="1">
      <alignment horizontal="center" textRotation="90"/>
      <protection hidden="1"/>
    </xf>
    <xf numFmtId="0" fontId="0" fillId="0" borderId="0" xfId="0" applyAlignment="1" applyProtection="1">
      <alignment horizontal="center" textRotation="90"/>
      <protection hidden="1"/>
    </xf>
    <xf numFmtId="2" fontId="6" fillId="0" borderId="0" xfId="0" applyNumberFormat="1" applyFont="1" applyBorder="1" applyAlignment="1" applyProtection="1">
      <alignment horizontal="right"/>
      <protection locked="0" hidden="1"/>
    </xf>
    <xf numFmtId="0" fontId="6" fillId="0" borderId="0" xfId="0" applyFont="1" applyBorder="1" applyAlignment="1" applyProtection="1">
      <alignment horizontal="right"/>
      <protection locked="0" hidden="1"/>
    </xf>
    <xf numFmtId="0" fontId="0" fillId="0" borderId="0" xfId="0" applyBorder="1" applyAlignment="1" applyProtection="1">
      <alignment horizontal="left"/>
      <protection hidden="1"/>
    </xf>
    <xf numFmtId="2" fontId="0" fillId="0" borderId="0" xfId="0" applyNumberFormat="1" applyBorder="1" applyAlignment="1" applyProtection="1">
      <alignment horizontal="right"/>
      <protection hidden="1"/>
    </xf>
    <xf numFmtId="0" fontId="8" fillId="0" borderId="0" xfId="0" applyFont="1" applyBorder="1" applyAlignment="1" applyProtection="1">
      <protection hidden="1"/>
    </xf>
    <xf numFmtId="0" fontId="13" fillId="8" borderId="23" xfId="0" applyFont="1" applyFill="1" applyBorder="1" applyAlignment="1" applyProtection="1">
      <protection locked="0"/>
    </xf>
    <xf numFmtId="0" fontId="0" fillId="0" borderId="23" xfId="0" applyFont="1" applyBorder="1" applyAlignment="1" applyProtection="1">
      <alignment horizontal="center"/>
      <protection hidden="1"/>
    </xf>
    <xf numFmtId="0" fontId="0" fillId="0" borderId="23" xfId="0" applyFont="1" applyBorder="1"/>
    <xf numFmtId="0" fontId="0" fillId="3" borderId="24" xfId="0" applyFont="1" applyFill="1" applyBorder="1" applyAlignment="1" applyProtection="1">
      <alignment horizontal="center"/>
      <protection locked="0"/>
    </xf>
    <xf numFmtId="2" fontId="0" fillId="3" borderId="23" xfId="0" applyNumberFormat="1" applyFont="1" applyFill="1" applyBorder="1" applyAlignment="1" applyProtection="1">
      <alignment horizontal="center"/>
      <protection locked="0"/>
    </xf>
    <xf numFmtId="2" fontId="0" fillId="4" borderId="23" xfId="0" applyNumberFormat="1" applyFont="1" applyFill="1" applyBorder="1" applyAlignment="1" applyProtection="1">
      <alignment horizontal="center"/>
      <protection hidden="1"/>
    </xf>
    <xf numFmtId="2" fontId="0" fillId="5" borderId="23" xfId="0" applyNumberFormat="1" applyFont="1" applyFill="1" applyBorder="1" applyAlignment="1" applyProtection="1">
      <alignment horizontal="center"/>
      <protection hidden="1"/>
    </xf>
    <xf numFmtId="2" fontId="0" fillId="3" borderId="23" xfId="0" applyNumberFormat="1" applyFont="1" applyFill="1" applyBorder="1" applyAlignment="1" applyProtection="1">
      <alignment horizontal="center"/>
      <protection hidden="1"/>
    </xf>
    <xf numFmtId="2" fontId="0" fillId="3" borderId="23" xfId="0" applyNumberFormat="1" applyFont="1" applyFill="1" applyBorder="1" applyAlignment="1" applyProtection="1">
      <alignment horizontal="center"/>
      <protection locked="0" hidden="1"/>
    </xf>
    <xf numFmtId="164" fontId="0" fillId="3" borderId="23" xfId="0" applyNumberFormat="1" applyFont="1" applyFill="1" applyBorder="1" applyAlignment="1" applyProtection="1">
      <alignment horizontal="center"/>
      <protection hidden="1"/>
    </xf>
    <xf numFmtId="164" fontId="0" fillId="5" borderId="23" xfId="0" applyNumberFormat="1" applyFont="1" applyFill="1" applyBorder="1" applyAlignment="1" applyProtection="1">
      <alignment horizontal="center"/>
      <protection hidden="1"/>
    </xf>
    <xf numFmtId="164" fontId="0" fillId="7" borderId="23" xfId="0" applyNumberFormat="1" applyFont="1" applyFill="1" applyBorder="1" applyAlignment="1" applyProtection="1">
      <alignment horizontal="center"/>
      <protection locked="0"/>
    </xf>
    <xf numFmtId="164" fontId="0" fillId="2" borderId="23" xfId="0" applyNumberFormat="1" applyFont="1" applyFill="1" applyBorder="1" applyAlignment="1" applyProtection="1">
      <alignment horizontal="center"/>
      <protection locked="0"/>
    </xf>
    <xf numFmtId="164" fontId="0" fillId="0" borderId="23" xfId="0" applyNumberFormat="1" applyFont="1" applyFill="1" applyBorder="1" applyAlignment="1" applyProtection="1">
      <alignment horizontal="center"/>
      <protection locked="0"/>
    </xf>
    <xf numFmtId="0" fontId="0" fillId="2" borderId="23" xfId="0" applyFont="1" applyFill="1" applyBorder="1" applyAlignment="1">
      <alignment horizontal="center"/>
    </xf>
    <xf numFmtId="2" fontId="0" fillId="2" borderId="23" xfId="0" applyNumberFormat="1" applyFont="1" applyFill="1" applyBorder="1" applyAlignment="1" applyProtection="1">
      <alignment horizontal="center"/>
    </xf>
    <xf numFmtId="164" fontId="0" fillId="2" borderId="23" xfId="0" applyNumberFormat="1" applyFont="1" applyFill="1" applyBorder="1" applyAlignment="1" applyProtection="1">
      <alignment horizontal="center"/>
    </xf>
    <xf numFmtId="0" fontId="14" fillId="8" borderId="25" xfId="0" applyFont="1" applyFill="1" applyBorder="1" applyAlignment="1" applyProtection="1">
      <protection locked="0"/>
    </xf>
    <xf numFmtId="0" fontId="14" fillId="8" borderId="26" xfId="0" applyFont="1" applyFill="1" applyBorder="1" applyAlignment="1" applyProtection="1">
      <protection locked="0"/>
    </xf>
    <xf numFmtId="0" fontId="14" fillId="8" borderId="24" xfId="0" applyFont="1" applyFill="1" applyBorder="1" applyAlignment="1" applyProtection="1">
      <protection locked="0"/>
    </xf>
    <xf numFmtId="0" fontId="0" fillId="2" borderId="25" xfId="0" applyFont="1" applyFill="1" applyBorder="1" applyAlignment="1">
      <alignment horizontal="center"/>
    </xf>
    <xf numFmtId="0" fontId="0" fillId="2" borderId="26" xfId="0" applyFont="1" applyFill="1" applyBorder="1" applyAlignment="1">
      <alignment horizontal="center"/>
    </xf>
    <xf numFmtId="0" fontId="0" fillId="2" borderId="24" xfId="0" applyFont="1" applyFill="1" applyBorder="1" applyAlignment="1">
      <alignment horizontal="center"/>
    </xf>
    <xf numFmtId="164" fontId="0" fillId="12" borderId="23" xfId="0" applyNumberFormat="1" applyFont="1" applyFill="1" applyBorder="1" applyAlignment="1" applyProtection="1">
      <alignment horizontal="center"/>
      <protection locked="0"/>
    </xf>
    <xf numFmtId="164" fontId="0" fillId="13" borderId="23" xfId="0" applyNumberFormat="1" applyFont="1" applyFill="1" applyBorder="1" applyAlignment="1" applyProtection="1">
      <alignment horizontal="center"/>
      <protection locked="0"/>
    </xf>
    <xf numFmtId="164" fontId="0" fillId="14" borderId="23" xfId="0" applyNumberFormat="1" applyFont="1" applyFill="1" applyBorder="1" applyAlignment="1" applyProtection="1">
      <alignment horizontal="center"/>
      <protection locked="0"/>
    </xf>
    <xf numFmtId="164" fontId="0" fillId="15" borderId="23" xfId="0" applyNumberFormat="1" applyFont="1" applyFill="1" applyBorder="1" applyAlignment="1" applyProtection="1">
      <alignment horizontal="center"/>
      <protection locked="0"/>
    </xf>
    <xf numFmtId="164" fontId="0" fillId="16" borderId="23" xfId="0" applyNumberFormat="1" applyFont="1" applyFill="1" applyBorder="1" applyAlignment="1" applyProtection="1">
      <alignment horizontal="center"/>
      <protection locked="0"/>
    </xf>
    <xf numFmtId="164" fontId="0" fillId="17" borderId="23" xfId="0" applyNumberFormat="1" applyFont="1" applyFill="1" applyBorder="1" applyAlignment="1" applyProtection="1">
      <alignment horizontal="center"/>
      <protection locked="0"/>
    </xf>
    <xf numFmtId="164" fontId="0" fillId="18" borderId="23" xfId="0" applyNumberFormat="1" applyFont="1" applyFill="1" applyBorder="1" applyAlignment="1" applyProtection="1">
      <alignment horizontal="center"/>
      <protection locked="0"/>
    </xf>
    <xf numFmtId="164" fontId="0" fillId="11" borderId="23" xfId="0" applyNumberFormat="1" applyFont="1" applyFill="1" applyBorder="1" applyAlignment="1" applyProtection="1">
      <alignment horizontal="center"/>
      <protection locked="0"/>
    </xf>
    <xf numFmtId="164" fontId="0" fillId="10" borderId="23" xfId="0" applyNumberFormat="1" applyFont="1" applyFill="1" applyBorder="1" applyAlignment="1" applyProtection="1">
      <alignment horizontal="center"/>
      <protection locked="0" hidden="1"/>
    </xf>
    <xf numFmtId="164" fontId="0" fillId="9" borderId="23" xfId="0" applyNumberFormat="1" applyFont="1" applyFill="1" applyBorder="1" applyAlignment="1" applyProtection="1">
      <alignment horizontal="center"/>
      <protection locked="0"/>
    </xf>
    <xf numFmtId="164" fontId="0" fillId="19" borderId="23" xfId="0" applyNumberFormat="1" applyFont="1" applyFill="1" applyBorder="1" applyAlignment="1" applyProtection="1">
      <alignment horizontal="center"/>
      <protection locked="0"/>
    </xf>
    <xf numFmtId="164" fontId="0" fillId="20" borderId="23" xfId="0" applyNumberFormat="1" applyFont="1" applyFill="1" applyBorder="1" applyAlignment="1" applyProtection="1">
      <alignment horizontal="center"/>
      <protection locked="0"/>
    </xf>
    <xf numFmtId="164" fontId="0" fillId="21" borderId="23" xfId="0" applyNumberFormat="1" applyFont="1" applyFill="1" applyBorder="1" applyAlignment="1" applyProtection="1">
      <alignment horizontal="center"/>
      <protection locked="0"/>
    </xf>
    <xf numFmtId="164" fontId="0" fillId="22" borderId="23" xfId="0" applyNumberFormat="1" applyFont="1" applyFill="1" applyBorder="1" applyAlignment="1" applyProtection="1">
      <alignment horizontal="center"/>
      <protection locked="0"/>
    </xf>
    <xf numFmtId="2" fontId="0" fillId="0" borderId="0" xfId="0" applyNumberFormat="1" applyBorder="1" applyAlignment="1" applyProtection="1">
      <alignment horizontal="right"/>
      <protection locked="0" hidden="1"/>
    </xf>
    <xf numFmtId="0" fontId="0" fillId="0" borderId="0" xfId="0" applyBorder="1" applyProtection="1">
      <protection locked="0" hidden="1"/>
    </xf>
    <xf numFmtId="0" fontId="0" fillId="0" borderId="8" xfId="0" applyBorder="1" applyProtection="1">
      <protection locked="0" hidden="1"/>
    </xf>
    <xf numFmtId="0" fontId="0" fillId="0" borderId="0" xfId="0" applyProtection="1">
      <protection locked="0" hidden="1"/>
    </xf>
    <xf numFmtId="2" fontId="0" fillId="0" borderId="0" xfId="0" applyNumberFormat="1" applyAlignment="1" applyProtection="1">
      <alignment horizontal="right"/>
      <protection locked="0" hidden="1"/>
    </xf>
    <xf numFmtId="2" fontId="0" fillId="23" borderId="23" xfId="0" applyNumberFormat="1" applyFont="1" applyFill="1" applyBorder="1" applyAlignment="1" applyProtection="1">
      <alignment horizontal="center"/>
      <protection locked="0" hidden="1"/>
    </xf>
    <xf numFmtId="164" fontId="0" fillId="23" borderId="23" xfId="0" applyNumberFormat="1" applyFont="1" applyFill="1" applyBorder="1" applyAlignment="1" applyProtection="1">
      <alignment horizontal="center"/>
      <protection locked="0"/>
    </xf>
    <xf numFmtId="164" fontId="0" fillId="24" borderId="23" xfId="0" applyNumberFormat="1" applyFont="1" applyFill="1" applyBorder="1" applyAlignment="1" applyProtection="1">
      <alignment horizontal="center"/>
      <protection locked="0"/>
    </xf>
    <xf numFmtId="2" fontId="0" fillId="20" borderId="23" xfId="0" applyNumberFormat="1" applyFont="1" applyFill="1" applyBorder="1" applyAlignment="1" applyProtection="1">
      <alignment horizontal="center"/>
      <protection locked="0" hidden="1"/>
    </xf>
    <xf numFmtId="164" fontId="0" fillId="25" borderId="23" xfId="0" applyNumberFormat="1" applyFont="1" applyFill="1" applyBorder="1" applyAlignment="1" applyProtection="1">
      <alignment horizontal="center"/>
      <protection locked="0"/>
    </xf>
    <xf numFmtId="2" fontId="0" fillId="25" borderId="23" xfId="0" applyNumberFormat="1" applyFont="1" applyFill="1" applyBorder="1" applyAlignment="1" applyProtection="1">
      <alignment horizontal="center"/>
      <protection locked="0" hidden="1"/>
    </xf>
    <xf numFmtId="164" fontId="0" fillId="26" borderId="23" xfId="0" applyNumberFormat="1" applyFont="1" applyFill="1" applyBorder="1" applyAlignment="1" applyProtection="1">
      <alignment horizontal="center"/>
      <protection locked="0"/>
    </xf>
    <xf numFmtId="164" fontId="0" fillId="27" borderId="23" xfId="0" applyNumberFormat="1" applyFont="1" applyFill="1" applyBorder="1" applyAlignment="1" applyProtection="1">
      <alignment horizontal="center"/>
      <protection locked="0"/>
    </xf>
    <xf numFmtId="2" fontId="0" fillId="27" borderId="23" xfId="0" applyNumberFormat="1" applyFont="1" applyFill="1" applyBorder="1" applyAlignment="1" applyProtection="1">
      <alignment horizontal="center"/>
      <protection locked="0" hidden="1"/>
    </xf>
    <xf numFmtId="0" fontId="5" fillId="0" borderId="18" xfId="0" applyFont="1" applyBorder="1" applyAlignment="1" applyProtection="1">
      <alignment horizontal="center" vertical="center"/>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Protection="1">
      <protection hidden="1"/>
    </xf>
    <xf numFmtId="2" fontId="0" fillId="0" borderId="0" xfId="0" applyNumberFormat="1" applyBorder="1" applyAlignment="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Protection="1">
      <protection hidden="1"/>
    </xf>
    <xf numFmtId="2" fontId="0" fillId="0" borderId="0" xfId="0" applyNumberFormat="1" applyBorder="1" applyAlignment="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0" fontId="5" fillId="0" borderId="5" xfId="0" applyFont="1" applyBorder="1" applyAlignment="1" applyProtection="1">
      <alignment horizontal="left" vertical="center"/>
      <protection hidden="1"/>
    </xf>
    <xf numFmtId="0" fontId="5" fillId="0" borderId="18" xfId="0" applyFont="1" applyBorder="1" applyAlignment="1" applyProtection="1">
      <alignment horizontal="center" vertical="center"/>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0" fontId="0" fillId="0" borderId="0" xfId="0" applyAlignment="1"/>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Alignment="1" applyProtection="1">
      <alignment horizontal="center"/>
      <protection locked="0" hidden="1"/>
    </xf>
    <xf numFmtId="2" fontId="6" fillId="0" borderId="0" xfId="0" applyNumberFormat="1" applyFont="1" applyBorder="1" applyProtection="1">
      <protection hidden="1"/>
    </xf>
    <xf numFmtId="2" fontId="6" fillId="0" borderId="0" xfId="0" applyNumberFormat="1" applyFont="1" applyBorder="1" applyAlignment="1" applyProtection="1">
      <alignment horizontal="right"/>
      <protection locked="0"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Border="1" applyProtection="1">
      <protection hidden="1"/>
    </xf>
    <xf numFmtId="2" fontId="0" fillId="0" borderId="0" xfId="0" applyNumberFormat="1" applyProtection="1">
      <protection hidden="1"/>
    </xf>
    <xf numFmtId="2" fontId="6" fillId="0" borderId="0" xfId="0" applyNumberFormat="1" applyFont="1" applyBorder="1" applyProtection="1">
      <protection hidden="1"/>
    </xf>
    <xf numFmtId="2" fontId="6" fillId="0" borderId="0" xfId="0" applyNumberFormat="1" applyFont="1" applyBorder="1" applyAlignment="1" applyProtection="1">
      <protection hidden="1"/>
    </xf>
    <xf numFmtId="2" fontId="2" fillId="2" borderId="23" xfId="0" applyNumberFormat="1" applyFont="1" applyFill="1" applyBorder="1" applyAlignment="1" applyProtection="1">
      <alignment horizontal="center"/>
    </xf>
    <xf numFmtId="2" fontId="2" fillId="2" borderId="23" xfId="0" applyNumberFormat="1" applyFont="1" applyFill="1" applyBorder="1" applyAlignment="1">
      <alignment horizontal="center"/>
    </xf>
    <xf numFmtId="0" fontId="14" fillId="8" borderId="23" xfId="0" applyFont="1" applyFill="1" applyBorder="1" applyAlignment="1" applyProtection="1">
      <protection locked="0"/>
    </xf>
    <xf numFmtId="2" fontId="0" fillId="0" borderId="23" xfId="0" applyNumberFormat="1" applyFont="1" applyFill="1" applyBorder="1" applyAlignment="1" applyProtection="1">
      <alignment horizontal="center"/>
      <protection locked="0"/>
    </xf>
    <xf numFmtId="0" fontId="4" fillId="0" borderId="0" xfId="0" applyFont="1" applyFill="1"/>
    <xf numFmtId="0" fontId="4" fillId="0" borderId="0" xfId="0" applyFont="1" applyFill="1" applyBorder="1"/>
    <xf numFmtId="0" fontId="1" fillId="0" borderId="0" xfId="0" applyFont="1"/>
    <xf numFmtId="0" fontId="2" fillId="0" borderId="23" xfId="0" applyFont="1" applyBorder="1" applyAlignment="1" applyProtection="1">
      <alignment horizontal="center"/>
      <protection hidden="1"/>
    </xf>
    <xf numFmtId="0" fontId="2" fillId="0" borderId="23" xfId="0" applyFont="1" applyBorder="1" applyAlignment="1" applyProtection="1">
      <alignment horizontal="center"/>
    </xf>
    <xf numFmtId="0" fontId="2" fillId="0" borderId="25" xfId="0" applyFont="1" applyBorder="1" applyAlignment="1" applyProtection="1">
      <alignment horizontal="center"/>
      <protection hidden="1"/>
    </xf>
    <xf numFmtId="0" fontId="2" fillId="0" borderId="24" xfId="0" applyFont="1" applyBorder="1" applyAlignment="1" applyProtection="1">
      <alignment horizontal="center"/>
      <protection hidden="1"/>
    </xf>
    <xf numFmtId="0" fontId="2" fillId="0" borderId="26" xfId="0" applyFont="1" applyBorder="1" applyAlignment="1" applyProtection="1">
      <alignment horizontal="center"/>
      <protection hidden="1"/>
    </xf>
    <xf numFmtId="0" fontId="2" fillId="0" borderId="23" xfId="0" applyFont="1" applyBorder="1"/>
    <xf numFmtId="2" fontId="2" fillId="3" borderId="23" xfId="0" applyNumberFormat="1" applyFont="1" applyFill="1" applyBorder="1" applyAlignment="1" applyProtection="1">
      <alignment horizontal="center"/>
      <protection locked="0"/>
    </xf>
    <xf numFmtId="0" fontId="24" fillId="3" borderId="24" xfId="0" applyFont="1" applyFill="1" applyBorder="1" applyAlignment="1" applyProtection="1">
      <alignment horizontal="center"/>
      <protection locked="0"/>
    </xf>
    <xf numFmtId="2" fontId="0" fillId="9" borderId="23" xfId="0" applyNumberFormat="1" applyFont="1" applyFill="1" applyBorder="1" applyAlignment="1" applyProtection="1">
      <alignment horizontal="center"/>
      <protection locked="0" hidden="1"/>
    </xf>
    <xf numFmtId="2" fontId="0" fillId="28" borderId="23" xfId="0" applyNumberFormat="1" applyFont="1" applyFill="1" applyBorder="1" applyAlignment="1" applyProtection="1">
      <alignment horizontal="center"/>
      <protection locked="0" hidden="1"/>
    </xf>
    <xf numFmtId="2" fontId="0" fillId="29" borderId="23" xfId="0" applyNumberFormat="1" applyFill="1" applyBorder="1" applyAlignment="1" applyProtection="1">
      <alignment horizontal="center"/>
      <protection locked="0"/>
    </xf>
    <xf numFmtId="2" fontId="0" fillId="29" borderId="26" xfId="0" applyNumberFormat="1" applyFill="1" applyBorder="1" applyAlignment="1" applyProtection="1">
      <alignment horizontal="center"/>
      <protection locked="0"/>
    </xf>
    <xf numFmtId="2" fontId="0" fillId="29" borderId="29" xfId="0" applyNumberFormat="1" applyFill="1" applyBorder="1" applyAlignment="1" applyProtection="1">
      <alignment horizontal="center"/>
      <protection locked="0"/>
    </xf>
    <xf numFmtId="2" fontId="0" fillId="29" borderId="30" xfId="0" applyNumberFormat="1" applyFill="1" applyBorder="1" applyAlignment="1" applyProtection="1">
      <alignment horizontal="center"/>
      <protection locked="0"/>
    </xf>
    <xf numFmtId="164" fontId="0" fillId="0" borderId="23" xfId="0" applyNumberFormat="1" applyFill="1" applyBorder="1" applyAlignment="1" applyProtection="1">
      <alignment horizontal="center"/>
      <protection locked="0"/>
    </xf>
    <xf numFmtId="2" fontId="0" fillId="7" borderId="23" xfId="0" applyNumberFormat="1" applyFont="1" applyFill="1" applyBorder="1" applyAlignment="1" applyProtection="1">
      <alignment horizontal="center"/>
      <protection locked="0"/>
    </xf>
    <xf numFmtId="0" fontId="1" fillId="2" borderId="23" xfId="0" applyFont="1" applyFill="1" applyBorder="1" applyAlignment="1" applyProtection="1">
      <alignment horizontal="center"/>
    </xf>
    <xf numFmtId="2" fontId="0" fillId="2" borderId="23" xfId="0" applyNumberFormat="1" applyFont="1" applyFill="1" applyBorder="1" applyAlignment="1" applyProtection="1">
      <alignment horizontal="center"/>
      <protection locked="0" hidden="1"/>
    </xf>
    <xf numFmtId="0" fontId="0" fillId="0" borderId="0" xfId="0" applyFill="1" applyProtection="1">
      <protection locked="0"/>
    </xf>
    <xf numFmtId="164" fontId="0" fillId="0" borderId="0" xfId="0" applyNumberFormat="1" applyFill="1" applyProtection="1">
      <protection locked="0"/>
    </xf>
    <xf numFmtId="0" fontId="0" fillId="0" borderId="0" xfId="0" applyFill="1" applyBorder="1" applyProtection="1">
      <protection locked="0"/>
    </xf>
    <xf numFmtId="164" fontId="0" fillId="0" borderId="0" xfId="0" applyNumberFormat="1" applyFill="1" applyBorder="1" applyProtection="1">
      <protection locked="0"/>
    </xf>
    <xf numFmtId="0" fontId="5" fillId="0" borderId="0" xfId="0" applyFont="1" applyFill="1" applyBorder="1" applyProtection="1">
      <protection locked="0"/>
    </xf>
    <xf numFmtId="164" fontId="5" fillId="0" borderId="0" xfId="0" applyNumberFormat="1" applyFont="1" applyFill="1" applyBorder="1" applyProtection="1">
      <protection locked="0"/>
    </xf>
    <xf numFmtId="0" fontId="4" fillId="0" borderId="0" xfId="0" applyFont="1" applyFill="1" applyBorder="1" applyProtection="1">
      <protection locked="0"/>
    </xf>
    <xf numFmtId="164" fontId="4" fillId="0" borderId="0" xfId="0" applyNumberFormat="1" applyFont="1" applyFill="1" applyBorder="1" applyProtection="1">
      <protection locked="0"/>
    </xf>
    <xf numFmtId="0" fontId="13" fillId="8" borderId="25" xfId="0" applyFont="1" applyFill="1" applyBorder="1" applyAlignment="1" applyProtection="1">
      <protection locked="0"/>
    </xf>
    <xf numFmtId="0" fontId="0" fillId="0" borderId="25" xfId="0" applyFont="1" applyBorder="1" applyAlignment="1" applyProtection="1">
      <alignment horizontal="center"/>
      <protection hidden="1"/>
    </xf>
    <xf numFmtId="164" fontId="0" fillId="30" borderId="23" xfId="0" applyNumberFormat="1" applyFont="1" applyFill="1" applyBorder="1" applyAlignment="1" applyProtection="1">
      <alignment horizontal="center"/>
      <protection hidden="1"/>
    </xf>
    <xf numFmtId="164" fontId="0" fillId="3" borderId="25" xfId="0" applyNumberFormat="1" applyFont="1" applyFill="1" applyBorder="1" applyAlignment="1" applyProtection="1">
      <alignment horizontal="center"/>
      <protection locked="0"/>
    </xf>
    <xf numFmtId="164" fontId="29" fillId="31" borderId="23" xfId="0" applyNumberFormat="1" applyFont="1" applyFill="1" applyBorder="1" applyAlignment="1" applyProtection="1">
      <alignment horizontal="center"/>
      <protection hidden="1"/>
    </xf>
    <xf numFmtId="164" fontId="0" fillId="32" borderId="23" xfId="0" applyNumberFormat="1" applyFont="1" applyFill="1" applyBorder="1" applyAlignment="1" applyProtection="1">
      <alignment horizontal="center"/>
      <protection locked="0"/>
    </xf>
    <xf numFmtId="164" fontId="0" fillId="33" borderId="23" xfId="0" applyNumberFormat="1" applyFont="1" applyFill="1" applyBorder="1" applyAlignment="1" applyProtection="1">
      <alignment horizontal="center"/>
      <protection locked="0"/>
    </xf>
    <xf numFmtId="164" fontId="0" fillId="34" borderId="23" xfId="0" applyNumberFormat="1" applyFont="1" applyFill="1" applyBorder="1" applyAlignment="1" applyProtection="1">
      <alignment horizontal="center"/>
      <protection locked="0"/>
    </xf>
    <xf numFmtId="164" fontId="0" fillId="35" borderId="23" xfId="0" applyNumberFormat="1" applyFont="1" applyFill="1" applyBorder="1" applyAlignment="1" applyProtection="1">
      <alignment horizontal="center"/>
      <protection locked="0"/>
    </xf>
    <xf numFmtId="164" fontId="0" fillId="36" borderId="23" xfId="0" applyNumberFormat="1" applyFont="1" applyFill="1" applyBorder="1" applyAlignment="1" applyProtection="1">
      <alignment horizontal="center"/>
      <protection locked="0"/>
    </xf>
    <xf numFmtId="0" fontId="0" fillId="0" borderId="0" xfId="0" applyProtection="1">
      <protection locked="0"/>
    </xf>
    <xf numFmtId="0" fontId="2" fillId="0" borderId="23" xfId="0" applyFont="1" applyBorder="1" applyAlignment="1" applyProtection="1">
      <alignment horizontal="center"/>
      <protection hidden="1"/>
    </xf>
    <xf numFmtId="0" fontId="32" fillId="0" borderId="0" xfId="0" applyFont="1"/>
    <xf numFmtId="0" fontId="33" fillId="0" borderId="0" xfId="0" applyFont="1"/>
    <xf numFmtId="0" fontId="34" fillId="0" borderId="0" xfId="0" applyFont="1"/>
    <xf numFmtId="0" fontId="0" fillId="0" borderId="23" xfId="0" applyFont="1" applyBorder="1" applyAlignment="1" applyProtection="1">
      <alignment horizontal="left"/>
      <protection hidden="1"/>
    </xf>
    <xf numFmtId="0" fontId="2" fillId="0" borderId="23" xfId="0" applyFont="1" applyBorder="1" applyAlignment="1" applyProtection="1">
      <alignment horizontal="center"/>
      <protection hidden="1"/>
    </xf>
    <xf numFmtId="0" fontId="0" fillId="0" borderId="23" xfId="0" applyBorder="1" applyAlignment="1" applyProtection="1">
      <alignment horizontal="center"/>
      <protection hidden="1"/>
    </xf>
    <xf numFmtId="0" fontId="21" fillId="3" borderId="23" xfId="0" applyFont="1" applyFill="1" applyBorder="1" applyAlignment="1" applyProtection="1">
      <alignment horizontal="left"/>
      <protection locked="0"/>
    </xf>
    <xf numFmtId="0" fontId="0" fillId="0" borderId="23" xfId="0" applyFont="1" applyBorder="1" applyAlignment="1" applyProtection="1">
      <protection locked="0"/>
    </xf>
    <xf numFmtId="0" fontId="15" fillId="8" borderId="23" xfId="0" applyFont="1" applyFill="1" applyBorder="1" applyAlignment="1" applyProtection="1">
      <protection locked="0"/>
    </xf>
    <xf numFmtId="0" fontId="14" fillId="8" borderId="23" xfId="0" applyFont="1" applyFill="1" applyBorder="1" applyAlignment="1" applyProtection="1">
      <protection locked="0"/>
    </xf>
    <xf numFmtId="0" fontId="2" fillId="0" borderId="23" xfId="0" applyFont="1" applyFill="1" applyBorder="1" applyAlignment="1" applyProtection="1">
      <alignment horizontal="center"/>
      <protection hidden="1"/>
    </xf>
    <xf numFmtId="0" fontId="0" fillId="0" borderId="25" xfId="0" applyBorder="1" applyAlignment="1" applyProtection="1">
      <alignment horizontal="center"/>
      <protection hidden="1"/>
    </xf>
    <xf numFmtId="0" fontId="0" fillId="0" borderId="26" xfId="0" applyBorder="1" applyAlignment="1" applyProtection="1">
      <alignment horizontal="center"/>
      <protection hidden="1"/>
    </xf>
    <xf numFmtId="0" fontId="0" fillId="0" borderId="0" xfId="0" applyBorder="1" applyAlignment="1" applyProtection="1">
      <alignment horizontal="center"/>
      <protection hidden="1"/>
    </xf>
    <xf numFmtId="0" fontId="0" fillId="0" borderId="0" xfId="0" applyAlignment="1" applyProtection="1">
      <alignment horizontal="center"/>
      <protection hidden="1"/>
    </xf>
    <xf numFmtId="0" fontId="10" fillId="0" borderId="21" xfId="0" applyFont="1" applyBorder="1" applyAlignment="1">
      <alignment horizontal="left" vertical="center"/>
    </xf>
    <xf numFmtId="0" fontId="10" fillId="0" borderId="20" xfId="0" applyFont="1" applyBorder="1" applyAlignment="1">
      <alignment horizontal="left" vertical="center"/>
    </xf>
    <xf numFmtId="0" fontId="10" fillId="0" borderId="27" xfId="0" applyFont="1" applyBorder="1" applyAlignment="1">
      <alignment horizontal="left" vertical="center"/>
    </xf>
    <xf numFmtId="0" fontId="10" fillId="0" borderId="15" xfId="0" applyFont="1" applyBorder="1" applyAlignment="1">
      <alignment horizontal="left" vertical="center"/>
    </xf>
    <xf numFmtId="0" fontId="10" fillId="0" borderId="5" xfId="0" applyFont="1" applyBorder="1" applyAlignment="1">
      <alignment horizontal="left" vertical="center"/>
    </xf>
    <xf numFmtId="0" fontId="10" fillId="0" borderId="28" xfId="0" applyFont="1" applyBorder="1" applyAlignment="1">
      <alignment horizontal="left" vertical="center"/>
    </xf>
    <xf numFmtId="0" fontId="5" fillId="0" borderId="15" xfId="0" applyFont="1" applyBorder="1" applyAlignment="1" applyProtection="1">
      <alignment vertical="center"/>
      <protection hidden="1"/>
    </xf>
    <xf numFmtId="0" fontId="0" fillId="0" borderId="5" xfId="0" applyBorder="1" applyAlignment="1" applyProtection="1">
      <alignment vertical="center"/>
      <protection hidden="1"/>
    </xf>
    <xf numFmtId="0" fontId="5" fillId="0" borderId="5" xfId="0" applyFont="1" applyBorder="1" applyAlignment="1" applyProtection="1">
      <alignment horizontal="left" vertical="center"/>
      <protection locked="0" hidden="1"/>
    </xf>
    <xf numFmtId="0" fontId="5" fillId="0" borderId="18" xfId="0" applyFont="1" applyBorder="1" applyAlignment="1" applyProtection="1">
      <alignment horizontal="left" vertical="center"/>
      <protection hidden="1"/>
    </xf>
    <xf numFmtId="0" fontId="11" fillId="0" borderId="17" xfId="0" applyFont="1" applyBorder="1" applyAlignment="1" applyProtection="1">
      <alignment horizontal="center" vertical="center"/>
      <protection locked="0" hidden="1"/>
    </xf>
    <xf numFmtId="0" fontId="5" fillId="0" borderId="18" xfId="0" applyFont="1" applyBorder="1" applyAlignment="1" applyProtection="1">
      <alignment horizontal="center" vertical="center"/>
      <protection locked="0" hidden="1"/>
    </xf>
    <xf numFmtId="0" fontId="5" fillId="0" borderId="19" xfId="0" applyFont="1" applyBorder="1" applyAlignment="1" applyProtection="1">
      <alignment horizontal="center" vertical="center"/>
      <protection locked="0" hidden="1"/>
    </xf>
    <xf numFmtId="2" fontId="0" fillId="0" borderId="0" xfId="0" applyNumberFormat="1" applyBorder="1" applyAlignment="1" applyProtection="1">
      <alignment horizontal="left"/>
      <protection hidden="1"/>
    </xf>
    <xf numFmtId="0" fontId="0" fillId="0" borderId="0" xfId="0" applyBorder="1" applyAlignment="1" applyProtection="1">
      <alignment horizontal="left"/>
      <protection hidden="1"/>
    </xf>
    <xf numFmtId="0" fontId="0" fillId="0" borderId="0" xfId="0" applyAlignment="1" applyProtection="1">
      <alignment horizontal="left"/>
      <protection hidden="1"/>
    </xf>
    <xf numFmtId="0" fontId="0" fillId="0" borderId="18" xfId="0" applyBorder="1" applyAlignment="1"/>
    <xf numFmtId="0" fontId="5" fillId="0" borderId="18" xfId="0" applyFont="1" applyBorder="1" applyAlignment="1" applyProtection="1">
      <alignment vertical="center"/>
      <protection hidden="1"/>
    </xf>
    <xf numFmtId="0" fontId="0" fillId="0" borderId="18" xfId="0" applyBorder="1" applyAlignment="1">
      <alignment vertical="center"/>
    </xf>
    <xf numFmtId="2" fontId="0" fillId="6" borderId="1" xfId="0" applyNumberFormat="1" applyFill="1" applyBorder="1" applyAlignment="1" applyProtection="1">
      <alignment horizontal="center"/>
      <protection hidden="1"/>
    </xf>
    <xf numFmtId="0" fontId="0" fillId="6" borderId="1" xfId="0" applyFill="1" applyBorder="1" applyAlignment="1" applyProtection="1">
      <alignment horizontal="center"/>
      <protection hidden="1"/>
    </xf>
    <xf numFmtId="2" fontId="0" fillId="0" borderId="0" xfId="0" applyNumberFormat="1" applyBorder="1" applyAlignment="1" applyProtection="1">
      <alignment horizontal="right"/>
      <protection hidden="1"/>
    </xf>
    <xf numFmtId="0" fontId="0" fillId="0" borderId="7" xfId="0" applyBorder="1" applyAlignment="1" applyProtection="1">
      <alignment horizontal="right"/>
      <protection hidden="1"/>
    </xf>
    <xf numFmtId="0" fontId="0" fillId="0" borderId="0" xfId="0" applyBorder="1" applyAlignment="1" applyProtection="1">
      <alignment horizontal="right"/>
      <protection hidden="1"/>
    </xf>
    <xf numFmtId="2" fontId="0" fillId="0" borderId="7" xfId="0" applyNumberFormat="1" applyBorder="1" applyAlignment="1" applyProtection="1">
      <alignment horizontal="center"/>
      <protection hidden="1"/>
    </xf>
    <xf numFmtId="2" fontId="0" fillId="0" borderId="0" xfId="0" applyNumberFormat="1" applyBorder="1" applyAlignment="1" applyProtection="1">
      <alignment horizontal="center"/>
      <protection hidden="1"/>
    </xf>
    <xf numFmtId="0" fontId="11" fillId="0" borderId="17" xfId="0" applyFont="1" applyBorder="1" applyAlignment="1" applyProtection="1">
      <alignment horizontal="center" vertical="center"/>
      <protection hidden="1"/>
    </xf>
    <xf numFmtId="0" fontId="5" fillId="0" borderId="18" xfId="0" applyFont="1" applyBorder="1" applyAlignment="1" applyProtection="1">
      <alignment horizontal="center" vertical="center"/>
      <protection hidden="1"/>
    </xf>
    <xf numFmtId="0" fontId="5" fillId="0" borderId="19" xfId="0" applyFont="1" applyBorder="1" applyAlignment="1" applyProtection="1">
      <alignment horizontal="center" vertical="center"/>
      <protection hidden="1"/>
    </xf>
    <xf numFmtId="2" fontId="6" fillId="0" borderId="0" xfId="0" applyNumberFormat="1" applyFont="1" applyBorder="1" applyAlignment="1" applyProtection="1">
      <alignment horizontal="center"/>
      <protection locked="0" hidden="1"/>
    </xf>
    <xf numFmtId="2" fontId="6" fillId="0" borderId="0" xfId="0" applyNumberFormat="1" applyFont="1" applyBorder="1" applyAlignment="1" applyProtection="1">
      <protection locked="0" hidden="1"/>
    </xf>
    <xf numFmtId="2" fontId="6" fillId="0" borderId="0" xfId="0" applyNumberFormat="1" applyFont="1" applyBorder="1" applyAlignment="1" applyProtection="1">
      <alignment horizontal="right" textRotation="90"/>
      <protection locked="0" hidden="1"/>
    </xf>
    <xf numFmtId="2" fontId="0" fillId="0" borderId="0" xfId="0" applyNumberFormat="1" applyBorder="1" applyAlignment="1" applyProtection="1">
      <protection locked="0" hidden="1"/>
    </xf>
    <xf numFmtId="2" fontId="6" fillId="0" borderId="0" xfId="0" applyNumberFormat="1" applyFont="1" applyBorder="1" applyAlignment="1" applyProtection="1">
      <alignment horizontal="center" textRotation="90"/>
      <protection locked="0" hidden="1"/>
    </xf>
    <xf numFmtId="2" fontId="0" fillId="0" borderId="0" xfId="0" applyNumberFormat="1" applyAlignment="1" applyProtection="1">
      <alignment horizontal="center" textRotation="90"/>
      <protection locked="0" hidden="1"/>
    </xf>
    <xf numFmtId="2" fontId="6" fillId="0" borderId="0" xfId="0" applyNumberFormat="1" applyFont="1" applyBorder="1" applyAlignment="1" applyProtection="1">
      <alignment horizontal="right"/>
      <protection locked="0" hidden="1"/>
    </xf>
    <xf numFmtId="2" fontId="3" fillId="0" borderId="0" xfId="0" applyNumberFormat="1" applyFont="1" applyBorder="1" applyAlignment="1" applyProtection="1">
      <protection hidden="1"/>
    </xf>
    <xf numFmtId="2" fontId="0" fillId="0" borderId="0" xfId="0" applyNumberFormat="1" applyAlignment="1" applyProtection="1">
      <protection hidden="1"/>
    </xf>
    <xf numFmtId="0" fontId="11" fillId="0" borderId="18" xfId="0" applyFont="1" applyBorder="1" applyAlignment="1" applyProtection="1">
      <alignment horizontal="center" vertical="center"/>
      <protection hidden="1"/>
    </xf>
    <xf numFmtId="0" fontId="11" fillId="0" borderId="19" xfId="0" applyFont="1" applyBorder="1" applyAlignment="1" applyProtection="1">
      <alignment horizontal="center" vertical="center"/>
      <protection hidden="1"/>
    </xf>
    <xf numFmtId="2" fontId="0" fillId="0" borderId="0" xfId="0" applyNumberFormat="1" applyBorder="1" applyAlignment="1" applyProtection="1">
      <alignment horizontal="right"/>
      <protection locked="0" hidden="1"/>
    </xf>
    <xf numFmtId="0" fontId="3" fillId="0" borderId="20" xfId="0" applyFont="1" applyBorder="1" applyAlignment="1" applyProtection="1">
      <alignment horizontal="center"/>
      <protection locked="0" hidden="1"/>
    </xf>
    <xf numFmtId="0" fontId="0" fillId="0" borderId="20" xfId="0" applyBorder="1" applyAlignment="1" applyProtection="1">
      <alignment horizontal="center"/>
      <protection locked="0" hidden="1"/>
    </xf>
    <xf numFmtId="2" fontId="0" fillId="0" borderId="0" xfId="0" applyNumberFormat="1" applyBorder="1" applyAlignment="1" applyProtection="1">
      <alignment horizontal="center"/>
      <protection locked="0" hidden="1"/>
    </xf>
    <xf numFmtId="2" fontId="0" fillId="0" borderId="8" xfId="0" applyNumberFormat="1" applyBorder="1" applyAlignment="1" applyProtection="1">
      <alignment horizontal="center"/>
      <protection locked="0" hidden="1"/>
    </xf>
    <xf numFmtId="164" fontId="0" fillId="0" borderId="0" xfId="0" applyNumberFormat="1" applyBorder="1" applyAlignment="1" applyProtection="1">
      <alignment horizontal="right"/>
      <protection hidden="1"/>
    </xf>
    <xf numFmtId="0" fontId="3" fillId="0" borderId="0" xfId="0" applyFont="1" applyBorder="1" applyAlignment="1" applyProtection="1">
      <alignment horizontal="center"/>
      <protection locked="0" hidden="1"/>
    </xf>
    <xf numFmtId="0" fontId="0" fillId="0" borderId="0" xfId="0" applyAlignment="1" applyProtection="1">
      <alignment horizontal="center"/>
      <protection locked="0" hidden="1"/>
    </xf>
    <xf numFmtId="164" fontId="0" fillId="0" borderId="0" xfId="0" applyNumberFormat="1" applyBorder="1" applyAlignment="1" applyProtection="1">
      <alignment horizontal="right"/>
      <protection locked="0" hidden="1"/>
    </xf>
    <xf numFmtId="0" fontId="8" fillId="0" borderId="7" xfId="0" applyFont="1" applyBorder="1" applyAlignment="1" applyProtection="1">
      <alignment horizontal="center"/>
      <protection hidden="1"/>
    </xf>
    <xf numFmtId="0" fontId="8" fillId="0" borderId="0" xfId="0" applyFont="1" applyBorder="1" applyAlignment="1" applyProtection="1">
      <alignment horizontal="center"/>
      <protection hidden="1"/>
    </xf>
    <xf numFmtId="2" fontId="0" fillId="0" borderId="0" xfId="0" applyNumberFormat="1" applyAlignment="1" applyProtection="1">
      <alignment horizontal="right"/>
      <protection hidden="1"/>
    </xf>
    <xf numFmtId="0" fontId="5" fillId="0" borderId="0" xfId="0" applyFont="1" applyAlignment="1" applyProtection="1">
      <alignment horizontal="center"/>
    </xf>
    <xf numFmtId="1" fontId="0" fillId="0" borderId="0" xfId="0" applyNumberFormat="1" applyBorder="1" applyAlignment="1" applyProtection="1">
      <alignment horizontal="right"/>
      <protection hidden="1"/>
    </xf>
    <xf numFmtId="0" fontId="8" fillId="0" borderId="11" xfId="0" applyFont="1" applyBorder="1" applyAlignment="1" applyProtection="1">
      <alignment horizontal="center"/>
      <protection hidden="1"/>
    </xf>
    <xf numFmtId="0" fontId="0" fillId="0" borderId="0" xfId="0" applyBorder="1" applyAlignment="1" applyProtection="1">
      <alignment horizontal="right"/>
      <protection locked="0" hidden="1"/>
    </xf>
    <xf numFmtId="0" fontId="0" fillId="0" borderId="5" xfId="0" applyBorder="1" applyAlignment="1" applyProtection="1">
      <alignment horizontal="right"/>
      <protection locked="0" hidden="1"/>
    </xf>
    <xf numFmtId="0" fontId="5" fillId="0" borderId="20" xfId="0" applyFont="1" applyBorder="1" applyAlignment="1" applyProtection="1">
      <alignment horizontal="center"/>
    </xf>
    <xf numFmtId="14" fontId="0" fillId="0" borderId="0" xfId="0" applyNumberFormat="1" applyAlignment="1" applyProtection="1">
      <alignment horizontal="center"/>
      <protection locked="0"/>
    </xf>
    <xf numFmtId="0" fontId="0" fillId="0" borderId="0" xfId="0" applyAlignment="1" applyProtection="1">
      <alignment horizontal="center"/>
      <protection locked="0"/>
    </xf>
    <xf numFmtId="2" fontId="8" fillId="0" borderId="0" xfId="0" applyNumberFormat="1" applyFont="1" applyBorder="1" applyAlignment="1" applyProtection="1">
      <protection hidden="1"/>
    </xf>
    <xf numFmtId="0" fontId="8" fillId="0" borderId="0" xfId="0" applyFont="1" applyBorder="1" applyAlignment="1" applyProtection="1">
      <protection hidden="1"/>
    </xf>
    <xf numFmtId="2" fontId="0" fillId="0" borderId="0" xfId="0" applyNumberFormat="1" applyBorder="1" applyAlignment="1" applyProtection="1">
      <protection hidden="1"/>
    </xf>
    <xf numFmtId="2" fontId="0" fillId="0" borderId="0" xfId="0" applyNumberFormat="1" applyAlignment="1" applyProtection="1">
      <protection locked="0"/>
    </xf>
    <xf numFmtId="2" fontId="0" fillId="0" borderId="0" xfId="0" applyNumberFormat="1" applyFont="1" applyBorder="1" applyAlignment="1" applyProtection="1">
      <protection locked="0" hidden="1"/>
    </xf>
    <xf numFmtId="2" fontId="0" fillId="0" borderId="0" xfId="0" applyNumberFormat="1" applyFont="1" applyAlignment="1" applyProtection="1">
      <protection locked="0"/>
    </xf>
    <xf numFmtId="2" fontId="0" fillId="0" borderId="0" xfId="0" applyNumberFormat="1" applyAlignment="1" applyProtection="1"/>
    <xf numFmtId="2" fontId="0" fillId="0" borderId="20" xfId="0" applyNumberFormat="1" applyBorder="1" applyAlignment="1" applyProtection="1">
      <alignment horizontal="right"/>
      <protection locked="0" hidden="1"/>
    </xf>
    <xf numFmtId="2" fontId="0" fillId="0" borderId="20" xfId="0" applyNumberFormat="1" applyBorder="1" applyAlignment="1" applyProtection="1">
      <alignment horizontal="center"/>
      <protection locked="0" hidden="1"/>
    </xf>
    <xf numFmtId="2" fontId="0" fillId="0" borderId="22" xfId="0" applyNumberFormat="1" applyBorder="1" applyAlignment="1" applyProtection="1">
      <alignment horizontal="center"/>
      <protection locked="0" hidden="1"/>
    </xf>
    <xf numFmtId="0" fontId="5" fillId="0" borderId="15" xfId="0" applyFont="1" applyBorder="1" applyAlignment="1" applyProtection="1">
      <alignment vertical="center"/>
    </xf>
    <xf numFmtId="0" fontId="0" fillId="0" borderId="5" xfId="0" applyBorder="1" applyAlignment="1" applyProtection="1">
      <alignment vertical="center"/>
    </xf>
    <xf numFmtId="0" fontId="5" fillId="0" borderId="5" xfId="0" applyFont="1" applyBorder="1" applyAlignment="1" applyProtection="1">
      <alignment horizontal="left" vertical="center"/>
      <protection locked="0"/>
    </xf>
    <xf numFmtId="0" fontId="11" fillId="0" borderId="17"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19" xfId="0" applyFont="1" applyBorder="1" applyAlignment="1" applyProtection="1">
      <alignment horizontal="center" vertical="center"/>
      <protection locked="0"/>
    </xf>
    <xf numFmtId="0" fontId="11" fillId="0" borderId="17" xfId="0" applyFont="1" applyBorder="1" applyAlignment="1" applyProtection="1">
      <alignment horizontal="center" vertical="center"/>
    </xf>
    <xf numFmtId="0" fontId="11" fillId="0" borderId="18" xfId="0" applyFont="1" applyBorder="1" applyAlignment="1" applyProtection="1">
      <alignment horizontal="center" vertical="center"/>
    </xf>
    <xf numFmtId="0" fontId="11" fillId="0" borderId="19" xfId="0" applyFont="1" applyBorder="1" applyAlignment="1" applyProtection="1">
      <alignment horizontal="center" vertical="center"/>
    </xf>
    <xf numFmtId="164" fontId="0" fillId="0" borderId="0" xfId="0" applyNumberFormat="1" applyBorder="1" applyAlignment="1" applyProtection="1">
      <alignment horizontal="right"/>
      <protection locked="0"/>
    </xf>
    <xf numFmtId="0" fontId="8" fillId="0" borderId="7" xfId="0" applyFont="1" applyBorder="1" applyAlignment="1" applyProtection="1">
      <alignment horizontal="center"/>
    </xf>
    <xf numFmtId="0" fontId="8" fillId="0" borderId="0" xfId="0" applyFont="1" applyBorder="1" applyAlignment="1" applyProtection="1">
      <alignment horizontal="center"/>
    </xf>
    <xf numFmtId="1" fontId="0" fillId="0" borderId="0" xfId="0" applyNumberFormat="1" applyBorder="1" applyAlignment="1" applyProtection="1">
      <alignment horizontal="right"/>
    </xf>
    <xf numFmtId="0" fontId="8" fillId="0" borderId="11" xfId="0" applyFont="1" applyBorder="1" applyAlignment="1" applyProtection="1">
      <alignment horizontal="center"/>
    </xf>
    <xf numFmtId="0" fontId="0" fillId="0" borderId="0" xfId="0" applyBorder="1" applyAlignment="1" applyProtection="1">
      <alignment horizontal="right"/>
      <protection locked="0"/>
    </xf>
    <xf numFmtId="0" fontId="0" fillId="0" borderId="5" xfId="0" applyBorder="1" applyAlignment="1" applyProtection="1">
      <alignment horizontal="right"/>
      <protection locked="0"/>
    </xf>
    <xf numFmtId="2" fontId="5" fillId="0" borderId="18" xfId="0" applyNumberFormat="1" applyFont="1" applyBorder="1" applyAlignment="1" applyProtection="1">
      <alignment horizontal="left" vertical="center"/>
      <protection hidden="1"/>
    </xf>
    <xf numFmtId="0" fontId="0" fillId="0" borderId="18" xfId="0" applyBorder="1" applyAlignment="1" applyProtection="1">
      <alignment horizontal="left" vertical="center"/>
      <protection hidden="1"/>
    </xf>
    <xf numFmtId="0" fontId="0" fillId="0" borderId="18" xfId="0" applyBorder="1" applyAlignment="1">
      <alignment horizontal="left" vertical="center"/>
    </xf>
    <xf numFmtId="0" fontId="0" fillId="0" borderId="0" xfId="0" applyAlignment="1" applyProtection="1">
      <protection locked="0"/>
    </xf>
    <xf numFmtId="0" fontId="0" fillId="0" borderId="0" xfId="0" applyAlignment="1" applyProtection="1">
      <protection hidden="1"/>
    </xf>
    <xf numFmtId="2" fontId="0" fillId="0" borderId="0" xfId="0" applyNumberFormat="1" applyAlignment="1" applyProtection="1">
      <alignment horizontal="center"/>
      <protection hidden="1"/>
    </xf>
    <xf numFmtId="2" fontId="0" fillId="0" borderId="0" xfId="0" applyNumberFormat="1" applyBorder="1" applyAlignment="1" applyProtection="1">
      <alignment horizontal="right"/>
      <protection locked="0"/>
    </xf>
    <xf numFmtId="2" fontId="0" fillId="0" borderId="0" xfId="0" applyNumberFormat="1" applyAlignment="1" applyProtection="1">
      <alignment horizontal="right"/>
      <protection locked="0" hidden="1"/>
    </xf>
    <xf numFmtId="0" fontId="11" fillId="0" borderId="18" xfId="0" applyFont="1" applyBorder="1" applyAlignment="1" applyProtection="1">
      <alignment horizontal="center" vertical="center"/>
      <protection locked="0" hidden="1"/>
    </xf>
    <xf numFmtId="0" fontId="11" fillId="0" borderId="19" xfId="0" applyFont="1" applyBorder="1" applyAlignment="1" applyProtection="1">
      <alignment horizontal="center" vertical="center"/>
      <protection locked="0" hidden="1"/>
    </xf>
  </cellXfs>
  <cellStyles count="13">
    <cellStyle name="Gevolgde hyperlink" xfId="2" builtinId="9" hidden="1"/>
    <cellStyle name="Gevolgde hyperlink" xfId="4" builtinId="9" hidden="1"/>
    <cellStyle name="Gevolgde hyperlink" xfId="6" builtinId="9" hidden="1"/>
    <cellStyle name="Gevolgde hyperlink" xfId="8" builtinId="9" hidden="1"/>
    <cellStyle name="Gevolgde hyperlink" xfId="10" builtinId="9" hidden="1"/>
    <cellStyle name="Gevolgde hyperlink" xfId="1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Normaal" xfId="0" builtinId="0"/>
  </cellStyles>
  <dxfs count="122">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ill>
        <patternFill>
          <bgColor indexed="10"/>
        </patternFill>
      </fill>
    </dxf>
    <dxf>
      <font>
        <condense val="0"/>
        <extend val="0"/>
        <color indexed="10"/>
      </font>
    </dxf>
    <dxf>
      <font>
        <color auto="1"/>
      </font>
      <fill>
        <patternFill patternType="solid">
          <fgColor indexed="64"/>
          <bgColor rgb="FF9991FD"/>
        </patternFill>
      </fill>
    </dxf>
    <dxf>
      <font>
        <color auto="1"/>
      </font>
      <fill>
        <patternFill patternType="solid">
          <fgColor indexed="64"/>
          <bgColor rgb="FF448BFF"/>
        </patternFill>
      </fill>
    </dxf>
    <dxf>
      <font>
        <color auto="1"/>
      </font>
      <fill>
        <patternFill patternType="solid">
          <fgColor indexed="64"/>
          <bgColor rgb="FF12D6FA"/>
        </patternFill>
      </fill>
    </dxf>
    <dxf>
      <font>
        <color auto="1"/>
      </font>
      <fill>
        <patternFill patternType="solid">
          <fgColor indexed="64"/>
          <bgColor rgb="FFCBEAFF"/>
        </patternFill>
      </fill>
    </dxf>
    <dxf>
      <font>
        <color auto="1"/>
      </font>
      <fill>
        <patternFill patternType="solid">
          <fgColor indexed="64"/>
          <bgColor rgb="FF6D8493"/>
        </patternFill>
      </fill>
    </dxf>
    <dxf>
      <font>
        <color auto="1"/>
      </font>
      <fill>
        <patternFill patternType="solid">
          <fgColor indexed="64"/>
          <bgColor rgb="FF31CAC3"/>
        </patternFill>
      </fill>
    </dxf>
    <dxf>
      <font>
        <color auto="1"/>
      </font>
      <fill>
        <patternFill patternType="solid">
          <fgColor indexed="64"/>
          <bgColor rgb="FFA3FDD1"/>
        </patternFill>
      </fill>
    </dxf>
    <dxf>
      <font>
        <color auto="1"/>
      </font>
      <fill>
        <patternFill patternType="solid">
          <fgColor indexed="64"/>
          <bgColor rgb="FF448BFF"/>
        </patternFill>
      </fill>
    </dxf>
    <dxf>
      <font>
        <color auto="1"/>
      </font>
      <fill>
        <patternFill patternType="solid">
          <fgColor indexed="64"/>
          <bgColor rgb="FF81E4FF"/>
        </patternFill>
      </fill>
    </dxf>
    <dxf>
      <font>
        <color auto="1"/>
      </font>
      <fill>
        <patternFill patternType="solid">
          <fgColor indexed="64"/>
          <bgColor rgb="FF8A8BFF"/>
        </patternFill>
      </fill>
    </dxf>
    <dxf>
      <font>
        <color auto="1"/>
      </font>
      <fill>
        <patternFill patternType="solid">
          <fgColor indexed="64"/>
          <bgColor rgb="FF6D8493"/>
        </patternFill>
      </fill>
    </dxf>
    <dxf>
      <font>
        <color auto="1"/>
      </font>
      <fill>
        <patternFill patternType="solid">
          <fgColor indexed="64"/>
          <bgColor rgb="FF31CAC3"/>
        </patternFill>
      </fill>
    </dxf>
    <dxf>
      <font>
        <color auto="1"/>
      </font>
      <fill>
        <patternFill patternType="solid">
          <fgColor indexed="64"/>
          <bgColor rgb="FFF7CCA8"/>
        </patternFill>
      </fill>
    </dxf>
    <dxf>
      <font>
        <color auto="1"/>
      </font>
      <fill>
        <patternFill patternType="solid">
          <fgColor indexed="64"/>
          <bgColor rgb="FFFB9663"/>
        </patternFill>
      </fill>
    </dxf>
    <dxf>
      <font>
        <color auto="1"/>
      </font>
      <fill>
        <patternFill patternType="solid">
          <fgColor indexed="64"/>
          <bgColor rgb="FFFEC7D4"/>
        </patternFill>
      </fill>
    </dxf>
    <dxf>
      <font>
        <color auto="1"/>
      </font>
      <fill>
        <patternFill patternType="solid">
          <fgColor indexed="64"/>
          <bgColor rgb="FFFF1CAB"/>
        </patternFill>
      </fill>
    </dxf>
    <dxf>
      <font>
        <color auto="1"/>
      </font>
      <fill>
        <patternFill patternType="solid">
          <fgColor indexed="64"/>
          <bgColor rgb="FF9C545B"/>
        </patternFill>
      </fill>
    </dxf>
    <dxf>
      <font>
        <color auto="1"/>
      </font>
      <fill>
        <patternFill patternType="solid">
          <fgColor indexed="64"/>
          <bgColor rgb="FFC16D9D"/>
        </patternFill>
      </fill>
    </dxf>
    <dxf>
      <font>
        <color auto="1"/>
      </font>
      <fill>
        <patternFill patternType="solid">
          <fgColor indexed="64"/>
          <bgColor rgb="FFF7CCA8"/>
        </patternFill>
      </fill>
    </dxf>
    <dxf>
      <font>
        <color auto="1"/>
      </font>
      <fill>
        <patternFill patternType="solid">
          <fgColor indexed="64"/>
          <bgColor rgb="FFFB9663"/>
        </patternFill>
      </fill>
    </dxf>
    <dxf>
      <font>
        <color auto="1"/>
      </font>
      <fill>
        <patternFill patternType="solid">
          <fgColor indexed="64"/>
          <bgColor rgb="FFC583DD"/>
        </patternFill>
      </fill>
    </dxf>
    <dxf>
      <font>
        <color auto="1"/>
      </font>
      <fill>
        <patternFill patternType="solid">
          <fgColor indexed="64"/>
          <bgColor rgb="FFFF1CAB"/>
        </patternFill>
      </fill>
    </dxf>
    <dxf>
      <font>
        <color auto="1"/>
      </font>
      <fill>
        <patternFill patternType="solid">
          <fgColor indexed="64"/>
          <bgColor rgb="FF9C545B"/>
        </patternFill>
      </fill>
    </dxf>
    <dxf>
      <font>
        <color auto="1"/>
      </font>
      <fill>
        <patternFill patternType="solid">
          <fgColor indexed="64"/>
          <bgColor rgb="FFC16D9D"/>
        </patternFill>
      </fill>
    </dxf>
  </dxfs>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 Id="rId55" Type="http://schemas.openxmlformats.org/officeDocument/2006/relationships/sharedStrings" Target="sharedStrings.xml"/><Relationship Id="rId56" Type="http://schemas.openxmlformats.org/officeDocument/2006/relationships/calcChain" Target="calcChain.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4" Type="http://schemas.openxmlformats.org/officeDocument/2006/relationships/image" Target="../media/image4.emf"/><Relationship Id="rId5" Type="http://schemas.openxmlformats.org/officeDocument/2006/relationships/image" Target="../media/image5.emf"/><Relationship Id="rId1" Type="http://schemas.openxmlformats.org/officeDocument/2006/relationships/image" Target="../media/image1.png"/><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6.png"/></Relationships>
</file>

<file path=xl/drawings/_rels/drawing30.xml.rels><?xml version="1.0" encoding="UTF-8" standalone="yes"?>
<Relationships xmlns="http://schemas.openxmlformats.org/package/2006/relationships"><Relationship Id="rId1" Type="http://schemas.openxmlformats.org/officeDocument/2006/relationships/image" Target="../media/image6.png"/></Relationships>
</file>

<file path=xl/drawings/_rels/drawing31.xml.rels><?xml version="1.0" encoding="UTF-8" standalone="yes"?>
<Relationships xmlns="http://schemas.openxmlformats.org/package/2006/relationships"><Relationship Id="rId1" Type="http://schemas.openxmlformats.org/officeDocument/2006/relationships/image" Target="../media/image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6.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png"/></Relationships>
</file>

<file path=xl/drawings/_rels/drawing39.xml.rels><?xml version="1.0" encoding="UTF-8" standalone="yes"?>
<Relationships xmlns="http://schemas.openxmlformats.org/package/2006/relationships"><Relationship Id="rId1" Type="http://schemas.openxmlformats.org/officeDocument/2006/relationships/image" Target="../media/image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6.png"/></Relationships>
</file>

<file path=xl/drawings/_rels/drawing41.xml.rels><?xml version="1.0" encoding="UTF-8" standalone="yes"?>
<Relationships xmlns="http://schemas.openxmlformats.org/package/2006/relationships"><Relationship Id="rId1" Type="http://schemas.openxmlformats.org/officeDocument/2006/relationships/image" Target="../media/image6.png"/></Relationships>
</file>

<file path=xl/drawings/_rels/drawing42.xml.rels><?xml version="1.0" encoding="UTF-8" standalone="yes"?>
<Relationships xmlns="http://schemas.openxmlformats.org/package/2006/relationships"><Relationship Id="rId1" Type="http://schemas.openxmlformats.org/officeDocument/2006/relationships/image" Target="../media/image6.png"/></Relationships>
</file>

<file path=xl/drawings/_rels/drawing4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4.xml.rels><?xml version="1.0" encoding="UTF-8" standalone="yes"?>
<Relationships xmlns="http://schemas.openxmlformats.org/package/2006/relationships"><Relationship Id="rId1" Type="http://schemas.openxmlformats.org/officeDocument/2006/relationships/image" Target="../media/image6.png"/></Relationships>
</file>

<file path=xl/drawings/_rels/drawing45.xml.rels><?xml version="1.0" encoding="UTF-8" standalone="yes"?>
<Relationships xmlns="http://schemas.openxmlformats.org/package/2006/relationships"><Relationship Id="rId1" Type="http://schemas.openxmlformats.org/officeDocument/2006/relationships/image" Target="../media/image6.png"/></Relationships>
</file>

<file path=xl/drawings/_rels/drawing46.xml.rels><?xml version="1.0" encoding="UTF-8" standalone="yes"?>
<Relationships xmlns="http://schemas.openxmlformats.org/package/2006/relationships"><Relationship Id="rId1" Type="http://schemas.openxmlformats.org/officeDocument/2006/relationships/image" Target="../media/image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6.png"/></Relationships>
</file>

<file path=xl/drawings/_rels/drawing50.xml.rels><?xml version="1.0" encoding="UTF-8" standalone="yes"?>
<Relationships xmlns="http://schemas.openxmlformats.org/package/2006/relationships"><Relationship Id="rId1" Type="http://schemas.openxmlformats.org/officeDocument/2006/relationships/image" Target="../media/image6.png"/></Relationships>
</file>

<file path=xl/drawings/_rels/drawing51.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8</xdr:col>
      <xdr:colOff>723899</xdr:colOff>
      <xdr:row>116</xdr:row>
      <xdr:rowOff>109235</xdr:rowOff>
    </xdr:from>
    <xdr:to>
      <xdr:col>19</xdr:col>
      <xdr:colOff>281694</xdr:colOff>
      <xdr:row>196</xdr:row>
      <xdr:rowOff>101600</xdr:rowOff>
    </xdr:to>
    <xdr:pic>
      <xdr:nvPicPr>
        <xdr:cNvPr id="8" name="Afbeelding 7"/>
        <xdr:cNvPicPr>
          <a:picLocks noChangeAspect="1"/>
        </xdr:cNvPicPr>
      </xdr:nvPicPr>
      <xdr:blipFill>
        <a:blip xmlns:r="http://schemas.openxmlformats.org/officeDocument/2006/relationships" r:embed="rId1"/>
        <a:stretch>
          <a:fillRect/>
        </a:stretch>
      </xdr:blipFill>
      <xdr:spPr>
        <a:xfrm>
          <a:off x="7327899" y="17787635"/>
          <a:ext cx="8638295" cy="12184365"/>
        </a:xfrm>
        <a:prstGeom prst="rect">
          <a:avLst/>
        </a:prstGeom>
      </xdr:spPr>
    </xdr:pic>
    <xdr:clientData/>
  </xdr:twoCellAnchor>
  <xdr:twoCellAnchor editAs="oneCell">
    <xdr:from>
      <xdr:col>0</xdr:col>
      <xdr:colOff>0</xdr:colOff>
      <xdr:row>4</xdr:row>
      <xdr:rowOff>63500</xdr:rowOff>
    </xdr:from>
    <xdr:to>
      <xdr:col>9</xdr:col>
      <xdr:colOff>127000</xdr:colOff>
      <xdr:row>74</xdr:row>
      <xdr:rowOff>88900</xdr:rowOff>
    </xdr:to>
    <xdr:pic>
      <xdr:nvPicPr>
        <xdr:cNvPr id="3" name="Afbeelding 2"/>
        <xdr:cNvPicPr>
          <a:picLocks noChangeAspect="1"/>
        </xdr:cNvPicPr>
      </xdr:nvPicPr>
      <xdr:blipFill>
        <a:blip xmlns:r="http://schemas.openxmlformats.org/officeDocument/2006/relationships" r:embed="rId2"/>
        <a:stretch>
          <a:fillRect/>
        </a:stretch>
      </xdr:blipFill>
      <xdr:spPr>
        <a:xfrm>
          <a:off x="0" y="673100"/>
          <a:ext cx="7556500" cy="10693400"/>
        </a:xfrm>
        <a:prstGeom prst="rect">
          <a:avLst/>
        </a:prstGeom>
      </xdr:spPr>
    </xdr:pic>
    <xdr:clientData/>
  </xdr:twoCellAnchor>
  <xdr:twoCellAnchor editAs="oneCell">
    <xdr:from>
      <xdr:col>0</xdr:col>
      <xdr:colOff>0</xdr:colOff>
      <xdr:row>113</xdr:row>
      <xdr:rowOff>0</xdr:rowOff>
    </xdr:from>
    <xdr:to>
      <xdr:col>9</xdr:col>
      <xdr:colOff>127000</xdr:colOff>
      <xdr:row>183</xdr:row>
      <xdr:rowOff>25400</xdr:rowOff>
    </xdr:to>
    <xdr:pic>
      <xdr:nvPicPr>
        <xdr:cNvPr id="7" name="Afbeelding 6"/>
        <xdr:cNvPicPr>
          <a:picLocks noChangeAspect="1"/>
        </xdr:cNvPicPr>
      </xdr:nvPicPr>
      <xdr:blipFill>
        <a:blip xmlns:r="http://schemas.openxmlformats.org/officeDocument/2006/relationships" r:embed="rId3"/>
        <a:stretch>
          <a:fillRect/>
        </a:stretch>
      </xdr:blipFill>
      <xdr:spPr>
        <a:xfrm>
          <a:off x="0" y="17221200"/>
          <a:ext cx="7556500" cy="10693400"/>
        </a:xfrm>
        <a:prstGeom prst="rect">
          <a:avLst/>
        </a:prstGeom>
      </xdr:spPr>
    </xdr:pic>
    <xdr:clientData/>
  </xdr:twoCellAnchor>
  <xdr:twoCellAnchor editAs="oneCell">
    <xdr:from>
      <xdr:col>0</xdr:col>
      <xdr:colOff>0</xdr:colOff>
      <xdr:row>170</xdr:row>
      <xdr:rowOff>25400</xdr:rowOff>
    </xdr:from>
    <xdr:to>
      <xdr:col>9</xdr:col>
      <xdr:colOff>127000</xdr:colOff>
      <xdr:row>240</xdr:row>
      <xdr:rowOff>50800</xdr:rowOff>
    </xdr:to>
    <xdr:pic>
      <xdr:nvPicPr>
        <xdr:cNvPr id="10" name="Afbeelding 9"/>
        <xdr:cNvPicPr>
          <a:picLocks noChangeAspect="1"/>
        </xdr:cNvPicPr>
      </xdr:nvPicPr>
      <xdr:blipFill>
        <a:blip xmlns:r="http://schemas.openxmlformats.org/officeDocument/2006/relationships" r:embed="rId4"/>
        <a:stretch>
          <a:fillRect/>
        </a:stretch>
      </xdr:blipFill>
      <xdr:spPr>
        <a:xfrm>
          <a:off x="0" y="25933400"/>
          <a:ext cx="7556500" cy="10693400"/>
        </a:xfrm>
        <a:prstGeom prst="rect">
          <a:avLst/>
        </a:prstGeom>
      </xdr:spPr>
    </xdr:pic>
    <xdr:clientData/>
  </xdr:twoCellAnchor>
  <xdr:twoCellAnchor editAs="oneCell">
    <xdr:from>
      <xdr:col>0</xdr:col>
      <xdr:colOff>0</xdr:colOff>
      <xdr:row>58</xdr:row>
      <xdr:rowOff>110066</xdr:rowOff>
    </xdr:from>
    <xdr:to>
      <xdr:col>9</xdr:col>
      <xdr:colOff>88900</xdr:colOff>
      <xdr:row>128</xdr:row>
      <xdr:rowOff>135466</xdr:rowOff>
    </xdr:to>
    <xdr:pic>
      <xdr:nvPicPr>
        <xdr:cNvPr id="5" name="Afbeelding 4"/>
        <xdr:cNvPicPr>
          <a:picLocks noChangeAspect="1"/>
        </xdr:cNvPicPr>
      </xdr:nvPicPr>
      <xdr:blipFill>
        <a:blip xmlns:r="http://schemas.openxmlformats.org/officeDocument/2006/relationships" r:embed="rId5"/>
        <a:stretch>
          <a:fillRect/>
        </a:stretch>
      </xdr:blipFill>
      <xdr:spPr>
        <a:xfrm>
          <a:off x="0" y="8949266"/>
          <a:ext cx="7556500" cy="1069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355600</xdr:colOff>
      <xdr:row>0</xdr:row>
      <xdr:rowOff>0</xdr:rowOff>
    </xdr:from>
    <xdr:to>
      <xdr:col>19</xdr:col>
      <xdr:colOff>371153</xdr:colOff>
      <xdr:row>5</xdr:row>
      <xdr:rowOff>139700</xdr:rowOff>
    </xdr:to>
    <xdr:pic>
      <xdr:nvPicPr>
        <xdr:cNvPr id="3"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60875" y="0"/>
          <a:ext cx="3958903" cy="949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190500</xdr:colOff>
      <xdr:row>13</xdr:row>
      <xdr:rowOff>0</xdr:rowOff>
    </xdr:from>
    <xdr:to>
      <xdr:col>29</xdr:col>
      <xdr:colOff>88900</xdr:colOff>
      <xdr:row>17</xdr:row>
      <xdr:rowOff>0</xdr:rowOff>
    </xdr:to>
    <xdr:sp macro="" textlink="">
      <xdr:nvSpPr>
        <xdr:cNvPr id="31859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31860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31860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318602" name="Line 41"/>
        <xdr:cNvSpPr>
          <a:spLocks noChangeShapeType="1"/>
        </xdr:cNvSpPr>
      </xdr:nvSpPr>
      <xdr:spPr bwMode="auto">
        <a:xfrm>
          <a:off x="18161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318603" name="Line 42"/>
        <xdr:cNvSpPr>
          <a:spLocks noChangeShapeType="1"/>
        </xdr:cNvSpPr>
      </xdr:nvSpPr>
      <xdr:spPr bwMode="auto">
        <a:xfrm>
          <a:off x="2451100" y="37211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318604" name="Line 43"/>
        <xdr:cNvSpPr>
          <a:spLocks noChangeShapeType="1"/>
        </xdr:cNvSpPr>
      </xdr:nvSpPr>
      <xdr:spPr bwMode="auto">
        <a:xfrm flipV="1">
          <a:off x="2438400" y="39751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318605" name="Line 44"/>
        <xdr:cNvSpPr>
          <a:spLocks noChangeShapeType="1"/>
        </xdr:cNvSpPr>
      </xdr:nvSpPr>
      <xdr:spPr bwMode="auto">
        <a:xfrm>
          <a:off x="1816100" y="39751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9</xdr:col>
      <xdr:colOff>0</xdr:colOff>
      <xdr:row>15</xdr:row>
      <xdr:rowOff>101600</xdr:rowOff>
    </xdr:from>
    <xdr:to>
      <xdr:col>9</xdr:col>
      <xdr:colOff>0</xdr:colOff>
      <xdr:row>17</xdr:row>
      <xdr:rowOff>12700</xdr:rowOff>
    </xdr:to>
    <xdr:grpSp>
      <xdr:nvGrpSpPr>
        <xdr:cNvPr id="318606" name="Group 170"/>
        <xdr:cNvGrpSpPr>
          <a:grpSpLocks/>
        </xdr:cNvGrpSpPr>
      </xdr:nvGrpSpPr>
      <xdr:grpSpPr bwMode="auto">
        <a:xfrm>
          <a:off x="1816100" y="3467100"/>
          <a:ext cx="0" cy="228600"/>
          <a:chOff x="1609725" y="3540125"/>
          <a:chExt cx="0" cy="244475"/>
        </a:xfrm>
      </xdr:grpSpPr>
      <xdr:sp macro="" textlink="">
        <xdr:nvSpPr>
          <xdr:cNvPr id="318672"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318673"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318674"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318607"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318608"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318609" name="Line 64"/>
        <xdr:cNvSpPr>
          <a:spLocks noChangeShapeType="1"/>
        </xdr:cNvSpPr>
      </xdr:nvSpPr>
      <xdr:spPr bwMode="auto">
        <a:xfrm>
          <a:off x="58293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318610"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41</xdr:col>
      <xdr:colOff>215900</xdr:colOff>
      <xdr:row>26</xdr:row>
      <xdr:rowOff>12700</xdr:rowOff>
    </xdr:from>
    <xdr:to>
      <xdr:col>41</xdr:col>
      <xdr:colOff>203200</xdr:colOff>
      <xdr:row>26</xdr:row>
      <xdr:rowOff>12700</xdr:rowOff>
    </xdr:to>
    <xdr:sp macro="" textlink="">
      <xdr:nvSpPr>
        <xdr:cNvPr id="318611" name="Line 76"/>
        <xdr:cNvSpPr>
          <a:spLocks noChangeShapeType="1"/>
        </xdr:cNvSpPr>
      </xdr:nvSpPr>
      <xdr:spPr bwMode="auto">
        <a:xfrm>
          <a:off x="8864600" y="54229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318612" name="Line 134"/>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318613" name="Line 137"/>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318614" name="Line 139"/>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318615" name="Rectangle 144"/>
        <xdr:cNvSpPr>
          <a:spLocks noChangeArrowheads="1"/>
        </xdr:cNvSpPr>
      </xdr:nvSpPr>
      <xdr:spPr bwMode="auto">
        <a:xfrm>
          <a:off x="5016500" y="55880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318616" name="Line 148"/>
        <xdr:cNvSpPr>
          <a:spLocks noChangeShapeType="1"/>
        </xdr:cNvSpPr>
      </xdr:nvSpPr>
      <xdr:spPr bwMode="auto">
        <a:xfrm flipV="1">
          <a:off x="5016500" y="54737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318617" name="Line 156"/>
        <xdr:cNvSpPr>
          <a:spLocks noChangeShapeType="1"/>
        </xdr:cNvSpPr>
      </xdr:nvSpPr>
      <xdr:spPr bwMode="auto">
        <a:xfrm flipH="1" flipV="1">
          <a:off x="5016500" y="54229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318618" name="Line 157"/>
        <xdr:cNvSpPr>
          <a:spLocks noChangeShapeType="1"/>
        </xdr:cNvSpPr>
      </xdr:nvSpPr>
      <xdr:spPr bwMode="auto">
        <a:xfrm flipH="1" flipV="1">
          <a:off x="5308600" y="54229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25" name="Rectangle 145"/>
        <xdr:cNvSpPr>
          <a:spLocks noChangeArrowheads="1"/>
        </xdr:cNvSpPr>
      </xdr:nvSpPr>
      <xdr:spPr bwMode="auto">
        <a:xfrm>
          <a:off x="4994007" y="56863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26" name="Rectangle 146"/>
        <xdr:cNvSpPr>
          <a:spLocks noChangeArrowheads="1"/>
        </xdr:cNvSpPr>
      </xdr:nvSpPr>
      <xdr:spPr bwMode="auto">
        <a:xfrm>
          <a:off x="4882308" y="59786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318621" name="Line 147"/>
        <xdr:cNvSpPr>
          <a:spLocks noChangeShapeType="1"/>
        </xdr:cNvSpPr>
      </xdr:nvSpPr>
      <xdr:spPr bwMode="auto">
        <a:xfrm>
          <a:off x="4876800" y="66167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318622" name="Line 149"/>
        <xdr:cNvSpPr>
          <a:spLocks noChangeShapeType="1"/>
        </xdr:cNvSpPr>
      </xdr:nvSpPr>
      <xdr:spPr bwMode="auto">
        <a:xfrm>
          <a:off x="5410200" y="56896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318623" name="Line 150"/>
        <xdr:cNvSpPr>
          <a:spLocks noChangeShapeType="1"/>
        </xdr:cNvSpPr>
      </xdr:nvSpPr>
      <xdr:spPr bwMode="auto">
        <a:xfrm>
          <a:off x="5435600" y="59817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318624" name="Line 151"/>
        <xdr:cNvSpPr>
          <a:spLocks noChangeShapeType="1"/>
        </xdr:cNvSpPr>
      </xdr:nvSpPr>
      <xdr:spPr bwMode="auto">
        <a:xfrm>
          <a:off x="5435600" y="63881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318625" name="Line 152"/>
        <xdr:cNvSpPr>
          <a:spLocks noChangeShapeType="1"/>
        </xdr:cNvSpPr>
      </xdr:nvSpPr>
      <xdr:spPr bwMode="auto">
        <a:xfrm>
          <a:off x="5626100" y="56769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318626" name="Line 153"/>
        <xdr:cNvSpPr>
          <a:spLocks noChangeShapeType="1"/>
        </xdr:cNvSpPr>
      </xdr:nvSpPr>
      <xdr:spPr bwMode="auto">
        <a:xfrm>
          <a:off x="5626100" y="59563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318627" name="Line 155"/>
        <xdr:cNvSpPr>
          <a:spLocks noChangeShapeType="1"/>
        </xdr:cNvSpPr>
      </xdr:nvSpPr>
      <xdr:spPr bwMode="auto">
        <a:xfrm>
          <a:off x="47371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318628" name="Line 158"/>
        <xdr:cNvSpPr>
          <a:spLocks noChangeShapeType="1"/>
        </xdr:cNvSpPr>
      </xdr:nvSpPr>
      <xdr:spPr bwMode="auto">
        <a:xfrm>
          <a:off x="4889500" y="62738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318629" name="Line 159"/>
        <xdr:cNvSpPr>
          <a:spLocks noChangeShapeType="1"/>
        </xdr:cNvSpPr>
      </xdr:nvSpPr>
      <xdr:spPr bwMode="auto">
        <a:xfrm>
          <a:off x="5435600" y="63627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318630" name="Line 173"/>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318631"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318632"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318633"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318634" name="Line 187"/>
        <xdr:cNvSpPr>
          <a:spLocks noChangeShapeType="1"/>
        </xdr:cNvSpPr>
      </xdr:nvSpPr>
      <xdr:spPr bwMode="auto">
        <a:xfrm flipH="1">
          <a:off x="4838700" y="55880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318635" name="Line 193"/>
        <xdr:cNvSpPr>
          <a:spLocks noChangeShapeType="1"/>
        </xdr:cNvSpPr>
      </xdr:nvSpPr>
      <xdr:spPr bwMode="auto">
        <a:xfrm flipH="1" flipV="1">
          <a:off x="4838700" y="56896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318636" name="Line 197"/>
        <xdr:cNvSpPr>
          <a:spLocks noChangeShapeType="1"/>
        </xdr:cNvSpPr>
      </xdr:nvSpPr>
      <xdr:spPr bwMode="auto">
        <a:xfrm>
          <a:off x="4876800" y="56769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318637" name="Line 198"/>
        <xdr:cNvSpPr>
          <a:spLocks noChangeShapeType="1"/>
        </xdr:cNvSpPr>
      </xdr:nvSpPr>
      <xdr:spPr bwMode="auto">
        <a:xfrm flipV="1">
          <a:off x="4876800" y="54864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318653" name="Line 222"/>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318654" name="Line 223"/>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318655" name="Line 224"/>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318656" name="Line 242"/>
        <xdr:cNvSpPr>
          <a:spLocks noChangeShapeType="1"/>
        </xdr:cNvSpPr>
      </xdr:nvSpPr>
      <xdr:spPr bwMode="auto">
        <a:xfrm flipH="1" flipV="1">
          <a:off x="5003800" y="60579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318657" name="Line 243"/>
        <xdr:cNvSpPr>
          <a:spLocks noChangeShapeType="1"/>
        </xdr:cNvSpPr>
      </xdr:nvSpPr>
      <xdr:spPr bwMode="auto">
        <a:xfrm>
          <a:off x="4800600" y="60579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318658" name="Line 244"/>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318659" name="Line 246"/>
        <xdr:cNvSpPr>
          <a:spLocks noChangeShapeType="1"/>
        </xdr:cNvSpPr>
      </xdr:nvSpPr>
      <xdr:spPr bwMode="auto">
        <a:xfrm>
          <a:off x="4978400" y="57912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318660" name="Line 253"/>
        <xdr:cNvSpPr>
          <a:spLocks noChangeShapeType="1"/>
        </xdr:cNvSpPr>
      </xdr:nvSpPr>
      <xdr:spPr bwMode="auto">
        <a:xfrm flipH="1">
          <a:off x="5156200" y="58039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139700</xdr:colOff>
      <xdr:row>34</xdr:row>
      <xdr:rowOff>127000</xdr:rowOff>
    </xdr:from>
    <xdr:to>
      <xdr:col>20</xdr:col>
      <xdr:colOff>228600</xdr:colOff>
      <xdr:row>34</xdr:row>
      <xdr:rowOff>254000</xdr:rowOff>
    </xdr:to>
    <xdr:sp macro="" textlink="">
      <xdr:nvSpPr>
        <xdr:cNvPr id="31866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866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318664" name="Rechte verbindingslijn 115"/>
        <xdr:cNvCxnSpPr>
          <a:cxnSpLocks noChangeShapeType="1"/>
          <a:endCxn id="318605" idx="0"/>
        </xdr:cNvCxnSpPr>
      </xdr:nvCxnSpPr>
      <xdr:spPr bwMode="auto">
        <a:xfrm rot="5400000">
          <a:off x="1682750" y="38417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318666" name="Line 238"/>
        <xdr:cNvSpPr>
          <a:spLocks noChangeShapeType="1"/>
        </xdr:cNvSpPr>
      </xdr:nvSpPr>
      <xdr:spPr bwMode="auto">
        <a:xfrm>
          <a:off x="5283200" y="62865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318667" name="Line 240"/>
        <xdr:cNvSpPr>
          <a:spLocks noChangeShapeType="1"/>
        </xdr:cNvSpPr>
      </xdr:nvSpPr>
      <xdr:spPr bwMode="auto">
        <a:xfrm flipH="1">
          <a:off x="4876800" y="55499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318669" name="Rechte verbindingslijn met pijl 120"/>
        <xdr:cNvCxnSpPr>
          <a:cxnSpLocks noChangeShapeType="1"/>
        </xdr:cNvCxnSpPr>
      </xdr:nvCxnSpPr>
      <xdr:spPr bwMode="auto">
        <a:xfrm rot="10800000">
          <a:off x="4838700" y="58928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318671" name="Rectangle 248"/>
        <xdr:cNvSpPr>
          <a:spLocks noChangeArrowheads="1"/>
        </xdr:cNvSpPr>
      </xdr:nvSpPr>
      <xdr:spPr bwMode="auto">
        <a:xfrm>
          <a:off x="5016500" y="55245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41</xdr:col>
      <xdr:colOff>215900</xdr:colOff>
      <xdr:row>49</xdr:row>
      <xdr:rowOff>12700</xdr:rowOff>
    </xdr:from>
    <xdr:to>
      <xdr:col>41</xdr:col>
      <xdr:colOff>203200</xdr:colOff>
      <xdr:row>49</xdr:row>
      <xdr:rowOff>12700</xdr:rowOff>
    </xdr:to>
    <xdr:sp macro="" textlink="">
      <xdr:nvSpPr>
        <xdr:cNvPr id="321575" name="Line 76"/>
        <xdr:cNvSpPr>
          <a:spLocks noChangeShapeType="1"/>
        </xdr:cNvSpPr>
      </xdr:nvSpPr>
      <xdr:spPr bwMode="auto">
        <a:xfrm>
          <a:off x="8864600" y="54229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139700</xdr:colOff>
      <xdr:row>34</xdr:row>
      <xdr:rowOff>127000</xdr:rowOff>
    </xdr:from>
    <xdr:to>
      <xdr:col>20</xdr:col>
      <xdr:colOff>228600</xdr:colOff>
      <xdr:row>34</xdr:row>
      <xdr:rowOff>254000</xdr:rowOff>
    </xdr:to>
    <xdr:sp macro="" textlink="">
      <xdr:nvSpPr>
        <xdr:cNvPr id="32159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159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134938</xdr:colOff>
      <xdr:row>0</xdr:row>
      <xdr:rowOff>63500</xdr:rowOff>
    </xdr:from>
    <xdr:to>
      <xdr:col>28</xdr:col>
      <xdr:colOff>93663</xdr:colOff>
      <xdr:row>4</xdr:row>
      <xdr:rowOff>348923</xdr:rowOff>
    </xdr:to>
    <xdr:pic>
      <xdr:nvPicPr>
        <xdr:cNvPr id="79" name="Picture 3"/>
        <xdr:cNvPicPr/>
      </xdr:nvPicPr>
      <xdr:blipFill>
        <a:blip xmlns:r="http://schemas.openxmlformats.org/officeDocument/2006/relationships" r:embed="rId1" cstate="print"/>
        <a:srcRect/>
        <a:stretch>
          <a:fillRect/>
        </a:stretch>
      </xdr:blipFill>
      <xdr:spPr bwMode="auto">
        <a:xfrm>
          <a:off x="15446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34"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35"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36"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37" name="Line 41"/>
        <xdr:cNvSpPr>
          <a:spLocks noChangeShapeType="1"/>
        </xdr:cNvSpPr>
      </xdr:nvSpPr>
      <xdr:spPr bwMode="auto">
        <a:xfrm>
          <a:off x="18161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38" name="Line 42"/>
        <xdr:cNvSpPr>
          <a:spLocks noChangeShapeType="1"/>
        </xdr:cNvSpPr>
      </xdr:nvSpPr>
      <xdr:spPr bwMode="auto">
        <a:xfrm>
          <a:off x="2451100" y="37211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39" name="Line 43"/>
        <xdr:cNvSpPr>
          <a:spLocks noChangeShapeType="1"/>
        </xdr:cNvSpPr>
      </xdr:nvSpPr>
      <xdr:spPr bwMode="auto">
        <a:xfrm flipV="1">
          <a:off x="2438400" y="39751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40" name="Line 44"/>
        <xdr:cNvSpPr>
          <a:spLocks noChangeShapeType="1"/>
        </xdr:cNvSpPr>
      </xdr:nvSpPr>
      <xdr:spPr bwMode="auto">
        <a:xfrm>
          <a:off x="1816100" y="39751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41" name="Group 170"/>
        <xdr:cNvGrpSpPr>
          <a:grpSpLocks/>
        </xdr:cNvGrpSpPr>
      </xdr:nvGrpSpPr>
      <xdr:grpSpPr bwMode="auto">
        <a:xfrm>
          <a:off x="1816100" y="3479800"/>
          <a:ext cx="0" cy="292100"/>
          <a:chOff x="1816100" y="3467100"/>
          <a:chExt cx="0" cy="228600"/>
        </a:xfrm>
      </xdr:grpSpPr>
      <xdr:sp macro="" textlink="">
        <xdr:nvSpPr>
          <xdr:cNvPr id="142"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3"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4"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145"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146"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147" name="Line 64"/>
        <xdr:cNvSpPr>
          <a:spLocks noChangeShapeType="1"/>
        </xdr:cNvSpPr>
      </xdr:nvSpPr>
      <xdr:spPr bwMode="auto">
        <a:xfrm>
          <a:off x="5829300" y="3695700"/>
          <a:ext cx="0" cy="279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148"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49" name="Line 134"/>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50" name="Line 137"/>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51" name="Line 139"/>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152" name="Rectangle 144"/>
        <xdr:cNvSpPr>
          <a:spLocks noChangeArrowheads="1"/>
        </xdr:cNvSpPr>
      </xdr:nvSpPr>
      <xdr:spPr bwMode="auto">
        <a:xfrm>
          <a:off x="5016500" y="55880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153" name="Line 148"/>
        <xdr:cNvSpPr>
          <a:spLocks noChangeShapeType="1"/>
        </xdr:cNvSpPr>
      </xdr:nvSpPr>
      <xdr:spPr bwMode="auto">
        <a:xfrm flipV="1">
          <a:off x="5016500" y="54737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154" name="Line 156"/>
        <xdr:cNvSpPr>
          <a:spLocks noChangeShapeType="1"/>
        </xdr:cNvSpPr>
      </xdr:nvSpPr>
      <xdr:spPr bwMode="auto">
        <a:xfrm flipH="1" flipV="1">
          <a:off x="5016500" y="54229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55" name="Line 157"/>
        <xdr:cNvSpPr>
          <a:spLocks noChangeShapeType="1"/>
        </xdr:cNvSpPr>
      </xdr:nvSpPr>
      <xdr:spPr bwMode="auto">
        <a:xfrm flipH="1" flipV="1">
          <a:off x="5308600" y="54229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56" name="Rectangle 145"/>
        <xdr:cNvSpPr>
          <a:spLocks noChangeArrowheads="1"/>
        </xdr:cNvSpPr>
      </xdr:nvSpPr>
      <xdr:spPr bwMode="auto">
        <a:xfrm>
          <a:off x="4994007" y="56863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57" name="Rectangle 146"/>
        <xdr:cNvSpPr>
          <a:spLocks noChangeArrowheads="1"/>
        </xdr:cNvSpPr>
      </xdr:nvSpPr>
      <xdr:spPr bwMode="auto">
        <a:xfrm>
          <a:off x="4882308" y="59786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58" name="Line 147"/>
        <xdr:cNvSpPr>
          <a:spLocks noChangeShapeType="1"/>
        </xdr:cNvSpPr>
      </xdr:nvSpPr>
      <xdr:spPr bwMode="auto">
        <a:xfrm>
          <a:off x="4876800" y="66167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59" name="Line 149"/>
        <xdr:cNvSpPr>
          <a:spLocks noChangeShapeType="1"/>
        </xdr:cNvSpPr>
      </xdr:nvSpPr>
      <xdr:spPr bwMode="auto">
        <a:xfrm>
          <a:off x="5410200" y="56896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60" name="Line 150"/>
        <xdr:cNvSpPr>
          <a:spLocks noChangeShapeType="1"/>
        </xdr:cNvSpPr>
      </xdr:nvSpPr>
      <xdr:spPr bwMode="auto">
        <a:xfrm>
          <a:off x="5435600" y="59817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61" name="Line 151"/>
        <xdr:cNvSpPr>
          <a:spLocks noChangeShapeType="1"/>
        </xdr:cNvSpPr>
      </xdr:nvSpPr>
      <xdr:spPr bwMode="auto">
        <a:xfrm>
          <a:off x="5435600" y="63881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62" name="Line 152"/>
        <xdr:cNvSpPr>
          <a:spLocks noChangeShapeType="1"/>
        </xdr:cNvSpPr>
      </xdr:nvSpPr>
      <xdr:spPr bwMode="auto">
        <a:xfrm>
          <a:off x="5626100" y="56769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63" name="Line 153"/>
        <xdr:cNvSpPr>
          <a:spLocks noChangeShapeType="1"/>
        </xdr:cNvSpPr>
      </xdr:nvSpPr>
      <xdr:spPr bwMode="auto">
        <a:xfrm>
          <a:off x="5626100" y="59563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64" name="Line 155"/>
        <xdr:cNvSpPr>
          <a:spLocks noChangeShapeType="1"/>
        </xdr:cNvSpPr>
      </xdr:nvSpPr>
      <xdr:spPr bwMode="auto">
        <a:xfrm>
          <a:off x="47371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65" name="Line 158"/>
        <xdr:cNvSpPr>
          <a:spLocks noChangeShapeType="1"/>
        </xdr:cNvSpPr>
      </xdr:nvSpPr>
      <xdr:spPr bwMode="auto">
        <a:xfrm>
          <a:off x="4889500" y="62738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66" name="Line 159"/>
        <xdr:cNvSpPr>
          <a:spLocks noChangeShapeType="1"/>
        </xdr:cNvSpPr>
      </xdr:nvSpPr>
      <xdr:spPr bwMode="auto">
        <a:xfrm>
          <a:off x="5435600" y="63627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67" name="Line 173"/>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68"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69"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70"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71" name="Line 187"/>
        <xdr:cNvSpPr>
          <a:spLocks noChangeShapeType="1"/>
        </xdr:cNvSpPr>
      </xdr:nvSpPr>
      <xdr:spPr bwMode="auto">
        <a:xfrm flipH="1">
          <a:off x="4838700" y="55880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72" name="Line 193"/>
        <xdr:cNvSpPr>
          <a:spLocks noChangeShapeType="1"/>
        </xdr:cNvSpPr>
      </xdr:nvSpPr>
      <xdr:spPr bwMode="auto">
        <a:xfrm flipH="1" flipV="1">
          <a:off x="4838700" y="56896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73" name="Line 197"/>
        <xdr:cNvSpPr>
          <a:spLocks noChangeShapeType="1"/>
        </xdr:cNvSpPr>
      </xdr:nvSpPr>
      <xdr:spPr bwMode="auto">
        <a:xfrm>
          <a:off x="4876800" y="56769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74" name="Line 198"/>
        <xdr:cNvSpPr>
          <a:spLocks noChangeShapeType="1"/>
        </xdr:cNvSpPr>
      </xdr:nvSpPr>
      <xdr:spPr bwMode="auto">
        <a:xfrm flipV="1">
          <a:off x="4876800" y="54864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75" name="Line 222"/>
        <xdr:cNvSpPr>
          <a:spLocks noChangeShapeType="1"/>
        </xdr:cNvSpPr>
      </xdr:nvSpPr>
      <xdr:spPr bwMode="auto">
        <a:xfrm>
          <a:off x="1816100" y="60960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76" name="Line 223"/>
        <xdr:cNvSpPr>
          <a:spLocks noChangeShapeType="1"/>
        </xdr:cNvSpPr>
      </xdr:nvSpPr>
      <xdr:spPr bwMode="auto">
        <a:xfrm>
          <a:off x="1816100" y="61976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77" name="Line 224"/>
        <xdr:cNvSpPr>
          <a:spLocks noChangeShapeType="1"/>
        </xdr:cNvSpPr>
      </xdr:nvSpPr>
      <xdr:spPr bwMode="auto">
        <a:xfrm>
          <a:off x="1816100" y="5613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78" name="Line 242"/>
        <xdr:cNvSpPr>
          <a:spLocks noChangeShapeType="1"/>
        </xdr:cNvSpPr>
      </xdr:nvSpPr>
      <xdr:spPr bwMode="auto">
        <a:xfrm flipH="1" flipV="1">
          <a:off x="5003800" y="60579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79" name="Line 243"/>
        <xdr:cNvSpPr>
          <a:spLocks noChangeShapeType="1"/>
        </xdr:cNvSpPr>
      </xdr:nvSpPr>
      <xdr:spPr bwMode="auto">
        <a:xfrm>
          <a:off x="4800600" y="60579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80" name="Line 244"/>
        <xdr:cNvSpPr>
          <a:spLocks noChangeShapeType="1"/>
        </xdr:cNvSpPr>
      </xdr:nvSpPr>
      <xdr:spPr bwMode="auto">
        <a:xfrm>
          <a:off x="1549400" y="56896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81" name="Line 246"/>
        <xdr:cNvSpPr>
          <a:spLocks noChangeShapeType="1"/>
        </xdr:cNvSpPr>
      </xdr:nvSpPr>
      <xdr:spPr bwMode="auto">
        <a:xfrm>
          <a:off x="4978400" y="57912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82" name="Line 253"/>
        <xdr:cNvSpPr>
          <a:spLocks noChangeShapeType="1"/>
        </xdr:cNvSpPr>
      </xdr:nvSpPr>
      <xdr:spPr bwMode="auto">
        <a:xfrm flipH="1">
          <a:off x="5156200" y="58039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83" name="Rechte verbindingslijn 115"/>
        <xdr:cNvCxnSpPr>
          <a:cxnSpLocks noChangeShapeType="1"/>
          <a:endCxn id="140" idx="0"/>
        </xdr:cNvCxnSpPr>
      </xdr:nvCxnSpPr>
      <xdr:spPr bwMode="auto">
        <a:xfrm rot="5400000">
          <a:off x="1682750" y="3841750"/>
          <a:ext cx="2667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84" name="Line 238"/>
        <xdr:cNvSpPr>
          <a:spLocks noChangeShapeType="1"/>
        </xdr:cNvSpPr>
      </xdr:nvSpPr>
      <xdr:spPr bwMode="auto">
        <a:xfrm>
          <a:off x="5283200" y="62865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85" name="Line 240"/>
        <xdr:cNvSpPr>
          <a:spLocks noChangeShapeType="1"/>
        </xdr:cNvSpPr>
      </xdr:nvSpPr>
      <xdr:spPr bwMode="auto">
        <a:xfrm flipH="1">
          <a:off x="4876800" y="55499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86" name="Rechte verbindingslijn met pijl 120"/>
        <xdr:cNvCxnSpPr>
          <a:cxnSpLocks noChangeShapeType="1"/>
        </xdr:cNvCxnSpPr>
      </xdr:nvCxnSpPr>
      <xdr:spPr bwMode="auto">
        <a:xfrm rot="10800000">
          <a:off x="4838700" y="58928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87" name="Rectangle 248"/>
        <xdr:cNvSpPr>
          <a:spLocks noChangeArrowheads="1"/>
        </xdr:cNvSpPr>
      </xdr:nvSpPr>
      <xdr:spPr bwMode="auto">
        <a:xfrm>
          <a:off x="5016500" y="55245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265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265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147638</xdr:colOff>
      <xdr:row>0</xdr:row>
      <xdr:rowOff>63500</xdr:rowOff>
    </xdr:from>
    <xdr:to>
      <xdr:col>28</xdr:col>
      <xdr:colOff>106363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5573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29"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0"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1"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2"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547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547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122238</xdr:colOff>
      <xdr:row>0</xdr:row>
      <xdr:rowOff>76200</xdr:rowOff>
    </xdr:from>
    <xdr:to>
      <xdr:col>28</xdr:col>
      <xdr:colOff>80963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5319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7"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246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246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348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348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76200</xdr:rowOff>
    </xdr:from>
    <xdr:to>
      <xdr:col>28</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439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439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63500</xdr:rowOff>
    </xdr:from>
    <xdr:to>
      <xdr:col>27</xdr:col>
      <xdr:colOff>157163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246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246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76200</xdr:rowOff>
    </xdr:from>
    <xdr:to>
      <xdr:col>27</xdr:col>
      <xdr:colOff>169863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643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643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401638</xdr:colOff>
      <xdr:row>0</xdr:row>
      <xdr:rowOff>60489</xdr:rowOff>
    </xdr:from>
    <xdr:to>
      <xdr:col>27</xdr:col>
      <xdr:colOff>119063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66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745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746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7938</xdr:colOff>
      <xdr:row>0</xdr:row>
      <xdr:rowOff>60489</xdr:rowOff>
    </xdr:from>
    <xdr:to>
      <xdr:col>28</xdr:col>
      <xdr:colOff>169863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620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354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354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33338</xdr:colOff>
      <xdr:row>0</xdr:row>
      <xdr:rowOff>76200</xdr:rowOff>
    </xdr:from>
    <xdr:to>
      <xdr:col>28</xdr:col>
      <xdr:colOff>176213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6462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35"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36"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37"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38"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39"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40"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43"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44" name="Group 170"/>
        <xdr:cNvGrpSpPr>
          <a:grpSpLocks/>
        </xdr:cNvGrpSpPr>
      </xdr:nvGrpSpPr>
      <xdr:grpSpPr bwMode="auto">
        <a:xfrm>
          <a:off x="1816100" y="3543300"/>
          <a:ext cx="0" cy="317500"/>
          <a:chOff x="1816100" y="3467100"/>
          <a:chExt cx="0" cy="228600"/>
        </a:xfrm>
      </xdr:grpSpPr>
      <xdr:sp macro="" textlink="">
        <xdr:nvSpPr>
          <xdr:cNvPr id="145"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6"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147"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148"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149"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150"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151"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52"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53"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54"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155"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156"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157"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58"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59"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60"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61"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62"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63"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64"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65"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66"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67"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68"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69"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70"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71"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72"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73"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74"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75"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76"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77"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78"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79"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80"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81"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82"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83"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84"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85"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86" name="Rechte verbindingslijn 115"/>
        <xdr:cNvCxnSpPr>
          <a:cxnSpLocks noChangeShapeType="1"/>
          <a:endCxn id="143"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87"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88"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89"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90"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149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149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73189</xdr:rowOff>
    </xdr:from>
    <xdr:to>
      <xdr:col>28</xdr:col>
      <xdr:colOff>4763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251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251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46038</xdr:colOff>
      <xdr:row>0</xdr:row>
      <xdr:rowOff>76200</xdr:rowOff>
    </xdr:from>
    <xdr:to>
      <xdr:col>28</xdr:col>
      <xdr:colOff>4763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557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547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547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76200</xdr:rowOff>
    </xdr:from>
    <xdr:to>
      <xdr:col>27</xdr:col>
      <xdr:colOff>176213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649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649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73189</xdr:rowOff>
    </xdr:from>
    <xdr:to>
      <xdr:col>28</xdr:col>
      <xdr:colOff>17463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047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047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76200</xdr:rowOff>
    </xdr:from>
    <xdr:to>
      <xdr:col>28</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149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149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7938</xdr:colOff>
      <xdr:row>0</xdr:row>
      <xdr:rowOff>47789</xdr:rowOff>
    </xdr:from>
    <xdr:to>
      <xdr:col>28</xdr:col>
      <xdr:colOff>169863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6208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251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251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388938</xdr:colOff>
      <xdr:row>0</xdr:row>
      <xdr:rowOff>60489</xdr:rowOff>
    </xdr:from>
    <xdr:to>
      <xdr:col>27</xdr:col>
      <xdr:colOff>106363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541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791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365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366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63500</xdr:rowOff>
    </xdr:from>
    <xdr:to>
      <xdr:col>27</xdr:col>
      <xdr:colOff>157163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7848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7848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85889</xdr:rowOff>
    </xdr:from>
    <xdr:to>
      <xdr:col>28</xdr:col>
      <xdr:colOff>17463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7950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7950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85889</xdr:rowOff>
    </xdr:from>
    <xdr:to>
      <xdr:col>28</xdr:col>
      <xdr:colOff>17463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609725" y="3559175"/>
          <a:ext cx="0" cy="311150"/>
          <a:chOff x="1609725" y="3559175"/>
          <a:chExt cx="0" cy="31115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053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053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73189</xdr:rowOff>
    </xdr:from>
    <xdr:to>
      <xdr:col>27</xdr:col>
      <xdr:colOff>169863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552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553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439738</xdr:colOff>
      <xdr:row>0</xdr:row>
      <xdr:rowOff>47789</xdr:rowOff>
    </xdr:from>
    <xdr:to>
      <xdr:col>27</xdr:col>
      <xdr:colOff>157163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4049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848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848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63500</xdr:rowOff>
    </xdr:from>
    <xdr:to>
      <xdr:col>28</xdr:col>
      <xdr:colOff>42863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950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950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96838</xdr:colOff>
      <xdr:row>0</xdr:row>
      <xdr:rowOff>60489</xdr:rowOff>
    </xdr:from>
    <xdr:to>
      <xdr:col>28</xdr:col>
      <xdr:colOff>55563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5065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052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052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73189</xdr:rowOff>
    </xdr:from>
    <xdr:to>
      <xdr:col>27</xdr:col>
      <xdr:colOff>169863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745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745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50800</xdr:rowOff>
    </xdr:from>
    <xdr:to>
      <xdr:col>27</xdr:col>
      <xdr:colOff>176213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191"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192"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193"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194"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195"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196"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197"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198" name="Group 170"/>
        <xdr:cNvGrpSpPr>
          <a:grpSpLocks/>
        </xdr:cNvGrpSpPr>
      </xdr:nvGrpSpPr>
      <xdr:grpSpPr bwMode="auto">
        <a:xfrm>
          <a:off x="1816100" y="3543300"/>
          <a:ext cx="0" cy="317500"/>
          <a:chOff x="1816100" y="3467100"/>
          <a:chExt cx="0" cy="228600"/>
        </a:xfrm>
      </xdr:grpSpPr>
      <xdr:sp macro="" textlink="">
        <xdr:nvSpPr>
          <xdr:cNvPr id="199"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200"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201"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202"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203"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204"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205"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206"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207"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208"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209"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210"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211"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212"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213"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214"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215"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216"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217"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218"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219"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220"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221"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222"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223"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224"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225"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226"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227"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228"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229"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230"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231"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232"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233"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234"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235"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236"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237"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238"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23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240" name="Rechte verbindingslijn 115"/>
        <xdr:cNvCxnSpPr>
          <a:cxnSpLocks noChangeShapeType="1"/>
          <a:endCxn id="197"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24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24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24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24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847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847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20638</xdr:colOff>
      <xdr:row>0</xdr:row>
      <xdr:rowOff>63500</xdr:rowOff>
    </xdr:from>
    <xdr:to>
      <xdr:col>29</xdr:col>
      <xdr:colOff>1588</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6335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347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347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287338</xdr:colOff>
      <xdr:row>0</xdr:row>
      <xdr:rowOff>73189</xdr:rowOff>
    </xdr:from>
    <xdr:to>
      <xdr:col>27</xdr:col>
      <xdr:colOff>4763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2525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450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450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60489</xdr:rowOff>
    </xdr:from>
    <xdr:to>
      <xdr:col>28</xdr:col>
      <xdr:colOff>42863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359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359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198438</xdr:colOff>
      <xdr:row>0</xdr:row>
      <xdr:rowOff>73189</xdr:rowOff>
    </xdr:from>
    <xdr:to>
      <xdr:col>28</xdr:col>
      <xdr:colOff>157163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6081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462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462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73189</xdr:rowOff>
    </xdr:from>
    <xdr:to>
      <xdr:col>28</xdr:col>
      <xdr:colOff>42863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564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564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7938</xdr:colOff>
      <xdr:row>0</xdr:row>
      <xdr:rowOff>60489</xdr:rowOff>
    </xdr:from>
    <xdr:to>
      <xdr:col>27</xdr:col>
      <xdr:colOff>169863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176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9619"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9620"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7</xdr:col>
      <xdr:colOff>58738</xdr:colOff>
      <xdr:row>0</xdr:row>
      <xdr:rowOff>76200</xdr:rowOff>
    </xdr:from>
    <xdr:to>
      <xdr:col>29</xdr:col>
      <xdr:colOff>17463</xdr:colOff>
      <xdr:row>4</xdr:row>
      <xdr:rowOff>361623</xdr:rowOff>
    </xdr:to>
    <xdr:pic>
      <xdr:nvPicPr>
        <xdr:cNvPr id="78" name="Picture 3"/>
        <xdr:cNvPicPr/>
      </xdr:nvPicPr>
      <xdr:blipFill>
        <a:blip xmlns:r="http://schemas.openxmlformats.org/officeDocument/2006/relationships" r:embed="rId1" cstate="print"/>
        <a:srcRect/>
        <a:stretch>
          <a:fillRect/>
        </a:stretch>
      </xdr:blipFill>
      <xdr:spPr bwMode="auto">
        <a:xfrm>
          <a:off x="1671638" y="762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0643"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0644"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122238</xdr:colOff>
      <xdr:row>0</xdr:row>
      <xdr:rowOff>50800</xdr:rowOff>
    </xdr:from>
    <xdr:to>
      <xdr:col>28</xdr:col>
      <xdr:colOff>80963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5319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973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973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73189</xdr:rowOff>
    </xdr:from>
    <xdr:to>
      <xdr:col>28</xdr:col>
      <xdr:colOff>42863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4561"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4562"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414338</xdr:colOff>
      <xdr:row>0</xdr:row>
      <xdr:rowOff>47789</xdr:rowOff>
    </xdr:from>
    <xdr:to>
      <xdr:col>27</xdr:col>
      <xdr:colOff>131763</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3795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648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648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20638</xdr:colOff>
      <xdr:row>0</xdr:row>
      <xdr:rowOff>47789</xdr:rowOff>
    </xdr:from>
    <xdr:to>
      <xdr:col>28</xdr:col>
      <xdr:colOff>1588</xdr:colOff>
      <xdr:row>4</xdr:row>
      <xdr:rowOff>333212</xdr:rowOff>
    </xdr:to>
    <xdr:pic>
      <xdr:nvPicPr>
        <xdr:cNvPr id="78" name="Picture 3"/>
        <xdr:cNvPicPr/>
      </xdr:nvPicPr>
      <xdr:blipFill>
        <a:blip xmlns:r="http://schemas.openxmlformats.org/officeDocument/2006/relationships" r:embed="rId1" cstate="print"/>
        <a:srcRect/>
        <a:stretch>
          <a:fillRect/>
        </a:stretch>
      </xdr:blipFill>
      <xdr:spPr bwMode="auto">
        <a:xfrm>
          <a:off x="1430338" y="477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751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751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160338</xdr:colOff>
      <xdr:row>0</xdr:row>
      <xdr:rowOff>60489</xdr:rowOff>
    </xdr:from>
    <xdr:to>
      <xdr:col>28</xdr:col>
      <xdr:colOff>119063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5700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9955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9955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388938</xdr:colOff>
      <xdr:row>0</xdr:row>
      <xdr:rowOff>60489</xdr:rowOff>
    </xdr:from>
    <xdr:to>
      <xdr:col>27</xdr:col>
      <xdr:colOff>106363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541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148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148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427038</xdr:colOff>
      <xdr:row>0</xdr:row>
      <xdr:rowOff>73189</xdr:rowOff>
    </xdr:from>
    <xdr:to>
      <xdr:col>27</xdr:col>
      <xdr:colOff>144463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3922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7"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28"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29"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0"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1"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2"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8532"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8533"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84138</xdr:colOff>
      <xdr:row>0</xdr:row>
      <xdr:rowOff>85889</xdr:rowOff>
    </xdr:from>
    <xdr:to>
      <xdr:col>28</xdr:col>
      <xdr:colOff>42863</xdr:colOff>
      <xdr:row>4</xdr:row>
      <xdr:rowOff>371312</xdr:rowOff>
    </xdr:to>
    <xdr:pic>
      <xdr:nvPicPr>
        <xdr:cNvPr id="78" name="Picture 3"/>
        <xdr:cNvPicPr/>
      </xdr:nvPicPr>
      <xdr:blipFill>
        <a:blip xmlns:r="http://schemas.openxmlformats.org/officeDocument/2006/relationships" r:embed="rId1" cstate="print"/>
        <a:srcRect/>
        <a:stretch>
          <a:fillRect/>
        </a:stretch>
      </xdr:blipFill>
      <xdr:spPr bwMode="auto">
        <a:xfrm>
          <a:off x="1493838" y="858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09556"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09557"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73189</xdr:rowOff>
    </xdr:from>
    <xdr:to>
      <xdr:col>27</xdr:col>
      <xdr:colOff>176213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0580"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0581"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173038</xdr:colOff>
      <xdr:row>0</xdr:row>
      <xdr:rowOff>73189</xdr:rowOff>
    </xdr:from>
    <xdr:to>
      <xdr:col>28</xdr:col>
      <xdr:colOff>131763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5827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6603"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6604"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58738</xdr:colOff>
      <xdr:row>0</xdr:row>
      <xdr:rowOff>60489</xdr:rowOff>
    </xdr:from>
    <xdr:to>
      <xdr:col>28</xdr:col>
      <xdr:colOff>17463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4684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17627"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17628"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5</xdr:col>
      <xdr:colOff>427038</xdr:colOff>
      <xdr:row>0</xdr:row>
      <xdr:rowOff>60489</xdr:rowOff>
    </xdr:from>
    <xdr:to>
      <xdr:col>27</xdr:col>
      <xdr:colOff>144463</xdr:colOff>
      <xdr:row>4</xdr:row>
      <xdr:rowOff>345912</xdr:rowOff>
    </xdr:to>
    <xdr:pic>
      <xdr:nvPicPr>
        <xdr:cNvPr id="78" name="Picture 3"/>
        <xdr:cNvPicPr/>
      </xdr:nvPicPr>
      <xdr:blipFill>
        <a:blip xmlns:r="http://schemas.openxmlformats.org/officeDocument/2006/relationships" r:embed="rId1" cstate="print"/>
        <a:srcRect/>
        <a:stretch>
          <a:fillRect/>
        </a:stretch>
      </xdr:blipFill>
      <xdr:spPr bwMode="auto">
        <a:xfrm>
          <a:off x="1392238" y="604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4674"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4675"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109538</xdr:colOff>
      <xdr:row>0</xdr:row>
      <xdr:rowOff>73189</xdr:rowOff>
    </xdr:from>
    <xdr:to>
      <xdr:col>28</xdr:col>
      <xdr:colOff>68263</xdr:colOff>
      <xdr:row>4</xdr:row>
      <xdr:rowOff>358612</xdr:rowOff>
    </xdr:to>
    <xdr:pic>
      <xdr:nvPicPr>
        <xdr:cNvPr id="78" name="Picture 3"/>
        <xdr:cNvPicPr/>
      </xdr:nvPicPr>
      <xdr:blipFill>
        <a:blip xmlns:r="http://schemas.openxmlformats.org/officeDocument/2006/relationships" r:embed="rId1" cstate="print"/>
        <a:srcRect/>
        <a:stretch>
          <a:fillRect/>
        </a:stretch>
      </xdr:blipFill>
      <xdr:spPr bwMode="auto">
        <a:xfrm>
          <a:off x="1519238" y="73189"/>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325698"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325699"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185738</xdr:colOff>
      <xdr:row>0</xdr:row>
      <xdr:rowOff>50800</xdr:rowOff>
    </xdr:from>
    <xdr:to>
      <xdr:col>28</xdr:col>
      <xdr:colOff>144463</xdr:colOff>
      <xdr:row>4</xdr:row>
      <xdr:rowOff>336223</xdr:rowOff>
    </xdr:to>
    <xdr:pic>
      <xdr:nvPicPr>
        <xdr:cNvPr id="78" name="Picture 3"/>
        <xdr:cNvPicPr/>
      </xdr:nvPicPr>
      <xdr:blipFill>
        <a:blip xmlns:r="http://schemas.openxmlformats.org/officeDocument/2006/relationships" r:embed="rId1" cstate="print"/>
        <a:srcRect/>
        <a:stretch>
          <a:fillRect/>
        </a:stretch>
      </xdr:blipFill>
      <xdr:spPr bwMode="auto">
        <a:xfrm>
          <a:off x="1595438" y="508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20</xdr:col>
      <xdr:colOff>139700</xdr:colOff>
      <xdr:row>34</xdr:row>
      <xdr:rowOff>127000</xdr:rowOff>
    </xdr:from>
    <xdr:to>
      <xdr:col>20</xdr:col>
      <xdr:colOff>228600</xdr:colOff>
      <xdr:row>34</xdr:row>
      <xdr:rowOff>254000</xdr:rowOff>
    </xdr:to>
    <xdr:sp macro="" textlink="">
      <xdr:nvSpPr>
        <xdr:cNvPr id="281545" name="Line 273"/>
        <xdr:cNvSpPr>
          <a:spLocks noChangeShapeType="1"/>
        </xdr:cNvSpPr>
      </xdr:nvSpPr>
      <xdr:spPr bwMode="auto">
        <a:xfrm>
          <a:off x="4445000" y="7213600"/>
          <a:ext cx="88900" cy="1270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20</xdr:col>
      <xdr:colOff>127000</xdr:colOff>
      <xdr:row>35</xdr:row>
      <xdr:rowOff>101600</xdr:rowOff>
    </xdr:from>
    <xdr:to>
      <xdr:col>20</xdr:col>
      <xdr:colOff>228600</xdr:colOff>
      <xdr:row>35</xdr:row>
      <xdr:rowOff>215900</xdr:rowOff>
    </xdr:to>
    <xdr:sp macro="" textlink="">
      <xdr:nvSpPr>
        <xdr:cNvPr id="281546" name="Line 274"/>
        <xdr:cNvSpPr>
          <a:spLocks noChangeShapeType="1"/>
        </xdr:cNvSpPr>
      </xdr:nvSpPr>
      <xdr:spPr bwMode="auto">
        <a:xfrm flipV="1">
          <a:off x="4432300" y="7454900"/>
          <a:ext cx="101600" cy="1143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editAs="oneCell">
    <xdr:from>
      <xdr:col>6</xdr:col>
      <xdr:colOff>33338</xdr:colOff>
      <xdr:row>0</xdr:row>
      <xdr:rowOff>63500</xdr:rowOff>
    </xdr:from>
    <xdr:to>
      <xdr:col>27</xdr:col>
      <xdr:colOff>176213</xdr:colOff>
      <xdr:row>4</xdr:row>
      <xdr:rowOff>348923</xdr:rowOff>
    </xdr:to>
    <xdr:pic>
      <xdr:nvPicPr>
        <xdr:cNvPr id="78" name="Picture 3"/>
        <xdr:cNvPicPr/>
      </xdr:nvPicPr>
      <xdr:blipFill>
        <a:blip xmlns:r="http://schemas.openxmlformats.org/officeDocument/2006/relationships" r:embed="rId1" cstate="print"/>
        <a:srcRect/>
        <a:stretch>
          <a:fillRect/>
        </a:stretch>
      </xdr:blipFill>
      <xdr:spPr bwMode="auto">
        <a:xfrm>
          <a:off x="1443038" y="63500"/>
          <a:ext cx="4581525" cy="1047423"/>
        </a:xfrm>
        <a:prstGeom prst="rect">
          <a:avLst/>
        </a:prstGeom>
        <a:noFill/>
        <a:ln w="9525">
          <a:noFill/>
          <a:miter lim="800000"/>
          <a:headEnd/>
          <a:tailEnd/>
        </a:ln>
      </xdr:spPr>
    </xdr:pic>
    <xdr:clientData/>
  </xdr:twoCellAnchor>
  <xdr:twoCellAnchor>
    <xdr:from>
      <xdr:col>26</xdr:col>
      <xdr:colOff>190500</xdr:colOff>
      <xdr:row>13</xdr:row>
      <xdr:rowOff>0</xdr:rowOff>
    </xdr:from>
    <xdr:to>
      <xdr:col>29</xdr:col>
      <xdr:colOff>88900</xdr:colOff>
      <xdr:row>17</xdr:row>
      <xdr:rowOff>0</xdr:rowOff>
    </xdr:to>
    <xdr:sp macro="" textlink="">
      <xdr:nvSpPr>
        <xdr:cNvPr id="79" name="Rectangle 37"/>
        <xdr:cNvSpPr>
          <a:spLocks noChangeArrowheads="1"/>
        </xdr:cNvSpPr>
      </xdr:nvSpPr>
      <xdr:spPr bwMode="auto">
        <a:xfrm>
          <a:off x="5816600" y="2997200"/>
          <a:ext cx="508000" cy="68580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txBody>
        <a:bodyPr rtlCol="0"/>
        <a:lstStyle/>
        <a:p>
          <a:pPr algn="ctr"/>
          <a:endParaRPr lang="nl-NL"/>
        </a:p>
      </xdr:txBody>
    </xdr:sp>
    <xdr:clientData/>
  </xdr:twoCellAnchor>
  <xdr:twoCellAnchor>
    <xdr:from>
      <xdr:col>11</xdr:col>
      <xdr:colOff>12700</xdr:colOff>
      <xdr:row>14</xdr:row>
      <xdr:rowOff>0</xdr:rowOff>
    </xdr:from>
    <xdr:to>
      <xdr:col>26</xdr:col>
      <xdr:colOff>88900</xdr:colOff>
      <xdr:row>14</xdr:row>
      <xdr:rowOff>0</xdr:rowOff>
    </xdr:to>
    <xdr:sp macro="" textlink="">
      <xdr:nvSpPr>
        <xdr:cNvPr id="80" name="Line 38"/>
        <xdr:cNvSpPr>
          <a:spLocks noChangeShapeType="1"/>
        </xdr:cNvSpPr>
      </xdr:nvSpPr>
      <xdr:spPr bwMode="auto">
        <a:xfrm>
          <a:off x="2451100" y="3187700"/>
          <a:ext cx="3263900"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14</xdr:row>
      <xdr:rowOff>12700</xdr:rowOff>
    </xdr:from>
    <xdr:to>
      <xdr:col>8</xdr:col>
      <xdr:colOff>0</xdr:colOff>
      <xdr:row>14</xdr:row>
      <xdr:rowOff>12700</xdr:rowOff>
    </xdr:to>
    <xdr:sp macro="" textlink="">
      <xdr:nvSpPr>
        <xdr:cNvPr id="81" name="Line 40"/>
        <xdr:cNvSpPr>
          <a:spLocks noChangeShapeType="1"/>
        </xdr:cNvSpPr>
      </xdr:nvSpPr>
      <xdr:spPr bwMode="auto">
        <a:xfrm>
          <a:off x="1816100" y="32004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17</xdr:row>
      <xdr:rowOff>12700</xdr:rowOff>
    </xdr:from>
    <xdr:to>
      <xdr:col>8</xdr:col>
      <xdr:colOff>0</xdr:colOff>
      <xdr:row>18</xdr:row>
      <xdr:rowOff>101600</xdr:rowOff>
    </xdr:to>
    <xdr:sp macro="" textlink="">
      <xdr:nvSpPr>
        <xdr:cNvPr id="82" name="Line 41"/>
        <xdr:cNvSpPr>
          <a:spLocks noChangeShapeType="1"/>
        </xdr:cNvSpPr>
      </xdr:nvSpPr>
      <xdr:spPr bwMode="auto">
        <a:xfrm>
          <a:off x="18161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12700</xdr:colOff>
      <xdr:row>17</xdr:row>
      <xdr:rowOff>38100</xdr:rowOff>
    </xdr:from>
    <xdr:to>
      <xdr:col>11</xdr:col>
      <xdr:colOff>12700</xdr:colOff>
      <xdr:row>18</xdr:row>
      <xdr:rowOff>101600</xdr:rowOff>
    </xdr:to>
    <xdr:sp macro="" textlink="">
      <xdr:nvSpPr>
        <xdr:cNvPr id="83" name="Line 42"/>
        <xdr:cNvSpPr>
          <a:spLocks noChangeShapeType="1"/>
        </xdr:cNvSpPr>
      </xdr:nvSpPr>
      <xdr:spPr bwMode="auto">
        <a:xfrm>
          <a:off x="2451100" y="3721100"/>
          <a:ext cx="0" cy="266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18</xdr:row>
      <xdr:rowOff>101600</xdr:rowOff>
    </xdr:from>
    <xdr:to>
      <xdr:col>27</xdr:col>
      <xdr:colOff>0</xdr:colOff>
      <xdr:row>18</xdr:row>
      <xdr:rowOff>101600</xdr:rowOff>
    </xdr:to>
    <xdr:sp macro="" textlink="">
      <xdr:nvSpPr>
        <xdr:cNvPr id="84" name="Line 43"/>
        <xdr:cNvSpPr>
          <a:spLocks noChangeShapeType="1"/>
        </xdr:cNvSpPr>
      </xdr:nvSpPr>
      <xdr:spPr bwMode="auto">
        <a:xfrm flipV="1">
          <a:off x="2438400" y="3987800"/>
          <a:ext cx="33909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12700</xdr:colOff>
      <xdr:row>18</xdr:row>
      <xdr:rowOff>101600</xdr:rowOff>
    </xdr:from>
    <xdr:to>
      <xdr:col>11</xdr:col>
      <xdr:colOff>12700</xdr:colOff>
      <xdr:row>18</xdr:row>
      <xdr:rowOff>101600</xdr:rowOff>
    </xdr:to>
    <xdr:sp macro="" textlink="">
      <xdr:nvSpPr>
        <xdr:cNvPr id="85" name="Line 44"/>
        <xdr:cNvSpPr>
          <a:spLocks noChangeShapeType="1"/>
        </xdr:cNvSpPr>
      </xdr:nvSpPr>
      <xdr:spPr bwMode="auto">
        <a:xfrm>
          <a:off x="1816100" y="3987800"/>
          <a:ext cx="635000" cy="0"/>
        </a:xfrm>
        <a:prstGeom prst="line">
          <a:avLst/>
        </a:prstGeom>
        <a:noFill/>
        <a:ln w="0">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0</xdr:colOff>
      <xdr:row>15</xdr:row>
      <xdr:rowOff>101600</xdr:rowOff>
    </xdr:from>
    <xdr:to>
      <xdr:col>8</xdr:col>
      <xdr:colOff>0</xdr:colOff>
      <xdr:row>17</xdr:row>
      <xdr:rowOff>12700</xdr:rowOff>
    </xdr:to>
    <xdr:grpSp>
      <xdr:nvGrpSpPr>
        <xdr:cNvPr id="86" name="Group 170"/>
        <xdr:cNvGrpSpPr>
          <a:grpSpLocks/>
        </xdr:cNvGrpSpPr>
      </xdr:nvGrpSpPr>
      <xdr:grpSpPr bwMode="auto">
        <a:xfrm>
          <a:off x="1816100" y="3543300"/>
          <a:ext cx="0" cy="317500"/>
          <a:chOff x="1816100" y="3467100"/>
          <a:chExt cx="0" cy="228600"/>
        </a:xfrm>
      </xdr:grpSpPr>
      <xdr:sp macro="" textlink="">
        <xdr:nvSpPr>
          <xdr:cNvPr id="87" name="Line 49"/>
          <xdr:cNvSpPr>
            <a:spLocks noChangeShapeType="1"/>
          </xdr:cNvSpPr>
        </xdr:nvSpPr>
        <xdr:spPr bwMode="auto">
          <a:xfrm>
            <a:off x="170" y="394"/>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8" name="Line 50"/>
          <xdr:cNvSpPr>
            <a:spLocks noChangeShapeType="1"/>
          </xdr:cNvSpPr>
        </xdr:nvSpPr>
        <xdr:spPr bwMode="auto">
          <a:xfrm>
            <a:off x="170" y="37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sp macro="" textlink="">
        <xdr:nvSpPr>
          <xdr:cNvPr id="89" name="Line 51"/>
          <xdr:cNvSpPr>
            <a:spLocks noChangeShapeType="1"/>
          </xdr:cNvSpPr>
        </xdr:nvSpPr>
        <xdr:spPr bwMode="auto">
          <a:xfrm>
            <a:off x="170" y="370"/>
            <a:ext cx="0" cy="26"/>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grpSp>
    <xdr:clientData/>
  </xdr:twoCellAnchor>
  <xdr:twoCellAnchor>
    <xdr:from>
      <xdr:col>21</xdr:col>
      <xdr:colOff>152400</xdr:colOff>
      <xdr:row>15</xdr:row>
      <xdr:rowOff>0</xdr:rowOff>
    </xdr:from>
    <xdr:to>
      <xdr:col>21</xdr:col>
      <xdr:colOff>152400</xdr:colOff>
      <xdr:row>17</xdr:row>
      <xdr:rowOff>0</xdr:rowOff>
    </xdr:to>
    <xdr:sp macro="" textlink="">
      <xdr:nvSpPr>
        <xdr:cNvPr id="90" name="Line 55"/>
        <xdr:cNvSpPr>
          <a:spLocks noChangeShapeType="1"/>
        </xdr:cNvSpPr>
      </xdr:nvSpPr>
      <xdr:spPr bwMode="auto">
        <a:xfrm>
          <a:off x="4724400" y="33655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139700</xdr:colOff>
      <xdr:row>13</xdr:row>
      <xdr:rowOff>0</xdr:rowOff>
    </xdr:from>
    <xdr:to>
      <xdr:col>30</xdr:col>
      <xdr:colOff>63500</xdr:colOff>
      <xdr:row>13</xdr:row>
      <xdr:rowOff>0</xdr:rowOff>
    </xdr:to>
    <xdr:sp macro="" textlink="">
      <xdr:nvSpPr>
        <xdr:cNvPr id="91" name="Line 60"/>
        <xdr:cNvSpPr>
          <a:spLocks noChangeShapeType="1"/>
        </xdr:cNvSpPr>
      </xdr:nvSpPr>
      <xdr:spPr bwMode="auto">
        <a:xfrm>
          <a:off x="6375400" y="2997200"/>
          <a:ext cx="1270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27</xdr:col>
      <xdr:colOff>0</xdr:colOff>
      <xdr:row>17</xdr:row>
      <xdr:rowOff>12700</xdr:rowOff>
    </xdr:from>
    <xdr:to>
      <xdr:col>27</xdr:col>
      <xdr:colOff>0</xdr:colOff>
      <xdr:row>18</xdr:row>
      <xdr:rowOff>101600</xdr:rowOff>
    </xdr:to>
    <xdr:sp macro="" textlink="">
      <xdr:nvSpPr>
        <xdr:cNvPr id="92" name="Line 64"/>
        <xdr:cNvSpPr>
          <a:spLocks noChangeShapeType="1"/>
        </xdr:cNvSpPr>
      </xdr:nvSpPr>
      <xdr:spPr bwMode="auto">
        <a:xfrm>
          <a:off x="5829300" y="3695700"/>
          <a:ext cx="0" cy="2921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29</xdr:col>
      <xdr:colOff>101600</xdr:colOff>
      <xdr:row>17</xdr:row>
      <xdr:rowOff>0</xdr:rowOff>
    </xdr:from>
    <xdr:to>
      <xdr:col>30</xdr:col>
      <xdr:colOff>38100</xdr:colOff>
      <xdr:row>17</xdr:row>
      <xdr:rowOff>0</xdr:rowOff>
    </xdr:to>
    <xdr:sp macro="" textlink="">
      <xdr:nvSpPr>
        <xdr:cNvPr id="93" name="Line 67"/>
        <xdr:cNvSpPr>
          <a:spLocks noChangeShapeType="1"/>
        </xdr:cNvSpPr>
      </xdr:nvSpPr>
      <xdr:spPr bwMode="auto">
        <a:xfrm>
          <a:off x="6337300" y="36830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94" name="Line 134"/>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95" name="Line 137"/>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96" name="Line 139"/>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177800</xdr:rowOff>
    </xdr:from>
    <xdr:to>
      <xdr:col>24</xdr:col>
      <xdr:colOff>127000</xdr:colOff>
      <xdr:row>27</xdr:row>
      <xdr:rowOff>88900</xdr:rowOff>
    </xdr:to>
    <xdr:sp macro="" textlink="">
      <xdr:nvSpPr>
        <xdr:cNvPr id="97" name="Rectangle 144"/>
        <xdr:cNvSpPr>
          <a:spLocks noChangeArrowheads="1"/>
        </xdr:cNvSpPr>
      </xdr:nvSpPr>
      <xdr:spPr bwMode="auto">
        <a:xfrm>
          <a:off x="5016500" y="5600700"/>
          <a:ext cx="292100" cy="101600"/>
        </a:xfrm>
        <a:prstGeom prst="rect">
          <a:avLst/>
        </a:prstGeom>
        <a:solidFill>
          <a:srgbClr val="99CCFF"/>
        </a:solidFill>
        <a:ln w="19050">
          <a:solidFill>
            <a:srgbClr val="000000"/>
          </a:solidFill>
          <a:miter lim="800000"/>
          <a:headEnd/>
          <a:tailEnd/>
        </a:ln>
      </xdr:spPr>
      <xdr:txBody>
        <a:bodyPr rtlCol="0"/>
        <a:lstStyle/>
        <a:p>
          <a:pPr algn="ctr"/>
          <a:endParaRPr lang="nl-NL"/>
        </a:p>
      </xdr:txBody>
    </xdr:sp>
    <xdr:clientData/>
  </xdr:twoCellAnchor>
  <xdr:twoCellAnchor>
    <xdr:from>
      <xdr:col>23</xdr:col>
      <xdr:colOff>38100</xdr:colOff>
      <xdr:row>26</xdr:row>
      <xdr:rowOff>63500</xdr:rowOff>
    </xdr:from>
    <xdr:to>
      <xdr:col>24</xdr:col>
      <xdr:colOff>127000</xdr:colOff>
      <xdr:row>26</xdr:row>
      <xdr:rowOff>63500</xdr:rowOff>
    </xdr:to>
    <xdr:sp macro="" textlink="">
      <xdr:nvSpPr>
        <xdr:cNvPr id="98" name="Line 148"/>
        <xdr:cNvSpPr>
          <a:spLocks noChangeShapeType="1"/>
        </xdr:cNvSpPr>
      </xdr:nvSpPr>
      <xdr:spPr bwMode="auto">
        <a:xfrm flipV="1">
          <a:off x="5016500" y="5486400"/>
          <a:ext cx="2921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38100</xdr:colOff>
      <xdr:row>26</xdr:row>
      <xdr:rowOff>12700</xdr:rowOff>
    </xdr:from>
    <xdr:to>
      <xdr:col>23</xdr:col>
      <xdr:colOff>38100</xdr:colOff>
      <xdr:row>26</xdr:row>
      <xdr:rowOff>101600</xdr:rowOff>
    </xdr:to>
    <xdr:sp macro="" textlink="">
      <xdr:nvSpPr>
        <xdr:cNvPr id="99" name="Line 156"/>
        <xdr:cNvSpPr>
          <a:spLocks noChangeShapeType="1"/>
        </xdr:cNvSpPr>
      </xdr:nvSpPr>
      <xdr:spPr bwMode="auto">
        <a:xfrm flipH="1" flipV="1">
          <a:off x="5016500" y="5435600"/>
          <a:ext cx="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127000</xdr:colOff>
      <xdr:row>26</xdr:row>
      <xdr:rowOff>12700</xdr:rowOff>
    </xdr:from>
    <xdr:to>
      <xdr:col>24</xdr:col>
      <xdr:colOff>127000</xdr:colOff>
      <xdr:row>26</xdr:row>
      <xdr:rowOff>114300</xdr:rowOff>
    </xdr:to>
    <xdr:sp macro="" textlink="">
      <xdr:nvSpPr>
        <xdr:cNvPr id="100" name="Line 157"/>
        <xdr:cNvSpPr>
          <a:spLocks noChangeShapeType="1"/>
        </xdr:cNvSpPr>
      </xdr:nvSpPr>
      <xdr:spPr bwMode="auto">
        <a:xfrm flipH="1" flipV="1">
          <a:off x="5308600" y="5435600"/>
          <a:ext cx="0" cy="1016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15607</xdr:colOff>
      <xdr:row>27</xdr:row>
      <xdr:rowOff>85631</xdr:rowOff>
    </xdr:from>
    <xdr:to>
      <xdr:col>24</xdr:col>
      <xdr:colOff>236862</xdr:colOff>
      <xdr:row>28</xdr:row>
      <xdr:rowOff>187482</xdr:rowOff>
    </xdr:to>
    <xdr:sp macro="" textlink="">
      <xdr:nvSpPr>
        <xdr:cNvPr id="101" name="Rectangle 145"/>
        <xdr:cNvSpPr>
          <a:spLocks noChangeArrowheads="1"/>
        </xdr:cNvSpPr>
      </xdr:nvSpPr>
      <xdr:spPr bwMode="auto">
        <a:xfrm>
          <a:off x="4994007" y="5699031"/>
          <a:ext cx="424455" cy="292351"/>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r>
            <a:rPr lang="nl-NL" sz="800" b="0" i="0" u="none" strike="noStrike" baseline="0">
              <a:solidFill>
                <a:srgbClr val="000000"/>
              </a:solidFill>
              <a:latin typeface="Arial"/>
              <a:ea typeface="Arial"/>
              <a:cs typeface="Arial"/>
            </a:rPr>
            <a:t> </a:t>
          </a:r>
          <a:endParaRPr lang="nl-NL" sz="1000" b="0" i="0" u="none" strike="noStrike" baseline="0">
            <a:solidFill>
              <a:srgbClr val="000000"/>
            </a:solidFill>
            <a:latin typeface="Arial"/>
            <a:ea typeface="Arial"/>
            <a:cs typeface="Arial"/>
          </a:endParaRPr>
        </a:p>
        <a:p>
          <a:pPr algn="l" rtl="0">
            <a:defRPr sz="1000"/>
          </a:pPr>
          <a:endParaRPr lang="nl-NL" sz="1000" b="0" i="0" u="none" strike="noStrike" baseline="0">
            <a:solidFill>
              <a:srgbClr val="000000"/>
            </a:solidFill>
            <a:latin typeface="Arial"/>
            <a:ea typeface="Arial"/>
            <a:cs typeface="Arial"/>
          </a:endParaRPr>
        </a:p>
      </xdr:txBody>
    </xdr:sp>
    <xdr:clientData/>
  </xdr:twoCellAnchor>
  <xdr:twoCellAnchor>
    <xdr:from>
      <xdr:col>22</xdr:col>
      <xdr:colOff>107108</xdr:colOff>
      <xdr:row>28</xdr:row>
      <xdr:rowOff>187482</xdr:rowOff>
    </xdr:from>
    <xdr:to>
      <xdr:col>25</xdr:col>
      <xdr:colOff>17902</xdr:colOff>
      <xdr:row>31</xdr:row>
      <xdr:rowOff>21502</xdr:rowOff>
    </xdr:to>
    <xdr:sp macro="" textlink="">
      <xdr:nvSpPr>
        <xdr:cNvPr id="102" name="Rectangle 146"/>
        <xdr:cNvSpPr>
          <a:spLocks noChangeArrowheads="1"/>
        </xdr:cNvSpPr>
      </xdr:nvSpPr>
      <xdr:spPr bwMode="auto">
        <a:xfrm>
          <a:off x="4882308" y="5991382"/>
          <a:ext cx="558494" cy="405520"/>
        </a:xfrm>
        <a:prstGeom prst="rect">
          <a:avLst/>
        </a:prstGeom>
        <a:solidFill>
          <a:srgbClr val="CCFFFF"/>
        </a:solidFill>
        <a:ln w="19050">
          <a:solidFill>
            <a:srgbClr val="000000"/>
          </a:solidFill>
          <a:miter lim="800000"/>
          <a:headEnd/>
          <a:tailEnd/>
        </a:ln>
      </xdr:spPr>
      <xdr:txBody>
        <a:bodyPr vertOverflow="clip" wrap="square" lIns="27432" tIns="18288" rIns="0" bIns="0" anchor="t" upright="1"/>
        <a:lstStyle/>
        <a:p>
          <a:pPr algn="l" rtl="0">
            <a:defRPr sz="1000"/>
          </a:pPr>
          <a:r>
            <a:rPr lang="nl-NL" sz="1000" b="0" i="0" u="none" strike="noStrike" baseline="0">
              <a:solidFill>
                <a:srgbClr val="000000"/>
              </a:solidFill>
              <a:latin typeface="Arial"/>
              <a:ea typeface="Arial"/>
              <a:cs typeface="Arial"/>
            </a:rPr>
            <a:t>   </a:t>
          </a:r>
          <a:endParaRPr lang="nl-NL" sz="800" b="0" i="0" u="none" strike="noStrike" baseline="0">
            <a:solidFill>
              <a:srgbClr val="000000"/>
            </a:solidFill>
            <a:latin typeface="Arial"/>
            <a:ea typeface="Arial"/>
            <a:cs typeface="Arial"/>
          </a:endParaRPr>
        </a:p>
        <a:p>
          <a:pPr algn="l" rtl="0">
            <a:defRPr sz="1000"/>
          </a:pPr>
          <a:endParaRPr lang="nl-NL" sz="800" b="0" i="0" u="none" strike="noStrike" baseline="0">
            <a:solidFill>
              <a:srgbClr val="000000"/>
            </a:solidFill>
            <a:latin typeface="Arial"/>
            <a:ea typeface="Arial"/>
            <a:cs typeface="Arial"/>
          </a:endParaRPr>
        </a:p>
        <a:p>
          <a:pPr algn="l" rtl="0">
            <a:defRPr sz="1000"/>
          </a:pPr>
          <a:r>
            <a:rPr lang="nl-NL" sz="800" b="0" i="0" u="none" strike="noStrike" baseline="0">
              <a:solidFill>
                <a:srgbClr val="000000"/>
              </a:solidFill>
              <a:latin typeface="Arial"/>
              <a:ea typeface="Arial"/>
              <a:cs typeface="Arial"/>
            </a:rPr>
            <a:t>      </a:t>
          </a:r>
        </a:p>
      </xdr:txBody>
    </xdr:sp>
    <xdr:clientData/>
  </xdr:twoCellAnchor>
  <xdr:twoCellAnchor>
    <xdr:from>
      <xdr:col>22</xdr:col>
      <xdr:colOff>101600</xdr:colOff>
      <xdr:row>32</xdr:row>
      <xdr:rowOff>12700</xdr:rowOff>
    </xdr:from>
    <xdr:to>
      <xdr:col>25</xdr:col>
      <xdr:colOff>12700</xdr:colOff>
      <xdr:row>32</xdr:row>
      <xdr:rowOff>12700</xdr:rowOff>
    </xdr:to>
    <xdr:sp macro="" textlink="">
      <xdr:nvSpPr>
        <xdr:cNvPr id="103" name="Line 147"/>
        <xdr:cNvSpPr>
          <a:spLocks noChangeShapeType="1"/>
        </xdr:cNvSpPr>
      </xdr:nvSpPr>
      <xdr:spPr bwMode="auto">
        <a:xfrm>
          <a:off x="4876800" y="6629400"/>
          <a:ext cx="558800" cy="0"/>
        </a:xfrm>
        <a:prstGeom prst="line">
          <a:avLst/>
        </a:prstGeom>
        <a:noFill/>
        <a:ln w="317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24</xdr:col>
      <xdr:colOff>228600</xdr:colOff>
      <xdr:row>27</xdr:row>
      <xdr:rowOff>88900</xdr:rowOff>
    </xdr:from>
    <xdr:to>
      <xdr:col>26</xdr:col>
      <xdr:colOff>38100</xdr:colOff>
      <xdr:row>27</xdr:row>
      <xdr:rowOff>88900</xdr:rowOff>
    </xdr:to>
    <xdr:sp macro="" textlink="">
      <xdr:nvSpPr>
        <xdr:cNvPr id="104" name="Line 149"/>
        <xdr:cNvSpPr>
          <a:spLocks noChangeShapeType="1"/>
        </xdr:cNvSpPr>
      </xdr:nvSpPr>
      <xdr:spPr bwMode="auto">
        <a:xfrm>
          <a:off x="5410200" y="5702300"/>
          <a:ext cx="254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28</xdr:row>
      <xdr:rowOff>190500</xdr:rowOff>
    </xdr:from>
    <xdr:to>
      <xdr:col>26</xdr:col>
      <xdr:colOff>25400</xdr:colOff>
      <xdr:row>28</xdr:row>
      <xdr:rowOff>190500</xdr:rowOff>
    </xdr:to>
    <xdr:sp macro="" textlink="">
      <xdr:nvSpPr>
        <xdr:cNvPr id="105" name="Line 150"/>
        <xdr:cNvSpPr>
          <a:spLocks noChangeShapeType="1"/>
        </xdr:cNvSpPr>
      </xdr:nvSpPr>
      <xdr:spPr bwMode="auto">
        <a:xfrm>
          <a:off x="5435600" y="59944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25400</xdr:rowOff>
    </xdr:from>
    <xdr:to>
      <xdr:col>26</xdr:col>
      <xdr:colOff>25400</xdr:colOff>
      <xdr:row>31</xdr:row>
      <xdr:rowOff>25400</xdr:rowOff>
    </xdr:to>
    <xdr:sp macro="" textlink="">
      <xdr:nvSpPr>
        <xdr:cNvPr id="106" name="Line 151"/>
        <xdr:cNvSpPr>
          <a:spLocks noChangeShapeType="1"/>
        </xdr:cNvSpPr>
      </xdr:nvSpPr>
      <xdr:spPr bwMode="auto">
        <a:xfrm>
          <a:off x="5435600" y="6400800"/>
          <a:ext cx="2159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27</xdr:row>
      <xdr:rowOff>76200</xdr:rowOff>
    </xdr:from>
    <xdr:to>
      <xdr:col>26</xdr:col>
      <xdr:colOff>0</xdr:colOff>
      <xdr:row>29</xdr:row>
      <xdr:rowOff>12700</xdr:rowOff>
    </xdr:to>
    <xdr:sp macro="" textlink="">
      <xdr:nvSpPr>
        <xdr:cNvPr id="107" name="Line 152"/>
        <xdr:cNvSpPr>
          <a:spLocks noChangeShapeType="1"/>
        </xdr:cNvSpPr>
      </xdr:nvSpPr>
      <xdr:spPr bwMode="auto">
        <a:xfrm>
          <a:off x="5626100" y="5689600"/>
          <a:ext cx="0" cy="317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26</xdr:col>
      <xdr:colOff>0</xdr:colOff>
      <xdr:row>28</xdr:row>
      <xdr:rowOff>165100</xdr:rowOff>
    </xdr:from>
    <xdr:to>
      <xdr:col>26</xdr:col>
      <xdr:colOff>0</xdr:colOff>
      <xdr:row>31</xdr:row>
      <xdr:rowOff>38100</xdr:rowOff>
    </xdr:to>
    <xdr:sp macro="" textlink="">
      <xdr:nvSpPr>
        <xdr:cNvPr id="108" name="Line 153"/>
        <xdr:cNvSpPr>
          <a:spLocks noChangeShapeType="1"/>
        </xdr:cNvSpPr>
      </xdr:nvSpPr>
      <xdr:spPr bwMode="auto">
        <a:xfrm>
          <a:off x="5626100" y="5969000"/>
          <a:ext cx="0" cy="44450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21</xdr:col>
      <xdr:colOff>165100</xdr:colOff>
      <xdr:row>30</xdr:row>
      <xdr:rowOff>127000</xdr:rowOff>
    </xdr:from>
    <xdr:to>
      <xdr:col>22</xdr:col>
      <xdr:colOff>101600</xdr:colOff>
      <xdr:row>30</xdr:row>
      <xdr:rowOff>127000</xdr:rowOff>
    </xdr:to>
    <xdr:sp macro="" textlink="">
      <xdr:nvSpPr>
        <xdr:cNvPr id="109" name="Line 155"/>
        <xdr:cNvSpPr>
          <a:spLocks noChangeShapeType="1"/>
        </xdr:cNvSpPr>
      </xdr:nvSpPr>
      <xdr:spPr bwMode="auto">
        <a:xfrm>
          <a:off x="4737100" y="63119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114300</xdr:colOff>
      <xdr:row>30</xdr:row>
      <xdr:rowOff>101600</xdr:rowOff>
    </xdr:from>
    <xdr:to>
      <xdr:col>22</xdr:col>
      <xdr:colOff>114300</xdr:colOff>
      <xdr:row>32</xdr:row>
      <xdr:rowOff>12700</xdr:rowOff>
    </xdr:to>
    <xdr:sp macro="" textlink="">
      <xdr:nvSpPr>
        <xdr:cNvPr id="110" name="Line 158"/>
        <xdr:cNvSpPr>
          <a:spLocks noChangeShapeType="1"/>
        </xdr:cNvSpPr>
      </xdr:nvSpPr>
      <xdr:spPr bwMode="auto">
        <a:xfrm>
          <a:off x="4889500" y="6286500"/>
          <a:ext cx="0" cy="342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25</xdr:col>
      <xdr:colOff>12700</xdr:colOff>
      <xdr:row>31</xdr:row>
      <xdr:rowOff>0</xdr:rowOff>
    </xdr:from>
    <xdr:to>
      <xdr:col>25</xdr:col>
      <xdr:colOff>12700</xdr:colOff>
      <xdr:row>32</xdr:row>
      <xdr:rowOff>12700</xdr:rowOff>
    </xdr:to>
    <xdr:sp macro="" textlink="">
      <xdr:nvSpPr>
        <xdr:cNvPr id="111" name="Line 159"/>
        <xdr:cNvSpPr>
          <a:spLocks noChangeShapeType="1"/>
        </xdr:cNvSpPr>
      </xdr:nvSpPr>
      <xdr:spPr bwMode="auto">
        <a:xfrm>
          <a:off x="5435600" y="6375400"/>
          <a:ext cx="0" cy="254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12" name="Line 173"/>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38100</xdr:colOff>
      <xdr:row>14</xdr:row>
      <xdr:rowOff>0</xdr:rowOff>
    </xdr:from>
    <xdr:to>
      <xdr:col>9</xdr:col>
      <xdr:colOff>0</xdr:colOff>
      <xdr:row>14</xdr:row>
      <xdr:rowOff>0</xdr:rowOff>
    </xdr:to>
    <xdr:sp macro="" textlink="">
      <xdr:nvSpPr>
        <xdr:cNvPr id="113" name="Line 184"/>
        <xdr:cNvSpPr>
          <a:spLocks noChangeShapeType="1"/>
        </xdr:cNvSpPr>
      </xdr:nvSpPr>
      <xdr:spPr bwMode="auto">
        <a:xfrm flipH="1">
          <a:off x="1447800" y="3187700"/>
          <a:ext cx="368300" cy="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50800</xdr:colOff>
      <xdr:row>16</xdr:row>
      <xdr:rowOff>177800</xdr:rowOff>
    </xdr:from>
    <xdr:to>
      <xdr:col>9</xdr:col>
      <xdr:colOff>152400</xdr:colOff>
      <xdr:row>17</xdr:row>
      <xdr:rowOff>0</xdr:rowOff>
    </xdr:to>
    <xdr:sp macro="" textlink="">
      <xdr:nvSpPr>
        <xdr:cNvPr id="114" name="Line 185"/>
        <xdr:cNvSpPr>
          <a:spLocks noChangeShapeType="1"/>
        </xdr:cNvSpPr>
      </xdr:nvSpPr>
      <xdr:spPr bwMode="auto">
        <a:xfrm flipH="1" flipV="1">
          <a:off x="1460500" y="3670300"/>
          <a:ext cx="508000" cy="12700"/>
        </a:xfrm>
        <a:prstGeom prst="line">
          <a:avLst/>
        </a:prstGeom>
        <a:noFill/>
        <a:ln w="0">
          <a:solidFill>
            <a:srgbClr val="000000"/>
          </a:solidFill>
          <a:round/>
          <a:headEn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11</xdr:col>
      <xdr:colOff>0</xdr:colOff>
      <xdr:row>13</xdr:row>
      <xdr:rowOff>0</xdr:rowOff>
    </xdr:from>
    <xdr:to>
      <xdr:col>11</xdr:col>
      <xdr:colOff>165100</xdr:colOff>
      <xdr:row>13</xdr:row>
      <xdr:rowOff>0</xdr:rowOff>
    </xdr:to>
    <xdr:sp macro="" textlink="">
      <xdr:nvSpPr>
        <xdr:cNvPr id="115" name="Line 186"/>
        <xdr:cNvSpPr>
          <a:spLocks noChangeShapeType="1"/>
        </xdr:cNvSpPr>
      </xdr:nvSpPr>
      <xdr:spPr bwMode="auto">
        <a:xfrm>
          <a:off x="2438400" y="2997200"/>
          <a:ext cx="1651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26</xdr:row>
      <xdr:rowOff>177800</xdr:rowOff>
    </xdr:from>
    <xdr:to>
      <xdr:col>23</xdr:col>
      <xdr:colOff>38100</xdr:colOff>
      <xdr:row>26</xdr:row>
      <xdr:rowOff>177800</xdr:rowOff>
    </xdr:to>
    <xdr:sp macro="" textlink="">
      <xdr:nvSpPr>
        <xdr:cNvPr id="116" name="Line 187"/>
        <xdr:cNvSpPr>
          <a:spLocks noChangeShapeType="1"/>
        </xdr:cNvSpPr>
      </xdr:nvSpPr>
      <xdr:spPr bwMode="auto">
        <a:xfrm flipH="1">
          <a:off x="4838700" y="5600700"/>
          <a:ext cx="1778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27</xdr:row>
      <xdr:rowOff>88900</xdr:rowOff>
    </xdr:from>
    <xdr:to>
      <xdr:col>22</xdr:col>
      <xdr:colOff>190500</xdr:colOff>
      <xdr:row>27</xdr:row>
      <xdr:rowOff>88900</xdr:rowOff>
    </xdr:to>
    <xdr:sp macro="" textlink="">
      <xdr:nvSpPr>
        <xdr:cNvPr id="117" name="Line 193"/>
        <xdr:cNvSpPr>
          <a:spLocks noChangeShapeType="1"/>
        </xdr:cNvSpPr>
      </xdr:nvSpPr>
      <xdr:spPr bwMode="auto">
        <a:xfrm flipH="1" flipV="1">
          <a:off x="4838700" y="5702300"/>
          <a:ext cx="1270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27</xdr:row>
      <xdr:rowOff>76200</xdr:rowOff>
    </xdr:from>
    <xdr:to>
      <xdr:col>22</xdr:col>
      <xdr:colOff>101600</xdr:colOff>
      <xdr:row>27</xdr:row>
      <xdr:rowOff>177800</xdr:rowOff>
    </xdr:to>
    <xdr:sp macro="" textlink="">
      <xdr:nvSpPr>
        <xdr:cNvPr id="118" name="Line 197"/>
        <xdr:cNvSpPr>
          <a:spLocks noChangeShapeType="1"/>
        </xdr:cNvSpPr>
      </xdr:nvSpPr>
      <xdr:spPr bwMode="auto">
        <a:xfrm>
          <a:off x="4876800" y="56896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76200</xdr:rowOff>
    </xdr:from>
    <xdr:to>
      <xdr:col>22</xdr:col>
      <xdr:colOff>101600</xdr:colOff>
      <xdr:row>26</xdr:row>
      <xdr:rowOff>177800</xdr:rowOff>
    </xdr:to>
    <xdr:sp macro="" textlink="">
      <xdr:nvSpPr>
        <xdr:cNvPr id="119" name="Line 198"/>
        <xdr:cNvSpPr>
          <a:spLocks noChangeShapeType="1"/>
        </xdr:cNvSpPr>
      </xdr:nvSpPr>
      <xdr:spPr bwMode="auto">
        <a:xfrm flipV="1">
          <a:off x="4876800" y="5499100"/>
          <a:ext cx="0" cy="101600"/>
        </a:xfrm>
        <a:prstGeom prst="line">
          <a:avLst/>
        </a:prstGeom>
        <a:noFill/>
        <a:ln w="9525">
          <a:solidFill>
            <a:srgbClr val="000000"/>
          </a:solidFill>
          <a:round/>
          <a:headEnd type="stealth" w="med" len="me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63500</xdr:colOff>
      <xdr:row>29</xdr:row>
      <xdr:rowOff>114300</xdr:rowOff>
    </xdr:from>
    <xdr:to>
      <xdr:col>8</xdr:col>
      <xdr:colOff>114300</xdr:colOff>
      <xdr:row>29</xdr:row>
      <xdr:rowOff>114300</xdr:rowOff>
    </xdr:to>
    <xdr:sp macro="" textlink="">
      <xdr:nvSpPr>
        <xdr:cNvPr id="120" name="Line 222"/>
        <xdr:cNvSpPr>
          <a:spLocks noChangeShapeType="1"/>
        </xdr:cNvSpPr>
      </xdr:nvSpPr>
      <xdr:spPr bwMode="auto">
        <a:xfrm>
          <a:off x="1816100" y="6108700"/>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215900</xdr:colOff>
      <xdr:row>30</xdr:row>
      <xdr:rowOff>25400</xdr:rowOff>
    </xdr:from>
    <xdr:to>
      <xdr:col>8</xdr:col>
      <xdr:colOff>215900</xdr:colOff>
      <xdr:row>31</xdr:row>
      <xdr:rowOff>12700</xdr:rowOff>
    </xdr:to>
    <xdr:sp macro="" textlink="">
      <xdr:nvSpPr>
        <xdr:cNvPr id="121" name="Line 223"/>
        <xdr:cNvSpPr>
          <a:spLocks noChangeShapeType="1"/>
        </xdr:cNvSpPr>
      </xdr:nvSpPr>
      <xdr:spPr bwMode="auto">
        <a:xfrm>
          <a:off x="1816100" y="6210300"/>
          <a:ext cx="0" cy="1778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8</xdr:col>
      <xdr:colOff>228600</xdr:colOff>
      <xdr:row>27</xdr:row>
      <xdr:rowOff>12700</xdr:rowOff>
    </xdr:from>
    <xdr:to>
      <xdr:col>8</xdr:col>
      <xdr:colOff>114300</xdr:colOff>
      <xdr:row>27</xdr:row>
      <xdr:rowOff>12700</xdr:rowOff>
    </xdr:to>
    <xdr:sp macro="" textlink="">
      <xdr:nvSpPr>
        <xdr:cNvPr id="122" name="Line 224"/>
        <xdr:cNvSpPr>
          <a:spLocks noChangeShapeType="1"/>
        </xdr:cNvSpPr>
      </xdr:nvSpPr>
      <xdr:spPr bwMode="auto">
        <a:xfrm>
          <a:off x="1816100" y="562610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25400</xdr:colOff>
      <xdr:row>29</xdr:row>
      <xdr:rowOff>76200</xdr:rowOff>
    </xdr:from>
    <xdr:to>
      <xdr:col>24</xdr:col>
      <xdr:colOff>101600</xdr:colOff>
      <xdr:row>30</xdr:row>
      <xdr:rowOff>114300</xdr:rowOff>
    </xdr:to>
    <xdr:sp macro="" textlink="">
      <xdr:nvSpPr>
        <xdr:cNvPr id="123" name="Line 242"/>
        <xdr:cNvSpPr>
          <a:spLocks noChangeShapeType="1"/>
        </xdr:cNvSpPr>
      </xdr:nvSpPr>
      <xdr:spPr bwMode="auto">
        <a:xfrm flipH="1" flipV="1">
          <a:off x="5003800" y="6070600"/>
          <a:ext cx="279400" cy="228600"/>
        </a:xfrm>
        <a:prstGeom prst="line">
          <a:avLst/>
        </a:prstGeom>
        <a:noFill/>
        <a:ln w="317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25400</xdr:colOff>
      <xdr:row>29</xdr:row>
      <xdr:rowOff>76200</xdr:rowOff>
    </xdr:from>
    <xdr:to>
      <xdr:col>23</xdr:col>
      <xdr:colOff>25400</xdr:colOff>
      <xdr:row>29</xdr:row>
      <xdr:rowOff>76200</xdr:rowOff>
    </xdr:to>
    <xdr:sp macro="" textlink="">
      <xdr:nvSpPr>
        <xdr:cNvPr id="124" name="Line 243"/>
        <xdr:cNvSpPr>
          <a:spLocks noChangeShapeType="1"/>
        </xdr:cNvSpPr>
      </xdr:nvSpPr>
      <xdr:spPr bwMode="auto">
        <a:xfrm>
          <a:off x="4800600" y="6070600"/>
          <a:ext cx="2032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6</xdr:col>
      <xdr:colOff>139700</xdr:colOff>
      <xdr:row>27</xdr:row>
      <xdr:rowOff>88900</xdr:rowOff>
    </xdr:from>
    <xdr:to>
      <xdr:col>6</xdr:col>
      <xdr:colOff>139700</xdr:colOff>
      <xdr:row>27</xdr:row>
      <xdr:rowOff>101600</xdr:rowOff>
    </xdr:to>
    <xdr:sp macro="" textlink="">
      <xdr:nvSpPr>
        <xdr:cNvPr id="125" name="Line 244"/>
        <xdr:cNvSpPr>
          <a:spLocks noChangeShapeType="1"/>
        </xdr:cNvSpPr>
      </xdr:nvSpPr>
      <xdr:spPr bwMode="auto">
        <a:xfrm>
          <a:off x="1549400" y="5702300"/>
          <a:ext cx="0" cy="127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0</xdr:colOff>
      <xdr:row>28</xdr:row>
      <xdr:rowOff>0</xdr:rowOff>
    </xdr:from>
    <xdr:to>
      <xdr:col>25</xdr:col>
      <xdr:colOff>0</xdr:colOff>
      <xdr:row>28</xdr:row>
      <xdr:rowOff>0</xdr:rowOff>
    </xdr:to>
    <xdr:sp macro="" textlink="">
      <xdr:nvSpPr>
        <xdr:cNvPr id="126" name="Line 246"/>
        <xdr:cNvSpPr>
          <a:spLocks noChangeShapeType="1"/>
        </xdr:cNvSpPr>
      </xdr:nvSpPr>
      <xdr:spPr bwMode="auto">
        <a:xfrm>
          <a:off x="4978400" y="5803900"/>
          <a:ext cx="444500" cy="0"/>
        </a:xfrm>
        <a:prstGeom prst="line">
          <a:avLst/>
        </a:prstGeom>
        <a:noFill/>
        <a:ln w="9525">
          <a:solidFill>
            <a:srgbClr val="000000"/>
          </a:solidFill>
          <a:round/>
          <a:headEnd type="stealth" w="med" len="med"/>
          <a:tailEnd type="stealth"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23</xdr:col>
      <xdr:colOff>177800</xdr:colOff>
      <xdr:row>28</xdr:row>
      <xdr:rowOff>12700</xdr:rowOff>
    </xdr:from>
    <xdr:to>
      <xdr:col>24</xdr:col>
      <xdr:colOff>76200</xdr:colOff>
      <xdr:row>28</xdr:row>
      <xdr:rowOff>101600</xdr:rowOff>
    </xdr:to>
    <xdr:sp macro="" textlink="">
      <xdr:nvSpPr>
        <xdr:cNvPr id="129" name="Line 253"/>
        <xdr:cNvSpPr>
          <a:spLocks noChangeShapeType="1"/>
        </xdr:cNvSpPr>
      </xdr:nvSpPr>
      <xdr:spPr bwMode="auto">
        <a:xfrm flipH="1">
          <a:off x="5156200" y="5816600"/>
          <a:ext cx="101600" cy="889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7</xdr:col>
      <xdr:colOff>203200</xdr:colOff>
      <xdr:row>17</xdr:row>
      <xdr:rowOff>25400</xdr:rowOff>
    </xdr:from>
    <xdr:to>
      <xdr:col>8</xdr:col>
      <xdr:colOff>0</xdr:colOff>
      <xdr:row>18</xdr:row>
      <xdr:rowOff>101600</xdr:rowOff>
    </xdr:to>
    <xdr:cxnSp macro="">
      <xdr:nvCxnSpPr>
        <xdr:cNvPr id="130" name="Rechte verbindingslijn 115"/>
        <xdr:cNvCxnSpPr>
          <a:cxnSpLocks noChangeShapeType="1"/>
          <a:endCxn id="85" idx="0"/>
        </xdr:cNvCxnSpPr>
      </xdr:nvCxnSpPr>
      <xdr:spPr bwMode="auto">
        <a:xfrm rot="5400000">
          <a:off x="1676400" y="3848100"/>
          <a:ext cx="279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twoCellAnchor>
    <xdr:from>
      <xdr:col>24</xdr:col>
      <xdr:colOff>101600</xdr:colOff>
      <xdr:row>30</xdr:row>
      <xdr:rowOff>114300</xdr:rowOff>
    </xdr:from>
    <xdr:to>
      <xdr:col>25</xdr:col>
      <xdr:colOff>0</xdr:colOff>
      <xdr:row>30</xdr:row>
      <xdr:rowOff>114300</xdr:rowOff>
    </xdr:to>
    <xdr:sp macro="" textlink="">
      <xdr:nvSpPr>
        <xdr:cNvPr id="131" name="Line 238"/>
        <xdr:cNvSpPr>
          <a:spLocks noChangeShapeType="1"/>
        </xdr:cNvSpPr>
      </xdr:nvSpPr>
      <xdr:spPr bwMode="auto">
        <a:xfrm>
          <a:off x="5283200" y="6299200"/>
          <a:ext cx="139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101600</xdr:colOff>
      <xdr:row>26</xdr:row>
      <xdr:rowOff>139700</xdr:rowOff>
    </xdr:from>
    <xdr:to>
      <xdr:col>22</xdr:col>
      <xdr:colOff>101600</xdr:colOff>
      <xdr:row>27</xdr:row>
      <xdr:rowOff>76200</xdr:rowOff>
    </xdr:to>
    <xdr:sp macro="" textlink="">
      <xdr:nvSpPr>
        <xdr:cNvPr id="132" name="Line 240"/>
        <xdr:cNvSpPr>
          <a:spLocks noChangeShapeType="1"/>
        </xdr:cNvSpPr>
      </xdr:nvSpPr>
      <xdr:spPr bwMode="auto">
        <a:xfrm flipH="1">
          <a:off x="4876800" y="5562600"/>
          <a:ext cx="0" cy="1270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txBody>
        <a:bodyPr rtlCol="0"/>
        <a:lstStyle/>
        <a:p>
          <a:pPr algn="ctr"/>
          <a:endParaRPr lang="nl-NL"/>
        </a:p>
      </xdr:txBody>
    </xdr:sp>
    <xdr:clientData/>
  </xdr:twoCellAnchor>
  <xdr:twoCellAnchor>
    <xdr:from>
      <xdr:col>22</xdr:col>
      <xdr:colOff>63500</xdr:colOff>
      <xdr:row>28</xdr:row>
      <xdr:rowOff>101600</xdr:rowOff>
    </xdr:from>
    <xdr:to>
      <xdr:col>23</xdr:col>
      <xdr:colOff>177800</xdr:colOff>
      <xdr:row>28</xdr:row>
      <xdr:rowOff>101600</xdr:rowOff>
    </xdr:to>
    <xdr:cxnSp macro="">
      <xdr:nvCxnSpPr>
        <xdr:cNvPr id="133" name="Rechte verbindingslijn met pijl 120"/>
        <xdr:cNvCxnSpPr>
          <a:cxnSpLocks noChangeShapeType="1"/>
        </xdr:cNvCxnSpPr>
      </xdr:nvCxnSpPr>
      <xdr:spPr bwMode="auto">
        <a:xfrm rot="10800000">
          <a:off x="4838700" y="5905500"/>
          <a:ext cx="317500" cy="0"/>
        </a:xfrm>
        <a:prstGeom prst="straightConnector1">
          <a:avLst/>
        </a:prstGeom>
        <a:noFill/>
        <a:ln w="3175">
          <a:solidFill>
            <a:srgbClr val="000000"/>
          </a:solidFill>
          <a:round/>
          <a:headEnd/>
          <a:tailEnd type="stealth" w="med" len="med"/>
        </a:ln>
        <a:extLst>
          <a:ext uri="{909E8E84-426E-40dd-AFC4-6F175D3DCCD1}">
            <a14:hiddenFill xmlns:a14="http://schemas.microsoft.com/office/drawing/2010/main">
              <a:noFill/>
            </a14:hiddenFill>
          </a:ext>
        </a:extLst>
      </xdr:spPr>
    </xdr:cxnSp>
    <xdr:clientData/>
  </xdr:twoCellAnchor>
  <xdr:twoCellAnchor>
    <xdr:from>
      <xdr:col>23</xdr:col>
      <xdr:colOff>38100</xdr:colOff>
      <xdr:row>26</xdr:row>
      <xdr:rowOff>114300</xdr:rowOff>
    </xdr:from>
    <xdr:to>
      <xdr:col>24</xdr:col>
      <xdr:colOff>127000</xdr:colOff>
      <xdr:row>26</xdr:row>
      <xdr:rowOff>177800</xdr:rowOff>
    </xdr:to>
    <xdr:sp macro="" textlink="">
      <xdr:nvSpPr>
        <xdr:cNvPr id="134" name="Rectangle 248"/>
        <xdr:cNvSpPr>
          <a:spLocks noChangeArrowheads="1"/>
        </xdr:cNvSpPr>
      </xdr:nvSpPr>
      <xdr:spPr bwMode="auto">
        <a:xfrm>
          <a:off x="5016500" y="5537200"/>
          <a:ext cx="292100" cy="63500"/>
        </a:xfrm>
        <a:prstGeom prst="rect">
          <a:avLst/>
        </a:prstGeom>
        <a:solidFill>
          <a:srgbClr val="FFFFFF"/>
        </a:solidFill>
        <a:ln w="19050">
          <a:solidFill>
            <a:srgbClr val="000000"/>
          </a:solidFill>
          <a:miter lim="800000"/>
          <a:headEnd/>
          <a:tailEnd/>
        </a:ln>
      </xdr:spPr>
      <xdr:txBody>
        <a:bodyPr rtlCol="0"/>
        <a:lstStyle/>
        <a:p>
          <a:pPr algn="ctr"/>
          <a:endParaRPr lang="nl-NL"/>
        </a:p>
      </xdr:txBody>
    </xdr:sp>
    <xdr:clientData/>
  </xdr:twoCellAnchor>
</xdr:wsDr>
</file>

<file path=xl/theme/theme1.xml><?xml version="1.0" encoding="utf-8"?>
<a:theme xmlns:a="http://schemas.openxmlformats.org/drawingml/2006/main" name="Office-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6.vml"/><Relationship Id="rId3" Type="http://schemas.openxmlformats.org/officeDocument/2006/relationships/comments" Target="../comments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2" Type="http://schemas.openxmlformats.org/officeDocument/2006/relationships/vmlDrawing" Target="../drawings/vmlDrawing7.vml"/><Relationship Id="rId3"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2" Type="http://schemas.openxmlformats.org/officeDocument/2006/relationships/vmlDrawing" Target="../drawings/vmlDrawing8.vml"/><Relationship Id="rId3"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2" Type="http://schemas.openxmlformats.org/officeDocument/2006/relationships/vmlDrawing" Target="../drawings/vmlDrawing9.vml"/><Relationship Id="rId3"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vmlDrawing" Target="../drawings/vmlDrawing10.vml"/><Relationship Id="rId3"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2" Type="http://schemas.openxmlformats.org/officeDocument/2006/relationships/vmlDrawing" Target="../drawings/vmlDrawing11.vml"/><Relationship Id="rId3"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vmlDrawing" Target="../drawings/vmlDrawing12.vml"/><Relationship Id="rId3"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2" Type="http://schemas.openxmlformats.org/officeDocument/2006/relationships/vmlDrawing" Target="../drawings/vmlDrawing13.vml"/><Relationship Id="rId3"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2" Type="http://schemas.openxmlformats.org/officeDocument/2006/relationships/vmlDrawing" Target="../drawings/vmlDrawing14.vml"/><Relationship Id="rId3"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vmlDrawing" Target="../drawings/vmlDrawing15.vml"/><Relationship Id="rId3"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2" Type="http://schemas.openxmlformats.org/officeDocument/2006/relationships/vmlDrawing" Target="../drawings/vmlDrawing16.vml"/><Relationship Id="rId3"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2" Type="http://schemas.openxmlformats.org/officeDocument/2006/relationships/vmlDrawing" Target="../drawings/vmlDrawing17.vml"/><Relationship Id="rId3"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2" Type="http://schemas.openxmlformats.org/officeDocument/2006/relationships/vmlDrawing" Target="../drawings/vmlDrawing18.vml"/><Relationship Id="rId3" Type="http://schemas.openxmlformats.org/officeDocument/2006/relationships/comments" Target="../comments1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2" Type="http://schemas.openxmlformats.org/officeDocument/2006/relationships/vmlDrawing" Target="../drawings/vmlDrawing19.vml"/><Relationship Id="rId3" Type="http://schemas.openxmlformats.org/officeDocument/2006/relationships/comments" Target="../comments1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2" Type="http://schemas.openxmlformats.org/officeDocument/2006/relationships/vmlDrawing" Target="../drawings/vmlDrawing20.vml"/><Relationship Id="rId3" Type="http://schemas.openxmlformats.org/officeDocument/2006/relationships/comments" Target="../comments20.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2" Type="http://schemas.openxmlformats.org/officeDocument/2006/relationships/vmlDrawing" Target="../drawings/vmlDrawing21.vml"/><Relationship Id="rId3" Type="http://schemas.openxmlformats.org/officeDocument/2006/relationships/comments" Target="../comments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2" Type="http://schemas.openxmlformats.org/officeDocument/2006/relationships/vmlDrawing" Target="../drawings/vmlDrawing22.vml"/><Relationship Id="rId3" Type="http://schemas.openxmlformats.org/officeDocument/2006/relationships/comments" Target="../comments2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3.vml"/><Relationship Id="rId3" Type="http://schemas.openxmlformats.org/officeDocument/2006/relationships/comments" Target="../comments2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2" Type="http://schemas.openxmlformats.org/officeDocument/2006/relationships/vmlDrawing" Target="../drawings/vmlDrawing24.vml"/><Relationship Id="rId3" Type="http://schemas.openxmlformats.org/officeDocument/2006/relationships/comments" Target="../comments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2" Type="http://schemas.openxmlformats.org/officeDocument/2006/relationships/vmlDrawing" Target="../drawings/vmlDrawing25.vml"/><Relationship Id="rId3" Type="http://schemas.openxmlformats.org/officeDocument/2006/relationships/comments" Target="../comments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2" Type="http://schemas.openxmlformats.org/officeDocument/2006/relationships/vmlDrawing" Target="../drawings/vmlDrawing26.vml"/><Relationship Id="rId3" Type="http://schemas.openxmlformats.org/officeDocument/2006/relationships/comments" Target="../comments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2" Type="http://schemas.openxmlformats.org/officeDocument/2006/relationships/vmlDrawing" Target="../drawings/vmlDrawing27.vml"/><Relationship Id="rId3" Type="http://schemas.openxmlformats.org/officeDocument/2006/relationships/comments" Target="../comments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2" Type="http://schemas.openxmlformats.org/officeDocument/2006/relationships/vmlDrawing" Target="../drawings/vmlDrawing28.vml"/><Relationship Id="rId3" Type="http://schemas.openxmlformats.org/officeDocument/2006/relationships/comments" Target="../comments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 Id="rId2" Type="http://schemas.openxmlformats.org/officeDocument/2006/relationships/vmlDrawing" Target="../drawings/vmlDrawing30.vml"/><Relationship Id="rId3" Type="http://schemas.openxmlformats.org/officeDocument/2006/relationships/comments" Target="../comments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 Id="rId2" Type="http://schemas.openxmlformats.org/officeDocument/2006/relationships/vmlDrawing" Target="../drawings/vmlDrawing31.vml"/><Relationship Id="rId3" Type="http://schemas.openxmlformats.org/officeDocument/2006/relationships/comments" Target="../comments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 Id="rId2" Type="http://schemas.openxmlformats.org/officeDocument/2006/relationships/vmlDrawing" Target="../drawings/vmlDrawing32.vml"/><Relationship Id="rId3" Type="http://schemas.openxmlformats.org/officeDocument/2006/relationships/comments" Target="../comments32.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 Id="rId2" Type="http://schemas.openxmlformats.org/officeDocument/2006/relationships/vmlDrawing" Target="../drawings/vmlDrawing33.vml"/><Relationship Id="rId3" Type="http://schemas.openxmlformats.org/officeDocument/2006/relationships/comments" Target="../comments33.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 Id="rId2" Type="http://schemas.openxmlformats.org/officeDocument/2006/relationships/vmlDrawing" Target="../drawings/vmlDrawing34.vml"/><Relationship Id="rId3" Type="http://schemas.openxmlformats.org/officeDocument/2006/relationships/comments" Target="../comments34.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 Id="rId2" Type="http://schemas.openxmlformats.org/officeDocument/2006/relationships/vmlDrawing" Target="../drawings/vmlDrawing35.vml"/><Relationship Id="rId3" Type="http://schemas.openxmlformats.org/officeDocument/2006/relationships/comments" Target="../comments35.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 Id="rId2" Type="http://schemas.openxmlformats.org/officeDocument/2006/relationships/vmlDrawing" Target="../drawings/vmlDrawing36.vml"/><Relationship Id="rId3" Type="http://schemas.openxmlformats.org/officeDocument/2006/relationships/comments" Target="../comments3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 Id="rId2" Type="http://schemas.openxmlformats.org/officeDocument/2006/relationships/vmlDrawing" Target="../drawings/vmlDrawing37.vml"/><Relationship Id="rId3" Type="http://schemas.openxmlformats.org/officeDocument/2006/relationships/comments" Target="../comments37.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 Id="rId2" Type="http://schemas.openxmlformats.org/officeDocument/2006/relationships/vmlDrawing" Target="../drawings/vmlDrawing38.vml"/><Relationship Id="rId3" Type="http://schemas.openxmlformats.org/officeDocument/2006/relationships/comments" Target="../comments3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 Id="rId2" Type="http://schemas.openxmlformats.org/officeDocument/2006/relationships/vmlDrawing" Target="../drawings/vmlDrawing39.vml"/><Relationship Id="rId3" Type="http://schemas.openxmlformats.org/officeDocument/2006/relationships/comments" Target="../comments39.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 Id="rId2" Type="http://schemas.openxmlformats.org/officeDocument/2006/relationships/vmlDrawing" Target="../drawings/vmlDrawing40.vml"/><Relationship Id="rId3" Type="http://schemas.openxmlformats.org/officeDocument/2006/relationships/comments" Target="../comments40.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 Id="rId2" Type="http://schemas.openxmlformats.org/officeDocument/2006/relationships/vmlDrawing" Target="../drawings/vmlDrawing41.vml"/><Relationship Id="rId3" Type="http://schemas.openxmlformats.org/officeDocument/2006/relationships/comments" Target="../comments4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 Id="rId2" Type="http://schemas.openxmlformats.org/officeDocument/2006/relationships/vmlDrawing" Target="../drawings/vmlDrawing42.vml"/><Relationship Id="rId3" Type="http://schemas.openxmlformats.org/officeDocument/2006/relationships/comments" Target="../comments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8000"/>
  </sheetPr>
  <dimension ref="C3:R116"/>
  <sheetViews>
    <sheetView zoomScale="150" zoomScaleNormal="150" zoomScalePageLayoutView="150" workbookViewId="0">
      <selection activeCell="J92" sqref="J92"/>
    </sheetView>
  </sheetViews>
  <sheetFormatPr baseColWidth="10" defaultRowHeight="12" x14ac:dyDescent="0"/>
  <sheetData>
    <row r="3" spans="3:18">
      <c r="C3" s="470" t="s">
        <v>160</v>
      </c>
      <c r="D3" s="429"/>
      <c r="E3" s="429"/>
      <c r="F3" s="429"/>
      <c r="G3" s="429"/>
      <c r="H3" s="429"/>
      <c r="I3" s="429"/>
      <c r="J3" s="429"/>
    </row>
    <row r="4" spans="3:18">
      <c r="C4" s="470" t="s">
        <v>161</v>
      </c>
      <c r="D4" s="429"/>
      <c r="E4" s="429"/>
      <c r="F4" s="429"/>
      <c r="G4" s="429"/>
      <c r="H4" s="429"/>
      <c r="I4" s="429"/>
      <c r="J4" s="429"/>
    </row>
    <row r="5" spans="3:18">
      <c r="C5" s="470" t="s">
        <v>162</v>
      </c>
      <c r="D5" s="429"/>
      <c r="E5" s="429"/>
      <c r="F5" s="429"/>
      <c r="G5" s="429"/>
      <c r="H5" s="429"/>
      <c r="I5" s="429"/>
      <c r="J5" s="429"/>
    </row>
    <row r="6" spans="3:18">
      <c r="C6" s="470" t="s">
        <v>164</v>
      </c>
      <c r="D6" s="429"/>
      <c r="E6" s="429"/>
      <c r="F6" s="429"/>
      <c r="G6" s="429"/>
      <c r="H6" s="429"/>
      <c r="I6" s="429"/>
      <c r="J6" s="429"/>
      <c r="L6" s="469"/>
      <c r="M6" s="469"/>
      <c r="N6" s="469"/>
      <c r="O6" s="469"/>
      <c r="P6" s="469"/>
      <c r="Q6" s="469"/>
      <c r="R6" s="469"/>
    </row>
    <row r="7" spans="3:18">
      <c r="L7" s="469"/>
      <c r="M7" s="469"/>
      <c r="N7" s="469"/>
      <c r="O7" s="469"/>
      <c r="P7" s="469"/>
      <c r="Q7" s="469"/>
      <c r="R7" s="469"/>
    </row>
    <row r="8" spans="3:18">
      <c r="L8" s="469"/>
      <c r="M8" s="469"/>
      <c r="N8" s="469"/>
      <c r="O8" s="469"/>
      <c r="P8" s="469"/>
      <c r="Q8" s="469"/>
      <c r="R8" s="469"/>
    </row>
    <row r="9" spans="3:18">
      <c r="L9" s="469"/>
      <c r="M9" s="469"/>
      <c r="N9" s="469"/>
      <c r="O9" s="469"/>
      <c r="P9" s="469"/>
      <c r="Q9" s="469"/>
      <c r="R9" s="469"/>
    </row>
    <row r="110" spans="11:11">
      <c r="K110" s="468" t="s">
        <v>155</v>
      </c>
    </row>
    <row r="112" spans="11:11">
      <c r="K112" t="s">
        <v>165</v>
      </c>
    </row>
    <row r="113" spans="11:11">
      <c r="K113" t="s">
        <v>156</v>
      </c>
    </row>
    <row r="114" spans="11:11">
      <c r="K114" t="s">
        <v>157</v>
      </c>
    </row>
    <row r="115" spans="11:11">
      <c r="K115" t="s">
        <v>158</v>
      </c>
    </row>
    <row r="116" spans="11:11">
      <c r="K116" t="s">
        <v>159</v>
      </c>
    </row>
  </sheetData>
  <sheetProtection password="CC2D" sheet="1" objects="1" scenarios="1" selectLockedCells="1" selectUnlockedCells="1"/>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0000"/>
    <pageSetUpPr fitToPage="1"/>
  </sheetPr>
  <dimension ref="A1:BU263"/>
  <sheetViews>
    <sheetView tabSelected="1" workbookViewId="0">
      <selection activeCell="W20" sqref="W20"/>
    </sheetView>
  </sheetViews>
  <sheetFormatPr baseColWidth="10" defaultColWidth="8.83203125" defaultRowHeight="13.25" customHeight="1" x14ac:dyDescent="0"/>
  <cols>
    <col min="1" max="3" width="5.83203125" style="6" customWidth="1"/>
    <col min="4" max="4" width="1.5" style="6" customWidth="1"/>
    <col min="5" max="5" width="5.83203125" style="6" customWidth="1"/>
    <col min="6" max="6" width="7.5" style="6" customWidth="1"/>
    <col min="7" max="7" width="7" style="6" customWidth="1"/>
    <col min="8" max="9" width="7.1640625" style="6" customWidth="1"/>
    <col min="10" max="10" width="6.33203125" style="6" customWidth="1"/>
    <col min="11" max="11" width="7.33203125" style="6" customWidth="1"/>
    <col min="12" max="12" width="6.6640625" style="6" customWidth="1"/>
    <col min="13" max="13" width="7.33203125" style="6" customWidth="1"/>
    <col min="14" max="14" width="8" style="6" customWidth="1"/>
    <col min="15" max="15" width="6.6640625" style="6" customWidth="1"/>
    <col min="16" max="16" width="7.5" style="6" customWidth="1"/>
    <col min="17" max="17" width="7.6640625" style="6" customWidth="1"/>
    <col min="18" max="18" width="7.5" style="6" customWidth="1"/>
    <col min="19" max="19" width="7" style="6" customWidth="1"/>
    <col min="20" max="20" width="7.1640625" style="6" customWidth="1"/>
    <col min="21" max="21" width="6.1640625" style="6" customWidth="1"/>
    <col min="22" max="22" width="5.6640625" style="6" customWidth="1"/>
    <col min="23" max="23" width="6.1640625" style="6" customWidth="1"/>
    <col min="24" max="24" width="9.5" style="6" customWidth="1"/>
    <col min="25" max="25" width="9.33203125" style="6" customWidth="1"/>
    <col min="26" max="26" width="7.5" style="6" customWidth="1"/>
    <col min="27" max="27" width="6.33203125" style="6" customWidth="1"/>
    <col min="28" max="28" width="7.33203125" style="6" customWidth="1"/>
    <col min="29" max="29" width="7.5" style="6" customWidth="1"/>
    <col min="30" max="16384" width="8.83203125" style="6"/>
  </cols>
  <sheetData>
    <row r="1" spans="1:73" ht="13.25" customHeight="1">
      <c r="A1" s="466"/>
      <c r="B1" s="466"/>
      <c r="C1" s="466"/>
      <c r="D1" s="466"/>
      <c r="E1" s="466"/>
      <c r="F1" s="466"/>
      <c r="G1" s="466"/>
      <c r="H1" s="466"/>
      <c r="I1" s="466"/>
      <c r="J1" s="466"/>
      <c r="K1" s="466"/>
      <c r="L1"/>
      <c r="M1"/>
      <c r="N1"/>
      <c r="O1"/>
      <c r="P1"/>
      <c r="Q1"/>
      <c r="R1"/>
      <c r="S1"/>
      <c r="T1"/>
      <c r="U1" s="466"/>
      <c r="V1" s="466"/>
      <c r="W1" s="466"/>
      <c r="X1" s="466"/>
      <c r="Y1" s="466"/>
      <c r="Z1" s="466"/>
      <c r="AA1" s="466"/>
      <c r="AB1" s="466"/>
      <c r="AC1" s="466"/>
      <c r="AD1" s="466"/>
      <c r="AE1" s="448"/>
      <c r="AF1" s="448"/>
      <c r="AG1" s="448"/>
      <c r="AH1" s="448"/>
      <c r="AI1" s="448"/>
      <c r="AJ1" s="448"/>
      <c r="AK1" s="448"/>
      <c r="AL1" s="448"/>
      <c r="AM1" s="448"/>
      <c r="AN1" s="448"/>
      <c r="AO1" s="448"/>
      <c r="AP1" s="448"/>
      <c r="AQ1" s="448"/>
      <c r="AR1" s="448"/>
      <c r="AS1" s="448"/>
      <c r="AT1" s="448"/>
      <c r="AU1" s="448"/>
      <c r="AV1" s="448"/>
      <c r="AW1" s="448"/>
      <c r="AX1" s="448"/>
      <c r="AY1" s="448"/>
      <c r="AZ1" s="448"/>
      <c r="BA1" s="448"/>
      <c r="BB1" s="448"/>
      <c r="BC1" s="448"/>
      <c r="BD1" s="448"/>
      <c r="BE1" s="448"/>
      <c r="BF1" s="448"/>
      <c r="BG1" s="448"/>
      <c r="BH1" s="448"/>
      <c r="BI1" s="448"/>
      <c r="BJ1" s="448"/>
      <c r="BK1" s="448"/>
      <c r="BL1" s="448"/>
      <c r="BM1" s="448"/>
      <c r="BN1" s="448"/>
      <c r="BO1" s="448"/>
      <c r="BP1" s="448"/>
      <c r="BQ1" s="448"/>
      <c r="BR1" s="448"/>
      <c r="BS1" s="448"/>
      <c r="BT1" s="448"/>
      <c r="BU1" s="448"/>
    </row>
    <row r="2" spans="1:73" ht="13.25" customHeight="1">
      <c r="A2" s="466"/>
      <c r="B2" s="466"/>
      <c r="C2" s="466"/>
      <c r="D2" s="466"/>
      <c r="E2" s="466"/>
      <c r="F2" s="466"/>
      <c r="G2" s="466"/>
      <c r="H2" s="466"/>
      <c r="I2" s="466"/>
      <c r="J2" s="466"/>
      <c r="K2" s="466"/>
      <c r="L2"/>
      <c r="M2"/>
      <c r="N2"/>
      <c r="O2"/>
      <c r="P2"/>
      <c r="Q2"/>
      <c r="R2"/>
      <c r="S2"/>
      <c r="T2"/>
      <c r="U2" s="466"/>
      <c r="V2" s="466"/>
      <c r="W2" s="466"/>
      <c r="X2" s="466"/>
      <c r="Y2" s="466"/>
      <c r="Z2" s="466"/>
      <c r="AA2" s="466"/>
      <c r="AB2" s="466"/>
      <c r="AC2" s="466"/>
      <c r="AD2" s="466"/>
      <c r="AE2" s="448"/>
      <c r="AF2" s="448"/>
      <c r="AG2" s="448"/>
      <c r="AH2" s="448"/>
      <c r="AI2" s="448"/>
      <c r="AJ2" s="448"/>
      <c r="AK2" s="448"/>
      <c r="AL2" s="448"/>
      <c r="AM2" s="448"/>
      <c r="AN2" s="448"/>
      <c r="AO2" s="448"/>
      <c r="AP2" s="448"/>
      <c r="AQ2" s="448"/>
      <c r="AR2" s="448"/>
      <c r="AS2" s="448"/>
      <c r="AT2" s="448"/>
      <c r="AU2" s="448"/>
      <c r="AV2" s="448"/>
      <c r="AW2" s="448"/>
      <c r="AX2" s="448"/>
      <c r="AY2" s="448"/>
      <c r="AZ2" s="448"/>
      <c r="BA2" s="448"/>
      <c r="BB2" s="448"/>
      <c r="BC2" s="448"/>
      <c r="BD2" s="448"/>
      <c r="BE2" s="448"/>
      <c r="BF2" s="448"/>
      <c r="BG2" s="448"/>
      <c r="BH2" s="448"/>
      <c r="BI2" s="448"/>
      <c r="BJ2" s="448"/>
      <c r="BK2" s="448"/>
      <c r="BL2" s="448"/>
      <c r="BM2" s="448"/>
      <c r="BN2" s="448"/>
      <c r="BO2" s="448"/>
      <c r="BP2" s="448"/>
      <c r="BQ2" s="448"/>
      <c r="BR2" s="448"/>
      <c r="BS2" s="448"/>
      <c r="BT2" s="448"/>
      <c r="BU2" s="448"/>
    </row>
    <row r="3" spans="1:73" ht="13.25" customHeight="1">
      <c r="A3" s="466"/>
      <c r="B3" s="466"/>
      <c r="C3" s="466"/>
      <c r="D3" s="466"/>
      <c r="E3" s="466"/>
      <c r="F3" s="466"/>
      <c r="G3" s="466"/>
      <c r="H3" s="466"/>
      <c r="I3" s="466"/>
      <c r="J3" s="466"/>
      <c r="K3" s="466"/>
      <c r="L3"/>
      <c r="M3"/>
      <c r="N3"/>
      <c r="O3"/>
      <c r="P3"/>
      <c r="Q3"/>
      <c r="R3"/>
      <c r="S3"/>
      <c r="T3"/>
      <c r="U3" s="466"/>
      <c r="V3" s="466"/>
      <c r="W3" s="466"/>
      <c r="X3" s="466"/>
      <c r="Y3" s="466"/>
      <c r="Z3" s="466"/>
      <c r="AA3" s="466"/>
      <c r="AB3" s="466"/>
      <c r="AC3" s="466"/>
      <c r="AD3" s="466"/>
      <c r="AE3" s="448"/>
      <c r="AF3" s="448"/>
      <c r="AG3" s="448"/>
      <c r="AH3" s="448"/>
      <c r="AI3" s="448"/>
      <c r="AJ3" s="448"/>
      <c r="AK3" s="448"/>
      <c r="AL3" s="448"/>
      <c r="AM3" s="448"/>
      <c r="AN3" s="448"/>
      <c r="AO3" s="448"/>
      <c r="AP3" s="448"/>
      <c r="AQ3" s="448"/>
      <c r="AR3" s="448"/>
      <c r="AS3" s="448"/>
      <c r="AT3" s="448"/>
      <c r="AU3" s="448"/>
      <c r="AV3" s="448"/>
      <c r="AW3" s="448"/>
      <c r="AX3" s="448"/>
      <c r="AY3" s="448"/>
      <c r="AZ3" s="448"/>
      <c r="BA3" s="448"/>
      <c r="BB3" s="448"/>
      <c r="BC3" s="448"/>
      <c r="BD3" s="448"/>
      <c r="BE3" s="448"/>
      <c r="BF3" s="448"/>
      <c r="BG3" s="448"/>
      <c r="BH3" s="448"/>
      <c r="BI3" s="448"/>
      <c r="BJ3" s="448"/>
      <c r="BK3" s="448"/>
      <c r="BL3" s="448"/>
      <c r="BM3" s="448"/>
      <c r="BN3" s="448"/>
      <c r="BO3" s="448"/>
      <c r="BP3" s="448"/>
      <c r="BQ3" s="448"/>
      <c r="BR3" s="448"/>
      <c r="BS3" s="448"/>
      <c r="BT3" s="448"/>
      <c r="BU3" s="448"/>
    </row>
    <row r="4" spans="1:73" ht="13.25" customHeight="1">
      <c r="A4" s="466"/>
      <c r="B4" s="466"/>
      <c r="C4" s="466"/>
      <c r="D4" s="466"/>
      <c r="E4" s="466"/>
      <c r="F4" s="466"/>
      <c r="G4" s="466"/>
      <c r="H4" s="466"/>
      <c r="I4" s="466"/>
      <c r="J4" s="466"/>
      <c r="K4" s="466"/>
      <c r="L4"/>
      <c r="M4"/>
      <c r="N4"/>
      <c r="O4"/>
      <c r="P4"/>
      <c r="Q4"/>
      <c r="R4"/>
      <c r="S4"/>
      <c r="T4"/>
      <c r="U4" s="466"/>
      <c r="V4" s="466"/>
      <c r="W4" s="466"/>
      <c r="X4" s="466"/>
      <c r="Y4" s="466"/>
      <c r="Z4" s="466"/>
      <c r="AA4" s="466"/>
      <c r="AB4" s="466"/>
      <c r="AC4" s="466"/>
      <c r="AD4" s="466"/>
      <c r="AE4" s="448"/>
      <c r="AF4" s="449"/>
      <c r="AG4" s="448"/>
      <c r="AH4" s="448"/>
      <c r="AI4" s="448"/>
      <c r="AJ4" s="448"/>
      <c r="AK4" s="448"/>
      <c r="AL4" s="448"/>
      <c r="AM4" s="448"/>
      <c r="AN4" s="448"/>
      <c r="AO4" s="448"/>
      <c r="AP4" s="448"/>
      <c r="AQ4" s="448"/>
      <c r="AR4" s="448"/>
      <c r="AS4" s="448"/>
      <c r="AT4" s="448"/>
      <c r="AU4" s="448"/>
      <c r="AV4" s="448"/>
      <c r="AW4" s="448"/>
      <c r="AX4" s="448"/>
      <c r="AY4" s="448"/>
      <c r="AZ4" s="448"/>
      <c r="BA4" s="448"/>
      <c r="BB4" s="448"/>
      <c r="BC4" s="448"/>
      <c r="BD4" s="448"/>
      <c r="BE4" s="448"/>
      <c r="BF4" s="448"/>
      <c r="BG4" s="448"/>
      <c r="BH4" s="448"/>
      <c r="BI4" s="448"/>
      <c r="BJ4" s="448"/>
      <c r="BK4" s="448"/>
      <c r="BL4" s="448"/>
      <c r="BM4" s="448"/>
      <c r="BN4" s="448"/>
      <c r="BO4" s="448"/>
      <c r="BP4" s="448"/>
      <c r="BQ4" s="448"/>
      <c r="BR4" s="448"/>
      <c r="BS4" s="448"/>
      <c r="BT4" s="448"/>
      <c r="BU4" s="448"/>
    </row>
    <row r="5" spans="1:73" ht="13.25" customHeight="1">
      <c r="A5" s="466"/>
      <c r="B5" s="466"/>
      <c r="C5" s="466"/>
      <c r="D5" s="466"/>
      <c r="E5" s="466"/>
      <c r="F5" s="466"/>
      <c r="G5" s="466"/>
      <c r="H5" s="466"/>
      <c r="I5" s="466"/>
      <c r="J5" s="466"/>
      <c r="K5" s="466"/>
      <c r="L5"/>
      <c r="M5"/>
      <c r="N5"/>
      <c r="O5"/>
      <c r="P5"/>
      <c r="Q5"/>
      <c r="R5"/>
      <c r="S5"/>
      <c r="T5"/>
      <c r="U5"/>
      <c r="V5" s="429" t="s">
        <v>142</v>
      </c>
      <c r="W5" s="102"/>
      <c r="X5" s="102"/>
      <c r="Y5"/>
      <c r="Z5"/>
      <c r="AA5"/>
      <c r="AB5"/>
      <c r="AC5"/>
      <c r="AD5"/>
      <c r="AE5" s="450"/>
      <c r="AF5" s="450"/>
      <c r="AG5" s="448"/>
      <c r="AH5" s="448"/>
      <c r="AI5" s="448"/>
      <c r="AJ5" s="448"/>
      <c r="AK5" s="448"/>
      <c r="AL5" s="448"/>
      <c r="AM5" s="448"/>
      <c r="AN5" s="448"/>
      <c r="AO5" s="448"/>
      <c r="AP5" s="448"/>
      <c r="AQ5" s="448"/>
      <c r="AR5" s="448"/>
      <c r="AS5" s="448"/>
      <c r="AT5" s="448"/>
      <c r="AU5" s="448"/>
      <c r="AV5" s="448"/>
      <c r="AW5" s="448"/>
      <c r="AX5" s="448"/>
      <c r="AY5" s="448"/>
      <c r="AZ5" s="448"/>
      <c r="BA5" s="448"/>
      <c r="BB5" s="448"/>
      <c r="BC5" s="448"/>
      <c r="BD5" s="448"/>
      <c r="BE5" s="448"/>
      <c r="BF5" s="448"/>
      <c r="BG5" s="448"/>
      <c r="BH5" s="448"/>
      <c r="BI5" s="448"/>
      <c r="BJ5" s="448"/>
      <c r="BK5" s="448"/>
      <c r="BL5" s="448"/>
      <c r="BM5" s="448"/>
      <c r="BN5" s="448"/>
      <c r="BO5" s="448"/>
      <c r="BP5" s="448"/>
      <c r="BQ5" s="448"/>
      <c r="BR5" s="448"/>
      <c r="BS5" s="448"/>
      <c r="BT5" s="448"/>
      <c r="BU5" s="448"/>
    </row>
    <row r="6" spans="1:73" ht="13.25" customHeight="1">
      <c r="A6" s="466"/>
      <c r="B6" s="466"/>
      <c r="C6" s="466"/>
      <c r="D6" s="466"/>
      <c r="E6" s="466"/>
      <c r="F6" s="466"/>
      <c r="G6" s="466"/>
      <c r="H6" s="466"/>
      <c r="I6" s="466"/>
      <c r="J6" s="466"/>
      <c r="K6" s="466"/>
      <c r="L6"/>
      <c r="M6"/>
      <c r="N6"/>
      <c r="O6"/>
      <c r="P6"/>
      <c r="Q6"/>
      <c r="R6"/>
      <c r="S6"/>
      <c r="T6"/>
      <c r="U6"/>
      <c r="V6"/>
      <c r="W6"/>
      <c r="X6"/>
      <c r="Y6"/>
      <c r="Z6"/>
      <c r="AA6"/>
      <c r="AB6"/>
      <c r="AC6"/>
      <c r="AD6"/>
      <c r="AE6" s="450"/>
      <c r="AF6" s="450"/>
      <c r="AG6" s="448"/>
      <c r="AH6" s="448"/>
      <c r="AI6" s="448"/>
      <c r="AJ6" s="448"/>
      <c r="AK6" s="448"/>
      <c r="AL6" s="448"/>
      <c r="AM6" s="448"/>
      <c r="AN6" s="448"/>
      <c r="AO6" s="448"/>
      <c r="AP6" s="448"/>
      <c r="AQ6" s="448"/>
      <c r="AR6" s="448"/>
      <c r="AS6" s="448"/>
      <c r="AT6" s="448"/>
      <c r="AU6" s="448"/>
      <c r="AV6" s="448"/>
      <c r="AW6" s="448"/>
      <c r="AX6" s="448"/>
      <c r="AY6" s="448"/>
      <c r="AZ6" s="448"/>
      <c r="BA6" s="448"/>
      <c r="BB6" s="448"/>
      <c r="BC6" s="448"/>
      <c r="BD6" s="448"/>
      <c r="BE6" s="448"/>
      <c r="BF6" s="448"/>
      <c r="BG6" s="448"/>
      <c r="BH6" s="448"/>
      <c r="BI6" s="448"/>
      <c r="BJ6" s="448"/>
      <c r="BK6" s="448"/>
      <c r="BL6" s="448"/>
      <c r="BM6" s="448"/>
      <c r="BN6" s="448"/>
      <c r="BO6" s="448"/>
      <c r="BP6" s="448"/>
      <c r="BQ6" s="448"/>
      <c r="BR6" s="448"/>
      <c r="BS6" s="448"/>
      <c r="BT6" s="448"/>
      <c r="BU6" s="448"/>
    </row>
    <row r="7" spans="1:73" ht="18" customHeight="1">
      <c r="A7" s="134" t="s">
        <v>108</v>
      </c>
      <c r="B7" s="456"/>
      <c r="C7" s="151"/>
      <c r="D7" s="153"/>
      <c r="E7" s="152"/>
      <c r="F7" s="134" t="s">
        <v>109</v>
      </c>
      <c r="G7" s="425"/>
      <c r="H7" s="425"/>
      <c r="I7" s="425"/>
      <c r="J7" s="425"/>
      <c r="K7" s="425"/>
      <c r="L7" s="425"/>
      <c r="M7" s="425"/>
      <c r="N7" s="425"/>
      <c r="O7" s="476" t="s">
        <v>101</v>
      </c>
      <c r="P7" s="477"/>
      <c r="Q7" s="477"/>
      <c r="R7" s="477"/>
      <c r="S7" s="477"/>
      <c r="T7" s="477"/>
      <c r="U7" s="477"/>
      <c r="V7" s="477"/>
      <c r="W7" s="477"/>
      <c r="X7" s="477"/>
      <c r="Y7" s="477"/>
      <c r="Z7" s="477"/>
      <c r="AA7" s="477"/>
      <c r="AB7" s="477"/>
      <c r="AC7" s="477"/>
      <c r="AD7" s="477"/>
      <c r="AE7" s="450"/>
      <c r="AF7" s="450"/>
      <c r="AG7" s="448"/>
      <c r="AH7" s="448"/>
      <c r="AI7" s="448"/>
      <c r="AJ7" s="448"/>
      <c r="AK7" s="448"/>
      <c r="AL7" s="448"/>
      <c r="AM7" s="448"/>
      <c r="AN7" s="448"/>
      <c r="AO7" s="448"/>
      <c r="AP7" s="448"/>
      <c r="AQ7" s="448"/>
      <c r="AR7" s="448"/>
      <c r="AS7" s="448"/>
      <c r="AT7" s="448"/>
      <c r="AU7" s="448"/>
      <c r="AV7" s="448"/>
      <c r="AW7" s="448"/>
      <c r="AX7" s="448"/>
      <c r="AY7" s="448"/>
      <c r="AZ7" s="448"/>
      <c r="BA7" s="448"/>
      <c r="BB7" s="448"/>
      <c r="BC7" s="448"/>
      <c r="BD7" s="448"/>
      <c r="BE7" s="448"/>
      <c r="BF7" s="448"/>
      <c r="BG7" s="448"/>
      <c r="BH7" s="448"/>
      <c r="BI7" s="448"/>
      <c r="BJ7" s="448"/>
      <c r="BK7" s="448"/>
      <c r="BL7" s="448"/>
      <c r="BM7" s="448"/>
      <c r="BN7" s="448"/>
      <c r="BO7" s="448"/>
      <c r="BP7" s="448"/>
      <c r="BQ7" s="448"/>
      <c r="BR7" s="448"/>
      <c r="BS7" s="448"/>
      <c r="BT7" s="448"/>
      <c r="BU7" s="448"/>
    </row>
    <row r="8" spans="1:73" ht="16.25" customHeight="1">
      <c r="A8" s="479" t="s">
        <v>37</v>
      </c>
      <c r="B8" s="480"/>
      <c r="C8" s="472" t="s">
        <v>38</v>
      </c>
      <c r="D8" s="473"/>
      <c r="E8" s="473"/>
      <c r="F8" s="430" t="s">
        <v>64</v>
      </c>
      <c r="G8" s="430" t="s">
        <v>63</v>
      </c>
      <c r="H8" s="430" t="s">
        <v>64</v>
      </c>
      <c r="I8" s="431" t="s">
        <v>63</v>
      </c>
      <c r="J8" s="430" t="s">
        <v>66</v>
      </c>
      <c r="K8" s="430" t="s">
        <v>41</v>
      </c>
      <c r="L8" s="430" t="s">
        <v>40</v>
      </c>
      <c r="M8" s="430" t="s">
        <v>41</v>
      </c>
      <c r="N8" s="431" t="s">
        <v>40</v>
      </c>
      <c r="O8" s="430" t="s">
        <v>65</v>
      </c>
      <c r="P8" s="430" t="s">
        <v>67</v>
      </c>
      <c r="Q8" s="430" t="s">
        <v>70</v>
      </c>
      <c r="R8" s="430" t="s">
        <v>70</v>
      </c>
      <c r="S8" s="471" t="s">
        <v>163</v>
      </c>
      <c r="T8" s="135" t="s">
        <v>163</v>
      </c>
      <c r="U8" s="135" t="s">
        <v>3</v>
      </c>
      <c r="V8" s="136" t="s">
        <v>7</v>
      </c>
      <c r="W8" s="136" t="s">
        <v>31</v>
      </c>
      <c r="X8" s="135" t="s">
        <v>17</v>
      </c>
      <c r="Y8" s="135" t="s">
        <v>4</v>
      </c>
      <c r="Z8" s="430" t="s">
        <v>110</v>
      </c>
      <c r="AA8" s="430" t="s">
        <v>111</v>
      </c>
      <c r="AB8" s="430" t="s">
        <v>72</v>
      </c>
      <c r="AC8" s="478" t="s">
        <v>73</v>
      </c>
      <c r="AD8" s="473"/>
      <c r="AE8" s="450"/>
      <c r="AF8" s="450"/>
      <c r="AG8" s="448"/>
      <c r="AH8" s="448"/>
      <c r="AI8" s="448"/>
      <c r="AJ8" s="448"/>
      <c r="AK8" s="448"/>
      <c r="AL8" s="448"/>
      <c r="AM8" s="448"/>
      <c r="AN8" s="448"/>
      <c r="AO8" s="448"/>
      <c r="AP8" s="448"/>
      <c r="AQ8" s="448"/>
      <c r="AR8" s="448"/>
      <c r="AS8" s="448"/>
      <c r="AT8" s="448"/>
      <c r="AU8" s="448"/>
      <c r="AV8" s="448"/>
      <c r="AW8" s="448"/>
      <c r="AX8" s="448"/>
      <c r="AY8" s="448"/>
      <c r="AZ8" s="448"/>
      <c r="BA8" s="448"/>
      <c r="BB8" s="448"/>
      <c r="BC8" s="448"/>
      <c r="BD8" s="448"/>
      <c r="BE8" s="448"/>
      <c r="BF8" s="448"/>
      <c r="BG8" s="448"/>
      <c r="BH8" s="448"/>
      <c r="BI8" s="448"/>
      <c r="BJ8" s="448"/>
      <c r="BK8" s="448"/>
      <c r="BL8" s="448"/>
      <c r="BM8" s="448"/>
      <c r="BN8" s="448"/>
      <c r="BO8" s="448"/>
      <c r="BP8" s="448"/>
      <c r="BQ8" s="448"/>
      <c r="BR8" s="448"/>
      <c r="BS8" s="448"/>
      <c r="BT8" s="448"/>
      <c r="BU8" s="448"/>
    </row>
    <row r="9" spans="1:73" ht="16.25" customHeight="1">
      <c r="A9" s="135" t="s">
        <v>152</v>
      </c>
      <c r="B9" s="457" t="s">
        <v>153</v>
      </c>
      <c r="C9" s="432" t="s">
        <v>69</v>
      </c>
      <c r="D9" s="433"/>
      <c r="E9" s="434" t="s">
        <v>68</v>
      </c>
      <c r="F9" s="135" t="s">
        <v>154</v>
      </c>
      <c r="G9" s="467" t="s">
        <v>112</v>
      </c>
      <c r="H9" s="430" t="s">
        <v>113</v>
      </c>
      <c r="I9" s="435" t="s">
        <v>20</v>
      </c>
      <c r="J9" s="430" t="s">
        <v>112</v>
      </c>
      <c r="K9" s="430" t="s">
        <v>71</v>
      </c>
      <c r="L9" s="430" t="s">
        <v>112</v>
      </c>
      <c r="M9" s="430" t="s">
        <v>112</v>
      </c>
      <c r="N9" s="435" t="s">
        <v>20</v>
      </c>
      <c r="O9" s="430" t="s">
        <v>112</v>
      </c>
      <c r="P9" s="430" t="s">
        <v>112</v>
      </c>
      <c r="Q9" s="430" t="s">
        <v>71</v>
      </c>
      <c r="R9" s="430" t="s">
        <v>112</v>
      </c>
      <c r="S9" s="430" t="s">
        <v>68</v>
      </c>
      <c r="T9" s="135" t="s">
        <v>69</v>
      </c>
      <c r="U9" s="135" t="s">
        <v>5</v>
      </c>
      <c r="V9" s="135" t="s">
        <v>3</v>
      </c>
      <c r="W9" s="135" t="s">
        <v>19</v>
      </c>
      <c r="X9" s="135" t="s">
        <v>18</v>
      </c>
      <c r="Y9" s="135" t="s">
        <v>6</v>
      </c>
      <c r="Z9" s="430" t="s">
        <v>112</v>
      </c>
      <c r="AA9" s="430" t="s">
        <v>114</v>
      </c>
      <c r="AB9" s="430" t="s">
        <v>41</v>
      </c>
      <c r="AC9" s="478" t="s">
        <v>74</v>
      </c>
      <c r="AD9" s="473"/>
      <c r="AE9" s="450"/>
      <c r="AF9" s="450"/>
      <c r="AG9" s="448"/>
      <c r="AH9" s="448"/>
      <c r="AI9" s="448"/>
      <c r="AJ9" s="448"/>
      <c r="AK9" s="448"/>
      <c r="AL9" s="448"/>
      <c r="AM9" s="448"/>
      <c r="AN9" s="448"/>
      <c r="AO9" s="448"/>
      <c r="AP9" s="448"/>
      <c r="AQ9" s="448"/>
      <c r="AR9" s="448"/>
      <c r="AS9" s="448"/>
      <c r="AT9" s="448"/>
      <c r="AU9" s="448"/>
      <c r="AV9" s="448"/>
      <c r="AW9" s="448"/>
      <c r="AX9" s="448"/>
      <c r="AY9" s="448"/>
      <c r="AZ9" s="448"/>
      <c r="BA9" s="448"/>
      <c r="BB9" s="448"/>
      <c r="BC9" s="448"/>
      <c r="BD9" s="448"/>
      <c r="BE9" s="448"/>
      <c r="BF9" s="448"/>
      <c r="BG9" s="448"/>
      <c r="BH9" s="448"/>
      <c r="BI9" s="448"/>
      <c r="BJ9" s="448"/>
      <c r="BK9" s="448"/>
      <c r="BL9" s="448"/>
      <c r="BM9" s="448"/>
      <c r="BN9" s="448"/>
      <c r="BO9" s="448"/>
      <c r="BP9" s="448"/>
      <c r="BQ9" s="448"/>
      <c r="BR9" s="448"/>
      <c r="BS9" s="448"/>
      <c r="BT9" s="448"/>
      <c r="BU9" s="448"/>
    </row>
    <row r="10" spans="1:73" ht="13.25" customHeight="1">
      <c r="A10" s="474"/>
      <c r="B10" s="474"/>
      <c r="C10" s="475"/>
      <c r="D10" s="475"/>
      <c r="E10" s="475"/>
      <c r="F10" s="138"/>
      <c r="G10" s="138"/>
      <c r="H10" s="138"/>
      <c r="I10" s="138"/>
      <c r="J10" s="141"/>
      <c r="K10" s="138"/>
      <c r="L10" s="138"/>
      <c r="M10" s="138"/>
      <c r="N10" s="138"/>
      <c r="O10" s="141"/>
      <c r="P10" s="141"/>
      <c r="Q10" s="138"/>
      <c r="R10" s="138"/>
      <c r="S10" s="138"/>
      <c r="T10" s="138"/>
      <c r="U10" s="1"/>
      <c r="V10" s="138"/>
      <c r="W10" s="138"/>
      <c r="X10" s="138"/>
      <c r="Y10" s="138"/>
      <c r="Z10" s="142"/>
      <c r="AA10" s="141"/>
      <c r="AB10" s="143"/>
      <c r="AC10" s="461" t="s">
        <v>115</v>
      </c>
      <c r="AD10" s="461">
        <f>Y13</f>
        <v>0</v>
      </c>
      <c r="AE10" s="450"/>
      <c r="AF10" s="450"/>
      <c r="AG10" s="448"/>
      <c r="AH10" s="448"/>
      <c r="AI10" s="448"/>
      <c r="AJ10" s="448"/>
      <c r="AK10" s="448"/>
      <c r="AL10" s="448"/>
      <c r="AM10" s="448"/>
      <c r="AN10" s="448"/>
      <c r="AO10" s="448"/>
      <c r="AP10" s="448"/>
      <c r="AQ10" s="448"/>
      <c r="AR10" s="448"/>
      <c r="AS10" s="448"/>
      <c r="AT10" s="448"/>
      <c r="AU10" s="448"/>
      <c r="AV10" s="448"/>
      <c r="AW10" s="448"/>
      <c r="AX10" s="448"/>
      <c r="AY10" s="448"/>
      <c r="AZ10" s="448"/>
      <c r="BA10" s="448"/>
      <c r="BB10" s="448"/>
      <c r="BC10" s="448"/>
      <c r="BD10" s="448"/>
      <c r="BE10" s="448"/>
      <c r="BF10" s="448"/>
      <c r="BG10" s="448"/>
      <c r="BH10" s="448"/>
      <c r="BI10" s="448"/>
      <c r="BJ10" s="448"/>
      <c r="BK10" s="448"/>
      <c r="BL10" s="448"/>
      <c r="BM10" s="448"/>
      <c r="BN10" s="448"/>
      <c r="BO10" s="448"/>
      <c r="BP10" s="448"/>
      <c r="BQ10" s="448"/>
      <c r="BR10" s="448"/>
      <c r="BS10" s="448"/>
      <c r="BT10" s="448"/>
      <c r="BU10" s="448"/>
    </row>
    <row r="11" spans="1:73" ht="13.25" customHeight="1">
      <c r="A11" s="436">
        <v>0.4</v>
      </c>
      <c r="B11" s="459">
        <v>0.48599999999999999</v>
      </c>
      <c r="C11" s="3" t="s">
        <v>116</v>
      </c>
      <c r="D11" s="137" t="s">
        <v>117</v>
      </c>
      <c r="E11" s="2" t="s">
        <v>118</v>
      </c>
      <c r="F11" s="138">
        <v>49.27</v>
      </c>
      <c r="G11" s="138">
        <v>50.95</v>
      </c>
      <c r="H11" s="138">
        <v>49.27</v>
      </c>
      <c r="I11" s="138">
        <v>51.2</v>
      </c>
      <c r="J11" s="139">
        <f>IF(G11="","",G11-H11)</f>
        <v>1.6799999999999997</v>
      </c>
      <c r="K11" s="138">
        <v>49.14</v>
      </c>
      <c r="L11" s="138">
        <v>51.06</v>
      </c>
      <c r="M11" s="138">
        <v>49.14</v>
      </c>
      <c r="N11" s="138">
        <v>51.32</v>
      </c>
      <c r="O11" s="139">
        <f>IF(L11="","",L11-M11)</f>
        <v>1.9200000000000017</v>
      </c>
      <c r="P11" s="140">
        <f>IF(J11="","",(J11+O11)/2)</f>
        <v>1.8000000000000007</v>
      </c>
      <c r="Q11" s="138">
        <v>25</v>
      </c>
      <c r="R11" s="138">
        <v>29</v>
      </c>
      <c r="S11" s="138">
        <v>1</v>
      </c>
      <c r="T11" s="138">
        <v>1</v>
      </c>
      <c r="U11" s="458">
        <f>IF(B11="","",IF(A11&lt;1,(IF(((((I11-H11)+(N11-M11))/2)+((B11-A11)/2)+0.2-W11)&lt;=1,B11+0.6,IF(AND(((((I11-H11)+(N11-M11))/2)+((B11-A11)/2)+0.2-W11)&gt;1,((((I11-H11)+(N11-M11))/2)+((B11-A11)/2)+0.2-W11)&lt;=2),B11+0.8,B11+1))),(IF(((((I11-H11)+(N11-M11))/2)+((B11-A11)/2)+0.3-W11)&lt;=1,B11+0.6,IF(AND(((((I11-H11)+(N11-M11))/2)+((B11-A11)/2)+0.3-W11)&gt;1,((((I11-H11)+(N11-M11))/2)+((B11-A11)/2)+0.3-W11)&lt;=2),B11+0.8,B11+1)))))</f>
        <v>1.286</v>
      </c>
      <c r="V11" s="138">
        <v>0.45</v>
      </c>
      <c r="W11" s="138">
        <v>0.3</v>
      </c>
      <c r="X11" s="460">
        <f>IF(Q11&lt;=0,"",IF(Z11*U11*((((G11-H11)+(L11-M11))/2)+((B11-A11)/2)+0.2-V11)&lt;=0,0,IF(((((G11-H11)+(L11-M11))/2)+((B11-A11)/2)+0.2-V11)&lt;=((((I11-H11)+(N11-M11))/2)+((B11-A11)/2)+0.2-W11),IF(A11&lt;1,Z11*U11*((((G11-H11)+(L11-M11))/2)+((B11-A11)/2)+0.2-V11),Z11*U11*((((G11-H11)+(L11-M11))/2)+((B11-A11)/2)+0.3-V11)),IF(A11&lt;1,Z11*U11*((((I11-H11)+(N11-K11))/2)+((B11-A11)/2)+0.2-W11),Z11*U11*((((I11-H11)+(N11-M11))/2)+((B11-A11)/2)+0.3-W11)))))</f>
        <v>57.360744000000025</v>
      </c>
      <c r="Y11" s="165">
        <f>IF(Q11&lt;=0,"",MAX(0,IF(((((G11-H11)+(L11-M11))/2)+(((B11-A11)/2)+0.2-V11))&lt;=((((I11-H11)+(N11-M11))/2)+(((B11-A11)/2)+0.2-W11)),((((G11-H11)+(L11-M11))/2)*Z11*U11-((((B11-A11)/2)+V11+0.3+A11)*Z11*U11)),((((I11-H11)+(N11-M11))/2)*Z11*U11-((((B11-A11)/2)+W11+0.3+A11)*Z11*U11)))))</f>
        <v>21.856856000000015</v>
      </c>
      <c r="Z11" s="176">
        <f>IF(R11="","",R11-(S11/2)-(T11/2))</f>
        <v>28</v>
      </c>
      <c r="AA11" s="140">
        <f>IF(Q11=0,"",(((M11-H11)/R11)*100))</f>
        <v>-0.44827586206897435</v>
      </c>
      <c r="AB11" s="144">
        <f t="shared" ref="AB11:AB59" si="0">IF(Q11=0,"",M11-(H11+(R11*((K11-F11)/Q11))))</f>
        <v>2.0800000000001262E-2</v>
      </c>
      <c r="AC11" s="157" t="s">
        <v>119</v>
      </c>
      <c r="AD11" s="157">
        <f>Y11+Y14+Y15</f>
        <v>43.304680935000015</v>
      </c>
      <c r="AE11" s="450"/>
      <c r="AF11" s="450"/>
      <c r="AG11" s="448"/>
      <c r="AH11" s="448"/>
      <c r="AI11" s="448"/>
      <c r="AJ11" s="448"/>
      <c r="AK11" s="448"/>
      <c r="AL11" s="448"/>
      <c r="AM11" s="448"/>
      <c r="AN11" s="448"/>
      <c r="AO11" s="448"/>
      <c r="AP11" s="448"/>
      <c r="AQ11" s="448"/>
      <c r="AR11" s="448"/>
      <c r="AS11" s="448"/>
      <c r="AT11" s="448"/>
      <c r="AU11" s="448"/>
      <c r="AV11" s="448"/>
      <c r="AW11" s="448"/>
      <c r="AX11" s="448"/>
      <c r="AY11" s="448"/>
      <c r="AZ11" s="448"/>
      <c r="BA11" s="448"/>
      <c r="BB11" s="448"/>
      <c r="BC11" s="448"/>
      <c r="BD11" s="448"/>
      <c r="BE11" s="448"/>
      <c r="BF11" s="448"/>
      <c r="BG11" s="448"/>
      <c r="BH11" s="448"/>
      <c r="BI11" s="448"/>
      <c r="BJ11" s="448"/>
      <c r="BK11" s="448"/>
      <c r="BL11" s="448"/>
      <c r="BM11" s="448"/>
      <c r="BN11" s="448"/>
      <c r="BO11" s="448"/>
      <c r="BP11" s="448"/>
      <c r="BQ11" s="448"/>
      <c r="BR11" s="448"/>
      <c r="BS11" s="448"/>
      <c r="BT11" s="448"/>
      <c r="BU11" s="448"/>
    </row>
    <row r="12" spans="1:73" ht="13.25" customHeight="1">
      <c r="A12" s="436">
        <v>0.4</v>
      </c>
      <c r="B12" s="459">
        <v>0.48599999999999999</v>
      </c>
      <c r="C12" s="3" t="s">
        <v>118</v>
      </c>
      <c r="D12" s="137" t="s">
        <v>117</v>
      </c>
      <c r="E12" s="2" t="s">
        <v>120</v>
      </c>
      <c r="F12" s="138">
        <v>49.11</v>
      </c>
      <c r="G12" s="138">
        <v>51.04</v>
      </c>
      <c r="H12" s="138">
        <v>49.11</v>
      </c>
      <c r="I12" s="138">
        <v>51.04</v>
      </c>
      <c r="J12" s="139">
        <f t="shared" ref="J12:J59" si="1">IF(G12="","",G12-H12)</f>
        <v>1.9299999999999997</v>
      </c>
      <c r="K12" s="138">
        <v>48.96</v>
      </c>
      <c r="L12" s="138">
        <v>51.04</v>
      </c>
      <c r="M12" s="138">
        <v>48.96</v>
      </c>
      <c r="N12" s="138">
        <v>51.04</v>
      </c>
      <c r="O12" s="139">
        <f t="shared" ref="O12:O59" si="2">IF(L12="","",L12-M12)</f>
        <v>2.0799999999999983</v>
      </c>
      <c r="P12" s="140">
        <f t="shared" ref="P12:P59" si="3">IF(J12="","",(J12+O12)/2)</f>
        <v>2.004999999999999</v>
      </c>
      <c r="Q12" s="138">
        <v>80</v>
      </c>
      <c r="R12" s="138">
        <v>47</v>
      </c>
      <c r="S12" s="138">
        <v>1</v>
      </c>
      <c r="T12" s="138">
        <v>1</v>
      </c>
      <c r="U12" s="458">
        <f t="shared" ref="U12:U59" si="4">IF(B12="","",IF(A12&lt;1,(IF(((((I12-H12)+(N12-M12))/2)+((B12-A12)/2)+0.2-W12)&lt;=1,B12+0.6,IF(AND(((((I12-H12)+(N12-M12))/2)+((B12-A12)/2)+0.2-W12)&gt;1,((((I12-H12)+(N12-M12))/2)+((B12-A12)/2)+0.2-W12)&lt;=2),B12+0.8,B12+1))),(IF(((((I12-H12)+(N12-M12))/2)+((B12-A12)/2)+0.3-W12)&lt;=1,B12+0.6,IF(AND(((((I12-H12)+(N12-M12))/2)+((B12-A12)/2)+0.3-W12)&gt;1,((((I12-H12)+(N12-M12))/2)+((B12-A12)/2)+0.3-W12)&lt;=2),B12+0.8,B12+1)))))</f>
        <v>1.286</v>
      </c>
      <c r="V12" s="138">
        <v>0.45</v>
      </c>
      <c r="W12" s="138">
        <v>0.3</v>
      </c>
      <c r="X12" s="460">
        <f t="shared" ref="X12:X59" si="5">IF(Q12&lt;=0,"",IF(Z12*U12*((((G12-H12)+(L12-M12))/2)+((B12-A12)/2)+0.2-V12)&lt;=0,0,IF(((((G12-H12)+(L12-M12))/2)+((B12-A12)/2)+0.2-V12)&lt;=((((I12-H12)+(N12-M12))/2)+((B12-A12)/2)+0.2-W12),IF(A12&lt;1,Z12*U12*((((G12-H12)+(L12-M12))/2)+((B12-A12)/2)+0.2-V12),Z12*U12*((((G12-H12)+(L12-M12))/2)+((B12-A12)/2)+0.3-V12)),IF(A12&lt;1,Z12*U12*((((I12-H12)+(N12-K12))/2)+((B12-A12)/2)+0.2-W12),Z12*U12*((((I12-H12)+(N12-M12))/2)+((B12-A12)/2)+0.3-W12)))))</f>
        <v>106.36248799999996</v>
      </c>
      <c r="Y12" s="165">
        <f t="shared" ref="Y12:Y59" si="6">IF(Q12&lt;=0,"",MAX(0,IF(((((G12-H12)+(L12-M12))/2)+(((B12-A12)/2)+0.2-V12))&lt;=((((I12-H12)+(N12-M12))/2)+(((B12-A12)/2)+0.2-W12)),((((G12-H12)+(L12-M12))/2)*Z12*U12-((((B12-A12)/2)+V12+0.3+A12)*Z12*U12)),((((I12-H12)+(N12-M12))/2)*Z12*U12-((((B12-A12)/2)+W12+0.3+A12)*Z12*U12)))))</f>
        <v>48.034671999999944</v>
      </c>
      <c r="Z12" s="184">
        <f t="shared" ref="Z12:Z60" si="7">IF(R12="","",R12-(S12/2)-(T12/2))</f>
        <v>46</v>
      </c>
      <c r="AA12" s="140">
        <f t="shared" ref="AA12:AA59" si="8">IF(Q12=0,"",(((M12-H12)/R12)*100))</f>
        <v>-0.31914893617020978</v>
      </c>
      <c r="AB12" s="144">
        <f t="shared" si="0"/>
        <v>-6.1875000000000568E-2</v>
      </c>
      <c r="AC12" s="463" t="s">
        <v>121</v>
      </c>
      <c r="AD12" s="463">
        <f>Y12+Y17+Y18</f>
        <v>164.96350750000011</v>
      </c>
      <c r="AE12" s="450"/>
      <c r="AF12" s="451"/>
      <c r="AG12" s="448"/>
      <c r="AH12" s="448"/>
      <c r="AI12" s="448"/>
      <c r="AJ12" s="448"/>
      <c r="AK12" s="448"/>
      <c r="AL12" s="448"/>
      <c r="AM12" s="448"/>
      <c r="AN12" s="448"/>
      <c r="AO12" s="448"/>
      <c r="AP12" s="448"/>
      <c r="AQ12" s="448"/>
      <c r="AR12" s="448"/>
      <c r="AS12" s="448"/>
      <c r="AT12" s="448"/>
      <c r="AU12" s="448"/>
      <c r="AV12" s="448"/>
      <c r="AW12" s="448"/>
      <c r="AX12" s="448"/>
      <c r="AY12" s="448"/>
      <c r="AZ12" s="448"/>
      <c r="BA12" s="448"/>
      <c r="BB12" s="448"/>
      <c r="BC12" s="448"/>
      <c r="BD12" s="448"/>
      <c r="BE12" s="448"/>
      <c r="BF12" s="448"/>
      <c r="BG12" s="448"/>
      <c r="BH12" s="448"/>
      <c r="BI12" s="448"/>
      <c r="BJ12" s="448"/>
      <c r="BK12" s="448"/>
      <c r="BL12" s="448"/>
      <c r="BM12" s="448"/>
      <c r="BN12" s="448"/>
      <c r="BO12" s="448"/>
      <c r="BP12" s="448"/>
      <c r="BQ12" s="448"/>
      <c r="BR12" s="448"/>
      <c r="BS12" s="448"/>
      <c r="BT12" s="448"/>
      <c r="BU12" s="448"/>
    </row>
    <row r="13" spans="1:73" ht="13.25" customHeight="1">
      <c r="A13" s="436">
        <v>0.25</v>
      </c>
      <c r="B13" s="459">
        <v>0.29899999999999999</v>
      </c>
      <c r="C13" s="3" t="s">
        <v>122</v>
      </c>
      <c r="D13" s="437" t="s">
        <v>123</v>
      </c>
      <c r="E13" s="2" t="s">
        <v>124</v>
      </c>
      <c r="F13" s="138">
        <v>35.229999999999997</v>
      </c>
      <c r="G13" s="138">
        <v>36.15</v>
      </c>
      <c r="H13" s="138">
        <v>35.17</v>
      </c>
      <c r="I13" s="138">
        <v>36.18</v>
      </c>
      <c r="J13" s="139">
        <f t="shared" si="1"/>
        <v>0.97999999999999687</v>
      </c>
      <c r="K13" s="138">
        <v>37</v>
      </c>
      <c r="L13" s="138">
        <v>37.97</v>
      </c>
      <c r="M13" s="138">
        <v>36.96</v>
      </c>
      <c r="N13" s="138">
        <v>38.03</v>
      </c>
      <c r="O13" s="139">
        <f t="shared" si="2"/>
        <v>1.009999999999998</v>
      </c>
      <c r="P13" s="140">
        <f t="shared" si="3"/>
        <v>0.99499999999999744</v>
      </c>
      <c r="Q13" s="138">
        <v>79</v>
      </c>
      <c r="R13" s="138">
        <v>75.819999999999993</v>
      </c>
      <c r="S13" s="138">
        <v>1</v>
      </c>
      <c r="T13" s="138">
        <v>1</v>
      </c>
      <c r="U13" s="458">
        <f t="shared" si="4"/>
        <v>0.89900000000000002</v>
      </c>
      <c r="V13" s="138">
        <v>0.45</v>
      </c>
      <c r="W13" s="138">
        <v>0.3</v>
      </c>
      <c r="X13" s="460">
        <f t="shared" si="5"/>
        <v>51.759017009999816</v>
      </c>
      <c r="Y13" s="165">
        <f t="shared" si="6"/>
        <v>0</v>
      </c>
      <c r="Z13" s="438">
        <f t="shared" si="7"/>
        <v>74.819999999999993</v>
      </c>
      <c r="AA13" s="140">
        <f t="shared" si="8"/>
        <v>2.3608546557636498</v>
      </c>
      <c r="AB13" s="144">
        <f t="shared" si="0"/>
        <v>9.1248101265819059E-2</v>
      </c>
      <c r="AC13" s="462" t="s">
        <v>125</v>
      </c>
      <c r="AD13" s="462">
        <f>Y19+Y20+Y21+Y22+Y23+Y24</f>
        <v>623.25391500000035</v>
      </c>
      <c r="AE13" s="450"/>
      <c r="AF13" s="451"/>
      <c r="AG13" s="448"/>
      <c r="AH13" s="448"/>
      <c r="AI13" s="448"/>
      <c r="AJ13" s="448"/>
      <c r="AK13" s="448"/>
      <c r="AL13" s="448"/>
      <c r="AM13" s="448"/>
      <c r="AN13" s="448"/>
      <c r="AO13" s="448"/>
      <c r="AP13" s="448"/>
      <c r="AQ13" s="448"/>
      <c r="AR13" s="448"/>
      <c r="AS13" s="448"/>
      <c r="AT13" s="448"/>
      <c r="AU13" s="448"/>
      <c r="AV13" s="448"/>
      <c r="AW13" s="448"/>
      <c r="AX13" s="448"/>
      <c r="AY13" s="448"/>
      <c r="AZ13" s="448"/>
      <c r="BA13" s="448"/>
      <c r="BB13" s="448"/>
      <c r="BC13" s="448"/>
      <c r="BD13" s="448"/>
      <c r="BE13" s="448"/>
      <c r="BF13" s="448"/>
      <c r="BG13" s="448"/>
      <c r="BH13" s="448"/>
      <c r="BI13" s="448"/>
      <c r="BJ13" s="448"/>
      <c r="BK13" s="448"/>
      <c r="BL13" s="448"/>
      <c r="BM13" s="448"/>
      <c r="BN13" s="448"/>
      <c r="BO13" s="448"/>
      <c r="BP13" s="448"/>
      <c r="BQ13" s="448"/>
      <c r="BR13" s="448"/>
      <c r="BS13" s="448"/>
      <c r="BT13" s="448"/>
      <c r="BU13" s="448"/>
    </row>
    <row r="14" spans="1:73" ht="13.25" customHeight="1">
      <c r="A14" s="436">
        <v>0.4</v>
      </c>
      <c r="B14" s="459">
        <v>0.48599999999999999</v>
      </c>
      <c r="C14" s="3" t="s">
        <v>126</v>
      </c>
      <c r="D14" s="437" t="s">
        <v>123</v>
      </c>
      <c r="E14" s="2" t="s">
        <v>127</v>
      </c>
      <c r="F14" s="138">
        <v>32.1</v>
      </c>
      <c r="G14" s="138">
        <v>33.54</v>
      </c>
      <c r="H14" s="138">
        <v>32.020000000000003</v>
      </c>
      <c r="I14" s="138">
        <v>33.590000000000003</v>
      </c>
      <c r="J14" s="139">
        <f t="shared" si="1"/>
        <v>1.519999999999996</v>
      </c>
      <c r="K14" s="138">
        <v>32.840000000000003</v>
      </c>
      <c r="L14" s="138">
        <v>34.19</v>
      </c>
      <c r="M14" s="138">
        <v>32.729999999999997</v>
      </c>
      <c r="N14" s="138">
        <v>34.19</v>
      </c>
      <c r="O14" s="139">
        <f t="shared" si="2"/>
        <v>1.4600000000000009</v>
      </c>
      <c r="P14" s="140">
        <f t="shared" si="3"/>
        <v>1.4899999999999984</v>
      </c>
      <c r="Q14" s="138">
        <v>25</v>
      </c>
      <c r="R14" s="138">
        <v>24.49</v>
      </c>
      <c r="S14" s="138">
        <v>1</v>
      </c>
      <c r="T14" s="138">
        <v>1</v>
      </c>
      <c r="U14" s="458">
        <f t="shared" si="4"/>
        <v>1.286</v>
      </c>
      <c r="V14" s="138">
        <v>0.45</v>
      </c>
      <c r="W14" s="138">
        <v>0.3</v>
      </c>
      <c r="X14" s="460">
        <f t="shared" si="5"/>
        <v>38.757043619999948</v>
      </c>
      <c r="Y14" s="165">
        <f t="shared" si="6"/>
        <v>8.97181757999995</v>
      </c>
      <c r="Z14" s="176">
        <f t="shared" si="7"/>
        <v>23.49</v>
      </c>
      <c r="AA14" s="140">
        <f t="shared" si="8"/>
        <v>2.8991425071457484</v>
      </c>
      <c r="AB14" s="144">
        <f t="shared" si="0"/>
        <v>-1.4904000000008466E-2</v>
      </c>
      <c r="AC14" s="158" t="s">
        <v>128</v>
      </c>
      <c r="AD14" s="158"/>
      <c r="AE14" s="450"/>
      <c r="AF14" s="451"/>
      <c r="AG14" s="448"/>
      <c r="AH14" s="448"/>
      <c r="AI14" s="448"/>
      <c r="AJ14" s="448"/>
      <c r="AK14" s="448"/>
      <c r="AL14" s="448"/>
      <c r="AM14" s="448"/>
      <c r="AN14" s="448"/>
      <c r="AO14" s="448"/>
      <c r="AP14" s="448"/>
      <c r="AQ14" s="448"/>
      <c r="AR14" s="448"/>
      <c r="AS14" s="448"/>
      <c r="AT14" s="448"/>
      <c r="AU14" s="448"/>
      <c r="AV14" s="448"/>
      <c r="AW14" s="448"/>
      <c r="AX14" s="448"/>
      <c r="AY14" s="448"/>
      <c r="AZ14" s="448"/>
      <c r="BA14" s="448"/>
      <c r="BB14" s="448"/>
      <c r="BC14" s="448"/>
      <c r="BD14" s="448"/>
      <c r="BE14" s="448"/>
      <c r="BF14" s="448"/>
      <c r="BG14" s="448"/>
      <c r="BH14" s="448"/>
      <c r="BI14" s="448"/>
      <c r="BJ14" s="448"/>
      <c r="BK14" s="448"/>
      <c r="BL14" s="448"/>
      <c r="BM14" s="448"/>
      <c r="BN14" s="448"/>
      <c r="BO14" s="448"/>
      <c r="BP14" s="448"/>
      <c r="BQ14" s="448"/>
      <c r="BR14" s="448"/>
      <c r="BS14" s="448"/>
      <c r="BT14" s="448"/>
      <c r="BU14" s="448"/>
    </row>
    <row r="15" spans="1:73" ht="13.25" customHeight="1">
      <c r="A15" s="436">
        <v>0.25</v>
      </c>
      <c r="B15" s="459">
        <v>0.29899999999999999</v>
      </c>
      <c r="C15" s="3" t="s">
        <v>129</v>
      </c>
      <c r="D15" s="437" t="s">
        <v>123</v>
      </c>
      <c r="E15" s="2" t="s">
        <v>130</v>
      </c>
      <c r="F15" s="138">
        <v>32.14</v>
      </c>
      <c r="G15" s="138">
        <v>33.47</v>
      </c>
      <c r="H15" s="138">
        <v>32.08</v>
      </c>
      <c r="I15" s="138">
        <v>33.47</v>
      </c>
      <c r="J15" s="139">
        <f t="shared" si="1"/>
        <v>1.3900000000000006</v>
      </c>
      <c r="K15" s="138">
        <v>32.200000000000003</v>
      </c>
      <c r="L15" s="138">
        <v>33.53</v>
      </c>
      <c r="M15" s="138">
        <v>32.15</v>
      </c>
      <c r="N15" s="138">
        <v>33.53</v>
      </c>
      <c r="O15" s="139">
        <f t="shared" si="2"/>
        <v>1.3800000000000026</v>
      </c>
      <c r="P15" s="140">
        <f t="shared" si="3"/>
        <v>1.3850000000000016</v>
      </c>
      <c r="Q15" s="138">
        <v>32</v>
      </c>
      <c r="R15" s="138">
        <v>32.49</v>
      </c>
      <c r="S15" s="138">
        <v>1</v>
      </c>
      <c r="T15" s="138">
        <v>1</v>
      </c>
      <c r="U15" s="458">
        <f t="shared" si="4"/>
        <v>1.099</v>
      </c>
      <c r="V15" s="138">
        <v>0.45</v>
      </c>
      <c r="W15" s="138">
        <v>0.3</v>
      </c>
      <c r="X15" s="460">
        <f t="shared" si="5"/>
        <v>40.127407845000057</v>
      </c>
      <c r="Y15" s="165">
        <f t="shared" si="6"/>
        <v>12.47600735500005</v>
      </c>
      <c r="Z15" s="184">
        <f t="shared" si="7"/>
        <v>31.490000000000002</v>
      </c>
      <c r="AA15" s="140">
        <f t="shared" si="8"/>
        <v>0.21545090797168445</v>
      </c>
      <c r="AB15" s="144">
        <f t="shared" si="0"/>
        <v>9.0812500000012619E-3</v>
      </c>
      <c r="AC15" s="159" t="s">
        <v>131</v>
      </c>
      <c r="AD15" s="159"/>
      <c r="AE15" s="450"/>
      <c r="AF15" s="451"/>
      <c r="AG15" s="448"/>
      <c r="AH15" s="448"/>
      <c r="AI15" s="448"/>
      <c r="AJ15" s="448"/>
      <c r="AK15" s="448"/>
      <c r="AL15" s="448"/>
      <c r="AM15" s="448"/>
      <c r="AN15" s="448"/>
      <c r="AO15" s="448"/>
      <c r="AP15" s="448"/>
      <c r="AQ15" s="448"/>
      <c r="AR15" s="448"/>
      <c r="AS15" s="448"/>
      <c r="AT15" s="448"/>
      <c r="AU15" s="448"/>
      <c r="AV15" s="448"/>
      <c r="AW15" s="448"/>
      <c r="AX15" s="448"/>
      <c r="AY15" s="448"/>
      <c r="AZ15" s="448"/>
      <c r="BA15" s="448"/>
      <c r="BB15" s="448"/>
      <c r="BC15" s="448"/>
      <c r="BD15" s="448"/>
      <c r="BE15" s="448"/>
      <c r="BF15" s="448"/>
      <c r="BG15" s="448"/>
      <c r="BH15" s="448"/>
      <c r="BI15" s="448"/>
      <c r="BJ15" s="448"/>
      <c r="BK15" s="448"/>
      <c r="BL15" s="448"/>
      <c r="BM15" s="448"/>
      <c r="BN15" s="448"/>
      <c r="BO15" s="448"/>
      <c r="BP15" s="448"/>
      <c r="BQ15" s="448"/>
      <c r="BR15" s="448"/>
      <c r="BS15" s="448"/>
      <c r="BT15" s="448"/>
      <c r="BU15" s="448"/>
    </row>
    <row r="16" spans="1:73" ht="13.25" customHeight="1">
      <c r="A16" s="436"/>
      <c r="B16" s="459"/>
      <c r="C16" s="3"/>
      <c r="D16" s="437" t="s">
        <v>123</v>
      </c>
      <c r="E16" s="2"/>
      <c r="F16" s="138"/>
      <c r="G16" s="138"/>
      <c r="H16" s="138"/>
      <c r="I16" s="138"/>
      <c r="J16" s="139" t="str">
        <f t="shared" si="1"/>
        <v/>
      </c>
      <c r="K16" s="138"/>
      <c r="L16" s="138"/>
      <c r="M16" s="138"/>
      <c r="N16" s="138"/>
      <c r="O16" s="139" t="str">
        <f t="shared" si="2"/>
        <v/>
      </c>
      <c r="P16" s="140" t="str">
        <f t="shared" si="3"/>
        <v/>
      </c>
      <c r="Q16" s="138"/>
      <c r="R16" s="138"/>
      <c r="S16" s="138"/>
      <c r="T16" s="138"/>
      <c r="U16" s="458" t="str">
        <f t="shared" si="4"/>
        <v/>
      </c>
      <c r="V16" s="138"/>
      <c r="W16" s="138"/>
      <c r="X16" s="460" t="str">
        <f t="shared" si="5"/>
        <v/>
      </c>
      <c r="Y16" s="165" t="str">
        <f t="shared" si="6"/>
        <v/>
      </c>
      <c r="Z16" s="176" t="str">
        <f t="shared" si="7"/>
        <v/>
      </c>
      <c r="AA16" s="140" t="str">
        <f t="shared" si="8"/>
        <v/>
      </c>
      <c r="AB16" s="144" t="str">
        <f t="shared" si="0"/>
        <v/>
      </c>
      <c r="AC16" s="160" t="s">
        <v>132</v>
      </c>
      <c r="AD16" s="160">
        <f>X13</f>
        <v>51.759017009999816</v>
      </c>
      <c r="AE16" s="450"/>
      <c r="AF16" s="451"/>
      <c r="AG16" s="448"/>
      <c r="AH16" s="448"/>
      <c r="AI16" s="448"/>
      <c r="AJ16" s="448"/>
      <c r="AK16" s="448"/>
      <c r="AL16" s="448"/>
      <c r="AM16" s="448"/>
      <c r="AN16" s="448"/>
      <c r="AO16" s="448"/>
      <c r="AP16" s="448"/>
      <c r="AQ16" s="448"/>
      <c r="AR16" s="448"/>
      <c r="AS16" s="448"/>
      <c r="AT16" s="448"/>
      <c r="AU16" s="448"/>
      <c r="AV16" s="448"/>
      <c r="AW16" s="448"/>
      <c r="AX16" s="448"/>
      <c r="AY16" s="448"/>
      <c r="AZ16" s="448"/>
      <c r="BA16" s="448"/>
      <c r="BB16" s="448"/>
      <c r="BC16" s="448"/>
      <c r="BD16" s="448"/>
      <c r="BE16" s="448"/>
      <c r="BF16" s="448"/>
      <c r="BG16" s="448"/>
      <c r="BH16" s="448"/>
      <c r="BI16" s="448"/>
      <c r="BJ16" s="448"/>
      <c r="BK16" s="448"/>
      <c r="BL16" s="448"/>
      <c r="BM16" s="448"/>
      <c r="BN16" s="448"/>
      <c r="BO16" s="448"/>
      <c r="BP16" s="448"/>
      <c r="BQ16" s="448"/>
      <c r="BR16" s="448"/>
      <c r="BS16" s="448"/>
      <c r="BT16" s="448"/>
      <c r="BU16" s="448"/>
    </row>
    <row r="17" spans="1:73" ht="13.25" customHeight="1">
      <c r="A17" s="436">
        <v>0.25</v>
      </c>
      <c r="B17" s="459">
        <v>0.29899999999999999</v>
      </c>
      <c r="C17" s="3" t="s">
        <v>8</v>
      </c>
      <c r="D17" s="437" t="s">
        <v>123</v>
      </c>
      <c r="E17" s="2" t="s">
        <v>9</v>
      </c>
      <c r="F17" s="436">
        <v>55.25</v>
      </c>
      <c r="G17" s="436">
        <v>57.53</v>
      </c>
      <c r="H17" s="436">
        <v>55.25</v>
      </c>
      <c r="I17" s="138">
        <v>58.23</v>
      </c>
      <c r="J17" s="139">
        <f t="shared" si="1"/>
        <v>2.2800000000000011</v>
      </c>
      <c r="K17" s="436">
        <v>55.39</v>
      </c>
      <c r="L17" s="138">
        <v>57.7</v>
      </c>
      <c r="M17" s="436">
        <v>55.39</v>
      </c>
      <c r="N17" s="138">
        <v>58.09</v>
      </c>
      <c r="O17" s="139">
        <f t="shared" si="2"/>
        <v>2.3100000000000023</v>
      </c>
      <c r="P17" s="140">
        <f t="shared" si="3"/>
        <v>2.2950000000000017</v>
      </c>
      <c r="Q17" s="138">
        <v>14</v>
      </c>
      <c r="R17" s="436">
        <v>15</v>
      </c>
      <c r="S17" s="138">
        <v>1</v>
      </c>
      <c r="T17" s="138">
        <v>1</v>
      </c>
      <c r="U17" s="458">
        <f t="shared" si="4"/>
        <v>1.2989999999999999</v>
      </c>
      <c r="V17" s="436">
        <v>0.4</v>
      </c>
      <c r="W17" s="138">
        <v>0.45</v>
      </c>
      <c r="X17" s="460">
        <f t="shared" si="5"/>
        <v>38.54522700000004</v>
      </c>
      <c r="Y17" s="165">
        <f t="shared" si="6"/>
        <v>24.014613000000033</v>
      </c>
      <c r="Z17" s="181">
        <f t="shared" si="7"/>
        <v>14</v>
      </c>
      <c r="AA17" s="140">
        <f t="shared" si="8"/>
        <v>0.93333333333333701</v>
      </c>
      <c r="AB17" s="144">
        <f t="shared" si="0"/>
        <v>-9.9999999999980105E-3</v>
      </c>
      <c r="AC17" s="161" t="s">
        <v>133</v>
      </c>
      <c r="AD17" s="161">
        <f>X11+X14+X15</f>
        <v>136.24519546500002</v>
      </c>
      <c r="AE17" s="450"/>
      <c r="AF17" s="451"/>
      <c r="AG17" s="448"/>
      <c r="AH17" s="448"/>
      <c r="AI17" s="448"/>
      <c r="AJ17" s="448"/>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row>
    <row r="18" spans="1:73" ht="13.25" customHeight="1">
      <c r="A18" s="436">
        <v>0.25</v>
      </c>
      <c r="B18" s="459">
        <v>0.29899999999999999</v>
      </c>
      <c r="C18" s="3" t="s">
        <v>9</v>
      </c>
      <c r="D18" s="437" t="s">
        <v>123</v>
      </c>
      <c r="E18" s="2" t="s">
        <v>10</v>
      </c>
      <c r="F18" s="436">
        <v>55.39</v>
      </c>
      <c r="G18" s="436">
        <v>57.7</v>
      </c>
      <c r="H18" s="436">
        <v>55.39</v>
      </c>
      <c r="I18" s="138">
        <v>58.23</v>
      </c>
      <c r="J18" s="139">
        <f t="shared" si="1"/>
        <v>2.3100000000000023</v>
      </c>
      <c r="K18" s="436">
        <v>55.96</v>
      </c>
      <c r="L18" s="138">
        <v>58.2</v>
      </c>
      <c r="M18" s="436">
        <v>55.96</v>
      </c>
      <c r="N18" s="138">
        <v>58.09</v>
      </c>
      <c r="O18" s="139">
        <f t="shared" si="2"/>
        <v>2.240000000000002</v>
      </c>
      <c r="P18" s="140">
        <f t="shared" si="3"/>
        <v>2.2750000000000021</v>
      </c>
      <c r="Q18" s="138">
        <v>55</v>
      </c>
      <c r="R18" s="436">
        <v>56</v>
      </c>
      <c r="S18" s="138">
        <v>1</v>
      </c>
      <c r="T18" s="138">
        <v>1</v>
      </c>
      <c r="U18" s="458">
        <f t="shared" si="4"/>
        <v>1.2989999999999999</v>
      </c>
      <c r="V18" s="436">
        <v>0.4</v>
      </c>
      <c r="W18" s="138">
        <v>0.45</v>
      </c>
      <c r="X18" s="460">
        <f t="shared" si="5"/>
        <v>149.99877750000016</v>
      </c>
      <c r="Y18" s="165">
        <f t="shared" si="6"/>
        <v>92.91422250000015</v>
      </c>
      <c r="Z18" s="181">
        <f t="shared" si="7"/>
        <v>55</v>
      </c>
      <c r="AA18" s="140">
        <f t="shared" si="8"/>
        <v>1.0178571428571435</v>
      </c>
      <c r="AB18" s="144">
        <f t="shared" si="0"/>
        <v>-1.0363636363635464E-2</v>
      </c>
      <c r="AC18" s="464" t="s">
        <v>134</v>
      </c>
      <c r="AD18" s="464">
        <f>X12+X17+X18</f>
        <v>294.90649250000013</v>
      </c>
      <c r="AE18" s="450"/>
      <c r="AF18" s="451"/>
      <c r="AG18" s="448"/>
      <c r="AH18" s="448"/>
      <c r="AI18" s="448"/>
      <c r="AJ18" s="448"/>
      <c r="AK18" s="448"/>
      <c r="AL18" s="448"/>
      <c r="AM18" s="448"/>
      <c r="AN18" s="448"/>
      <c r="AO18" s="448"/>
      <c r="AP18" s="448"/>
      <c r="AQ18" s="448"/>
      <c r="AR18" s="448"/>
      <c r="AS18" s="448"/>
      <c r="AT18" s="448"/>
      <c r="AU18" s="448"/>
      <c r="AV18" s="448"/>
      <c r="AW18" s="448"/>
      <c r="AX18" s="448"/>
      <c r="AY18" s="448"/>
      <c r="AZ18" s="448"/>
      <c r="BA18" s="448"/>
      <c r="BB18" s="448"/>
      <c r="BC18" s="448"/>
      <c r="BD18" s="448"/>
      <c r="BE18" s="448"/>
      <c r="BF18" s="448"/>
      <c r="BG18" s="448"/>
      <c r="BH18" s="448"/>
      <c r="BI18" s="448"/>
      <c r="BJ18" s="448"/>
      <c r="BK18" s="448"/>
      <c r="BL18" s="448"/>
      <c r="BM18" s="448"/>
      <c r="BN18" s="448"/>
      <c r="BO18" s="448"/>
      <c r="BP18" s="448"/>
      <c r="BQ18" s="448"/>
      <c r="BR18" s="448"/>
      <c r="BS18" s="448"/>
      <c r="BT18" s="448"/>
      <c r="BU18" s="448"/>
    </row>
    <row r="19" spans="1:73" ht="13.25" customHeight="1">
      <c r="A19" s="436">
        <v>0.5</v>
      </c>
      <c r="B19" s="459">
        <v>0.58099999999999996</v>
      </c>
      <c r="C19" s="3" t="s">
        <v>10</v>
      </c>
      <c r="D19" s="437" t="s">
        <v>123</v>
      </c>
      <c r="E19" s="2" t="s">
        <v>11</v>
      </c>
      <c r="F19" s="436">
        <v>54.48</v>
      </c>
      <c r="G19" s="436">
        <v>57.44</v>
      </c>
      <c r="H19" s="436">
        <v>54.48</v>
      </c>
      <c r="I19" s="138">
        <v>58.23</v>
      </c>
      <c r="J19" s="139">
        <f t="shared" si="1"/>
        <v>2.9600000000000009</v>
      </c>
      <c r="K19" s="436">
        <v>54.76</v>
      </c>
      <c r="L19" s="138">
        <v>58.25</v>
      </c>
      <c r="M19" s="436">
        <v>54.76</v>
      </c>
      <c r="N19" s="138">
        <v>58.09</v>
      </c>
      <c r="O19" s="139">
        <f t="shared" si="2"/>
        <v>3.490000000000002</v>
      </c>
      <c r="P19" s="140">
        <f t="shared" si="3"/>
        <v>3.2250000000000014</v>
      </c>
      <c r="Q19" s="138">
        <v>74</v>
      </c>
      <c r="R19" s="436">
        <v>75</v>
      </c>
      <c r="S19" s="138">
        <v>1</v>
      </c>
      <c r="T19" s="138">
        <v>1</v>
      </c>
      <c r="U19" s="458">
        <f t="shared" si="4"/>
        <v>1.581</v>
      </c>
      <c r="V19" s="436">
        <v>0.4</v>
      </c>
      <c r="W19" s="138">
        <v>0.45</v>
      </c>
      <c r="X19" s="460">
        <f t="shared" si="5"/>
        <v>358.64510700000017</v>
      </c>
      <c r="Y19" s="165">
        <f t="shared" si="6"/>
        <v>232.17459300000013</v>
      </c>
      <c r="Z19" s="439">
        <f t="shared" si="7"/>
        <v>74</v>
      </c>
      <c r="AA19" s="140">
        <f t="shared" si="8"/>
        <v>0.37333333333333485</v>
      </c>
      <c r="AB19" s="144">
        <f t="shared" si="0"/>
        <v>-3.7837837837813026E-3</v>
      </c>
      <c r="AC19" s="465" t="s">
        <v>135</v>
      </c>
      <c r="AD19" s="465">
        <f>X19+X20+X21+X22+X23+X24</f>
        <v>965.06611500000031</v>
      </c>
      <c r="AE19" s="450"/>
      <c r="AF19" s="451"/>
      <c r="AG19" s="448"/>
      <c r="AH19" s="448"/>
      <c r="AI19" s="448"/>
      <c r="AJ19" s="448"/>
      <c r="AK19" s="448"/>
      <c r="AL19" s="448"/>
      <c r="AM19" s="448"/>
      <c r="AN19" s="448"/>
      <c r="AO19" s="448"/>
      <c r="AP19" s="448"/>
      <c r="AQ19" s="448"/>
      <c r="AR19" s="448"/>
      <c r="AS19" s="448"/>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row>
    <row r="20" spans="1:73" ht="13.25" customHeight="1">
      <c r="A20" s="436">
        <v>0.5</v>
      </c>
      <c r="B20" s="459">
        <v>0.58099999999999996</v>
      </c>
      <c r="C20" s="3" t="s">
        <v>11</v>
      </c>
      <c r="D20" s="437" t="s">
        <v>123</v>
      </c>
      <c r="E20" s="2" t="s">
        <v>12</v>
      </c>
      <c r="F20" s="436">
        <v>54.76</v>
      </c>
      <c r="G20" s="436">
        <v>58.25</v>
      </c>
      <c r="H20" s="436">
        <v>54.76</v>
      </c>
      <c r="I20" s="138">
        <v>58.23</v>
      </c>
      <c r="J20" s="139">
        <f t="shared" si="1"/>
        <v>3.490000000000002</v>
      </c>
      <c r="K20" s="436">
        <v>54.85</v>
      </c>
      <c r="L20" s="138">
        <v>58.29</v>
      </c>
      <c r="M20" s="436">
        <v>54.85</v>
      </c>
      <c r="N20" s="138">
        <v>58.09</v>
      </c>
      <c r="O20" s="139">
        <f t="shared" si="2"/>
        <v>3.4399999999999977</v>
      </c>
      <c r="P20" s="140">
        <f t="shared" si="3"/>
        <v>3.4649999999999999</v>
      </c>
      <c r="Q20" s="138">
        <v>41</v>
      </c>
      <c r="R20" s="436">
        <v>42</v>
      </c>
      <c r="S20" s="138">
        <v>1</v>
      </c>
      <c r="T20" s="138">
        <v>1</v>
      </c>
      <c r="U20" s="458">
        <f t="shared" si="4"/>
        <v>1.581</v>
      </c>
      <c r="V20" s="436">
        <v>0.4</v>
      </c>
      <c r="W20" s="138">
        <v>0.45</v>
      </c>
      <c r="X20" s="460">
        <f t="shared" si="5"/>
        <v>203.89445549999999</v>
      </c>
      <c r="Y20" s="165">
        <f t="shared" si="6"/>
        <v>133.82295450000001</v>
      </c>
      <c r="Z20" s="439">
        <f t="shared" si="7"/>
        <v>41</v>
      </c>
      <c r="AA20" s="140">
        <f t="shared" si="8"/>
        <v>0.21428571428572241</v>
      </c>
      <c r="AB20" s="144">
        <f t="shared" si="0"/>
        <v>-2.1951219512175157E-3</v>
      </c>
      <c r="AC20" s="162" t="s">
        <v>136</v>
      </c>
      <c r="AD20" s="162"/>
      <c r="AE20" s="450"/>
      <c r="AF20" s="451"/>
      <c r="AG20" s="448"/>
      <c r="AH20" s="448"/>
      <c r="AI20" s="448"/>
      <c r="AJ20" s="448"/>
      <c r="AK20" s="448"/>
      <c r="AL20" s="448"/>
      <c r="AM20" s="448"/>
      <c r="AN20" s="448"/>
      <c r="AO20" s="448"/>
      <c r="AP20" s="448"/>
      <c r="AQ20" s="448"/>
      <c r="AR20" s="448"/>
      <c r="AS20" s="448"/>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row>
    <row r="21" spans="1:73" ht="13.25" customHeight="1">
      <c r="A21" s="436">
        <v>0.5</v>
      </c>
      <c r="B21" s="459">
        <v>0.58099999999999996</v>
      </c>
      <c r="C21" s="3" t="s">
        <v>12</v>
      </c>
      <c r="D21" s="437" t="s">
        <v>123</v>
      </c>
      <c r="E21" s="2" t="s">
        <v>13</v>
      </c>
      <c r="F21" s="436">
        <v>54.85</v>
      </c>
      <c r="G21" s="436">
        <v>58.29</v>
      </c>
      <c r="H21" s="436">
        <v>54.85</v>
      </c>
      <c r="I21" s="138">
        <v>58.23</v>
      </c>
      <c r="J21" s="139">
        <f t="shared" si="1"/>
        <v>3.4399999999999977</v>
      </c>
      <c r="K21" s="436">
        <v>54.87</v>
      </c>
      <c r="L21" s="138">
        <v>58.25</v>
      </c>
      <c r="M21" s="436">
        <v>54.87</v>
      </c>
      <c r="N21" s="138">
        <v>58.09</v>
      </c>
      <c r="O21" s="139">
        <f t="shared" si="2"/>
        <v>3.3800000000000026</v>
      </c>
      <c r="P21" s="140">
        <f t="shared" si="3"/>
        <v>3.41</v>
      </c>
      <c r="Q21" s="138">
        <v>9</v>
      </c>
      <c r="R21" s="436">
        <v>10</v>
      </c>
      <c r="S21" s="138">
        <v>1</v>
      </c>
      <c r="T21" s="138">
        <v>1</v>
      </c>
      <c r="U21" s="458">
        <f t="shared" si="4"/>
        <v>1.581</v>
      </c>
      <c r="V21" s="436">
        <v>0.6</v>
      </c>
      <c r="W21" s="138">
        <v>0.45</v>
      </c>
      <c r="X21" s="460">
        <f t="shared" si="5"/>
        <v>43.405564499999997</v>
      </c>
      <c r="Y21" s="165">
        <f t="shared" si="6"/>
        <v>28.024015500000004</v>
      </c>
      <c r="Z21" s="439">
        <f t="shared" si="7"/>
        <v>9</v>
      </c>
      <c r="AA21" s="140">
        <f t="shared" si="8"/>
        <v>0.19999999999996018</v>
      </c>
      <c r="AB21" s="144">
        <f t="shared" si="0"/>
        <v>-2.2222222222225696E-3</v>
      </c>
      <c r="AC21" s="163" t="s">
        <v>96</v>
      </c>
      <c r="AD21" s="163"/>
      <c r="AE21" s="450"/>
      <c r="AF21" s="451"/>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row>
    <row r="22" spans="1:73" ht="13.25" customHeight="1">
      <c r="A22" s="436">
        <v>0.5</v>
      </c>
      <c r="B22" s="459">
        <v>0.58099999999999996</v>
      </c>
      <c r="C22" s="3" t="s">
        <v>13</v>
      </c>
      <c r="D22" s="437" t="s">
        <v>123</v>
      </c>
      <c r="E22" s="2" t="s">
        <v>14</v>
      </c>
      <c r="F22" s="436">
        <v>54.87</v>
      </c>
      <c r="G22" s="436">
        <v>58.25</v>
      </c>
      <c r="H22" s="436">
        <v>54.87</v>
      </c>
      <c r="I22" s="138">
        <v>58.23</v>
      </c>
      <c r="J22" s="139">
        <f t="shared" si="1"/>
        <v>3.3800000000000026</v>
      </c>
      <c r="K22" s="436">
        <v>55.01</v>
      </c>
      <c r="L22" s="138">
        <v>58.45</v>
      </c>
      <c r="M22" s="436">
        <v>55.01</v>
      </c>
      <c r="N22" s="138">
        <v>58.09</v>
      </c>
      <c r="O22" s="139">
        <f t="shared" si="2"/>
        <v>3.4400000000000048</v>
      </c>
      <c r="P22" s="140">
        <f t="shared" si="3"/>
        <v>3.4100000000000037</v>
      </c>
      <c r="Q22" s="138">
        <v>60</v>
      </c>
      <c r="R22" s="436">
        <v>61</v>
      </c>
      <c r="S22" s="138">
        <v>1</v>
      </c>
      <c r="T22" s="138">
        <v>1</v>
      </c>
      <c r="U22" s="458">
        <f t="shared" si="4"/>
        <v>1.581</v>
      </c>
      <c r="V22" s="436">
        <v>0.6</v>
      </c>
      <c r="W22" s="138">
        <v>0.45</v>
      </c>
      <c r="X22" s="460">
        <f t="shared" si="5"/>
        <v>285.57603000000023</v>
      </c>
      <c r="Y22" s="165">
        <f t="shared" si="6"/>
        <v>183.03237000000024</v>
      </c>
      <c r="Z22" s="439">
        <f t="shared" si="7"/>
        <v>60</v>
      </c>
      <c r="AA22" s="140">
        <f t="shared" si="8"/>
        <v>0.2295081967213124</v>
      </c>
      <c r="AB22" s="144">
        <f t="shared" si="0"/>
        <v>-2.3333333333326323E-3</v>
      </c>
      <c r="AC22" s="166" t="s">
        <v>97</v>
      </c>
      <c r="AD22" s="166">
        <f>Z13</f>
        <v>74.819999999999993</v>
      </c>
      <c r="AE22" s="450"/>
      <c r="AF22" s="451"/>
      <c r="AG22" s="448"/>
      <c r="AH22" s="448"/>
      <c r="AI22" s="448"/>
      <c r="AJ22" s="448"/>
      <c r="AK22" s="448"/>
      <c r="AL22" s="448"/>
      <c r="AM22" s="448"/>
      <c r="AN22" s="448"/>
      <c r="AO22" s="448"/>
      <c r="AP22" s="448"/>
      <c r="AQ22" s="448"/>
      <c r="AR22" s="448"/>
      <c r="AS22" s="448"/>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row>
    <row r="23" spans="1:73" ht="13.25" customHeight="1">
      <c r="A23" s="436">
        <v>0.5</v>
      </c>
      <c r="B23" s="459">
        <v>0.58099999999999996</v>
      </c>
      <c r="C23" s="3" t="s">
        <v>14</v>
      </c>
      <c r="D23" s="437" t="s">
        <v>123</v>
      </c>
      <c r="E23" s="2" t="s">
        <v>15</v>
      </c>
      <c r="F23" s="436">
        <v>55.01</v>
      </c>
      <c r="G23" s="436">
        <v>58.45</v>
      </c>
      <c r="H23" s="436">
        <v>55.01</v>
      </c>
      <c r="I23" s="138">
        <v>58.23</v>
      </c>
      <c r="J23" s="139">
        <f t="shared" si="1"/>
        <v>3.4400000000000048</v>
      </c>
      <c r="K23" s="436">
        <v>55.02</v>
      </c>
      <c r="L23" s="138">
        <v>58.35</v>
      </c>
      <c r="M23" s="436">
        <v>55.02</v>
      </c>
      <c r="N23" s="138">
        <v>58.09</v>
      </c>
      <c r="O23" s="139">
        <f t="shared" si="2"/>
        <v>3.3299999999999983</v>
      </c>
      <c r="P23" s="140">
        <f t="shared" si="3"/>
        <v>3.3850000000000016</v>
      </c>
      <c r="Q23" s="138">
        <v>6</v>
      </c>
      <c r="R23" s="436">
        <v>7</v>
      </c>
      <c r="S23" s="138">
        <v>1</v>
      </c>
      <c r="T23" s="138">
        <v>1</v>
      </c>
      <c r="U23" s="458">
        <f t="shared" si="4"/>
        <v>1.581</v>
      </c>
      <c r="V23" s="436">
        <v>0.6</v>
      </c>
      <c r="W23" s="138">
        <v>0.45</v>
      </c>
      <c r="X23" s="460">
        <f t="shared" si="5"/>
        <v>27.846152999999994</v>
      </c>
      <c r="Y23" s="165">
        <f t="shared" si="6"/>
        <v>17.591786999999997</v>
      </c>
      <c r="Z23" s="439">
        <f t="shared" si="7"/>
        <v>6</v>
      </c>
      <c r="AA23" s="140">
        <f t="shared" si="8"/>
        <v>0.14285714285721593</v>
      </c>
      <c r="AB23" s="144">
        <f t="shared" si="0"/>
        <v>-1.6666666666651508E-3</v>
      </c>
      <c r="AC23" s="177" t="s">
        <v>98</v>
      </c>
      <c r="AD23" s="177">
        <f>Z11+Z14</f>
        <v>51.489999999999995</v>
      </c>
      <c r="AE23" s="450"/>
      <c r="AF23" s="451"/>
      <c r="AG23" s="448"/>
      <c r="AH23" s="448"/>
      <c r="AI23" s="448"/>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row>
    <row r="24" spans="1:73" ht="13.25" customHeight="1">
      <c r="A24" s="436">
        <v>0.5</v>
      </c>
      <c r="B24" s="459">
        <v>0.58099999999999996</v>
      </c>
      <c r="C24" s="3" t="s">
        <v>15</v>
      </c>
      <c r="D24" s="437" t="s">
        <v>123</v>
      </c>
      <c r="E24" s="2" t="s">
        <v>16</v>
      </c>
      <c r="F24" s="436">
        <v>55.02</v>
      </c>
      <c r="G24" s="436">
        <v>58.35</v>
      </c>
      <c r="H24" s="436">
        <v>55.02</v>
      </c>
      <c r="I24" s="138">
        <v>58.23</v>
      </c>
      <c r="J24" s="139">
        <f t="shared" si="1"/>
        <v>3.3299999999999983</v>
      </c>
      <c r="K24" s="436">
        <v>55.1</v>
      </c>
      <c r="L24" s="138">
        <v>58.33</v>
      </c>
      <c r="M24" s="436">
        <v>55.1</v>
      </c>
      <c r="N24" s="138">
        <v>58.09</v>
      </c>
      <c r="O24" s="139">
        <f t="shared" si="2"/>
        <v>3.2299999999999969</v>
      </c>
      <c r="P24" s="140">
        <f t="shared" si="3"/>
        <v>3.2799999999999976</v>
      </c>
      <c r="Q24" s="138">
        <v>10</v>
      </c>
      <c r="R24" s="436">
        <v>11</v>
      </c>
      <c r="S24" s="138">
        <v>1</v>
      </c>
      <c r="T24" s="138">
        <v>1</v>
      </c>
      <c r="U24" s="458">
        <f t="shared" si="4"/>
        <v>1.581</v>
      </c>
      <c r="V24" s="436">
        <v>0.4</v>
      </c>
      <c r="W24" s="138">
        <v>0.45</v>
      </c>
      <c r="X24" s="460">
        <f t="shared" si="5"/>
        <v>45.698804999999957</v>
      </c>
      <c r="Y24" s="165">
        <f t="shared" si="6"/>
        <v>28.60819499999997</v>
      </c>
      <c r="Z24" s="439">
        <f t="shared" si="7"/>
        <v>10</v>
      </c>
      <c r="AA24" s="140">
        <f t="shared" si="8"/>
        <v>0.72727272727271175</v>
      </c>
      <c r="AB24" s="144">
        <f t="shared" si="0"/>
        <v>-8.0000000000026716E-3</v>
      </c>
      <c r="AC24" s="167" t="s">
        <v>137</v>
      </c>
      <c r="AD24" s="178">
        <f>Z15</f>
        <v>31.490000000000002</v>
      </c>
      <c r="AE24" s="450"/>
      <c r="AF24" s="451"/>
      <c r="AG24" s="448"/>
      <c r="AH24" s="448"/>
      <c r="AI24" s="448"/>
      <c r="AJ24" s="448"/>
      <c r="AK24" s="448"/>
      <c r="AL24" s="448"/>
      <c r="AM24" s="448"/>
      <c r="AN24" s="448"/>
      <c r="AO24" s="448"/>
      <c r="AP24" s="448"/>
      <c r="AQ24" s="448"/>
      <c r="AR24" s="448"/>
      <c r="AS24" s="448"/>
      <c r="AT24" s="448"/>
      <c r="AU24" s="448"/>
      <c r="AV24" s="448"/>
      <c r="AW24" s="448"/>
      <c r="AX24" s="448"/>
      <c r="AY24" s="448"/>
      <c r="AZ24" s="448"/>
      <c r="BA24" s="448"/>
      <c r="BB24" s="448"/>
      <c r="BC24" s="448"/>
      <c r="BD24" s="448"/>
      <c r="BE24" s="448"/>
      <c r="BF24" s="448"/>
      <c r="BG24" s="448"/>
      <c r="BH24" s="448"/>
      <c r="BI24" s="448"/>
      <c r="BJ24" s="448"/>
      <c r="BK24" s="448"/>
      <c r="BL24" s="448"/>
      <c r="BM24" s="448"/>
      <c r="BN24" s="448"/>
      <c r="BO24" s="448"/>
      <c r="BP24" s="448"/>
      <c r="BQ24" s="448"/>
      <c r="BR24" s="448"/>
      <c r="BS24" s="448"/>
      <c r="BT24" s="448"/>
      <c r="BU24" s="448"/>
    </row>
    <row r="25" spans="1:73" ht="13.25" customHeight="1">
      <c r="A25" s="436"/>
      <c r="B25" s="459"/>
      <c r="C25" s="3"/>
      <c r="D25" s="437" t="s">
        <v>123</v>
      </c>
      <c r="E25" s="2"/>
      <c r="F25" s="436"/>
      <c r="G25" s="436"/>
      <c r="H25" s="436"/>
      <c r="I25" s="436"/>
      <c r="J25" s="139" t="str">
        <f t="shared" si="1"/>
        <v/>
      </c>
      <c r="K25" s="436"/>
      <c r="L25" s="138"/>
      <c r="M25" s="436"/>
      <c r="N25" s="436"/>
      <c r="O25" s="139" t="str">
        <f t="shared" si="2"/>
        <v/>
      </c>
      <c r="P25" s="140" t="str">
        <f t="shared" si="3"/>
        <v/>
      </c>
      <c r="Q25" s="440"/>
      <c r="R25" s="441"/>
      <c r="S25" s="441"/>
      <c r="T25" s="441"/>
      <c r="U25" s="458" t="str">
        <f t="shared" si="4"/>
        <v/>
      </c>
      <c r="V25" s="441"/>
      <c r="W25" s="441"/>
      <c r="X25" s="460" t="str">
        <f t="shared" si="5"/>
        <v/>
      </c>
      <c r="Y25" s="165" t="str">
        <f t="shared" si="6"/>
        <v/>
      </c>
      <c r="Z25" s="176" t="str">
        <f t="shared" si="7"/>
        <v/>
      </c>
      <c r="AA25" s="140" t="str">
        <f t="shared" si="8"/>
        <v/>
      </c>
      <c r="AB25" s="144" t="str">
        <f t="shared" si="0"/>
        <v/>
      </c>
      <c r="AC25" s="145" t="s">
        <v>138</v>
      </c>
      <c r="AD25" s="164">
        <f>Z12+Z27+Z28+Z29+Z30</f>
        <v>188</v>
      </c>
      <c r="AE25" s="450"/>
      <c r="AF25" s="450"/>
      <c r="AG25" s="448"/>
      <c r="AH25" s="448"/>
      <c r="AI25" s="448"/>
      <c r="AJ25" s="448"/>
      <c r="AK25" s="448"/>
      <c r="AL25" s="448"/>
      <c r="AM25" s="448"/>
      <c r="AN25" s="448"/>
      <c r="AO25" s="448"/>
      <c r="AP25" s="448"/>
      <c r="AQ25" s="448"/>
      <c r="AR25" s="448"/>
      <c r="AS25" s="448"/>
      <c r="AT25" s="448"/>
      <c r="AU25" s="448"/>
      <c r="AV25" s="448"/>
      <c r="AW25" s="448"/>
      <c r="AX25" s="448"/>
      <c r="AY25" s="448"/>
      <c r="AZ25" s="448"/>
      <c r="BA25" s="448"/>
      <c r="BB25" s="448"/>
      <c r="BC25" s="448"/>
      <c r="BD25" s="448"/>
      <c r="BE25" s="448"/>
      <c r="BF25" s="448"/>
      <c r="BG25" s="448"/>
      <c r="BH25" s="448"/>
      <c r="BI25" s="448"/>
      <c r="BJ25" s="448"/>
      <c r="BK25" s="448"/>
      <c r="BL25" s="448"/>
      <c r="BM25" s="448"/>
      <c r="BN25" s="448"/>
      <c r="BO25" s="448"/>
      <c r="BP25" s="448"/>
      <c r="BQ25" s="448"/>
      <c r="BR25" s="448"/>
      <c r="BS25" s="448"/>
      <c r="BT25" s="448"/>
      <c r="BU25" s="448"/>
    </row>
    <row r="26" spans="1:73" ht="13.25" customHeight="1">
      <c r="A26" s="436"/>
      <c r="B26" s="459"/>
      <c r="C26" s="3"/>
      <c r="D26" s="437" t="s">
        <v>123</v>
      </c>
      <c r="E26" s="2"/>
      <c r="F26" s="436"/>
      <c r="G26" s="436"/>
      <c r="H26" s="436"/>
      <c r="I26" s="436"/>
      <c r="J26" s="139" t="str">
        <f t="shared" si="1"/>
        <v/>
      </c>
      <c r="K26" s="436"/>
      <c r="L26" s="138"/>
      <c r="M26" s="436"/>
      <c r="N26" s="436"/>
      <c r="O26" s="139" t="str">
        <f t="shared" si="2"/>
        <v/>
      </c>
      <c r="P26" s="140" t="str">
        <f t="shared" si="3"/>
        <v/>
      </c>
      <c r="Q26" s="442"/>
      <c r="R26" s="443"/>
      <c r="S26" s="443"/>
      <c r="T26" s="443"/>
      <c r="U26" s="458" t="str">
        <f t="shared" si="4"/>
        <v/>
      </c>
      <c r="V26" s="443"/>
      <c r="W26" s="443"/>
      <c r="X26" s="460" t="str">
        <f t="shared" si="5"/>
        <v/>
      </c>
      <c r="Y26" s="165" t="str">
        <f t="shared" si="6"/>
        <v/>
      </c>
      <c r="Z26" s="176" t="str">
        <f t="shared" si="7"/>
        <v/>
      </c>
      <c r="AA26" s="140" t="str">
        <f t="shared" si="8"/>
        <v/>
      </c>
      <c r="AB26" s="144" t="str">
        <f t="shared" si="0"/>
        <v/>
      </c>
      <c r="AC26" s="168" t="s">
        <v>99</v>
      </c>
      <c r="AD26" s="168">
        <f>Z31+Z32+Z33+Z34</f>
        <v>238.5</v>
      </c>
      <c r="AE26" s="450"/>
      <c r="AF26" s="450"/>
      <c r="AG26" s="448"/>
      <c r="AH26" s="448"/>
      <c r="AI26" s="448"/>
      <c r="AJ26" s="448"/>
      <c r="AK26" s="448"/>
      <c r="AL26" s="448"/>
      <c r="AM26" s="448"/>
      <c r="AN26" s="448"/>
      <c r="AO26" s="448"/>
      <c r="AP26" s="448"/>
      <c r="AQ26" s="448"/>
      <c r="AR26" s="448"/>
      <c r="AS26" s="448"/>
      <c r="AT26" s="448"/>
      <c r="AU26" s="448"/>
      <c r="AV26" s="448"/>
      <c r="AW26" s="448"/>
      <c r="AX26" s="448"/>
      <c r="AY26" s="448"/>
      <c r="AZ26" s="448"/>
      <c r="BA26" s="448"/>
      <c r="BB26" s="448"/>
      <c r="BC26" s="448"/>
      <c r="BD26" s="448"/>
      <c r="BE26" s="448"/>
      <c r="BF26" s="448"/>
      <c r="BG26" s="448"/>
      <c r="BH26" s="448"/>
      <c r="BI26" s="448"/>
      <c r="BJ26" s="448"/>
      <c r="BK26" s="448"/>
      <c r="BL26" s="448"/>
      <c r="BM26" s="448"/>
      <c r="BN26" s="448"/>
      <c r="BO26" s="448"/>
      <c r="BP26" s="448"/>
      <c r="BQ26" s="448"/>
      <c r="BR26" s="448"/>
      <c r="BS26" s="448"/>
      <c r="BT26" s="448"/>
      <c r="BU26" s="448"/>
    </row>
    <row r="27" spans="1:73" ht="13.25" customHeight="1">
      <c r="A27" s="436">
        <v>0.4</v>
      </c>
      <c r="B27" s="459">
        <v>0.52</v>
      </c>
      <c r="C27" s="3" t="s">
        <v>21</v>
      </c>
      <c r="D27" s="137" t="s">
        <v>123</v>
      </c>
      <c r="E27" s="2" t="s">
        <v>22</v>
      </c>
      <c r="F27" s="138">
        <v>55.95</v>
      </c>
      <c r="G27" s="138">
        <v>58.2</v>
      </c>
      <c r="H27" s="138">
        <v>55.95</v>
      </c>
      <c r="I27" s="138">
        <v>58.094999999999999</v>
      </c>
      <c r="J27" s="139">
        <f t="shared" si="1"/>
        <v>2.25</v>
      </c>
      <c r="K27" s="138">
        <v>54.85</v>
      </c>
      <c r="L27" s="138">
        <v>57.96</v>
      </c>
      <c r="M27" s="138">
        <v>54.85</v>
      </c>
      <c r="N27" s="138">
        <v>58.02</v>
      </c>
      <c r="O27" s="139">
        <f t="shared" si="2"/>
        <v>3.1099999999999994</v>
      </c>
      <c r="P27" s="140">
        <f t="shared" si="3"/>
        <v>2.6799999999999997</v>
      </c>
      <c r="Q27" s="138">
        <v>38</v>
      </c>
      <c r="R27" s="138">
        <v>39</v>
      </c>
      <c r="S27" s="138">
        <v>1</v>
      </c>
      <c r="T27" s="138">
        <v>1</v>
      </c>
      <c r="U27" s="458">
        <f t="shared" si="4"/>
        <v>1.52</v>
      </c>
      <c r="V27" s="138">
        <v>0.4</v>
      </c>
      <c r="W27" s="138">
        <v>0.3</v>
      </c>
      <c r="X27" s="460">
        <f t="shared" si="5"/>
        <v>146.71039999999999</v>
      </c>
      <c r="Y27" s="165">
        <f t="shared" si="6"/>
        <v>87.79519999999998</v>
      </c>
      <c r="Z27" s="184">
        <f t="shared" si="7"/>
        <v>38</v>
      </c>
      <c r="AA27" s="140">
        <f t="shared" si="8"/>
        <v>-2.8205128205128238</v>
      </c>
      <c r="AB27" s="144">
        <f t="shared" si="0"/>
        <v>2.8947368421050612E-2</v>
      </c>
      <c r="AC27" s="169" t="s">
        <v>139</v>
      </c>
      <c r="AD27" s="180">
        <f>Z17+Z18</f>
        <v>69</v>
      </c>
      <c r="AE27" s="450"/>
      <c r="AF27" s="450"/>
      <c r="AG27" s="448"/>
      <c r="AH27" s="448"/>
      <c r="AI27" s="448"/>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K27" s="448"/>
      <c r="BL27" s="448"/>
      <c r="BM27" s="448"/>
      <c r="BN27" s="448"/>
      <c r="BO27" s="448"/>
      <c r="BP27" s="448"/>
      <c r="BQ27" s="448"/>
      <c r="BR27" s="448"/>
      <c r="BS27" s="448"/>
      <c r="BT27" s="448"/>
      <c r="BU27" s="448"/>
    </row>
    <row r="28" spans="1:73" ht="13.25" customHeight="1">
      <c r="A28" s="436">
        <v>0.4</v>
      </c>
      <c r="B28" s="459">
        <v>0.52</v>
      </c>
      <c r="C28" s="3" t="s">
        <v>22</v>
      </c>
      <c r="D28" s="137" t="s">
        <v>123</v>
      </c>
      <c r="E28" s="2" t="s">
        <v>23</v>
      </c>
      <c r="F28" s="138">
        <v>55.34</v>
      </c>
      <c r="G28" s="138">
        <v>58.25</v>
      </c>
      <c r="H28" s="138">
        <v>55.34</v>
      </c>
      <c r="I28" s="138">
        <v>58.1</v>
      </c>
      <c r="J28" s="139">
        <f t="shared" si="1"/>
        <v>2.9099999999999966</v>
      </c>
      <c r="K28" s="138">
        <v>55.46</v>
      </c>
      <c r="L28" s="138">
        <v>58.25</v>
      </c>
      <c r="M28" s="138">
        <v>55.46</v>
      </c>
      <c r="N28" s="138">
        <v>58.09</v>
      </c>
      <c r="O28" s="139">
        <f t="shared" si="2"/>
        <v>2.7899999999999991</v>
      </c>
      <c r="P28" s="140">
        <f t="shared" si="3"/>
        <v>2.8499999999999979</v>
      </c>
      <c r="Q28" s="138">
        <v>11</v>
      </c>
      <c r="R28" s="138">
        <v>12</v>
      </c>
      <c r="S28" s="138">
        <v>1</v>
      </c>
      <c r="T28" s="138">
        <v>1</v>
      </c>
      <c r="U28" s="458">
        <f t="shared" si="4"/>
        <v>1.52</v>
      </c>
      <c r="V28" s="138">
        <v>0.6</v>
      </c>
      <c r="W28" s="138">
        <v>0.45</v>
      </c>
      <c r="X28" s="460">
        <f t="shared" si="5"/>
        <v>41.883600000000001</v>
      </c>
      <c r="Y28" s="165">
        <f t="shared" si="6"/>
        <v>24.829200000000011</v>
      </c>
      <c r="Z28" s="184">
        <f t="shared" si="7"/>
        <v>11</v>
      </c>
      <c r="AA28" s="140">
        <f t="shared" si="8"/>
        <v>0.99999999999997868</v>
      </c>
      <c r="AB28" s="144">
        <f t="shared" si="0"/>
        <v>-1.0909090909088093E-2</v>
      </c>
      <c r="AC28" s="182" t="s">
        <v>140</v>
      </c>
      <c r="AD28" s="182">
        <f>Z19+Z20+Z21+Z22+Z23+Z24</f>
        <v>200</v>
      </c>
      <c r="AE28" s="450"/>
      <c r="AF28" s="450"/>
      <c r="AG28" s="448"/>
      <c r="AH28" s="448"/>
      <c r="AI28" s="448"/>
      <c r="AJ28" s="448"/>
      <c r="AK28" s="448"/>
      <c r="AL28" s="448"/>
      <c r="AM28" s="448"/>
      <c r="AN28" s="448"/>
      <c r="AO28" s="448"/>
      <c r="AP28" s="448"/>
      <c r="AQ28" s="448"/>
      <c r="AR28" s="448"/>
      <c r="AS28" s="448"/>
      <c r="AT28" s="448"/>
      <c r="AU28" s="448"/>
      <c r="AV28" s="448"/>
      <c r="AW28" s="448"/>
      <c r="AX28" s="448"/>
      <c r="AY28" s="448"/>
      <c r="AZ28" s="448"/>
      <c r="BA28" s="448"/>
      <c r="BB28" s="448"/>
      <c r="BC28" s="448"/>
      <c r="BD28" s="448"/>
      <c r="BE28" s="448"/>
      <c r="BF28" s="448"/>
      <c r="BG28" s="448"/>
      <c r="BH28" s="448"/>
      <c r="BI28" s="448"/>
      <c r="BJ28" s="448"/>
      <c r="BK28" s="448"/>
      <c r="BL28" s="448"/>
      <c r="BM28" s="448"/>
      <c r="BN28" s="448"/>
      <c r="BO28" s="448"/>
      <c r="BP28" s="448"/>
      <c r="BQ28" s="448"/>
      <c r="BR28" s="448"/>
      <c r="BS28" s="448"/>
      <c r="BT28" s="448"/>
      <c r="BU28" s="448"/>
    </row>
    <row r="29" spans="1:73" ht="13.25" customHeight="1">
      <c r="A29" s="436">
        <v>0.4</v>
      </c>
      <c r="B29" s="459">
        <v>0.52</v>
      </c>
      <c r="C29" s="3" t="s">
        <v>23</v>
      </c>
      <c r="D29" s="137" t="s">
        <v>123</v>
      </c>
      <c r="E29" s="2" t="s">
        <v>24</v>
      </c>
      <c r="F29" s="138">
        <v>55.46</v>
      </c>
      <c r="G29" s="138">
        <v>58.53</v>
      </c>
      <c r="H29" s="138">
        <v>55.46</v>
      </c>
      <c r="I29" s="138">
        <v>58.26</v>
      </c>
      <c r="J29" s="139">
        <f t="shared" si="1"/>
        <v>3.0700000000000003</v>
      </c>
      <c r="K29" s="138">
        <v>55.88</v>
      </c>
      <c r="L29" s="138">
        <v>58.25</v>
      </c>
      <c r="M29" s="138">
        <v>55.88</v>
      </c>
      <c r="N29" s="138">
        <v>58.1</v>
      </c>
      <c r="O29" s="139">
        <f t="shared" si="2"/>
        <v>2.3699999999999974</v>
      </c>
      <c r="P29" s="140">
        <f t="shared" si="3"/>
        <v>2.7199999999999989</v>
      </c>
      <c r="Q29" s="138">
        <v>73</v>
      </c>
      <c r="R29" s="138">
        <v>74</v>
      </c>
      <c r="S29" s="138">
        <v>1</v>
      </c>
      <c r="T29" s="138">
        <v>1</v>
      </c>
      <c r="U29" s="458">
        <f t="shared" si="4"/>
        <v>1.52</v>
      </c>
      <c r="V29" s="138">
        <v>0.6</v>
      </c>
      <c r="W29" s="138">
        <v>0.45</v>
      </c>
      <c r="X29" s="460">
        <f t="shared" si="5"/>
        <v>257.4271999999998</v>
      </c>
      <c r="Y29" s="165">
        <f t="shared" si="6"/>
        <v>144.24799999999976</v>
      </c>
      <c r="Z29" s="184">
        <f t="shared" si="7"/>
        <v>73</v>
      </c>
      <c r="AA29" s="140">
        <f t="shared" si="8"/>
        <v>0.56756756756756988</v>
      </c>
      <c r="AB29" s="144">
        <f t="shared" si="0"/>
        <v>-5.7534246575343673E-3</v>
      </c>
      <c r="AC29" s="170" t="s">
        <v>141</v>
      </c>
      <c r="AD29" s="183">
        <f>Z35</f>
        <v>64</v>
      </c>
      <c r="AE29" s="450"/>
      <c r="AF29" s="450"/>
      <c r="AG29" s="448"/>
      <c r="AH29" s="448"/>
      <c r="AI29" s="448"/>
      <c r="AJ29" s="448"/>
      <c r="AK29" s="448"/>
      <c r="AL29" s="448"/>
      <c r="AM29" s="448"/>
      <c r="AN29" s="448"/>
      <c r="AO29" s="448"/>
      <c r="AP29" s="448"/>
      <c r="AQ29" s="448"/>
      <c r="AR29" s="448"/>
      <c r="AS29" s="448"/>
      <c r="AT29" s="448"/>
      <c r="AU29" s="448"/>
      <c r="AV29" s="448"/>
      <c r="AW29" s="448"/>
      <c r="AX29" s="448"/>
      <c r="AY29" s="448"/>
      <c r="AZ29" s="448"/>
      <c r="BA29" s="448"/>
      <c r="BB29" s="448"/>
      <c r="BC29" s="448"/>
      <c r="BD29" s="448"/>
      <c r="BE29" s="448"/>
      <c r="BF29" s="448"/>
      <c r="BG29" s="448"/>
      <c r="BH29" s="448"/>
      <c r="BI29" s="448"/>
      <c r="BJ29" s="448"/>
      <c r="BK29" s="448"/>
      <c r="BL29" s="448"/>
      <c r="BM29" s="448"/>
      <c r="BN29" s="448"/>
      <c r="BO29" s="448"/>
      <c r="BP29" s="448"/>
      <c r="BQ29" s="448"/>
      <c r="BR29" s="448"/>
      <c r="BS29" s="448"/>
      <c r="BT29" s="448"/>
      <c r="BU29" s="448"/>
    </row>
    <row r="30" spans="1:73" ht="13.25" customHeight="1">
      <c r="A30" s="436">
        <v>0.4</v>
      </c>
      <c r="B30" s="459">
        <v>0.52</v>
      </c>
      <c r="C30" s="3" t="s">
        <v>24</v>
      </c>
      <c r="D30" s="137" t="s">
        <v>123</v>
      </c>
      <c r="E30" s="2" t="s">
        <v>25</v>
      </c>
      <c r="F30" s="138">
        <v>55.88</v>
      </c>
      <c r="G30" s="138">
        <v>58.3</v>
      </c>
      <c r="H30" s="138">
        <v>55.88</v>
      </c>
      <c r="I30" s="138">
        <v>58.31</v>
      </c>
      <c r="J30" s="139">
        <f t="shared" si="1"/>
        <v>2.4199999999999946</v>
      </c>
      <c r="K30" s="138">
        <v>55.93</v>
      </c>
      <c r="L30" s="138">
        <v>58.53</v>
      </c>
      <c r="M30" s="138">
        <v>55.93</v>
      </c>
      <c r="N30" s="138">
        <v>58.09</v>
      </c>
      <c r="O30" s="139">
        <f t="shared" si="2"/>
        <v>2.6000000000000014</v>
      </c>
      <c r="P30" s="140">
        <f t="shared" si="3"/>
        <v>2.509999999999998</v>
      </c>
      <c r="Q30" s="138">
        <v>20</v>
      </c>
      <c r="R30" s="138">
        <v>21</v>
      </c>
      <c r="S30" s="138">
        <v>1</v>
      </c>
      <c r="T30" s="138">
        <v>1</v>
      </c>
      <c r="U30" s="458">
        <f t="shared" si="4"/>
        <v>1.52</v>
      </c>
      <c r="V30" s="138">
        <v>0.4</v>
      </c>
      <c r="W30" s="138">
        <v>0.3</v>
      </c>
      <c r="X30" s="460">
        <f t="shared" si="5"/>
        <v>68.552000000000064</v>
      </c>
      <c r="Y30" s="165">
        <f t="shared" si="6"/>
        <v>37.544000000000054</v>
      </c>
      <c r="Z30" s="184">
        <f t="shared" si="7"/>
        <v>20</v>
      </c>
      <c r="AA30" s="140">
        <f t="shared" si="8"/>
        <v>0.23809523809522454</v>
      </c>
      <c r="AB30" s="144">
        <f t="shared" si="0"/>
        <v>-2.4999999999977263E-3</v>
      </c>
      <c r="AC30" s="444"/>
      <c r="AD30" s="147"/>
      <c r="AE30" s="450"/>
      <c r="AF30" s="450"/>
      <c r="AG30" s="448"/>
      <c r="AH30" s="448"/>
      <c r="AI30" s="448"/>
      <c r="AJ30" s="448"/>
      <c r="AK30" s="448"/>
      <c r="AL30" s="448"/>
      <c r="AM30" s="448"/>
      <c r="AN30" s="448"/>
      <c r="AO30" s="448"/>
      <c r="AP30" s="448"/>
      <c r="AQ30" s="448"/>
      <c r="AR30" s="448"/>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row>
    <row r="31" spans="1:73" ht="13.25" customHeight="1">
      <c r="A31" s="436">
        <v>0.4</v>
      </c>
      <c r="B31" s="459">
        <v>0.52</v>
      </c>
      <c r="C31" s="3" t="s">
        <v>25</v>
      </c>
      <c r="D31" s="137" t="s">
        <v>123</v>
      </c>
      <c r="E31" s="2" t="s">
        <v>26</v>
      </c>
      <c r="F31" s="138">
        <v>54.51</v>
      </c>
      <c r="G31" s="138">
        <v>58</v>
      </c>
      <c r="H31" s="138">
        <v>54.51</v>
      </c>
      <c r="I31" s="138">
        <v>58.14</v>
      </c>
      <c r="J31" s="139">
        <f t="shared" si="1"/>
        <v>3.490000000000002</v>
      </c>
      <c r="K31" s="138">
        <v>54.67</v>
      </c>
      <c r="L31" s="138">
        <v>57.57</v>
      </c>
      <c r="M31" s="138">
        <v>54.67</v>
      </c>
      <c r="N31" s="138">
        <v>57.49</v>
      </c>
      <c r="O31" s="139">
        <f t="shared" si="2"/>
        <v>2.8999999999999986</v>
      </c>
      <c r="P31" s="140">
        <f t="shared" si="3"/>
        <v>3.1950000000000003</v>
      </c>
      <c r="Q31" s="138">
        <v>53</v>
      </c>
      <c r="R31" s="138">
        <v>54</v>
      </c>
      <c r="S31" s="138">
        <v>1</v>
      </c>
      <c r="T31" s="138">
        <v>1</v>
      </c>
      <c r="U31" s="458">
        <f t="shared" si="4"/>
        <v>1.52</v>
      </c>
      <c r="V31" s="138">
        <v>0.4</v>
      </c>
      <c r="W31" s="138">
        <v>0.3</v>
      </c>
      <c r="X31" s="460">
        <f t="shared" si="5"/>
        <v>246.11080000000007</v>
      </c>
      <c r="Y31" s="165">
        <f t="shared" si="6"/>
        <v>163.93960000000001</v>
      </c>
      <c r="Z31" s="179">
        <f>IF(R31="","",R31-(S31/2)-(T31/2))</f>
        <v>53</v>
      </c>
      <c r="AA31" s="140">
        <f t="shared" si="8"/>
        <v>0.29629629629630311</v>
      </c>
      <c r="AB31" s="144">
        <f t="shared" si="0"/>
        <v>-3.018867924531321E-3</v>
      </c>
      <c r="AC31" s="147"/>
      <c r="AD31" s="147"/>
      <c r="AE31" s="450"/>
      <c r="AF31" s="450"/>
      <c r="AG31" s="448"/>
      <c r="AH31" s="448"/>
      <c r="AI31" s="448"/>
      <c r="AJ31" s="448"/>
      <c r="AK31" s="448"/>
      <c r="AL31" s="448"/>
      <c r="AM31" s="448"/>
      <c r="AN31" s="448"/>
      <c r="AO31" s="448"/>
      <c r="AP31" s="448"/>
      <c r="AQ31" s="448"/>
      <c r="AR31" s="448"/>
      <c r="AS31" s="448"/>
      <c r="AT31" s="448"/>
      <c r="AU31" s="448"/>
      <c r="AV31" s="448"/>
      <c r="AW31" s="448"/>
      <c r="AX31" s="448"/>
      <c r="AY31" s="448"/>
      <c r="AZ31" s="448"/>
      <c r="BA31" s="448"/>
      <c r="BB31" s="448"/>
      <c r="BC31" s="448"/>
      <c r="BD31" s="448"/>
      <c r="BE31" s="448"/>
      <c r="BF31" s="448"/>
      <c r="BG31" s="448"/>
      <c r="BH31" s="448"/>
      <c r="BI31" s="448"/>
      <c r="BJ31" s="448"/>
      <c r="BK31" s="448"/>
      <c r="BL31" s="448"/>
      <c r="BM31" s="448"/>
      <c r="BN31" s="448"/>
      <c r="BO31" s="448"/>
      <c r="BP31" s="448"/>
      <c r="BQ31" s="448"/>
      <c r="BR31" s="448"/>
      <c r="BS31" s="448"/>
      <c r="BT31" s="448"/>
      <c r="BU31" s="448"/>
    </row>
    <row r="32" spans="1:73" ht="13.25" customHeight="1">
      <c r="A32" s="436">
        <v>0.4</v>
      </c>
      <c r="B32" s="459">
        <v>0.52</v>
      </c>
      <c r="C32" s="3" t="s">
        <v>26</v>
      </c>
      <c r="D32" s="137" t="s">
        <v>123</v>
      </c>
      <c r="E32" s="2" t="s">
        <v>27</v>
      </c>
      <c r="F32" s="138">
        <v>54.67</v>
      </c>
      <c r="G32" s="138">
        <v>58.2</v>
      </c>
      <c r="H32" s="138">
        <v>54.67</v>
      </c>
      <c r="I32" s="138">
        <v>58.1</v>
      </c>
      <c r="J32" s="139">
        <f t="shared" si="1"/>
        <v>3.5300000000000011</v>
      </c>
      <c r="K32" s="138">
        <v>54.85</v>
      </c>
      <c r="L32" s="138">
        <v>58</v>
      </c>
      <c r="M32" s="138">
        <v>54.85</v>
      </c>
      <c r="N32" s="138">
        <v>58.14</v>
      </c>
      <c r="O32" s="139">
        <f t="shared" si="2"/>
        <v>3.1499999999999986</v>
      </c>
      <c r="P32" s="140">
        <f t="shared" si="3"/>
        <v>3.34</v>
      </c>
      <c r="Q32" s="138">
        <v>73</v>
      </c>
      <c r="R32" s="138">
        <v>73</v>
      </c>
      <c r="S32" s="138">
        <v>1</v>
      </c>
      <c r="T32" s="138">
        <v>1</v>
      </c>
      <c r="U32" s="458">
        <f t="shared" si="4"/>
        <v>1.52</v>
      </c>
      <c r="V32" s="138">
        <v>0.4</v>
      </c>
      <c r="W32" s="138">
        <v>0.3</v>
      </c>
      <c r="X32" s="460">
        <f t="shared" si="5"/>
        <v>350.20800000000003</v>
      </c>
      <c r="Y32" s="165">
        <f t="shared" si="6"/>
        <v>238.57920000000001</v>
      </c>
      <c r="Z32" s="179">
        <f t="shared" si="7"/>
        <v>72</v>
      </c>
      <c r="AA32" s="140">
        <f t="shared" si="8"/>
        <v>0.24657534246575302</v>
      </c>
      <c r="AB32" s="144">
        <f t="shared" si="0"/>
        <v>0</v>
      </c>
      <c r="AC32" s="147"/>
      <c r="AD32" s="147"/>
      <c r="AE32" s="450"/>
      <c r="AF32" s="450"/>
      <c r="AG32" s="448"/>
      <c r="AH32" s="448"/>
      <c r="AI32" s="448"/>
      <c r="AJ32" s="448"/>
      <c r="AK32" s="448"/>
      <c r="AL32" s="448"/>
      <c r="AM32" s="448"/>
      <c r="AN32" s="448"/>
      <c r="AO32" s="448"/>
      <c r="AP32" s="448"/>
      <c r="AQ32" s="448"/>
      <c r="AR32" s="448"/>
      <c r="AS32" s="448"/>
      <c r="AT32" s="448"/>
      <c r="AU32" s="448"/>
      <c r="AV32" s="448"/>
      <c r="AW32" s="448"/>
      <c r="AX32" s="448"/>
      <c r="AY32" s="448"/>
      <c r="AZ32" s="448"/>
      <c r="BA32" s="448"/>
      <c r="BB32" s="448"/>
      <c r="BC32" s="448"/>
      <c r="BD32" s="448"/>
      <c r="BE32" s="448"/>
      <c r="BF32" s="448"/>
      <c r="BG32" s="448"/>
      <c r="BH32" s="448"/>
      <c r="BI32" s="448"/>
      <c r="BJ32" s="448"/>
      <c r="BK32" s="448"/>
      <c r="BL32" s="448"/>
      <c r="BM32" s="448"/>
      <c r="BN32" s="448"/>
      <c r="BO32" s="448"/>
      <c r="BP32" s="448"/>
      <c r="BQ32" s="448"/>
      <c r="BR32" s="448"/>
      <c r="BS32" s="448"/>
      <c r="BT32" s="448"/>
      <c r="BU32" s="448"/>
    </row>
    <row r="33" spans="1:73" ht="13.25" customHeight="1">
      <c r="A33" s="436">
        <v>0.4</v>
      </c>
      <c r="B33" s="459">
        <v>0.52</v>
      </c>
      <c r="C33" s="3" t="s">
        <v>27</v>
      </c>
      <c r="D33" s="137" t="s">
        <v>123</v>
      </c>
      <c r="E33" s="2" t="s">
        <v>28</v>
      </c>
      <c r="F33" s="138">
        <v>54.31</v>
      </c>
      <c r="G33" s="138">
        <v>58.07</v>
      </c>
      <c r="H33" s="138">
        <v>54.31</v>
      </c>
      <c r="I33" s="138">
        <v>57.9</v>
      </c>
      <c r="J33" s="139">
        <f t="shared" si="1"/>
        <v>3.759999999999998</v>
      </c>
      <c r="K33" s="138">
        <v>54.65</v>
      </c>
      <c r="L33" s="138">
        <v>57.3</v>
      </c>
      <c r="M33" s="138">
        <v>54.65</v>
      </c>
      <c r="N33" s="138">
        <v>57.44</v>
      </c>
      <c r="O33" s="139">
        <f t="shared" si="2"/>
        <v>2.6499999999999986</v>
      </c>
      <c r="P33" s="140">
        <f t="shared" si="3"/>
        <v>3.2049999999999983</v>
      </c>
      <c r="Q33" s="138">
        <v>30.5</v>
      </c>
      <c r="R33" s="138">
        <v>31.5</v>
      </c>
      <c r="S33" s="138">
        <v>1</v>
      </c>
      <c r="T33" s="138">
        <v>1</v>
      </c>
      <c r="U33" s="458">
        <f t="shared" si="4"/>
        <v>1.52</v>
      </c>
      <c r="V33" s="138">
        <v>0.4</v>
      </c>
      <c r="W33" s="138">
        <v>0.3</v>
      </c>
      <c r="X33" s="460">
        <f t="shared" si="5"/>
        <v>142.09339999999995</v>
      </c>
      <c r="Y33" s="165">
        <f t="shared" si="6"/>
        <v>94.806199999999905</v>
      </c>
      <c r="Z33" s="179">
        <f t="shared" si="7"/>
        <v>30.5</v>
      </c>
      <c r="AA33" s="140">
        <f t="shared" si="8"/>
        <v>1.0793650793650678</v>
      </c>
      <c r="AB33" s="144">
        <f t="shared" si="0"/>
        <v>-1.1147540983607485E-2</v>
      </c>
      <c r="AC33" s="147"/>
      <c r="AD33" s="147"/>
      <c r="AE33" s="450"/>
      <c r="AF33" s="450"/>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row>
    <row r="34" spans="1:73" ht="13.25" customHeight="1">
      <c r="A34" s="436">
        <v>0.4</v>
      </c>
      <c r="B34" s="459">
        <v>0.52</v>
      </c>
      <c r="C34" s="3" t="s">
        <v>28</v>
      </c>
      <c r="D34" s="137" t="s">
        <v>123</v>
      </c>
      <c r="E34" s="2" t="s">
        <v>29</v>
      </c>
      <c r="F34" s="138">
        <v>54.65</v>
      </c>
      <c r="G34" s="138">
        <v>58.25</v>
      </c>
      <c r="H34" s="138">
        <v>54.65</v>
      </c>
      <c r="I34" s="138">
        <v>58.09</v>
      </c>
      <c r="J34" s="139">
        <f t="shared" si="1"/>
        <v>3.6000000000000014</v>
      </c>
      <c r="K34" s="138">
        <v>55.34</v>
      </c>
      <c r="L34" s="138">
        <v>58.07</v>
      </c>
      <c r="M34" s="138">
        <v>55.34</v>
      </c>
      <c r="N34" s="138">
        <v>57.89</v>
      </c>
      <c r="O34" s="139">
        <f t="shared" si="2"/>
        <v>2.7299999999999969</v>
      </c>
      <c r="P34" s="140">
        <f t="shared" si="3"/>
        <v>3.1649999999999991</v>
      </c>
      <c r="Q34" s="138">
        <v>83</v>
      </c>
      <c r="R34" s="138">
        <v>84</v>
      </c>
      <c r="S34" s="138">
        <v>1</v>
      </c>
      <c r="T34" s="138">
        <v>1</v>
      </c>
      <c r="U34" s="458">
        <f t="shared" si="4"/>
        <v>1.52</v>
      </c>
      <c r="V34" s="138">
        <v>0.4</v>
      </c>
      <c r="W34" s="138">
        <v>0.3</v>
      </c>
      <c r="X34" s="460">
        <f t="shared" si="5"/>
        <v>372.80280000000016</v>
      </c>
      <c r="Y34" s="165">
        <f t="shared" si="6"/>
        <v>244.11960000000016</v>
      </c>
      <c r="Z34" s="179">
        <f t="shared" si="7"/>
        <v>83</v>
      </c>
      <c r="AA34" s="140">
        <f t="shared" si="8"/>
        <v>0.82142857142857717</v>
      </c>
      <c r="AB34" s="144">
        <f t="shared" si="0"/>
        <v>-8.3132530120479942E-3</v>
      </c>
      <c r="AC34" s="147"/>
      <c r="AD34" s="147"/>
      <c r="AE34" s="450"/>
      <c r="AF34" s="450"/>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row>
    <row r="35" spans="1:73" ht="13.25" customHeight="1">
      <c r="A35" s="436">
        <v>1.2</v>
      </c>
      <c r="B35" s="459">
        <v>1.5</v>
      </c>
      <c r="C35" s="3" t="s">
        <v>29</v>
      </c>
      <c r="D35" s="137" t="s">
        <v>123</v>
      </c>
      <c r="E35" s="2" t="s">
        <v>30</v>
      </c>
      <c r="F35" s="138">
        <v>56.3</v>
      </c>
      <c r="G35" s="138">
        <v>57.84</v>
      </c>
      <c r="H35" s="138">
        <v>56.3</v>
      </c>
      <c r="I35" s="138">
        <v>58.14</v>
      </c>
      <c r="J35" s="139">
        <f t="shared" si="1"/>
        <v>1.5400000000000063</v>
      </c>
      <c r="K35" s="138">
        <v>56.44</v>
      </c>
      <c r="L35" s="138">
        <v>58.2</v>
      </c>
      <c r="M35" s="138">
        <v>56.44</v>
      </c>
      <c r="N35" s="138">
        <v>58.21</v>
      </c>
      <c r="O35" s="139">
        <f t="shared" si="2"/>
        <v>1.7600000000000051</v>
      </c>
      <c r="P35" s="140">
        <f t="shared" si="3"/>
        <v>1.6500000000000057</v>
      </c>
      <c r="Q35" s="138">
        <v>64</v>
      </c>
      <c r="R35" s="138">
        <v>65</v>
      </c>
      <c r="S35" s="138">
        <v>1</v>
      </c>
      <c r="T35" s="138">
        <v>1</v>
      </c>
      <c r="U35" s="458">
        <f t="shared" si="4"/>
        <v>2.2999999999999998</v>
      </c>
      <c r="V35" s="138">
        <v>0.4</v>
      </c>
      <c r="W35" s="138">
        <v>0.3</v>
      </c>
      <c r="X35" s="460">
        <f t="shared" si="5"/>
        <v>250.2400000000008</v>
      </c>
      <c r="Y35" s="165">
        <f t="shared" si="6"/>
        <v>0</v>
      </c>
      <c r="Z35" s="445">
        <f t="shared" si="7"/>
        <v>64</v>
      </c>
      <c r="AA35" s="140">
        <f t="shared" si="8"/>
        <v>0.21538461538461623</v>
      </c>
      <c r="AB35" s="144">
        <f t="shared" si="0"/>
        <v>-2.1874999999980105E-3</v>
      </c>
      <c r="AC35" s="147"/>
      <c r="AD35" s="147"/>
      <c r="AE35" s="450"/>
      <c r="AF35" s="450"/>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row>
    <row r="36" spans="1:73" ht="13.25" customHeight="1">
      <c r="A36" s="436"/>
      <c r="B36" s="459"/>
      <c r="C36" s="3"/>
      <c r="D36" s="137" t="s">
        <v>123</v>
      </c>
      <c r="E36" s="2"/>
      <c r="F36" s="138"/>
      <c r="G36" s="138"/>
      <c r="H36" s="138"/>
      <c r="I36" s="138"/>
      <c r="J36" s="139" t="str">
        <f t="shared" si="1"/>
        <v/>
      </c>
      <c r="K36" s="138"/>
      <c r="L36" s="138"/>
      <c r="M36" s="138"/>
      <c r="N36" s="138"/>
      <c r="O36" s="139" t="str">
        <f t="shared" si="2"/>
        <v/>
      </c>
      <c r="P36" s="140" t="str">
        <f t="shared" si="3"/>
        <v/>
      </c>
      <c r="Q36" s="138"/>
      <c r="R36" s="138"/>
      <c r="S36" s="138"/>
      <c r="T36" s="138"/>
      <c r="U36" s="458" t="str">
        <f t="shared" si="4"/>
        <v/>
      </c>
      <c r="V36" s="138"/>
      <c r="W36" s="138"/>
      <c r="X36" s="460" t="str">
        <f t="shared" si="5"/>
        <v/>
      </c>
      <c r="Y36" s="165" t="str">
        <f t="shared" si="6"/>
        <v/>
      </c>
      <c r="Z36" s="176" t="str">
        <f t="shared" si="7"/>
        <v/>
      </c>
      <c r="AA36" s="140" t="str">
        <f t="shared" si="8"/>
        <v/>
      </c>
      <c r="AB36" s="144" t="str">
        <f t="shared" si="0"/>
        <v/>
      </c>
      <c r="AC36" s="147"/>
      <c r="AD36" s="147"/>
      <c r="AE36" s="450"/>
      <c r="AF36" s="450"/>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row>
    <row r="37" spans="1:73" ht="13.25" customHeight="1">
      <c r="A37" s="436"/>
      <c r="B37" s="459"/>
      <c r="C37" s="3"/>
      <c r="D37" s="137" t="s">
        <v>123</v>
      </c>
      <c r="E37" s="2"/>
      <c r="F37" s="138"/>
      <c r="G37" s="138"/>
      <c r="H37" s="138"/>
      <c r="I37" s="138"/>
      <c r="J37" s="139" t="str">
        <f t="shared" si="1"/>
        <v/>
      </c>
      <c r="K37" s="138"/>
      <c r="L37" s="138"/>
      <c r="M37" s="138"/>
      <c r="N37" s="138"/>
      <c r="O37" s="139" t="str">
        <f t="shared" si="2"/>
        <v/>
      </c>
      <c r="P37" s="140" t="str">
        <f t="shared" si="3"/>
        <v/>
      </c>
      <c r="Q37" s="138"/>
      <c r="R37" s="138"/>
      <c r="S37" s="138"/>
      <c r="T37" s="138"/>
      <c r="U37" s="458" t="str">
        <f t="shared" si="4"/>
        <v/>
      </c>
      <c r="V37" s="138"/>
      <c r="W37" s="138"/>
      <c r="X37" s="460" t="str">
        <f t="shared" si="5"/>
        <v/>
      </c>
      <c r="Y37" s="165" t="str">
        <f t="shared" si="6"/>
        <v/>
      </c>
      <c r="Z37" s="176" t="str">
        <f t="shared" si="7"/>
        <v/>
      </c>
      <c r="AA37" s="140" t="str">
        <f t="shared" si="8"/>
        <v/>
      </c>
      <c r="AB37" s="144" t="str">
        <f t="shared" si="0"/>
        <v/>
      </c>
      <c r="AC37" s="147"/>
      <c r="AD37" s="147"/>
      <c r="AE37" s="450"/>
      <c r="AF37" s="450"/>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row>
    <row r="38" spans="1:73" ht="13.25" customHeight="1">
      <c r="A38" s="436"/>
      <c r="B38" s="459"/>
      <c r="C38" s="3"/>
      <c r="D38" s="137" t="s">
        <v>123</v>
      </c>
      <c r="E38" s="2"/>
      <c r="F38" s="138"/>
      <c r="G38" s="138"/>
      <c r="H38" s="138"/>
      <c r="I38" s="138"/>
      <c r="J38" s="139" t="str">
        <f t="shared" si="1"/>
        <v/>
      </c>
      <c r="K38" s="138"/>
      <c r="L38" s="138"/>
      <c r="M38" s="138"/>
      <c r="N38" s="138"/>
      <c r="O38" s="139" t="str">
        <f t="shared" si="2"/>
        <v/>
      </c>
      <c r="P38" s="140" t="str">
        <f t="shared" si="3"/>
        <v/>
      </c>
      <c r="Q38" s="138"/>
      <c r="R38" s="138"/>
      <c r="S38" s="138"/>
      <c r="T38" s="138"/>
      <c r="U38" s="458" t="str">
        <f t="shared" si="4"/>
        <v/>
      </c>
      <c r="V38" s="138"/>
      <c r="W38" s="138"/>
      <c r="X38" s="460" t="str">
        <f t="shared" si="5"/>
        <v/>
      </c>
      <c r="Y38" s="165" t="str">
        <f t="shared" si="6"/>
        <v/>
      </c>
      <c r="Z38" s="176" t="str">
        <f t="shared" si="7"/>
        <v/>
      </c>
      <c r="AA38" s="140" t="str">
        <f t="shared" si="8"/>
        <v/>
      </c>
      <c r="AB38" s="144" t="str">
        <f t="shared" si="0"/>
        <v/>
      </c>
      <c r="AC38" s="147"/>
      <c r="AD38" s="147"/>
      <c r="AE38" s="450"/>
      <c r="AF38" s="450"/>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row>
    <row r="39" spans="1:73" ht="13.25" customHeight="1">
      <c r="A39" s="436"/>
      <c r="B39" s="459"/>
      <c r="C39" s="3"/>
      <c r="D39" s="137" t="s">
        <v>123</v>
      </c>
      <c r="E39" s="2"/>
      <c r="F39" s="138"/>
      <c r="G39" s="138"/>
      <c r="H39" s="138"/>
      <c r="I39" s="138"/>
      <c r="J39" s="139" t="str">
        <f t="shared" si="1"/>
        <v/>
      </c>
      <c r="K39" s="138"/>
      <c r="L39" s="138"/>
      <c r="M39" s="138"/>
      <c r="N39" s="138"/>
      <c r="O39" s="139" t="str">
        <f t="shared" si="2"/>
        <v/>
      </c>
      <c r="P39" s="140" t="str">
        <f t="shared" si="3"/>
        <v/>
      </c>
      <c r="Q39" s="138"/>
      <c r="R39" s="138"/>
      <c r="S39" s="138"/>
      <c r="T39" s="138"/>
      <c r="U39" s="458" t="str">
        <f t="shared" si="4"/>
        <v/>
      </c>
      <c r="V39" s="138"/>
      <c r="W39" s="138"/>
      <c r="X39" s="460" t="str">
        <f t="shared" si="5"/>
        <v/>
      </c>
      <c r="Y39" s="165" t="str">
        <f t="shared" si="6"/>
        <v/>
      </c>
      <c r="Z39" s="176" t="str">
        <f t="shared" si="7"/>
        <v/>
      </c>
      <c r="AA39" s="140" t="str">
        <f t="shared" si="8"/>
        <v/>
      </c>
      <c r="AB39" s="144" t="str">
        <f t="shared" si="0"/>
        <v/>
      </c>
      <c r="AC39" s="147"/>
      <c r="AD39" s="147"/>
      <c r="AE39" s="450"/>
      <c r="AF39" s="450"/>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row>
    <row r="40" spans="1:73" ht="13.25" customHeight="1">
      <c r="A40" s="436"/>
      <c r="B40" s="459"/>
      <c r="C40" s="3"/>
      <c r="D40" s="137" t="s">
        <v>123</v>
      </c>
      <c r="E40" s="2"/>
      <c r="F40" s="138"/>
      <c r="G40" s="138"/>
      <c r="H40" s="138"/>
      <c r="I40" s="138"/>
      <c r="J40" s="139" t="str">
        <f t="shared" si="1"/>
        <v/>
      </c>
      <c r="K40" s="138"/>
      <c r="L40" s="138"/>
      <c r="M40" s="138"/>
      <c r="N40" s="138"/>
      <c r="O40" s="139" t="str">
        <f t="shared" si="2"/>
        <v/>
      </c>
      <c r="P40" s="140" t="str">
        <f t="shared" si="3"/>
        <v/>
      </c>
      <c r="Q40" s="138"/>
      <c r="R40" s="138"/>
      <c r="S40" s="138"/>
      <c r="T40" s="138"/>
      <c r="U40" s="458" t="str">
        <f t="shared" si="4"/>
        <v/>
      </c>
      <c r="V40" s="138"/>
      <c r="W40" s="138"/>
      <c r="X40" s="460" t="str">
        <f t="shared" si="5"/>
        <v/>
      </c>
      <c r="Y40" s="165" t="str">
        <f t="shared" si="6"/>
        <v/>
      </c>
      <c r="Z40" s="176" t="str">
        <f t="shared" si="7"/>
        <v/>
      </c>
      <c r="AA40" s="140" t="str">
        <f t="shared" si="8"/>
        <v/>
      </c>
      <c r="AB40" s="144" t="str">
        <f t="shared" si="0"/>
        <v/>
      </c>
      <c r="AC40" s="147"/>
      <c r="AD40" s="147"/>
      <c r="AE40" s="450"/>
      <c r="AF40" s="450"/>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row>
    <row r="41" spans="1:73" ht="13.25" customHeight="1">
      <c r="A41" s="436"/>
      <c r="B41" s="459"/>
      <c r="C41" s="3"/>
      <c r="D41" s="137" t="s">
        <v>123</v>
      </c>
      <c r="E41" s="2"/>
      <c r="F41" s="138"/>
      <c r="G41" s="138"/>
      <c r="H41" s="138"/>
      <c r="I41" s="138"/>
      <c r="J41" s="139" t="str">
        <f t="shared" si="1"/>
        <v/>
      </c>
      <c r="K41" s="138"/>
      <c r="L41" s="138"/>
      <c r="M41" s="138"/>
      <c r="N41" s="138"/>
      <c r="O41" s="139" t="str">
        <f t="shared" si="2"/>
        <v/>
      </c>
      <c r="P41" s="140" t="str">
        <f t="shared" si="3"/>
        <v/>
      </c>
      <c r="Q41" s="138"/>
      <c r="R41" s="138"/>
      <c r="S41" s="138"/>
      <c r="T41" s="138"/>
      <c r="U41" s="458" t="str">
        <f t="shared" si="4"/>
        <v/>
      </c>
      <c r="V41" s="138"/>
      <c r="W41" s="138"/>
      <c r="X41" s="460" t="str">
        <f t="shared" si="5"/>
        <v/>
      </c>
      <c r="Y41" s="165" t="str">
        <f t="shared" si="6"/>
        <v/>
      </c>
      <c r="Z41" s="176" t="str">
        <f t="shared" si="7"/>
        <v/>
      </c>
      <c r="AA41" s="140" t="str">
        <f t="shared" si="8"/>
        <v/>
      </c>
      <c r="AB41" s="144" t="str">
        <f t="shared" si="0"/>
        <v/>
      </c>
      <c r="AC41" s="147"/>
      <c r="AD41" s="147"/>
      <c r="AE41" s="450"/>
      <c r="AF41" s="450"/>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row>
    <row r="42" spans="1:73" ht="13.25" customHeight="1">
      <c r="A42" s="436"/>
      <c r="B42" s="459"/>
      <c r="C42" s="3"/>
      <c r="D42" s="137" t="s">
        <v>123</v>
      </c>
      <c r="E42" s="2"/>
      <c r="F42" s="138"/>
      <c r="G42" s="138"/>
      <c r="H42" s="138"/>
      <c r="I42" s="138"/>
      <c r="J42" s="139" t="str">
        <f t="shared" si="1"/>
        <v/>
      </c>
      <c r="K42" s="138"/>
      <c r="L42" s="138"/>
      <c r="M42" s="138"/>
      <c r="N42" s="138"/>
      <c r="O42" s="139" t="str">
        <f t="shared" si="2"/>
        <v/>
      </c>
      <c r="P42" s="140" t="str">
        <f t="shared" si="3"/>
        <v/>
      </c>
      <c r="Q42" s="138"/>
      <c r="R42" s="138"/>
      <c r="S42" s="138"/>
      <c r="T42" s="138"/>
      <c r="U42" s="458" t="str">
        <f t="shared" si="4"/>
        <v/>
      </c>
      <c r="V42" s="138"/>
      <c r="W42" s="138"/>
      <c r="X42" s="460" t="str">
        <f t="shared" si="5"/>
        <v/>
      </c>
      <c r="Y42" s="165" t="str">
        <f t="shared" si="6"/>
        <v/>
      </c>
      <c r="Z42" s="176" t="str">
        <f t="shared" si="7"/>
        <v/>
      </c>
      <c r="AA42" s="140" t="str">
        <f t="shared" si="8"/>
        <v/>
      </c>
      <c r="AB42" s="144" t="str">
        <f t="shared" si="0"/>
        <v/>
      </c>
      <c r="AC42" s="147"/>
      <c r="AD42" s="147"/>
      <c r="AE42" s="450"/>
      <c r="AF42" s="450"/>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row>
    <row r="43" spans="1:73" ht="13.25" customHeight="1">
      <c r="A43" s="436"/>
      <c r="B43" s="459"/>
      <c r="C43" s="3"/>
      <c r="D43" s="137" t="s">
        <v>123</v>
      </c>
      <c r="E43" s="2"/>
      <c r="F43" s="138"/>
      <c r="G43" s="138"/>
      <c r="H43" s="138"/>
      <c r="I43" s="138"/>
      <c r="J43" s="139" t="str">
        <f t="shared" si="1"/>
        <v/>
      </c>
      <c r="K43" s="138"/>
      <c r="L43" s="138"/>
      <c r="M43" s="138"/>
      <c r="N43" s="138"/>
      <c r="O43" s="139" t="str">
        <f t="shared" si="2"/>
        <v/>
      </c>
      <c r="P43" s="140" t="str">
        <f t="shared" si="3"/>
        <v/>
      </c>
      <c r="Q43" s="138"/>
      <c r="R43" s="138"/>
      <c r="S43" s="138"/>
      <c r="T43" s="138"/>
      <c r="U43" s="458" t="str">
        <f t="shared" si="4"/>
        <v/>
      </c>
      <c r="V43" s="138"/>
      <c r="W43" s="138"/>
      <c r="X43" s="460" t="str">
        <f t="shared" si="5"/>
        <v/>
      </c>
      <c r="Y43" s="165" t="str">
        <f t="shared" si="6"/>
        <v/>
      </c>
      <c r="Z43" s="176" t="str">
        <f t="shared" si="7"/>
        <v/>
      </c>
      <c r="AA43" s="140" t="str">
        <f t="shared" si="8"/>
        <v/>
      </c>
      <c r="AB43" s="144" t="str">
        <f t="shared" si="0"/>
        <v/>
      </c>
      <c r="AC43" s="147"/>
      <c r="AD43" s="147"/>
      <c r="AE43" s="450"/>
      <c r="AF43" s="450"/>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row>
    <row r="44" spans="1:73" ht="13.25" customHeight="1">
      <c r="A44" s="436"/>
      <c r="B44" s="459"/>
      <c r="C44" s="3"/>
      <c r="D44" s="137" t="s">
        <v>123</v>
      </c>
      <c r="E44" s="2"/>
      <c r="F44" s="138"/>
      <c r="G44" s="138"/>
      <c r="H44" s="138"/>
      <c r="I44" s="138"/>
      <c r="J44" s="139" t="str">
        <f t="shared" si="1"/>
        <v/>
      </c>
      <c r="K44" s="138"/>
      <c r="L44" s="138"/>
      <c r="M44" s="138"/>
      <c r="N44" s="138"/>
      <c r="O44" s="139" t="str">
        <f t="shared" si="2"/>
        <v/>
      </c>
      <c r="P44" s="140" t="str">
        <f t="shared" si="3"/>
        <v/>
      </c>
      <c r="Q44" s="138"/>
      <c r="R44" s="138"/>
      <c r="S44" s="138"/>
      <c r="T44" s="138"/>
      <c r="U44" s="458" t="str">
        <f t="shared" si="4"/>
        <v/>
      </c>
      <c r="V44" s="138"/>
      <c r="W44" s="138"/>
      <c r="X44" s="460" t="str">
        <f t="shared" si="5"/>
        <v/>
      </c>
      <c r="Y44" s="165" t="str">
        <f t="shared" si="6"/>
        <v/>
      </c>
      <c r="Z44" s="176" t="str">
        <f t="shared" si="7"/>
        <v/>
      </c>
      <c r="AA44" s="140" t="str">
        <f t="shared" si="8"/>
        <v/>
      </c>
      <c r="AB44" s="144" t="str">
        <f t="shared" si="0"/>
        <v/>
      </c>
      <c r="AC44" s="147"/>
      <c r="AD44" s="147"/>
      <c r="AE44" s="450"/>
      <c r="AF44" s="450"/>
      <c r="AG44" s="448"/>
      <c r="AH44" s="448"/>
      <c r="AI44" s="448"/>
      <c r="AJ44" s="448"/>
      <c r="AK44" s="448"/>
      <c r="AL44" s="448"/>
      <c r="AM44" s="448"/>
      <c r="AN44" s="448"/>
      <c r="AO44" s="448"/>
      <c r="AP44" s="448"/>
      <c r="AQ44" s="448"/>
      <c r="AR44" s="448"/>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row>
    <row r="45" spans="1:73" ht="13.25" customHeight="1">
      <c r="A45" s="436"/>
      <c r="B45" s="459"/>
      <c r="C45" s="3"/>
      <c r="D45" s="137" t="s">
        <v>123</v>
      </c>
      <c r="E45" s="2"/>
      <c r="F45" s="138"/>
      <c r="G45" s="138"/>
      <c r="H45" s="138"/>
      <c r="I45" s="138"/>
      <c r="J45" s="139" t="str">
        <f t="shared" si="1"/>
        <v/>
      </c>
      <c r="K45" s="138"/>
      <c r="L45" s="138"/>
      <c r="M45" s="138"/>
      <c r="N45" s="138"/>
      <c r="O45" s="139" t="str">
        <f t="shared" si="2"/>
        <v/>
      </c>
      <c r="P45" s="140" t="str">
        <f t="shared" si="3"/>
        <v/>
      </c>
      <c r="Q45" s="138"/>
      <c r="R45" s="138"/>
      <c r="S45" s="138"/>
      <c r="T45" s="138"/>
      <c r="U45" s="458" t="str">
        <f t="shared" si="4"/>
        <v/>
      </c>
      <c r="V45" s="138"/>
      <c r="W45" s="138"/>
      <c r="X45" s="460" t="str">
        <f t="shared" si="5"/>
        <v/>
      </c>
      <c r="Y45" s="165" t="str">
        <f t="shared" si="6"/>
        <v/>
      </c>
      <c r="Z45" s="176" t="str">
        <f t="shared" si="7"/>
        <v/>
      </c>
      <c r="AA45" s="140" t="str">
        <f t="shared" si="8"/>
        <v/>
      </c>
      <c r="AB45" s="144" t="str">
        <f t="shared" si="0"/>
        <v/>
      </c>
      <c r="AC45" s="444"/>
      <c r="AD45" s="147"/>
      <c r="AE45" s="450"/>
      <c r="AF45" s="450"/>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row>
    <row r="46" spans="1:73" ht="13.25" customHeight="1">
      <c r="A46" s="436"/>
      <c r="B46" s="459"/>
      <c r="C46" s="3"/>
      <c r="D46" s="137" t="s">
        <v>123</v>
      </c>
      <c r="E46" s="2"/>
      <c r="F46" s="138"/>
      <c r="G46" s="138"/>
      <c r="H46" s="138"/>
      <c r="I46" s="138"/>
      <c r="J46" s="139" t="str">
        <f t="shared" si="1"/>
        <v/>
      </c>
      <c r="K46" s="138"/>
      <c r="L46" s="138"/>
      <c r="M46" s="138"/>
      <c r="N46" s="138"/>
      <c r="O46" s="139" t="str">
        <f t="shared" si="2"/>
        <v/>
      </c>
      <c r="P46" s="140" t="str">
        <f t="shared" si="3"/>
        <v/>
      </c>
      <c r="Q46" s="138"/>
      <c r="R46" s="138"/>
      <c r="S46" s="138"/>
      <c r="T46" s="138"/>
      <c r="U46" s="458" t="str">
        <f t="shared" si="4"/>
        <v/>
      </c>
      <c r="V46" s="138"/>
      <c r="W46" s="138"/>
      <c r="X46" s="460" t="str">
        <f t="shared" si="5"/>
        <v/>
      </c>
      <c r="Y46" s="165" t="str">
        <f t="shared" si="6"/>
        <v/>
      </c>
      <c r="Z46" s="176" t="str">
        <f t="shared" si="7"/>
        <v/>
      </c>
      <c r="AA46" s="140" t="str">
        <f t="shared" si="8"/>
        <v/>
      </c>
      <c r="AB46" s="144" t="str">
        <f t="shared" si="0"/>
        <v/>
      </c>
      <c r="AC46" s="147"/>
      <c r="AD46" s="426"/>
      <c r="AE46" s="450"/>
      <c r="AF46" s="450"/>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row>
    <row r="47" spans="1:73" ht="13.25" customHeight="1">
      <c r="A47" s="436"/>
      <c r="B47" s="459"/>
      <c r="C47" s="3"/>
      <c r="D47" s="137" t="s">
        <v>123</v>
      </c>
      <c r="E47" s="2"/>
      <c r="F47" s="138"/>
      <c r="G47" s="138"/>
      <c r="H47" s="138"/>
      <c r="I47" s="138"/>
      <c r="J47" s="139" t="str">
        <f t="shared" si="1"/>
        <v/>
      </c>
      <c r="K47" s="138"/>
      <c r="L47" s="138"/>
      <c r="M47" s="138"/>
      <c r="N47" s="138"/>
      <c r="O47" s="139" t="str">
        <f t="shared" si="2"/>
        <v/>
      </c>
      <c r="P47" s="140" t="str">
        <f t="shared" si="3"/>
        <v/>
      </c>
      <c r="Q47" s="138"/>
      <c r="R47" s="138"/>
      <c r="S47" s="138"/>
      <c r="T47" s="138"/>
      <c r="U47" s="458" t="str">
        <f t="shared" si="4"/>
        <v/>
      </c>
      <c r="V47" s="138"/>
      <c r="W47" s="138"/>
      <c r="X47" s="460" t="str">
        <f t="shared" si="5"/>
        <v/>
      </c>
      <c r="Y47" s="165" t="str">
        <f t="shared" si="6"/>
        <v/>
      </c>
      <c r="Z47" s="176" t="str">
        <f t="shared" si="7"/>
        <v/>
      </c>
      <c r="AA47" s="140" t="str">
        <f t="shared" si="8"/>
        <v/>
      </c>
      <c r="AB47" s="144" t="str">
        <f t="shared" si="0"/>
        <v/>
      </c>
      <c r="AC47" s="147"/>
      <c r="AD47" s="426"/>
      <c r="AE47" s="450"/>
      <c r="AF47" s="450"/>
      <c r="AG47" s="448"/>
      <c r="AH47" s="448"/>
      <c r="AI47" s="448"/>
      <c r="AJ47" s="448"/>
      <c r="AK47" s="448"/>
      <c r="AL47" s="448"/>
      <c r="AM47" s="448"/>
      <c r="AN47" s="448"/>
      <c r="AO47" s="448"/>
      <c r="AP47" s="448"/>
      <c r="AQ47" s="448"/>
      <c r="AR47" s="448"/>
      <c r="AS47" s="448"/>
      <c r="AT47" s="448"/>
      <c r="AU47" s="448"/>
      <c r="AV47" s="448"/>
      <c r="AW47" s="448"/>
      <c r="AX47" s="448"/>
      <c r="AY47" s="448"/>
      <c r="AZ47" s="448"/>
      <c r="BA47" s="448"/>
      <c r="BB47" s="448"/>
      <c r="BC47" s="448"/>
      <c r="BD47" s="448"/>
      <c r="BE47" s="448"/>
      <c r="BF47" s="448"/>
      <c r="BG47" s="448"/>
      <c r="BH47" s="448"/>
      <c r="BI47" s="448"/>
      <c r="BJ47" s="448"/>
      <c r="BK47" s="448"/>
      <c r="BL47" s="448"/>
      <c r="BM47" s="448"/>
      <c r="BN47" s="448"/>
      <c r="BO47" s="448"/>
      <c r="BP47" s="448"/>
      <c r="BQ47" s="448"/>
      <c r="BR47" s="448"/>
      <c r="BS47" s="448"/>
      <c r="BT47" s="448"/>
      <c r="BU47" s="448"/>
    </row>
    <row r="48" spans="1:73" ht="13.25" customHeight="1">
      <c r="A48" s="436"/>
      <c r="B48" s="459"/>
      <c r="C48" s="3"/>
      <c r="D48" s="137" t="s">
        <v>123</v>
      </c>
      <c r="E48" s="2"/>
      <c r="F48" s="138"/>
      <c r="G48" s="138"/>
      <c r="H48" s="138"/>
      <c r="I48" s="138"/>
      <c r="J48" s="139" t="str">
        <f t="shared" si="1"/>
        <v/>
      </c>
      <c r="K48" s="138"/>
      <c r="L48" s="138"/>
      <c r="M48" s="138"/>
      <c r="N48" s="138"/>
      <c r="O48" s="139" t="str">
        <f t="shared" si="2"/>
        <v/>
      </c>
      <c r="P48" s="140" t="str">
        <f t="shared" si="3"/>
        <v/>
      </c>
      <c r="Q48" s="138"/>
      <c r="R48" s="138"/>
      <c r="S48" s="138"/>
      <c r="T48" s="138"/>
      <c r="U48" s="458" t="str">
        <f t="shared" si="4"/>
        <v/>
      </c>
      <c r="V48" s="138"/>
      <c r="W48" s="138"/>
      <c r="X48" s="460" t="str">
        <f t="shared" si="5"/>
        <v/>
      </c>
      <c r="Y48" s="165" t="str">
        <f t="shared" si="6"/>
        <v/>
      </c>
      <c r="Z48" s="176" t="str">
        <f t="shared" si="7"/>
        <v/>
      </c>
      <c r="AA48" s="140" t="str">
        <f t="shared" si="8"/>
        <v/>
      </c>
      <c r="AB48" s="144" t="str">
        <f t="shared" si="0"/>
        <v/>
      </c>
      <c r="AC48" s="147"/>
      <c r="AD48" s="426"/>
      <c r="AE48" s="450"/>
      <c r="AF48" s="450"/>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c r="BC48" s="448"/>
      <c r="BD48" s="448"/>
      <c r="BE48" s="448"/>
      <c r="BF48" s="448"/>
      <c r="BG48" s="448"/>
      <c r="BH48" s="448"/>
      <c r="BI48" s="448"/>
      <c r="BJ48" s="448"/>
      <c r="BK48" s="448"/>
      <c r="BL48" s="448"/>
      <c r="BM48" s="448"/>
      <c r="BN48" s="448"/>
      <c r="BO48" s="448"/>
      <c r="BP48" s="448"/>
      <c r="BQ48" s="448"/>
      <c r="BR48" s="448"/>
      <c r="BS48" s="448"/>
      <c r="BT48" s="448"/>
      <c r="BU48" s="448"/>
    </row>
    <row r="49" spans="1:73" ht="13.25" customHeight="1">
      <c r="A49" s="436"/>
      <c r="B49" s="459"/>
      <c r="C49" s="3"/>
      <c r="D49" s="137" t="s">
        <v>123</v>
      </c>
      <c r="E49" s="2"/>
      <c r="F49" s="138"/>
      <c r="G49" s="138"/>
      <c r="H49" s="138"/>
      <c r="I49" s="138"/>
      <c r="J49" s="139" t="str">
        <f t="shared" si="1"/>
        <v/>
      </c>
      <c r="K49" s="138"/>
      <c r="L49" s="138"/>
      <c r="M49" s="138"/>
      <c r="N49" s="138"/>
      <c r="O49" s="139" t="str">
        <f t="shared" si="2"/>
        <v/>
      </c>
      <c r="P49" s="140" t="str">
        <f t="shared" si="3"/>
        <v/>
      </c>
      <c r="Q49" s="138"/>
      <c r="R49" s="138"/>
      <c r="S49" s="138"/>
      <c r="T49" s="138"/>
      <c r="U49" s="458" t="str">
        <f t="shared" si="4"/>
        <v/>
      </c>
      <c r="V49" s="138"/>
      <c r="W49" s="138"/>
      <c r="X49" s="460" t="str">
        <f t="shared" si="5"/>
        <v/>
      </c>
      <c r="Y49" s="165" t="str">
        <f t="shared" si="6"/>
        <v/>
      </c>
      <c r="Z49" s="176" t="str">
        <f t="shared" si="7"/>
        <v/>
      </c>
      <c r="AA49" s="140" t="str">
        <f t="shared" si="8"/>
        <v/>
      </c>
      <c r="AB49" s="144" t="str">
        <f t="shared" si="0"/>
        <v/>
      </c>
      <c r="AC49" s="147"/>
      <c r="AD49" s="426"/>
      <c r="AE49" s="450"/>
      <c r="AF49" s="450"/>
      <c r="AG49" s="448"/>
      <c r="AH49" s="448"/>
      <c r="AI49" s="448"/>
      <c r="AJ49" s="448"/>
      <c r="AK49" s="448"/>
      <c r="AL49" s="448"/>
      <c r="AM49" s="448"/>
      <c r="AN49" s="448"/>
      <c r="AO49" s="448"/>
      <c r="AP49" s="448"/>
      <c r="AQ49" s="448"/>
      <c r="AR49" s="448"/>
      <c r="AS49" s="448"/>
      <c r="AT49" s="448"/>
      <c r="AU49" s="448"/>
      <c r="AV49" s="448"/>
      <c r="AW49" s="448"/>
      <c r="AX49" s="448"/>
      <c r="AY49" s="448"/>
      <c r="AZ49" s="448"/>
      <c r="BA49" s="448"/>
      <c r="BB49" s="448"/>
      <c r="BC49" s="448"/>
      <c r="BD49" s="448"/>
      <c r="BE49" s="448"/>
      <c r="BF49" s="448"/>
      <c r="BG49" s="448"/>
      <c r="BH49" s="448"/>
      <c r="BI49" s="448"/>
      <c r="BJ49" s="448"/>
      <c r="BK49" s="448"/>
      <c r="BL49" s="448"/>
      <c r="BM49" s="448"/>
      <c r="BN49" s="448"/>
      <c r="BO49" s="448"/>
      <c r="BP49" s="448"/>
      <c r="BQ49" s="448"/>
      <c r="BR49" s="448"/>
      <c r="BS49" s="448"/>
      <c r="BT49" s="448"/>
      <c r="BU49" s="448"/>
    </row>
    <row r="50" spans="1:73" ht="13.25" customHeight="1">
      <c r="A50" s="436"/>
      <c r="B50" s="459"/>
      <c r="C50" s="3"/>
      <c r="D50" s="137" t="s">
        <v>123</v>
      </c>
      <c r="E50" s="2"/>
      <c r="F50" s="138"/>
      <c r="G50" s="138"/>
      <c r="H50" s="138"/>
      <c r="I50" s="138"/>
      <c r="J50" s="139" t="str">
        <f t="shared" si="1"/>
        <v/>
      </c>
      <c r="K50" s="138"/>
      <c r="L50" s="138"/>
      <c r="M50" s="138"/>
      <c r="N50" s="138"/>
      <c r="O50" s="139" t="str">
        <f t="shared" si="2"/>
        <v/>
      </c>
      <c r="P50" s="140" t="str">
        <f t="shared" si="3"/>
        <v/>
      </c>
      <c r="Q50" s="138"/>
      <c r="R50" s="138"/>
      <c r="S50" s="138"/>
      <c r="T50" s="138"/>
      <c r="U50" s="458" t="str">
        <f t="shared" si="4"/>
        <v/>
      </c>
      <c r="V50" s="138"/>
      <c r="W50" s="138"/>
      <c r="X50" s="460" t="str">
        <f t="shared" si="5"/>
        <v/>
      </c>
      <c r="Y50" s="165" t="str">
        <f t="shared" si="6"/>
        <v/>
      </c>
      <c r="Z50" s="176" t="str">
        <f t="shared" si="7"/>
        <v/>
      </c>
      <c r="AA50" s="140" t="str">
        <f t="shared" si="8"/>
        <v/>
      </c>
      <c r="AB50" s="144" t="str">
        <f t="shared" si="0"/>
        <v/>
      </c>
      <c r="AC50" s="147"/>
      <c r="AD50" s="426"/>
      <c r="AE50" s="450"/>
      <c r="AF50" s="450"/>
      <c r="AG50" s="448"/>
      <c r="AH50" s="448"/>
      <c r="AI50" s="448"/>
      <c r="AJ50" s="448"/>
      <c r="AK50" s="448"/>
      <c r="AL50" s="448"/>
      <c r="AM50" s="448"/>
      <c r="AN50" s="448"/>
      <c r="AO50" s="448"/>
      <c r="AP50" s="448"/>
      <c r="AQ50" s="448"/>
      <c r="AR50" s="448"/>
      <c r="AS50" s="448"/>
      <c r="AT50" s="448"/>
      <c r="AU50" s="448"/>
      <c r="AV50" s="448"/>
      <c r="AW50" s="448"/>
      <c r="AX50" s="448"/>
      <c r="AY50" s="448"/>
      <c r="AZ50" s="448"/>
      <c r="BA50" s="448"/>
      <c r="BB50" s="448"/>
      <c r="BC50" s="448"/>
      <c r="BD50" s="448"/>
      <c r="BE50" s="448"/>
      <c r="BF50" s="448"/>
      <c r="BG50" s="448"/>
      <c r="BH50" s="448"/>
      <c r="BI50" s="448"/>
      <c r="BJ50" s="448"/>
      <c r="BK50" s="448"/>
      <c r="BL50" s="448"/>
      <c r="BM50" s="448"/>
      <c r="BN50" s="448"/>
      <c r="BO50" s="448"/>
      <c r="BP50" s="448"/>
      <c r="BQ50" s="448"/>
      <c r="BR50" s="448"/>
      <c r="BS50" s="448"/>
      <c r="BT50" s="448"/>
      <c r="BU50" s="448"/>
    </row>
    <row r="51" spans="1:73" ht="13.25" customHeight="1">
      <c r="A51" s="436"/>
      <c r="B51" s="459"/>
      <c r="C51" s="3"/>
      <c r="D51" s="137" t="s">
        <v>123</v>
      </c>
      <c r="E51" s="2"/>
      <c r="F51" s="138"/>
      <c r="G51" s="138"/>
      <c r="H51" s="138"/>
      <c r="I51" s="138"/>
      <c r="J51" s="139" t="str">
        <f t="shared" si="1"/>
        <v/>
      </c>
      <c r="K51" s="138"/>
      <c r="L51" s="138"/>
      <c r="M51" s="138"/>
      <c r="N51" s="138"/>
      <c r="O51" s="139" t="str">
        <f t="shared" si="2"/>
        <v/>
      </c>
      <c r="P51" s="140" t="str">
        <f t="shared" si="3"/>
        <v/>
      </c>
      <c r="Q51" s="138"/>
      <c r="R51" s="138"/>
      <c r="S51" s="138"/>
      <c r="T51" s="138"/>
      <c r="U51" s="458" t="str">
        <f t="shared" si="4"/>
        <v/>
      </c>
      <c r="V51" s="138"/>
      <c r="W51" s="138"/>
      <c r="X51" s="460" t="str">
        <f t="shared" si="5"/>
        <v/>
      </c>
      <c r="Y51" s="165" t="str">
        <f t="shared" si="6"/>
        <v/>
      </c>
      <c r="Z51" s="176" t="str">
        <f t="shared" si="7"/>
        <v/>
      </c>
      <c r="AA51" s="140" t="str">
        <f t="shared" si="8"/>
        <v/>
      </c>
      <c r="AB51" s="144" t="str">
        <f t="shared" si="0"/>
        <v/>
      </c>
      <c r="AC51" s="147"/>
      <c r="AD51" s="426"/>
      <c r="AE51" s="450"/>
      <c r="AF51" s="450"/>
      <c r="AG51" s="448"/>
      <c r="AH51" s="448"/>
      <c r="AI51" s="448"/>
      <c r="AJ51" s="448"/>
      <c r="AK51" s="448"/>
      <c r="AL51" s="448"/>
      <c r="AM51" s="448"/>
      <c r="AN51" s="448"/>
      <c r="AO51" s="448"/>
      <c r="AP51" s="448"/>
      <c r="AQ51" s="448"/>
      <c r="AR51" s="448"/>
      <c r="AS51" s="448"/>
      <c r="AT51" s="448"/>
      <c r="AU51" s="448"/>
      <c r="AV51" s="448"/>
      <c r="AW51" s="448"/>
      <c r="AX51" s="448"/>
      <c r="AY51" s="448"/>
      <c r="AZ51" s="448"/>
      <c r="BA51" s="448"/>
      <c r="BB51" s="448"/>
      <c r="BC51" s="448"/>
      <c r="BD51" s="448"/>
      <c r="BE51" s="448"/>
      <c r="BF51" s="448"/>
      <c r="BG51" s="448"/>
      <c r="BH51" s="448"/>
      <c r="BI51" s="448"/>
      <c r="BJ51" s="448"/>
      <c r="BK51" s="448"/>
      <c r="BL51" s="448"/>
      <c r="BM51" s="448"/>
      <c r="BN51" s="448"/>
      <c r="BO51" s="448"/>
      <c r="BP51" s="448"/>
      <c r="BQ51" s="448"/>
      <c r="BR51" s="448"/>
      <c r="BS51" s="448"/>
      <c r="BT51" s="448"/>
      <c r="BU51" s="448"/>
    </row>
    <row r="52" spans="1:73" ht="13.25" customHeight="1">
      <c r="A52" s="436"/>
      <c r="B52" s="459"/>
      <c r="C52" s="3"/>
      <c r="D52" s="137" t="s">
        <v>123</v>
      </c>
      <c r="E52" s="2"/>
      <c r="F52" s="138"/>
      <c r="G52" s="138"/>
      <c r="H52" s="138"/>
      <c r="I52" s="138"/>
      <c r="J52" s="139" t="str">
        <f t="shared" si="1"/>
        <v/>
      </c>
      <c r="K52" s="138"/>
      <c r="L52" s="138"/>
      <c r="M52" s="138"/>
      <c r="N52" s="138"/>
      <c r="O52" s="139" t="str">
        <f t="shared" si="2"/>
        <v/>
      </c>
      <c r="P52" s="140" t="str">
        <f t="shared" si="3"/>
        <v/>
      </c>
      <c r="Q52" s="138"/>
      <c r="R52" s="138"/>
      <c r="S52" s="138"/>
      <c r="T52" s="138"/>
      <c r="U52" s="458" t="str">
        <f t="shared" si="4"/>
        <v/>
      </c>
      <c r="V52" s="138"/>
      <c r="W52" s="138"/>
      <c r="X52" s="460" t="str">
        <f t="shared" si="5"/>
        <v/>
      </c>
      <c r="Y52" s="165" t="str">
        <f t="shared" si="6"/>
        <v/>
      </c>
      <c r="Z52" s="176" t="str">
        <f t="shared" si="7"/>
        <v/>
      </c>
      <c r="AA52" s="140" t="str">
        <f t="shared" si="8"/>
        <v/>
      </c>
      <c r="AB52" s="144" t="str">
        <f t="shared" si="0"/>
        <v/>
      </c>
      <c r="AC52" s="147"/>
      <c r="AD52" s="426"/>
      <c r="AE52" s="450"/>
      <c r="AF52" s="450"/>
      <c r="AG52" s="448"/>
      <c r="AH52" s="448"/>
      <c r="AI52" s="448"/>
      <c r="AJ52" s="448"/>
      <c r="AK52" s="448"/>
      <c r="AL52" s="448"/>
      <c r="AM52" s="448"/>
      <c r="AN52" s="448"/>
      <c r="AO52" s="448"/>
      <c r="AP52" s="448"/>
      <c r="AQ52" s="448"/>
      <c r="AR52" s="448"/>
      <c r="AS52" s="448"/>
      <c r="AT52" s="448"/>
      <c r="AU52" s="448"/>
      <c r="AV52" s="448"/>
      <c r="AW52" s="448"/>
      <c r="AX52" s="448"/>
      <c r="AY52" s="448"/>
      <c r="AZ52" s="448"/>
      <c r="BA52" s="448"/>
      <c r="BB52" s="448"/>
      <c r="BC52" s="448"/>
      <c r="BD52" s="448"/>
      <c r="BE52" s="448"/>
      <c r="BF52" s="448"/>
      <c r="BG52" s="448"/>
      <c r="BH52" s="448"/>
      <c r="BI52" s="448"/>
      <c r="BJ52" s="448"/>
      <c r="BK52" s="448"/>
      <c r="BL52" s="448"/>
      <c r="BM52" s="448"/>
      <c r="BN52" s="448"/>
      <c r="BO52" s="448"/>
      <c r="BP52" s="448"/>
      <c r="BQ52" s="448"/>
      <c r="BR52" s="448"/>
      <c r="BS52" s="448"/>
      <c r="BT52" s="448"/>
      <c r="BU52" s="448"/>
    </row>
    <row r="53" spans="1:73" ht="13.25" customHeight="1">
      <c r="A53" s="436"/>
      <c r="B53" s="459"/>
      <c r="C53" s="3"/>
      <c r="D53" s="137" t="s">
        <v>123</v>
      </c>
      <c r="E53" s="2"/>
      <c r="F53" s="138"/>
      <c r="G53" s="138"/>
      <c r="H53" s="138"/>
      <c r="I53" s="138"/>
      <c r="J53" s="139" t="str">
        <f t="shared" si="1"/>
        <v/>
      </c>
      <c r="K53" s="138"/>
      <c r="L53" s="138"/>
      <c r="M53" s="138"/>
      <c r="N53" s="138"/>
      <c r="O53" s="139" t="str">
        <f t="shared" si="2"/>
        <v/>
      </c>
      <c r="P53" s="140" t="str">
        <f t="shared" si="3"/>
        <v/>
      </c>
      <c r="Q53" s="138"/>
      <c r="R53" s="138"/>
      <c r="S53" s="138"/>
      <c r="T53" s="138"/>
      <c r="U53" s="458" t="str">
        <f t="shared" si="4"/>
        <v/>
      </c>
      <c r="V53" s="138"/>
      <c r="W53" s="138"/>
      <c r="X53" s="460" t="str">
        <f t="shared" si="5"/>
        <v/>
      </c>
      <c r="Y53" s="165" t="str">
        <f t="shared" si="6"/>
        <v/>
      </c>
      <c r="Z53" s="176" t="str">
        <f t="shared" si="7"/>
        <v/>
      </c>
      <c r="AA53" s="140" t="str">
        <f t="shared" si="8"/>
        <v/>
      </c>
      <c r="AB53" s="144" t="str">
        <f t="shared" si="0"/>
        <v/>
      </c>
      <c r="AC53" s="147"/>
      <c r="AD53" s="426"/>
      <c r="AE53" s="450"/>
      <c r="AF53" s="450"/>
      <c r="AG53" s="448"/>
      <c r="AH53" s="448"/>
      <c r="AI53" s="448"/>
      <c r="AJ53" s="448"/>
      <c r="AK53" s="448"/>
      <c r="AL53" s="448"/>
      <c r="AM53" s="448"/>
      <c r="AN53" s="448"/>
      <c r="AO53" s="448"/>
      <c r="AP53" s="448"/>
      <c r="AQ53" s="448"/>
      <c r="AR53" s="448"/>
      <c r="AS53" s="448"/>
      <c r="AT53" s="448"/>
      <c r="AU53" s="448"/>
      <c r="AV53" s="448"/>
      <c r="AW53" s="448"/>
      <c r="AX53" s="448"/>
      <c r="AY53" s="448"/>
      <c r="AZ53" s="448"/>
      <c r="BA53" s="448"/>
      <c r="BB53" s="448"/>
      <c r="BC53" s="448"/>
      <c r="BD53" s="448"/>
      <c r="BE53" s="448"/>
      <c r="BF53" s="448"/>
      <c r="BG53" s="448"/>
      <c r="BH53" s="448"/>
      <c r="BI53" s="448"/>
      <c r="BJ53" s="448"/>
      <c r="BK53" s="448"/>
      <c r="BL53" s="448"/>
      <c r="BM53" s="448"/>
      <c r="BN53" s="448"/>
      <c r="BO53" s="448"/>
      <c r="BP53" s="448"/>
      <c r="BQ53" s="448"/>
      <c r="BR53" s="448"/>
      <c r="BS53" s="448"/>
      <c r="BT53" s="448"/>
      <c r="BU53" s="448"/>
    </row>
    <row r="54" spans="1:73" ht="13.25" customHeight="1">
      <c r="A54" s="436"/>
      <c r="B54" s="459"/>
      <c r="C54" s="3"/>
      <c r="D54" s="137" t="s">
        <v>123</v>
      </c>
      <c r="E54" s="2"/>
      <c r="F54" s="138"/>
      <c r="G54" s="138"/>
      <c r="H54" s="138"/>
      <c r="I54" s="138"/>
      <c r="J54" s="139" t="str">
        <f t="shared" si="1"/>
        <v/>
      </c>
      <c r="K54" s="138"/>
      <c r="L54" s="138"/>
      <c r="M54" s="138"/>
      <c r="N54" s="138"/>
      <c r="O54" s="139" t="str">
        <f t="shared" si="2"/>
        <v/>
      </c>
      <c r="P54" s="140" t="str">
        <f t="shared" si="3"/>
        <v/>
      </c>
      <c r="Q54" s="138"/>
      <c r="R54" s="138"/>
      <c r="S54" s="138"/>
      <c r="T54" s="138"/>
      <c r="U54" s="458" t="str">
        <f t="shared" si="4"/>
        <v/>
      </c>
      <c r="V54" s="138"/>
      <c r="W54" s="138"/>
      <c r="X54" s="460" t="str">
        <f t="shared" si="5"/>
        <v/>
      </c>
      <c r="Y54" s="165" t="str">
        <f t="shared" si="6"/>
        <v/>
      </c>
      <c r="Z54" s="176" t="str">
        <f t="shared" si="7"/>
        <v/>
      </c>
      <c r="AA54" s="140" t="str">
        <f t="shared" si="8"/>
        <v/>
      </c>
      <c r="AB54" s="144" t="str">
        <f t="shared" si="0"/>
        <v/>
      </c>
      <c r="AC54" s="147"/>
      <c r="AD54" s="426"/>
      <c r="AE54" s="450"/>
      <c r="AF54" s="450"/>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row>
    <row r="55" spans="1:73" ht="13.25" customHeight="1">
      <c r="A55" s="436"/>
      <c r="B55" s="459"/>
      <c r="C55" s="3"/>
      <c r="D55" s="137" t="s">
        <v>123</v>
      </c>
      <c r="E55" s="2"/>
      <c r="F55" s="138"/>
      <c r="G55" s="138"/>
      <c r="H55" s="138"/>
      <c r="I55" s="138"/>
      <c r="J55" s="139" t="str">
        <f t="shared" si="1"/>
        <v/>
      </c>
      <c r="K55" s="138"/>
      <c r="L55" s="138"/>
      <c r="M55" s="138"/>
      <c r="N55" s="138"/>
      <c r="O55" s="139" t="str">
        <f t="shared" si="2"/>
        <v/>
      </c>
      <c r="P55" s="140" t="str">
        <f t="shared" si="3"/>
        <v/>
      </c>
      <c r="Q55" s="138"/>
      <c r="R55" s="138"/>
      <c r="S55" s="138"/>
      <c r="T55" s="138"/>
      <c r="U55" s="458" t="str">
        <f t="shared" si="4"/>
        <v/>
      </c>
      <c r="V55" s="138"/>
      <c r="W55" s="138"/>
      <c r="X55" s="460" t="str">
        <f t="shared" si="5"/>
        <v/>
      </c>
      <c r="Y55" s="165" t="str">
        <f t="shared" si="6"/>
        <v/>
      </c>
      <c r="Z55" s="176" t="str">
        <f t="shared" si="7"/>
        <v/>
      </c>
      <c r="AA55" s="140" t="str">
        <f t="shared" si="8"/>
        <v/>
      </c>
      <c r="AB55" s="144" t="str">
        <f t="shared" si="0"/>
        <v/>
      </c>
      <c r="AC55" s="147"/>
      <c r="AD55" s="426"/>
      <c r="AE55" s="450"/>
      <c r="AF55" s="450"/>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row>
    <row r="56" spans="1:73" ht="13.25" customHeight="1">
      <c r="A56" s="436"/>
      <c r="B56" s="459"/>
      <c r="C56" s="3"/>
      <c r="D56" s="137" t="s">
        <v>123</v>
      </c>
      <c r="E56" s="2"/>
      <c r="F56" s="138"/>
      <c r="G56" s="138"/>
      <c r="H56" s="138"/>
      <c r="I56" s="138"/>
      <c r="J56" s="139" t="str">
        <f t="shared" si="1"/>
        <v/>
      </c>
      <c r="K56" s="138"/>
      <c r="L56" s="138"/>
      <c r="M56" s="138"/>
      <c r="N56" s="138"/>
      <c r="O56" s="139" t="str">
        <f t="shared" si="2"/>
        <v/>
      </c>
      <c r="P56" s="140" t="str">
        <f t="shared" si="3"/>
        <v/>
      </c>
      <c r="Q56" s="138"/>
      <c r="R56" s="138"/>
      <c r="S56" s="138"/>
      <c r="T56" s="138"/>
      <c r="U56" s="458" t="str">
        <f t="shared" si="4"/>
        <v/>
      </c>
      <c r="V56" s="138"/>
      <c r="W56" s="138"/>
      <c r="X56" s="460" t="str">
        <f t="shared" si="5"/>
        <v/>
      </c>
      <c r="Y56" s="165" t="str">
        <f t="shared" si="6"/>
        <v/>
      </c>
      <c r="Z56" s="176" t="str">
        <f t="shared" si="7"/>
        <v/>
      </c>
      <c r="AA56" s="140" t="str">
        <f t="shared" si="8"/>
        <v/>
      </c>
      <c r="AB56" s="144" t="str">
        <f t="shared" si="0"/>
        <v/>
      </c>
      <c r="AC56" s="147"/>
      <c r="AD56" s="426"/>
      <c r="AE56" s="450"/>
      <c r="AF56" s="450"/>
      <c r="AG56" s="448"/>
      <c r="AH56" s="448"/>
      <c r="AI56" s="448"/>
      <c r="AJ56" s="448"/>
      <c r="AK56" s="448"/>
      <c r="AL56" s="448"/>
      <c r="AM56" s="448"/>
      <c r="AN56" s="448"/>
      <c r="AO56" s="448"/>
      <c r="AP56" s="448"/>
      <c r="AQ56" s="448"/>
      <c r="AR56" s="448"/>
      <c r="AS56" s="448"/>
      <c r="AT56" s="448"/>
      <c r="AU56" s="448"/>
      <c r="AV56" s="448"/>
      <c r="AW56" s="448"/>
      <c r="AX56" s="448"/>
      <c r="AY56" s="448"/>
      <c r="AZ56" s="448"/>
      <c r="BA56" s="448"/>
      <c r="BB56" s="448"/>
      <c r="BC56" s="448"/>
      <c r="BD56" s="448"/>
      <c r="BE56" s="448"/>
      <c r="BF56" s="448"/>
      <c r="BG56" s="448"/>
      <c r="BH56" s="448"/>
      <c r="BI56" s="448"/>
      <c r="BJ56" s="448"/>
      <c r="BK56" s="448"/>
      <c r="BL56" s="448"/>
      <c r="BM56" s="448"/>
      <c r="BN56" s="448"/>
      <c r="BO56" s="448"/>
      <c r="BP56" s="448"/>
      <c r="BQ56" s="448"/>
      <c r="BR56" s="448"/>
      <c r="BS56" s="448"/>
      <c r="BT56" s="448"/>
      <c r="BU56" s="448"/>
    </row>
    <row r="57" spans="1:73" ht="13.25" customHeight="1">
      <c r="A57" s="436"/>
      <c r="B57" s="459"/>
      <c r="C57" s="3"/>
      <c r="D57" s="137" t="s">
        <v>123</v>
      </c>
      <c r="E57" s="2"/>
      <c r="F57" s="138"/>
      <c r="G57" s="138"/>
      <c r="H57" s="138"/>
      <c r="I57" s="138"/>
      <c r="J57" s="139" t="str">
        <f t="shared" si="1"/>
        <v/>
      </c>
      <c r="K57" s="138"/>
      <c r="L57" s="138"/>
      <c r="M57" s="138"/>
      <c r="N57" s="138"/>
      <c r="O57" s="139" t="str">
        <f t="shared" si="2"/>
        <v/>
      </c>
      <c r="P57" s="140" t="str">
        <f t="shared" si="3"/>
        <v/>
      </c>
      <c r="Q57" s="138"/>
      <c r="R57" s="138"/>
      <c r="S57" s="138"/>
      <c r="T57" s="138"/>
      <c r="U57" s="458" t="str">
        <f t="shared" si="4"/>
        <v/>
      </c>
      <c r="V57" s="138"/>
      <c r="W57" s="138"/>
      <c r="X57" s="460" t="str">
        <f t="shared" si="5"/>
        <v/>
      </c>
      <c r="Y57" s="165" t="str">
        <f t="shared" si="6"/>
        <v/>
      </c>
      <c r="Z57" s="176" t="str">
        <f t="shared" si="7"/>
        <v/>
      </c>
      <c r="AA57" s="140" t="str">
        <f t="shared" si="8"/>
        <v/>
      </c>
      <c r="AB57" s="144" t="str">
        <f t="shared" si="0"/>
        <v/>
      </c>
      <c r="AC57" s="147"/>
      <c r="AD57" s="426"/>
      <c r="AE57" s="450"/>
      <c r="AF57" s="450"/>
      <c r="AG57" s="448"/>
      <c r="AH57" s="448"/>
      <c r="AI57" s="448"/>
      <c r="AJ57" s="448"/>
      <c r="AK57" s="448"/>
      <c r="AL57" s="448"/>
      <c r="AM57" s="448"/>
      <c r="AN57" s="448"/>
      <c r="AO57" s="448"/>
      <c r="AP57" s="448"/>
      <c r="AQ57" s="448"/>
      <c r="AR57" s="448"/>
      <c r="AS57" s="448"/>
      <c r="AT57" s="448"/>
      <c r="AU57" s="448"/>
      <c r="AV57" s="448"/>
      <c r="AW57" s="448"/>
      <c r="AX57" s="448"/>
      <c r="AY57" s="448"/>
      <c r="AZ57" s="448"/>
      <c r="BA57" s="448"/>
      <c r="BB57" s="448"/>
      <c r="BC57" s="448"/>
      <c r="BD57" s="448"/>
      <c r="BE57" s="448"/>
      <c r="BF57" s="448"/>
      <c r="BG57" s="448"/>
      <c r="BH57" s="448"/>
      <c r="BI57" s="448"/>
      <c r="BJ57" s="448"/>
      <c r="BK57" s="448"/>
      <c r="BL57" s="448"/>
      <c r="BM57" s="448"/>
      <c r="BN57" s="448"/>
      <c r="BO57" s="448"/>
      <c r="BP57" s="448"/>
      <c r="BQ57" s="448"/>
      <c r="BR57" s="448"/>
      <c r="BS57" s="448"/>
      <c r="BT57" s="448"/>
      <c r="BU57" s="448"/>
    </row>
    <row r="58" spans="1:73" ht="13.25" customHeight="1">
      <c r="A58" s="436"/>
      <c r="B58" s="459"/>
      <c r="C58" s="3"/>
      <c r="D58" s="137" t="s">
        <v>123</v>
      </c>
      <c r="E58" s="2"/>
      <c r="F58" s="138"/>
      <c r="G58" s="138"/>
      <c r="H58" s="138"/>
      <c r="I58" s="138"/>
      <c r="J58" s="139" t="str">
        <f t="shared" si="1"/>
        <v/>
      </c>
      <c r="K58" s="138"/>
      <c r="L58" s="138"/>
      <c r="M58" s="138"/>
      <c r="N58" s="138"/>
      <c r="O58" s="139" t="str">
        <f t="shared" si="2"/>
        <v/>
      </c>
      <c r="P58" s="140" t="str">
        <f t="shared" si="3"/>
        <v/>
      </c>
      <c r="Q58" s="138"/>
      <c r="R58" s="138"/>
      <c r="S58" s="138"/>
      <c r="T58" s="138"/>
      <c r="U58" s="458" t="str">
        <f t="shared" si="4"/>
        <v/>
      </c>
      <c r="V58" s="138"/>
      <c r="W58" s="138"/>
      <c r="X58" s="460" t="str">
        <f t="shared" si="5"/>
        <v/>
      </c>
      <c r="Y58" s="165" t="str">
        <f t="shared" si="6"/>
        <v/>
      </c>
      <c r="Z58" s="176" t="str">
        <f t="shared" si="7"/>
        <v/>
      </c>
      <c r="AA58" s="140" t="str">
        <f t="shared" si="8"/>
        <v/>
      </c>
      <c r="AB58" s="144" t="str">
        <f t="shared" si="0"/>
        <v/>
      </c>
      <c r="AC58" s="147"/>
      <c r="AD58" s="426"/>
      <c r="AE58" s="450"/>
      <c r="AF58" s="450"/>
      <c r="AG58" s="448"/>
      <c r="AH58" s="448"/>
      <c r="AI58" s="448"/>
      <c r="AJ58" s="448"/>
      <c r="AK58" s="448"/>
      <c r="AL58" s="448"/>
      <c r="AM58" s="448"/>
      <c r="AN58" s="448"/>
      <c r="AO58" s="448"/>
      <c r="AP58" s="448"/>
      <c r="AQ58" s="448"/>
      <c r="AR58" s="448"/>
      <c r="AS58" s="448"/>
      <c r="AT58" s="448"/>
      <c r="AU58" s="448"/>
      <c r="AV58" s="448"/>
      <c r="AW58" s="448"/>
      <c r="AX58" s="448"/>
      <c r="AY58" s="448"/>
      <c r="AZ58" s="448"/>
      <c r="BA58" s="448"/>
      <c r="BB58" s="448"/>
      <c r="BC58" s="448"/>
      <c r="BD58" s="448"/>
      <c r="BE58" s="448"/>
      <c r="BF58" s="448"/>
      <c r="BG58" s="448"/>
      <c r="BH58" s="448"/>
      <c r="BI58" s="448"/>
      <c r="BJ58" s="448"/>
      <c r="BK58" s="448"/>
      <c r="BL58" s="448"/>
      <c r="BM58" s="448"/>
      <c r="BN58" s="448"/>
      <c r="BO58" s="448"/>
      <c r="BP58" s="448"/>
      <c r="BQ58" s="448"/>
      <c r="BR58" s="448"/>
      <c r="BS58" s="448"/>
      <c r="BT58" s="448"/>
      <c r="BU58" s="448"/>
    </row>
    <row r="59" spans="1:73" ht="13.25" customHeight="1">
      <c r="A59" s="436"/>
      <c r="B59" s="459"/>
      <c r="C59" s="3"/>
      <c r="D59" s="137" t="s">
        <v>123</v>
      </c>
      <c r="E59" s="2"/>
      <c r="F59" s="138"/>
      <c r="G59" s="138"/>
      <c r="H59" s="138"/>
      <c r="I59" s="138"/>
      <c r="J59" s="139" t="str">
        <f t="shared" si="1"/>
        <v/>
      </c>
      <c r="K59" s="138"/>
      <c r="L59" s="138"/>
      <c r="M59" s="138"/>
      <c r="N59" s="138"/>
      <c r="O59" s="139" t="str">
        <f t="shared" si="2"/>
        <v/>
      </c>
      <c r="P59" s="140" t="str">
        <f t="shared" si="3"/>
        <v/>
      </c>
      <c r="Q59" s="138"/>
      <c r="R59" s="138"/>
      <c r="S59" s="138"/>
      <c r="T59" s="138"/>
      <c r="U59" s="458" t="str">
        <f t="shared" si="4"/>
        <v/>
      </c>
      <c r="V59" s="138"/>
      <c r="W59" s="138"/>
      <c r="X59" s="460" t="str">
        <f t="shared" si="5"/>
        <v/>
      </c>
      <c r="Y59" s="165" t="str">
        <f t="shared" si="6"/>
        <v/>
      </c>
      <c r="Z59" s="176" t="str">
        <f t="shared" si="7"/>
        <v/>
      </c>
      <c r="AA59" s="140" t="str">
        <f t="shared" si="8"/>
        <v/>
      </c>
      <c r="AB59" s="144" t="str">
        <f t="shared" si="0"/>
        <v/>
      </c>
      <c r="AC59" s="147"/>
      <c r="AD59" s="426"/>
      <c r="AE59" s="450"/>
      <c r="AF59" s="450"/>
      <c r="AG59" s="448"/>
      <c r="AH59" s="448"/>
      <c r="AI59" s="448"/>
      <c r="AJ59" s="448"/>
      <c r="AK59" s="448"/>
      <c r="AL59" s="448"/>
      <c r="AM59" s="448"/>
      <c r="AN59" s="448"/>
      <c r="AO59" s="448"/>
      <c r="AP59" s="448"/>
      <c r="AQ59" s="448"/>
      <c r="AR59" s="448"/>
      <c r="AS59" s="448"/>
      <c r="AT59" s="448"/>
      <c r="AU59" s="448"/>
      <c r="AV59" s="448"/>
      <c r="AW59" s="448"/>
      <c r="AX59" s="448"/>
      <c r="AY59" s="448"/>
      <c r="AZ59" s="448"/>
      <c r="BA59" s="448"/>
      <c r="BB59" s="448"/>
      <c r="BC59" s="448"/>
      <c r="BD59" s="448"/>
      <c r="BE59" s="448"/>
      <c r="BF59" s="448"/>
      <c r="BG59" s="448"/>
      <c r="BH59" s="448"/>
      <c r="BI59" s="448"/>
      <c r="BJ59" s="448"/>
      <c r="BK59" s="448"/>
      <c r="BL59" s="448"/>
      <c r="BM59" s="448"/>
      <c r="BN59" s="448"/>
      <c r="BO59" s="448"/>
      <c r="BP59" s="448"/>
      <c r="BQ59" s="448"/>
      <c r="BR59" s="448"/>
      <c r="BS59" s="448"/>
      <c r="BT59" s="448"/>
      <c r="BU59" s="448"/>
    </row>
    <row r="60" spans="1:73" ht="16.25" customHeight="1">
      <c r="A60" s="148"/>
      <c r="B60" s="154"/>
      <c r="C60" s="154"/>
      <c r="D60" s="156"/>
      <c r="E60" s="155"/>
      <c r="F60" s="148"/>
      <c r="G60" s="148"/>
      <c r="H60" s="148"/>
      <c r="I60" s="148"/>
      <c r="J60" s="148"/>
      <c r="K60" s="148"/>
      <c r="L60" s="148"/>
      <c r="M60" s="148"/>
      <c r="N60" s="148"/>
      <c r="O60" s="446" t="s">
        <v>39</v>
      </c>
      <c r="P60" s="148"/>
      <c r="Q60" s="423">
        <f>SUM(Q10:Q59)</f>
        <v>955.5</v>
      </c>
      <c r="R60" s="424">
        <f>SUM(R10:R59)</f>
        <v>939.3</v>
      </c>
      <c r="S60" s="149"/>
      <c r="T60" s="149"/>
      <c r="U60" s="149"/>
      <c r="V60" s="149"/>
      <c r="W60" s="149"/>
      <c r="X60" s="150">
        <f>SUM(X11:X59)</f>
        <v>3324.0050199750012</v>
      </c>
      <c r="Y60" s="150">
        <f>SUM(Y11:Y59)</f>
        <v>1867.3831034350007</v>
      </c>
      <c r="Z60" s="447">
        <f t="shared" si="7"/>
        <v>939.3</v>
      </c>
      <c r="AA60" s="146"/>
      <c r="AB60" s="150"/>
      <c r="AC60" s="146"/>
      <c r="AD60" s="146"/>
      <c r="AE60" s="450"/>
      <c r="AF60" s="450"/>
      <c r="AG60" s="448"/>
      <c r="AH60" s="448"/>
      <c r="AI60" s="448"/>
      <c r="AJ60" s="448"/>
      <c r="AK60" s="448"/>
      <c r="AL60" s="448"/>
      <c r="AM60" s="448"/>
      <c r="AN60" s="448"/>
      <c r="AO60" s="448"/>
      <c r="AP60" s="448"/>
      <c r="AQ60" s="448"/>
      <c r="AR60" s="448"/>
      <c r="AS60" s="448"/>
      <c r="AT60" s="448"/>
      <c r="AU60" s="448"/>
      <c r="AV60" s="448"/>
      <c r="AW60" s="448"/>
      <c r="AX60" s="448"/>
      <c r="AY60" s="448"/>
      <c r="AZ60" s="448"/>
      <c r="BA60" s="448"/>
      <c r="BB60" s="448"/>
      <c r="BC60" s="448"/>
      <c r="BD60" s="448"/>
      <c r="BE60" s="448"/>
      <c r="BF60" s="448"/>
      <c r="BG60" s="448"/>
      <c r="BH60" s="448"/>
      <c r="BI60" s="448"/>
      <c r="BJ60" s="448"/>
      <c r="BK60" s="448"/>
      <c r="BL60" s="448"/>
      <c r="BM60" s="448"/>
      <c r="BN60" s="448"/>
      <c r="BO60" s="448"/>
      <c r="BP60" s="448"/>
      <c r="BQ60" s="448"/>
      <c r="BR60" s="448"/>
      <c r="BS60" s="448"/>
      <c r="BT60" s="448"/>
      <c r="BU60" s="448"/>
    </row>
    <row r="61" spans="1:73" ht="13.25" customHeight="1">
      <c r="A61" s="452"/>
      <c r="B61" s="452"/>
      <c r="C61" s="452"/>
      <c r="D61" s="452"/>
      <c r="E61" s="452"/>
      <c r="F61" s="452"/>
      <c r="G61" s="452"/>
      <c r="H61" s="452"/>
      <c r="I61" s="452"/>
      <c r="J61" s="452"/>
      <c r="K61" s="452"/>
      <c r="L61" s="452"/>
      <c r="M61" s="452"/>
      <c r="N61" s="452"/>
      <c r="O61" s="452"/>
      <c r="P61" s="452"/>
      <c r="Q61" s="452"/>
      <c r="R61" s="452"/>
      <c r="S61" s="453"/>
      <c r="T61" s="452"/>
      <c r="U61" s="452"/>
      <c r="V61" s="452"/>
      <c r="W61" s="452"/>
      <c r="X61" s="452"/>
      <c r="Y61" s="452"/>
      <c r="Z61" s="452"/>
      <c r="AA61" s="452"/>
      <c r="AB61" s="454"/>
      <c r="AC61" s="454"/>
      <c r="AD61" s="450"/>
      <c r="AE61" s="450"/>
      <c r="AF61" s="450"/>
      <c r="AG61" s="448"/>
      <c r="AH61" s="448"/>
      <c r="AI61" s="448"/>
      <c r="AJ61" s="448"/>
      <c r="AK61" s="448"/>
      <c r="AL61" s="448"/>
      <c r="AM61" s="448"/>
      <c r="AN61" s="448"/>
      <c r="AO61" s="448"/>
      <c r="AP61" s="448"/>
      <c r="AQ61" s="448"/>
      <c r="AR61" s="448"/>
      <c r="AS61" s="448"/>
      <c r="AT61" s="448"/>
      <c r="AU61" s="448"/>
      <c r="AV61" s="448"/>
      <c r="AW61" s="448"/>
      <c r="AX61" s="448"/>
      <c r="AY61" s="448"/>
      <c r="AZ61" s="448"/>
      <c r="BA61" s="448"/>
      <c r="BB61" s="448"/>
      <c r="BC61" s="448"/>
      <c r="BD61" s="448"/>
      <c r="BE61" s="448"/>
      <c r="BF61" s="448"/>
      <c r="BG61" s="448"/>
      <c r="BH61" s="448"/>
      <c r="BI61" s="448"/>
      <c r="BJ61" s="448"/>
      <c r="BK61" s="448"/>
      <c r="BL61" s="448"/>
      <c r="BM61" s="448"/>
      <c r="BN61" s="448"/>
      <c r="BO61" s="448"/>
      <c r="BP61" s="448"/>
      <c r="BQ61" s="448"/>
      <c r="BR61" s="448"/>
      <c r="BS61" s="448"/>
      <c r="BT61" s="448"/>
      <c r="BU61" s="448"/>
    </row>
    <row r="62" spans="1:73" ht="13.25" customHeight="1">
      <c r="A62" s="452"/>
      <c r="B62" s="452"/>
      <c r="C62" s="452"/>
      <c r="D62" s="452"/>
      <c r="E62" s="452"/>
      <c r="F62" s="452"/>
      <c r="G62" s="452"/>
      <c r="H62" s="452"/>
      <c r="I62" s="452"/>
      <c r="J62" s="452"/>
      <c r="K62" s="452"/>
      <c r="L62" s="452"/>
      <c r="M62" s="452"/>
      <c r="N62" s="452"/>
      <c r="O62" s="452"/>
      <c r="P62" s="452"/>
      <c r="Q62" s="452"/>
      <c r="R62" s="452"/>
      <c r="S62" s="453"/>
      <c r="T62" s="452"/>
      <c r="U62" s="452"/>
      <c r="V62" s="452"/>
      <c r="W62" s="452"/>
      <c r="X62" s="452"/>
      <c r="Y62" s="452"/>
      <c r="Z62" s="452"/>
      <c r="AA62" s="452"/>
      <c r="AB62" s="454"/>
      <c r="AC62" s="454"/>
      <c r="AD62" s="450"/>
      <c r="AE62" s="450"/>
      <c r="AF62" s="450"/>
      <c r="AG62" s="448"/>
      <c r="AH62" s="448"/>
      <c r="AI62" s="448"/>
      <c r="AJ62" s="448"/>
      <c r="AK62" s="448"/>
      <c r="AL62" s="448"/>
      <c r="AM62" s="448"/>
      <c r="AN62" s="448"/>
      <c r="AO62" s="448"/>
      <c r="AP62" s="448"/>
      <c r="AQ62" s="448"/>
      <c r="AR62" s="448"/>
      <c r="AS62" s="448"/>
      <c r="AT62" s="448"/>
      <c r="AU62" s="448"/>
      <c r="AV62" s="448"/>
      <c r="AW62" s="448"/>
      <c r="AX62" s="448"/>
      <c r="AY62" s="448"/>
      <c r="AZ62" s="448"/>
      <c r="BA62" s="448"/>
      <c r="BB62" s="448"/>
      <c r="BC62" s="448"/>
      <c r="BD62" s="448"/>
      <c r="BE62" s="448"/>
      <c r="BF62" s="448"/>
      <c r="BG62" s="448"/>
      <c r="BH62" s="448"/>
      <c r="BI62" s="448"/>
      <c r="BJ62" s="448"/>
      <c r="BK62" s="448"/>
      <c r="BL62" s="448"/>
      <c r="BM62" s="448"/>
      <c r="BN62" s="448"/>
      <c r="BO62" s="448"/>
      <c r="BP62" s="448"/>
      <c r="BQ62" s="448"/>
      <c r="BR62" s="448"/>
      <c r="BS62" s="448"/>
      <c r="BT62" s="448"/>
      <c r="BU62" s="448"/>
    </row>
    <row r="63" spans="1:73" ht="13.25" customHeight="1">
      <c r="A63" s="452"/>
      <c r="B63" s="452"/>
      <c r="C63" s="452"/>
      <c r="D63" s="452"/>
      <c r="E63" s="452"/>
      <c r="F63" s="452"/>
      <c r="G63" s="452"/>
      <c r="H63" s="452"/>
      <c r="I63" s="452"/>
      <c r="J63" s="452"/>
      <c r="K63" s="452"/>
      <c r="L63" s="452"/>
      <c r="M63" s="452"/>
      <c r="N63" s="452"/>
      <c r="O63" s="452"/>
      <c r="P63" s="452"/>
      <c r="Q63" s="452"/>
      <c r="R63" s="452"/>
      <c r="S63" s="453"/>
      <c r="T63" s="452"/>
      <c r="U63" s="452"/>
      <c r="V63" s="452"/>
      <c r="W63" s="452"/>
      <c r="X63" s="452"/>
      <c r="Y63" s="452"/>
      <c r="Z63" s="452"/>
      <c r="AA63" s="452"/>
      <c r="AB63" s="454"/>
      <c r="AC63" s="454"/>
      <c r="AD63" s="450"/>
      <c r="AE63" s="450"/>
      <c r="AF63" s="450"/>
      <c r="AG63" s="448"/>
      <c r="AH63" s="448"/>
      <c r="AI63" s="448"/>
      <c r="AJ63" s="448"/>
      <c r="AK63" s="448"/>
      <c r="AL63" s="448"/>
      <c r="AM63" s="448"/>
      <c r="AN63" s="448"/>
      <c r="AO63" s="448"/>
      <c r="AP63" s="448"/>
      <c r="AQ63" s="448"/>
      <c r="AR63" s="448"/>
      <c r="AS63" s="448"/>
      <c r="AT63" s="448"/>
      <c r="AU63" s="448"/>
      <c r="AV63" s="448"/>
      <c r="AW63" s="448"/>
      <c r="AX63" s="448"/>
      <c r="AY63" s="448"/>
      <c r="AZ63" s="448"/>
      <c r="BA63" s="448"/>
      <c r="BB63" s="448"/>
      <c r="BC63" s="448"/>
      <c r="BD63" s="448"/>
      <c r="BE63" s="448"/>
      <c r="BF63" s="448"/>
      <c r="BG63" s="448"/>
      <c r="BH63" s="448"/>
      <c r="BI63" s="448"/>
      <c r="BJ63" s="448"/>
      <c r="BK63" s="448"/>
      <c r="BL63" s="448"/>
      <c r="BM63" s="448"/>
      <c r="BN63" s="448"/>
      <c r="BO63" s="448"/>
      <c r="BP63" s="448"/>
      <c r="BQ63" s="448"/>
      <c r="BR63" s="448"/>
      <c r="BS63" s="448"/>
      <c r="BT63" s="448"/>
      <c r="BU63" s="448"/>
    </row>
    <row r="64" spans="1:73" ht="13.25" customHeight="1">
      <c r="A64" s="452"/>
      <c r="B64" s="452"/>
      <c r="C64" s="452"/>
      <c r="D64" s="452"/>
      <c r="E64" s="452"/>
      <c r="F64" s="452"/>
      <c r="G64" s="452"/>
      <c r="H64" s="452"/>
      <c r="I64" s="452"/>
      <c r="J64" s="452"/>
      <c r="K64" s="452"/>
      <c r="L64" s="452"/>
      <c r="M64" s="452"/>
      <c r="N64" s="452"/>
      <c r="O64" s="452"/>
      <c r="P64" s="452"/>
      <c r="Q64" s="452"/>
      <c r="R64" s="452"/>
      <c r="S64" s="453"/>
      <c r="T64" s="452"/>
      <c r="U64" s="452"/>
      <c r="V64" s="452"/>
      <c r="W64" s="452"/>
      <c r="X64" s="452"/>
      <c r="Y64" s="453"/>
      <c r="Z64" s="452"/>
      <c r="AA64" s="452"/>
      <c r="AB64" s="454"/>
      <c r="AC64" s="454"/>
      <c r="AD64" s="450"/>
      <c r="AE64" s="450"/>
      <c r="AF64" s="450"/>
      <c r="AG64" s="448"/>
      <c r="AH64" s="448"/>
      <c r="AI64" s="448"/>
      <c r="AJ64" s="448"/>
      <c r="AK64" s="448"/>
      <c r="AL64" s="448"/>
      <c r="AM64" s="448"/>
      <c r="AN64" s="448"/>
      <c r="AO64" s="448"/>
      <c r="AP64" s="448"/>
      <c r="AQ64" s="448"/>
      <c r="AR64" s="448"/>
      <c r="AS64" s="448"/>
      <c r="AT64" s="448"/>
      <c r="AU64" s="448"/>
      <c r="AV64" s="448"/>
      <c r="AW64" s="448"/>
      <c r="AX64" s="448"/>
      <c r="AY64" s="448"/>
      <c r="AZ64" s="448"/>
      <c r="BA64" s="448"/>
      <c r="BB64" s="448"/>
      <c r="BC64" s="448"/>
      <c r="BD64" s="448"/>
      <c r="BE64" s="448"/>
      <c r="BF64" s="448"/>
      <c r="BG64" s="448"/>
      <c r="BH64" s="448"/>
      <c r="BI64" s="448"/>
      <c r="BJ64" s="448"/>
      <c r="BK64" s="448"/>
      <c r="BL64" s="448"/>
      <c r="BM64" s="448"/>
      <c r="BN64" s="448"/>
      <c r="BO64" s="448"/>
      <c r="BP64" s="448"/>
      <c r="BQ64" s="448"/>
      <c r="BR64" s="448"/>
      <c r="BS64" s="448"/>
      <c r="BT64" s="448"/>
      <c r="BU64" s="448"/>
    </row>
    <row r="65" spans="1:73" ht="13.25" customHeight="1">
      <c r="A65" s="452"/>
      <c r="B65" s="452"/>
      <c r="C65" s="452"/>
      <c r="D65" s="452"/>
      <c r="E65" s="452"/>
      <c r="F65" s="452"/>
      <c r="G65" s="452"/>
      <c r="H65" s="452"/>
      <c r="I65" s="452"/>
      <c r="J65" s="452"/>
      <c r="K65" s="452"/>
      <c r="L65" s="452"/>
      <c r="M65" s="452"/>
      <c r="N65" s="452"/>
      <c r="O65" s="452"/>
      <c r="P65" s="452"/>
      <c r="Q65" s="452"/>
      <c r="R65" s="452"/>
      <c r="S65" s="453"/>
      <c r="T65" s="452"/>
      <c r="U65" s="452"/>
      <c r="V65" s="452"/>
      <c r="W65" s="452"/>
      <c r="X65" s="452"/>
      <c r="Y65" s="452"/>
      <c r="Z65" s="452"/>
      <c r="AA65" s="452"/>
      <c r="AB65" s="454"/>
      <c r="AC65" s="454"/>
      <c r="AD65" s="450"/>
      <c r="AE65" s="450"/>
      <c r="AF65" s="450"/>
      <c r="AG65" s="448"/>
      <c r="AH65" s="448"/>
      <c r="AI65" s="448"/>
      <c r="AJ65" s="448"/>
      <c r="AK65" s="448"/>
      <c r="AL65" s="448"/>
      <c r="AM65" s="448"/>
      <c r="AN65" s="448"/>
      <c r="AO65" s="448"/>
      <c r="AP65" s="448"/>
      <c r="AQ65" s="448"/>
      <c r="AR65" s="448"/>
      <c r="AS65" s="448"/>
      <c r="AT65" s="448"/>
      <c r="AU65" s="448"/>
      <c r="AV65" s="448"/>
      <c r="AW65" s="448"/>
      <c r="AX65" s="448"/>
      <c r="AY65" s="448"/>
      <c r="AZ65" s="448"/>
      <c r="BA65" s="448"/>
      <c r="BB65" s="448"/>
      <c r="BC65" s="448"/>
      <c r="BD65" s="448"/>
      <c r="BE65" s="448"/>
      <c r="BF65" s="448"/>
      <c r="BG65" s="448"/>
      <c r="BH65" s="448"/>
      <c r="BI65" s="448"/>
      <c r="BJ65" s="448"/>
      <c r="BK65" s="448"/>
      <c r="BL65" s="448"/>
      <c r="BM65" s="448"/>
      <c r="BN65" s="448"/>
      <c r="BO65" s="448"/>
      <c r="BP65" s="448"/>
      <c r="BQ65" s="448"/>
      <c r="BR65" s="448"/>
      <c r="BS65" s="448"/>
      <c r="BT65" s="448"/>
      <c r="BU65" s="448"/>
    </row>
    <row r="66" spans="1:73" ht="13.25" customHeight="1">
      <c r="A66" s="452"/>
      <c r="B66" s="452"/>
      <c r="C66" s="452"/>
      <c r="D66" s="452"/>
      <c r="E66" s="452"/>
      <c r="F66" s="452"/>
      <c r="G66" s="452"/>
      <c r="H66" s="452"/>
      <c r="I66" s="452"/>
      <c r="J66" s="452"/>
      <c r="K66" s="452"/>
      <c r="L66" s="452"/>
      <c r="M66" s="452"/>
      <c r="N66" s="452"/>
      <c r="O66" s="452"/>
      <c r="P66" s="452"/>
      <c r="Q66" s="452"/>
      <c r="R66" s="452"/>
      <c r="S66" s="453"/>
      <c r="T66" s="452"/>
      <c r="U66" s="452"/>
      <c r="V66" s="452"/>
      <c r="W66" s="452"/>
      <c r="X66" s="452"/>
      <c r="Y66" s="452"/>
      <c r="Z66" s="452"/>
      <c r="AA66" s="452"/>
      <c r="AB66" s="454"/>
      <c r="AC66" s="454"/>
      <c r="AD66" s="450"/>
      <c r="AE66" s="450"/>
      <c r="AF66" s="450"/>
      <c r="AG66" s="448"/>
      <c r="AH66" s="448"/>
      <c r="AI66" s="448"/>
      <c r="AJ66" s="448"/>
      <c r="AK66" s="448"/>
      <c r="AL66" s="448"/>
      <c r="AM66" s="448"/>
      <c r="AN66" s="448"/>
      <c r="AO66" s="448"/>
      <c r="AP66" s="448"/>
      <c r="AQ66" s="448"/>
      <c r="AR66" s="448"/>
      <c r="AS66" s="448"/>
      <c r="AT66" s="448"/>
      <c r="AU66" s="448"/>
      <c r="AV66" s="448"/>
      <c r="AW66" s="448"/>
      <c r="AX66" s="448"/>
      <c r="AY66" s="448"/>
      <c r="AZ66" s="448"/>
      <c r="BA66" s="448"/>
      <c r="BB66" s="448"/>
      <c r="BC66" s="448"/>
      <c r="BD66" s="448"/>
      <c r="BE66" s="448"/>
      <c r="BF66" s="448"/>
      <c r="BG66" s="448"/>
      <c r="BH66" s="448"/>
      <c r="BI66" s="448"/>
      <c r="BJ66" s="448"/>
      <c r="BK66" s="448"/>
      <c r="BL66" s="448"/>
      <c r="BM66" s="448"/>
      <c r="BN66" s="448"/>
      <c r="BO66" s="448"/>
      <c r="BP66" s="448"/>
      <c r="BQ66" s="448"/>
      <c r="BR66" s="448"/>
      <c r="BS66" s="448"/>
      <c r="BT66" s="448"/>
      <c r="BU66" s="448"/>
    </row>
    <row r="67" spans="1:73" ht="13.25" customHeight="1">
      <c r="A67" s="454"/>
      <c r="B67" s="454"/>
      <c r="C67" s="454"/>
      <c r="D67" s="454"/>
      <c r="E67" s="454"/>
      <c r="F67" s="454"/>
      <c r="G67" s="454"/>
      <c r="H67" s="454"/>
      <c r="I67" s="454"/>
      <c r="J67" s="454"/>
      <c r="K67" s="454"/>
      <c r="L67" s="454"/>
      <c r="M67" s="454"/>
      <c r="N67" s="454"/>
      <c r="O67" s="454"/>
      <c r="P67" s="454"/>
      <c r="Q67" s="454"/>
      <c r="R67" s="454"/>
      <c r="S67" s="455"/>
      <c r="T67" s="454"/>
      <c r="U67" s="454"/>
      <c r="V67" s="454"/>
      <c r="W67" s="454"/>
      <c r="X67" s="454"/>
      <c r="Y67" s="454"/>
      <c r="Z67" s="454"/>
      <c r="AA67" s="454"/>
      <c r="AB67" s="454"/>
      <c r="AC67" s="454"/>
      <c r="AD67" s="450"/>
      <c r="AE67" s="450"/>
      <c r="AF67" s="450"/>
      <c r="AG67" s="448"/>
      <c r="AH67" s="448"/>
      <c r="AI67" s="448"/>
      <c r="AJ67" s="448"/>
      <c r="AK67" s="448"/>
      <c r="AL67" s="448"/>
      <c r="AM67" s="448"/>
      <c r="AN67" s="448"/>
      <c r="AO67" s="448"/>
      <c r="AP67" s="448"/>
      <c r="AQ67" s="448"/>
      <c r="AR67" s="448"/>
      <c r="AS67" s="448"/>
      <c r="AT67" s="448"/>
      <c r="AU67" s="448"/>
      <c r="AV67" s="448"/>
      <c r="AW67" s="448"/>
      <c r="AX67" s="448"/>
      <c r="AY67" s="448"/>
      <c r="AZ67" s="448"/>
      <c r="BA67" s="448"/>
      <c r="BB67" s="448"/>
      <c r="BC67" s="448"/>
      <c r="BD67" s="448"/>
      <c r="BE67" s="448"/>
      <c r="BF67" s="448"/>
      <c r="BG67" s="448"/>
      <c r="BH67" s="448"/>
      <c r="BI67" s="448"/>
      <c r="BJ67" s="448"/>
      <c r="BK67" s="448"/>
      <c r="BL67" s="448"/>
      <c r="BM67" s="448"/>
      <c r="BN67" s="448"/>
      <c r="BO67" s="448"/>
      <c r="BP67" s="448"/>
      <c r="BQ67" s="448"/>
      <c r="BR67" s="448"/>
      <c r="BS67" s="448"/>
      <c r="BT67" s="448"/>
      <c r="BU67" s="448"/>
    </row>
    <row r="68" spans="1:73" ht="13.25" customHeight="1">
      <c r="A68" s="454"/>
      <c r="B68" s="454"/>
      <c r="C68" s="454"/>
      <c r="D68" s="454"/>
      <c r="E68" s="454"/>
      <c r="F68" s="454"/>
      <c r="G68" s="454"/>
      <c r="H68" s="454"/>
      <c r="I68" s="454"/>
      <c r="J68" s="454"/>
      <c r="K68" s="454"/>
      <c r="L68" s="454"/>
      <c r="M68" s="454"/>
      <c r="N68" s="454"/>
      <c r="O68" s="454"/>
      <c r="P68" s="454"/>
      <c r="Q68" s="454"/>
      <c r="R68" s="454"/>
      <c r="S68" s="455"/>
      <c r="T68" s="454"/>
      <c r="U68" s="454"/>
      <c r="V68" s="454"/>
      <c r="W68" s="454"/>
      <c r="X68" s="454"/>
      <c r="Y68" s="454"/>
      <c r="Z68" s="454"/>
      <c r="AA68" s="454"/>
      <c r="AB68" s="454"/>
      <c r="AC68" s="454"/>
      <c r="AD68" s="450"/>
      <c r="AE68" s="450"/>
      <c r="AF68" s="450"/>
      <c r="AG68" s="448"/>
      <c r="AH68" s="448"/>
      <c r="AI68" s="448"/>
      <c r="AJ68" s="448"/>
      <c r="AK68" s="448"/>
      <c r="AL68" s="448"/>
      <c r="AM68" s="448"/>
      <c r="AN68" s="448"/>
      <c r="AO68" s="448"/>
      <c r="AP68" s="448"/>
      <c r="AQ68" s="448"/>
      <c r="AR68" s="448"/>
      <c r="AS68" s="448"/>
      <c r="AT68" s="448"/>
      <c r="AU68" s="448"/>
      <c r="AV68" s="448"/>
      <c r="AW68" s="448"/>
      <c r="AX68" s="448"/>
      <c r="AY68" s="448"/>
      <c r="AZ68" s="448"/>
      <c r="BA68" s="448"/>
      <c r="BB68" s="448"/>
      <c r="BC68" s="448"/>
      <c r="BD68" s="448"/>
      <c r="BE68" s="448"/>
      <c r="BF68" s="448"/>
      <c r="BG68" s="448"/>
      <c r="BH68" s="448"/>
      <c r="BI68" s="448"/>
      <c r="BJ68" s="448"/>
      <c r="BK68" s="448"/>
      <c r="BL68" s="448"/>
      <c r="BM68" s="448"/>
      <c r="BN68" s="448"/>
      <c r="BO68" s="448"/>
      <c r="BP68" s="448"/>
      <c r="BQ68" s="448"/>
      <c r="BR68" s="448"/>
      <c r="BS68" s="448"/>
      <c r="BT68" s="448"/>
      <c r="BU68" s="448"/>
    </row>
    <row r="69" spans="1:73" ht="13.25" customHeight="1">
      <c r="A69" s="454"/>
      <c r="B69" s="454"/>
      <c r="C69" s="454"/>
      <c r="D69" s="454"/>
      <c r="E69" s="454"/>
      <c r="F69" s="454"/>
      <c r="G69" s="454"/>
      <c r="H69" s="454"/>
      <c r="I69" s="454"/>
      <c r="J69" s="454"/>
      <c r="K69" s="454"/>
      <c r="L69" s="454"/>
      <c r="M69" s="454"/>
      <c r="N69" s="454"/>
      <c r="O69" s="454"/>
      <c r="P69" s="454"/>
      <c r="Q69" s="454"/>
      <c r="R69" s="454"/>
      <c r="S69" s="455"/>
      <c r="T69" s="454"/>
      <c r="U69" s="454"/>
      <c r="V69" s="454"/>
      <c r="W69" s="454"/>
      <c r="X69" s="454"/>
      <c r="Y69" s="454"/>
      <c r="Z69" s="454"/>
      <c r="AA69" s="454"/>
      <c r="AB69" s="454"/>
      <c r="AC69" s="454"/>
      <c r="AD69" s="450"/>
      <c r="AE69" s="450"/>
      <c r="AF69" s="450"/>
      <c r="AG69" s="448"/>
      <c r="AH69" s="448"/>
      <c r="AI69" s="448"/>
      <c r="AJ69" s="448"/>
      <c r="AK69" s="448"/>
      <c r="AL69" s="448"/>
      <c r="AM69" s="448"/>
      <c r="AN69" s="448"/>
      <c r="AO69" s="448"/>
      <c r="AP69" s="448"/>
      <c r="AQ69" s="448"/>
      <c r="AR69" s="448"/>
      <c r="AS69" s="448"/>
      <c r="AT69" s="448"/>
      <c r="AU69" s="448"/>
      <c r="AV69" s="448"/>
      <c r="AW69" s="448"/>
      <c r="AX69" s="448"/>
      <c r="AY69" s="448"/>
      <c r="AZ69" s="448"/>
      <c r="BA69" s="448"/>
      <c r="BB69" s="448"/>
      <c r="BC69" s="448"/>
      <c r="BD69" s="448"/>
      <c r="BE69" s="448"/>
      <c r="BF69" s="448"/>
      <c r="BG69" s="448"/>
      <c r="BH69" s="448"/>
      <c r="BI69" s="448"/>
      <c r="BJ69" s="448"/>
      <c r="BK69" s="448"/>
      <c r="BL69" s="448"/>
      <c r="BM69" s="448"/>
      <c r="BN69" s="448"/>
      <c r="BO69" s="448"/>
      <c r="BP69" s="448"/>
      <c r="BQ69" s="448"/>
      <c r="BR69" s="448"/>
      <c r="BS69" s="448"/>
      <c r="BT69" s="448"/>
      <c r="BU69" s="448"/>
    </row>
    <row r="70" spans="1:73" ht="13.25" customHeight="1">
      <c r="A70" s="454"/>
      <c r="B70" s="454"/>
      <c r="C70" s="454"/>
      <c r="D70" s="454"/>
      <c r="E70" s="454"/>
      <c r="F70" s="454"/>
      <c r="G70" s="454"/>
      <c r="H70" s="454"/>
      <c r="I70" s="454"/>
      <c r="J70" s="454"/>
      <c r="K70" s="454"/>
      <c r="L70" s="454"/>
      <c r="M70" s="454"/>
      <c r="N70" s="454"/>
      <c r="O70" s="454"/>
      <c r="P70" s="454"/>
      <c r="Q70" s="454"/>
      <c r="R70" s="454"/>
      <c r="S70" s="455"/>
      <c r="T70" s="454"/>
      <c r="U70" s="454"/>
      <c r="V70" s="454"/>
      <c r="W70" s="454"/>
      <c r="X70" s="454"/>
      <c r="Y70" s="454"/>
      <c r="Z70" s="454"/>
      <c r="AA70" s="454"/>
      <c r="AB70" s="454"/>
      <c r="AC70" s="454"/>
      <c r="AD70" s="450"/>
      <c r="AE70" s="450"/>
      <c r="AF70" s="450"/>
      <c r="AG70" s="448"/>
      <c r="AH70" s="448"/>
      <c r="AI70" s="448"/>
      <c r="AJ70" s="448"/>
      <c r="AK70" s="448"/>
      <c r="AL70" s="448"/>
      <c r="AM70" s="448"/>
      <c r="AN70" s="448"/>
      <c r="AO70" s="448"/>
      <c r="AP70" s="448"/>
      <c r="AQ70" s="448"/>
      <c r="AR70" s="448"/>
      <c r="AS70" s="448"/>
      <c r="AT70" s="448"/>
      <c r="AU70" s="448"/>
      <c r="AV70" s="448"/>
      <c r="AW70" s="448"/>
      <c r="AX70" s="448"/>
      <c r="AY70" s="448"/>
      <c r="AZ70" s="448"/>
      <c r="BA70" s="448"/>
      <c r="BB70" s="448"/>
      <c r="BC70" s="448"/>
      <c r="BD70" s="448"/>
      <c r="BE70" s="448"/>
      <c r="BF70" s="448"/>
      <c r="BG70" s="448"/>
      <c r="BH70" s="448"/>
      <c r="BI70" s="448"/>
      <c r="BJ70" s="448"/>
      <c r="BK70" s="448"/>
      <c r="BL70" s="448"/>
      <c r="BM70" s="448"/>
      <c r="BN70" s="448"/>
      <c r="BO70" s="448"/>
      <c r="BP70" s="448"/>
      <c r="BQ70" s="448"/>
      <c r="BR70" s="448"/>
      <c r="BS70" s="448"/>
      <c r="BT70" s="448"/>
      <c r="BU70" s="448"/>
    </row>
    <row r="71" spans="1:73" ht="13.25" customHeight="1">
      <c r="A71" s="454"/>
      <c r="B71" s="454"/>
      <c r="C71" s="454"/>
      <c r="D71" s="454"/>
      <c r="E71" s="454"/>
      <c r="F71" s="454"/>
      <c r="G71" s="454"/>
      <c r="H71" s="454"/>
      <c r="I71" s="454"/>
      <c r="J71" s="454"/>
      <c r="K71" s="454"/>
      <c r="L71" s="454"/>
      <c r="M71" s="454"/>
      <c r="N71" s="454"/>
      <c r="O71" s="454"/>
      <c r="P71" s="454"/>
      <c r="Q71" s="454"/>
      <c r="R71" s="454"/>
      <c r="S71" s="455"/>
      <c r="T71" s="454"/>
      <c r="U71" s="454"/>
      <c r="V71" s="454"/>
      <c r="W71" s="454"/>
      <c r="X71" s="454"/>
      <c r="Y71" s="454"/>
      <c r="Z71" s="454"/>
      <c r="AA71" s="454"/>
      <c r="AB71" s="454"/>
      <c r="AC71" s="454"/>
      <c r="AD71" s="450"/>
      <c r="AE71" s="450"/>
      <c r="AF71" s="450"/>
      <c r="AG71" s="448"/>
      <c r="AH71" s="448"/>
      <c r="AI71" s="448"/>
      <c r="AJ71" s="448"/>
      <c r="AK71" s="448"/>
      <c r="AL71" s="448"/>
      <c r="AM71" s="448"/>
      <c r="AN71" s="448"/>
      <c r="AO71" s="448"/>
      <c r="AP71" s="448"/>
      <c r="AQ71" s="448"/>
      <c r="AR71" s="448"/>
      <c r="AS71" s="448"/>
      <c r="AT71" s="448"/>
      <c r="AU71" s="448"/>
      <c r="AV71" s="448"/>
      <c r="AW71" s="448"/>
      <c r="AX71" s="448"/>
      <c r="AY71" s="448"/>
      <c r="AZ71" s="448"/>
      <c r="BA71" s="448"/>
      <c r="BB71" s="448"/>
      <c r="BC71" s="448"/>
      <c r="BD71" s="448"/>
      <c r="BE71" s="448"/>
      <c r="BF71" s="448"/>
      <c r="BG71" s="448"/>
      <c r="BH71" s="448"/>
      <c r="BI71" s="448"/>
      <c r="BJ71" s="448"/>
      <c r="BK71" s="448"/>
      <c r="BL71" s="448"/>
      <c r="BM71" s="448"/>
      <c r="BN71" s="448"/>
      <c r="BO71" s="448"/>
      <c r="BP71" s="448"/>
      <c r="BQ71" s="448"/>
      <c r="BR71" s="448"/>
      <c r="BS71" s="448"/>
      <c r="BT71" s="448"/>
      <c r="BU71" s="448"/>
    </row>
    <row r="72" spans="1:73" ht="13.25" customHeight="1">
      <c r="A72" s="454"/>
      <c r="B72" s="454"/>
      <c r="C72" s="454"/>
      <c r="D72" s="454"/>
      <c r="E72" s="454"/>
      <c r="F72" s="454"/>
      <c r="G72" s="454"/>
      <c r="H72" s="454"/>
      <c r="I72" s="454"/>
      <c r="J72" s="454"/>
      <c r="K72" s="454"/>
      <c r="L72" s="454"/>
      <c r="M72" s="454"/>
      <c r="N72" s="454"/>
      <c r="O72" s="454"/>
      <c r="P72" s="454"/>
      <c r="Q72" s="454"/>
      <c r="R72" s="454"/>
      <c r="S72" s="455"/>
      <c r="T72" s="454"/>
      <c r="U72" s="454"/>
      <c r="V72" s="454"/>
      <c r="W72" s="454"/>
      <c r="X72" s="454"/>
      <c r="Y72" s="454"/>
      <c r="Z72" s="454"/>
      <c r="AA72" s="454"/>
      <c r="AB72" s="454"/>
      <c r="AC72" s="454"/>
      <c r="AD72" s="450"/>
      <c r="AE72" s="450"/>
      <c r="AF72" s="450"/>
      <c r="AG72" s="448"/>
      <c r="AH72" s="448"/>
      <c r="AI72" s="448"/>
      <c r="AJ72" s="448"/>
      <c r="AK72" s="448"/>
      <c r="AL72" s="448"/>
      <c r="AM72" s="448"/>
      <c r="AN72" s="448"/>
      <c r="AO72" s="448"/>
      <c r="AP72" s="448"/>
      <c r="AQ72" s="448"/>
      <c r="AR72" s="448"/>
      <c r="AS72" s="448"/>
      <c r="AT72" s="448"/>
      <c r="AU72" s="448"/>
      <c r="AV72" s="448"/>
      <c r="AW72" s="448"/>
      <c r="AX72" s="448"/>
      <c r="AY72" s="448"/>
      <c r="AZ72" s="448"/>
      <c r="BA72" s="448"/>
      <c r="BB72" s="448"/>
      <c r="BC72" s="448"/>
      <c r="BD72" s="448"/>
      <c r="BE72" s="448"/>
      <c r="BF72" s="448"/>
      <c r="BG72" s="448"/>
      <c r="BH72" s="448"/>
      <c r="BI72" s="448"/>
      <c r="BJ72" s="448"/>
      <c r="BK72" s="448"/>
      <c r="BL72" s="448"/>
      <c r="BM72" s="448"/>
      <c r="BN72" s="448"/>
      <c r="BO72" s="448"/>
      <c r="BP72" s="448"/>
      <c r="BQ72" s="448"/>
      <c r="BR72" s="448"/>
      <c r="BS72" s="448"/>
      <c r="BT72" s="448"/>
      <c r="BU72" s="448"/>
    </row>
    <row r="73" spans="1:73" ht="13.25" customHeight="1">
      <c r="A73" s="454"/>
      <c r="B73" s="454"/>
      <c r="C73" s="454"/>
      <c r="D73" s="454"/>
      <c r="E73" s="454"/>
      <c r="F73" s="454"/>
      <c r="G73" s="454"/>
      <c r="H73" s="454"/>
      <c r="I73" s="454"/>
      <c r="J73" s="454"/>
      <c r="K73" s="454"/>
      <c r="L73" s="454"/>
      <c r="M73" s="454"/>
      <c r="N73" s="454"/>
      <c r="O73" s="454"/>
      <c r="P73" s="454"/>
      <c r="Q73" s="454"/>
      <c r="R73" s="454"/>
      <c r="S73" s="455"/>
      <c r="T73" s="454"/>
      <c r="U73" s="454"/>
      <c r="V73" s="454"/>
      <c r="W73" s="454"/>
      <c r="X73" s="454"/>
      <c r="Y73" s="454"/>
      <c r="Z73" s="454"/>
      <c r="AA73" s="454"/>
      <c r="AB73" s="454"/>
      <c r="AC73" s="454"/>
      <c r="AD73" s="450"/>
      <c r="AE73" s="450"/>
      <c r="AF73" s="450"/>
      <c r="AG73" s="448"/>
      <c r="AH73" s="448"/>
      <c r="AI73" s="448"/>
      <c r="AJ73" s="448"/>
      <c r="AK73" s="448"/>
      <c r="AL73" s="448"/>
      <c r="AM73" s="448"/>
      <c r="AN73" s="448"/>
      <c r="AO73" s="448"/>
      <c r="AP73" s="448"/>
      <c r="AQ73" s="448"/>
      <c r="AR73" s="448"/>
      <c r="AS73" s="448"/>
      <c r="AT73" s="448"/>
      <c r="AU73" s="448"/>
      <c r="AV73" s="448"/>
      <c r="AW73" s="448"/>
      <c r="AX73" s="448"/>
      <c r="AY73" s="448"/>
      <c r="AZ73" s="448"/>
      <c r="BA73" s="448"/>
      <c r="BB73" s="448"/>
      <c r="BC73" s="448"/>
      <c r="BD73" s="448"/>
      <c r="BE73" s="448"/>
      <c r="BF73" s="448"/>
      <c r="BG73" s="448"/>
      <c r="BH73" s="448"/>
      <c r="BI73" s="448"/>
      <c r="BJ73" s="448"/>
      <c r="BK73" s="448"/>
      <c r="BL73" s="448"/>
      <c r="BM73" s="448"/>
      <c r="BN73" s="448"/>
      <c r="BO73" s="448"/>
      <c r="BP73" s="448"/>
      <c r="BQ73" s="448"/>
      <c r="BR73" s="448"/>
      <c r="BS73" s="448"/>
      <c r="BT73" s="448"/>
      <c r="BU73" s="448"/>
    </row>
    <row r="74" spans="1:73" ht="13.25" customHeight="1">
      <c r="A74" s="454"/>
      <c r="B74" s="454"/>
      <c r="C74" s="454"/>
      <c r="D74" s="454"/>
      <c r="E74" s="454"/>
      <c r="F74" s="454"/>
      <c r="G74" s="454"/>
      <c r="H74" s="454"/>
      <c r="I74" s="454"/>
      <c r="J74" s="454"/>
      <c r="K74" s="454"/>
      <c r="L74" s="454"/>
      <c r="M74" s="454"/>
      <c r="N74" s="454"/>
      <c r="O74" s="454"/>
      <c r="P74" s="454"/>
      <c r="Q74" s="454"/>
      <c r="R74" s="454"/>
      <c r="S74" s="455"/>
      <c r="T74" s="454"/>
      <c r="U74" s="454"/>
      <c r="V74" s="454"/>
      <c r="W74" s="454"/>
      <c r="X74" s="454"/>
      <c r="Y74" s="454"/>
      <c r="Z74" s="454"/>
      <c r="AA74" s="454"/>
      <c r="AB74" s="454"/>
      <c r="AC74" s="454"/>
      <c r="AD74" s="450"/>
      <c r="AE74" s="450"/>
      <c r="AF74" s="450"/>
      <c r="AG74" s="448"/>
      <c r="AH74" s="448"/>
      <c r="AI74" s="448"/>
      <c r="AJ74" s="448"/>
      <c r="AK74" s="448"/>
      <c r="AL74" s="448"/>
      <c r="AM74" s="448"/>
      <c r="AN74" s="448"/>
      <c r="AO74" s="448"/>
      <c r="AP74" s="448"/>
      <c r="AQ74" s="448"/>
      <c r="AR74" s="448"/>
      <c r="AS74" s="448"/>
      <c r="AT74" s="448"/>
      <c r="AU74" s="448"/>
      <c r="AV74" s="448"/>
      <c r="AW74" s="448"/>
      <c r="AX74" s="448"/>
      <c r="AY74" s="448"/>
      <c r="AZ74" s="448"/>
      <c r="BA74" s="448"/>
      <c r="BB74" s="448"/>
      <c r="BC74" s="448"/>
      <c r="BD74" s="448"/>
      <c r="BE74" s="448"/>
      <c r="BF74" s="448"/>
      <c r="BG74" s="448"/>
      <c r="BH74" s="448"/>
      <c r="BI74" s="448"/>
      <c r="BJ74" s="448"/>
      <c r="BK74" s="448"/>
      <c r="BL74" s="448"/>
      <c r="BM74" s="448"/>
      <c r="BN74" s="448"/>
      <c r="BO74" s="448"/>
      <c r="BP74" s="448"/>
      <c r="BQ74" s="448"/>
      <c r="BR74" s="448"/>
      <c r="BS74" s="448"/>
      <c r="BT74" s="448"/>
      <c r="BU74" s="448"/>
    </row>
    <row r="75" spans="1:73" ht="13.25" customHeight="1">
      <c r="A75" s="454"/>
      <c r="B75" s="454"/>
      <c r="C75" s="454"/>
      <c r="D75" s="454"/>
      <c r="E75" s="454"/>
      <c r="F75" s="454"/>
      <c r="G75" s="454"/>
      <c r="H75" s="454"/>
      <c r="I75" s="454"/>
      <c r="J75" s="454"/>
      <c r="K75" s="454"/>
      <c r="L75" s="454"/>
      <c r="M75" s="454"/>
      <c r="N75" s="454"/>
      <c r="O75" s="454"/>
      <c r="P75" s="454"/>
      <c r="Q75" s="454"/>
      <c r="R75" s="454"/>
      <c r="S75" s="455"/>
      <c r="T75" s="454"/>
      <c r="U75" s="454"/>
      <c r="V75" s="454"/>
      <c r="W75" s="454"/>
      <c r="X75" s="454"/>
      <c r="Y75" s="454"/>
      <c r="Z75" s="454"/>
      <c r="AA75" s="454"/>
      <c r="AB75" s="454"/>
      <c r="AC75" s="454"/>
      <c r="AD75" s="450"/>
      <c r="AE75" s="450"/>
      <c r="AF75" s="450"/>
      <c r="AG75" s="448"/>
      <c r="AH75" s="448"/>
      <c r="AI75" s="448"/>
      <c r="AJ75" s="448"/>
      <c r="AK75" s="448"/>
      <c r="AL75" s="448"/>
      <c r="AM75" s="448"/>
      <c r="AN75" s="448"/>
      <c r="AO75" s="448"/>
      <c r="AP75" s="448"/>
      <c r="AQ75" s="448"/>
      <c r="AR75" s="448"/>
      <c r="AS75" s="448"/>
      <c r="AT75" s="448"/>
      <c r="AU75" s="448"/>
      <c r="AV75" s="448"/>
      <c r="AW75" s="448"/>
      <c r="AX75" s="448"/>
      <c r="AY75" s="448"/>
      <c r="AZ75" s="448"/>
      <c r="BA75" s="448"/>
      <c r="BB75" s="448"/>
      <c r="BC75" s="448"/>
      <c r="BD75" s="448"/>
      <c r="BE75" s="448"/>
      <c r="BF75" s="448"/>
      <c r="BG75" s="448"/>
      <c r="BH75" s="448"/>
      <c r="BI75" s="448"/>
      <c r="BJ75" s="448"/>
      <c r="BK75" s="448"/>
      <c r="BL75" s="448"/>
      <c r="BM75" s="448"/>
      <c r="BN75" s="448"/>
      <c r="BO75" s="448"/>
      <c r="BP75" s="448"/>
      <c r="BQ75" s="448"/>
      <c r="BR75" s="448"/>
      <c r="BS75" s="448"/>
      <c r="BT75" s="448"/>
      <c r="BU75" s="448"/>
    </row>
    <row r="76" spans="1:73" ht="13.25" customHeight="1">
      <c r="A76" s="454"/>
      <c r="B76" s="454"/>
      <c r="C76" s="454"/>
      <c r="D76" s="454"/>
      <c r="E76" s="454"/>
      <c r="F76" s="454"/>
      <c r="G76" s="454"/>
      <c r="H76" s="454"/>
      <c r="I76" s="454"/>
      <c r="J76" s="454"/>
      <c r="K76" s="454"/>
      <c r="L76" s="454"/>
      <c r="M76" s="454"/>
      <c r="N76" s="454"/>
      <c r="O76" s="454"/>
      <c r="P76" s="454"/>
      <c r="Q76" s="454"/>
      <c r="R76" s="454"/>
      <c r="S76" s="455"/>
      <c r="T76" s="454"/>
      <c r="U76" s="454"/>
      <c r="V76" s="454"/>
      <c r="W76" s="454"/>
      <c r="X76" s="454"/>
      <c r="Y76" s="454"/>
      <c r="Z76" s="454"/>
      <c r="AA76" s="454"/>
      <c r="AB76" s="454"/>
      <c r="AC76" s="454"/>
      <c r="AD76" s="450"/>
      <c r="AE76" s="450"/>
      <c r="AF76" s="450"/>
      <c r="AG76" s="448"/>
      <c r="AH76" s="448"/>
      <c r="AI76" s="448"/>
      <c r="AJ76" s="448"/>
      <c r="AK76" s="448"/>
      <c r="AL76" s="448"/>
      <c r="AM76" s="448"/>
      <c r="AN76" s="448"/>
      <c r="AO76" s="448"/>
      <c r="AP76" s="448"/>
      <c r="AQ76" s="448"/>
      <c r="AR76" s="448"/>
      <c r="AS76" s="448"/>
      <c r="AT76" s="448"/>
      <c r="AU76" s="448"/>
      <c r="AV76" s="448"/>
      <c r="AW76" s="448"/>
      <c r="AX76" s="448"/>
      <c r="AY76" s="448"/>
      <c r="AZ76" s="448"/>
      <c r="BA76" s="448"/>
      <c r="BB76" s="448"/>
      <c r="BC76" s="448"/>
      <c r="BD76" s="448"/>
      <c r="BE76" s="448"/>
      <c r="BF76" s="448"/>
      <c r="BG76" s="448"/>
      <c r="BH76" s="448"/>
      <c r="BI76" s="448"/>
      <c r="BJ76" s="448"/>
      <c r="BK76" s="448"/>
      <c r="BL76" s="448"/>
      <c r="BM76" s="448"/>
      <c r="BN76" s="448"/>
      <c r="BO76" s="448"/>
      <c r="BP76" s="448"/>
      <c r="BQ76" s="448"/>
      <c r="BR76" s="448"/>
      <c r="BS76" s="448"/>
      <c r="BT76" s="448"/>
      <c r="BU76" s="448"/>
    </row>
    <row r="77" spans="1:73" ht="13.25" customHeight="1">
      <c r="A77" s="454"/>
      <c r="B77" s="454"/>
      <c r="C77" s="454"/>
      <c r="D77" s="454"/>
      <c r="E77" s="454"/>
      <c r="F77" s="454"/>
      <c r="G77" s="454"/>
      <c r="H77" s="454"/>
      <c r="I77" s="454"/>
      <c r="J77" s="454"/>
      <c r="K77" s="454"/>
      <c r="L77" s="454"/>
      <c r="M77" s="454"/>
      <c r="N77" s="454"/>
      <c r="O77" s="454"/>
      <c r="P77" s="454"/>
      <c r="Q77" s="454"/>
      <c r="R77" s="454"/>
      <c r="S77" s="455"/>
      <c r="T77" s="454"/>
      <c r="U77" s="454"/>
      <c r="V77" s="454"/>
      <c r="W77" s="454"/>
      <c r="X77" s="454"/>
      <c r="Y77" s="454"/>
      <c r="Z77" s="454"/>
      <c r="AA77" s="454"/>
      <c r="AB77" s="454"/>
      <c r="AC77" s="454"/>
      <c r="AD77" s="450"/>
      <c r="AE77" s="450"/>
      <c r="AF77" s="450"/>
      <c r="AG77" s="448"/>
      <c r="AH77" s="448"/>
      <c r="AI77" s="448"/>
      <c r="AJ77" s="448"/>
      <c r="AK77" s="448"/>
      <c r="AL77" s="448"/>
      <c r="AM77" s="448"/>
      <c r="AN77" s="448"/>
      <c r="AO77" s="448"/>
      <c r="AP77" s="448"/>
      <c r="AQ77" s="448"/>
      <c r="AR77" s="448"/>
      <c r="AS77" s="448"/>
      <c r="AT77" s="448"/>
      <c r="AU77" s="448"/>
      <c r="AV77" s="448"/>
      <c r="AW77" s="448"/>
      <c r="AX77" s="448"/>
      <c r="AY77" s="448"/>
      <c r="AZ77" s="448"/>
      <c r="BA77" s="448"/>
      <c r="BB77" s="448"/>
      <c r="BC77" s="448"/>
      <c r="BD77" s="448"/>
      <c r="BE77" s="448"/>
      <c r="BF77" s="448"/>
      <c r="BG77" s="448"/>
      <c r="BH77" s="448"/>
      <c r="BI77" s="448"/>
      <c r="BJ77" s="448"/>
      <c r="BK77" s="448"/>
      <c r="BL77" s="448"/>
      <c r="BM77" s="448"/>
      <c r="BN77" s="448"/>
      <c r="BO77" s="448"/>
      <c r="BP77" s="448"/>
      <c r="BQ77" s="448"/>
      <c r="BR77" s="448"/>
      <c r="BS77" s="448"/>
      <c r="BT77" s="448"/>
      <c r="BU77" s="448"/>
    </row>
    <row r="78" spans="1:73" ht="13.25" customHeight="1">
      <c r="A78" s="454"/>
      <c r="B78" s="454"/>
      <c r="C78" s="454"/>
      <c r="D78" s="454"/>
      <c r="E78" s="454"/>
      <c r="F78" s="454"/>
      <c r="G78" s="454"/>
      <c r="H78" s="454"/>
      <c r="I78" s="454"/>
      <c r="J78" s="454"/>
      <c r="K78" s="454"/>
      <c r="L78" s="454"/>
      <c r="M78" s="454"/>
      <c r="N78" s="454"/>
      <c r="O78" s="454"/>
      <c r="P78" s="454"/>
      <c r="Q78" s="454"/>
      <c r="R78" s="454"/>
      <c r="S78" s="455"/>
      <c r="T78" s="454"/>
      <c r="U78" s="454"/>
      <c r="V78" s="454"/>
      <c r="W78" s="454"/>
      <c r="X78" s="454"/>
      <c r="Y78" s="454"/>
      <c r="Z78" s="454"/>
      <c r="AA78" s="454"/>
      <c r="AB78" s="454"/>
      <c r="AC78" s="454"/>
      <c r="AD78" s="450"/>
      <c r="AE78" s="450"/>
      <c r="AF78" s="450"/>
      <c r="AG78" s="448"/>
      <c r="AH78" s="448"/>
      <c r="AI78" s="448"/>
      <c r="AJ78" s="448"/>
      <c r="AK78" s="448"/>
      <c r="AL78" s="448"/>
      <c r="AM78" s="448"/>
      <c r="AN78" s="448"/>
      <c r="AO78" s="448"/>
      <c r="AP78" s="448"/>
      <c r="AQ78" s="448"/>
      <c r="AR78" s="448"/>
      <c r="AS78" s="448"/>
      <c r="AT78" s="448"/>
      <c r="AU78" s="448"/>
      <c r="AV78" s="448"/>
      <c r="AW78" s="448"/>
      <c r="AX78" s="448"/>
      <c r="AY78" s="448"/>
      <c r="AZ78" s="448"/>
      <c r="BA78" s="448"/>
      <c r="BB78" s="448"/>
      <c r="BC78" s="448"/>
      <c r="BD78" s="448"/>
      <c r="BE78" s="448"/>
      <c r="BF78" s="448"/>
      <c r="BG78" s="448"/>
      <c r="BH78" s="448"/>
      <c r="BI78" s="448"/>
      <c r="BJ78" s="448"/>
      <c r="BK78" s="448"/>
      <c r="BL78" s="448"/>
      <c r="BM78" s="448"/>
      <c r="BN78" s="448"/>
      <c r="BO78" s="448"/>
      <c r="BP78" s="448"/>
      <c r="BQ78" s="448"/>
      <c r="BR78" s="448"/>
      <c r="BS78" s="448"/>
      <c r="BT78" s="448"/>
      <c r="BU78" s="448"/>
    </row>
    <row r="79" spans="1:73" ht="13.25" customHeight="1">
      <c r="A79" s="454"/>
      <c r="B79" s="454"/>
      <c r="C79" s="454"/>
      <c r="D79" s="454"/>
      <c r="E79" s="454"/>
      <c r="F79" s="454"/>
      <c r="G79" s="454"/>
      <c r="H79" s="454"/>
      <c r="I79" s="454"/>
      <c r="J79" s="454"/>
      <c r="K79" s="454"/>
      <c r="L79" s="454"/>
      <c r="M79" s="454"/>
      <c r="N79" s="454"/>
      <c r="O79" s="454"/>
      <c r="P79" s="454"/>
      <c r="Q79" s="454"/>
      <c r="R79" s="454"/>
      <c r="S79" s="455"/>
      <c r="T79" s="454"/>
      <c r="U79" s="454"/>
      <c r="V79" s="454"/>
      <c r="W79" s="454"/>
      <c r="X79" s="454"/>
      <c r="Y79" s="454"/>
      <c r="Z79" s="454"/>
      <c r="AA79" s="454"/>
      <c r="AB79" s="454"/>
      <c r="AC79" s="454"/>
      <c r="AD79" s="450"/>
      <c r="AE79" s="450"/>
      <c r="AF79" s="450"/>
      <c r="AG79" s="448"/>
      <c r="AH79" s="448"/>
      <c r="AI79" s="448"/>
      <c r="AJ79" s="448"/>
      <c r="AK79" s="448"/>
      <c r="AL79" s="448"/>
      <c r="AM79" s="448"/>
      <c r="AN79" s="448"/>
      <c r="AO79" s="448"/>
      <c r="AP79" s="448"/>
      <c r="AQ79" s="448"/>
      <c r="AR79" s="448"/>
      <c r="AS79" s="448"/>
      <c r="AT79" s="448"/>
      <c r="AU79" s="448"/>
      <c r="AV79" s="448"/>
      <c r="AW79" s="448"/>
      <c r="AX79" s="448"/>
      <c r="AY79" s="448"/>
      <c r="AZ79" s="448"/>
      <c r="BA79" s="448"/>
      <c r="BB79" s="448"/>
      <c r="BC79" s="448"/>
      <c r="BD79" s="448"/>
      <c r="BE79" s="448"/>
      <c r="BF79" s="448"/>
      <c r="BG79" s="448"/>
      <c r="BH79" s="448"/>
      <c r="BI79" s="448"/>
      <c r="BJ79" s="448"/>
      <c r="BK79" s="448"/>
      <c r="BL79" s="448"/>
      <c r="BM79" s="448"/>
      <c r="BN79" s="448"/>
      <c r="BO79" s="448"/>
      <c r="BP79" s="448"/>
      <c r="BQ79" s="448"/>
      <c r="BR79" s="448"/>
      <c r="BS79" s="448"/>
      <c r="BT79" s="448"/>
      <c r="BU79" s="448"/>
    </row>
    <row r="80" spans="1:73" ht="13.25" customHeight="1">
      <c r="A80" s="454"/>
      <c r="B80" s="454"/>
      <c r="C80" s="454"/>
      <c r="D80" s="454"/>
      <c r="E80" s="454"/>
      <c r="F80" s="454"/>
      <c r="G80" s="454"/>
      <c r="H80" s="454"/>
      <c r="I80" s="454"/>
      <c r="J80" s="454"/>
      <c r="K80" s="454"/>
      <c r="L80" s="454"/>
      <c r="M80" s="454"/>
      <c r="N80" s="454"/>
      <c r="O80" s="454"/>
      <c r="P80" s="454"/>
      <c r="Q80" s="454"/>
      <c r="R80" s="454"/>
      <c r="S80" s="455"/>
      <c r="T80" s="454"/>
      <c r="U80" s="454"/>
      <c r="V80" s="454"/>
      <c r="W80" s="454"/>
      <c r="X80" s="454"/>
      <c r="Y80" s="454"/>
      <c r="Z80" s="454"/>
      <c r="AA80" s="454"/>
      <c r="AB80" s="454"/>
      <c r="AC80" s="454"/>
      <c r="AD80" s="450"/>
      <c r="AE80" s="450"/>
      <c r="AF80" s="450"/>
      <c r="AG80" s="448"/>
      <c r="AH80" s="448"/>
      <c r="AI80" s="448"/>
      <c r="AJ80" s="448"/>
      <c r="AK80" s="448"/>
      <c r="AL80" s="448"/>
      <c r="AM80" s="448"/>
      <c r="AN80" s="448"/>
      <c r="AO80" s="448"/>
      <c r="AP80" s="448"/>
      <c r="AQ80" s="448"/>
      <c r="AR80" s="448"/>
      <c r="AS80" s="448"/>
      <c r="AT80" s="448"/>
      <c r="AU80" s="448"/>
      <c r="AV80" s="448"/>
      <c r="AW80" s="448"/>
      <c r="AX80" s="448"/>
      <c r="AY80" s="448"/>
      <c r="AZ80" s="448"/>
      <c r="BA80" s="448"/>
      <c r="BB80" s="448"/>
      <c r="BC80" s="448"/>
      <c r="BD80" s="448"/>
      <c r="BE80" s="448"/>
      <c r="BF80" s="448"/>
      <c r="BG80" s="448"/>
      <c r="BH80" s="448"/>
      <c r="BI80" s="448"/>
      <c r="BJ80" s="448"/>
      <c r="BK80" s="448"/>
      <c r="BL80" s="448"/>
      <c r="BM80" s="448"/>
      <c r="BN80" s="448"/>
      <c r="BO80" s="448"/>
      <c r="BP80" s="448"/>
      <c r="BQ80" s="448"/>
      <c r="BR80" s="448"/>
      <c r="BS80" s="448"/>
      <c r="BT80" s="448"/>
      <c r="BU80" s="448"/>
    </row>
    <row r="81" spans="1:73" ht="13.25" customHeight="1">
      <c r="A81" s="454"/>
      <c r="B81" s="454"/>
      <c r="C81" s="454"/>
      <c r="D81" s="454"/>
      <c r="E81" s="454"/>
      <c r="F81" s="454"/>
      <c r="G81" s="454"/>
      <c r="H81" s="454"/>
      <c r="I81" s="454"/>
      <c r="J81" s="454"/>
      <c r="K81" s="454"/>
      <c r="L81" s="454"/>
      <c r="M81" s="454"/>
      <c r="N81" s="454"/>
      <c r="O81" s="454"/>
      <c r="P81" s="454"/>
      <c r="Q81" s="454"/>
      <c r="R81" s="454"/>
      <c r="S81" s="455"/>
      <c r="T81" s="454"/>
      <c r="U81" s="454"/>
      <c r="V81" s="454"/>
      <c r="W81" s="454"/>
      <c r="X81" s="454"/>
      <c r="Y81" s="454"/>
      <c r="Z81" s="454"/>
      <c r="AA81" s="454"/>
      <c r="AB81" s="454"/>
      <c r="AC81" s="454"/>
      <c r="AD81" s="450"/>
      <c r="AE81" s="450"/>
      <c r="AF81" s="450"/>
      <c r="AG81" s="448"/>
      <c r="AH81" s="448"/>
      <c r="AI81" s="448"/>
      <c r="AJ81" s="448"/>
      <c r="AK81" s="448"/>
      <c r="AL81" s="448"/>
      <c r="AM81" s="448"/>
      <c r="AN81" s="448"/>
      <c r="AO81" s="448"/>
      <c r="AP81" s="448"/>
      <c r="AQ81" s="448"/>
      <c r="AR81" s="448"/>
      <c r="AS81" s="448"/>
      <c r="AT81" s="448"/>
      <c r="AU81" s="448"/>
      <c r="AV81" s="448"/>
      <c r="AW81" s="448"/>
      <c r="AX81" s="448"/>
      <c r="AY81" s="448"/>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row>
    <row r="82" spans="1:73" ht="13.25" customHeight="1">
      <c r="A82" s="454"/>
      <c r="B82" s="454"/>
      <c r="C82" s="454"/>
      <c r="D82" s="454"/>
      <c r="E82" s="454"/>
      <c r="F82" s="454"/>
      <c r="G82" s="454"/>
      <c r="H82" s="454"/>
      <c r="I82" s="454"/>
      <c r="J82" s="454"/>
      <c r="K82" s="454"/>
      <c r="L82" s="454"/>
      <c r="M82" s="454"/>
      <c r="N82" s="454"/>
      <c r="O82" s="454"/>
      <c r="P82" s="454"/>
      <c r="Q82" s="454"/>
      <c r="R82" s="454"/>
      <c r="S82" s="455"/>
      <c r="T82" s="454"/>
      <c r="U82" s="454"/>
      <c r="V82" s="454"/>
      <c r="W82" s="454"/>
      <c r="X82" s="454"/>
      <c r="Y82" s="454"/>
      <c r="Z82" s="454"/>
      <c r="AA82" s="454"/>
      <c r="AB82" s="454"/>
      <c r="AC82" s="454"/>
      <c r="AD82" s="450"/>
      <c r="AE82" s="450"/>
      <c r="AF82" s="450"/>
      <c r="AG82" s="448"/>
      <c r="AH82" s="448"/>
      <c r="AI82" s="448"/>
      <c r="AJ82" s="448"/>
      <c r="AK82" s="448"/>
      <c r="AL82" s="448"/>
      <c r="AM82" s="448"/>
      <c r="AN82" s="448"/>
      <c r="AO82" s="448"/>
      <c r="AP82" s="448"/>
      <c r="AQ82" s="448"/>
      <c r="AR82" s="448"/>
      <c r="AS82" s="448"/>
      <c r="AT82" s="448"/>
      <c r="AU82" s="448"/>
      <c r="AV82" s="448"/>
      <c r="AW82" s="448"/>
      <c r="AX82" s="448"/>
      <c r="AY82" s="448"/>
      <c r="AZ82" s="448"/>
      <c r="BA82" s="448"/>
      <c r="BB82" s="448"/>
      <c r="BC82" s="448"/>
      <c r="BD82" s="448"/>
      <c r="BE82" s="448"/>
      <c r="BF82" s="448"/>
      <c r="BG82" s="448"/>
      <c r="BH82" s="448"/>
      <c r="BI82" s="448"/>
      <c r="BJ82" s="448"/>
      <c r="BK82" s="448"/>
      <c r="BL82" s="448"/>
      <c r="BM82" s="448"/>
      <c r="BN82" s="448"/>
      <c r="BO82" s="448"/>
      <c r="BP82" s="448"/>
      <c r="BQ82" s="448"/>
      <c r="BR82" s="448"/>
      <c r="BS82" s="448"/>
      <c r="BT82" s="448"/>
      <c r="BU82" s="448"/>
    </row>
    <row r="83" spans="1:73" ht="13.25" customHeight="1">
      <c r="A83" s="454"/>
      <c r="B83" s="454"/>
      <c r="C83" s="454"/>
      <c r="D83" s="454"/>
      <c r="E83" s="454"/>
      <c r="F83" s="454"/>
      <c r="G83" s="454"/>
      <c r="H83" s="454"/>
      <c r="I83" s="454"/>
      <c r="J83" s="454"/>
      <c r="K83" s="454"/>
      <c r="L83" s="454"/>
      <c r="M83" s="454"/>
      <c r="N83" s="454"/>
      <c r="O83" s="454"/>
      <c r="P83" s="454"/>
      <c r="Q83" s="454"/>
      <c r="R83" s="454"/>
      <c r="S83" s="455"/>
      <c r="T83" s="454"/>
      <c r="U83" s="454"/>
      <c r="V83" s="454"/>
      <c r="W83" s="454"/>
      <c r="X83" s="454"/>
      <c r="Y83" s="454"/>
      <c r="Z83" s="454"/>
      <c r="AA83" s="454"/>
      <c r="AB83" s="454"/>
      <c r="AC83" s="454"/>
      <c r="AD83" s="450"/>
      <c r="AE83" s="450"/>
      <c r="AF83" s="450"/>
      <c r="AG83" s="448"/>
      <c r="AH83" s="448"/>
      <c r="AI83" s="448"/>
      <c r="AJ83" s="448"/>
      <c r="AK83" s="448"/>
      <c r="AL83" s="448"/>
      <c r="AM83" s="448"/>
      <c r="AN83" s="448"/>
      <c r="AO83" s="448"/>
      <c r="AP83" s="448"/>
      <c r="AQ83" s="448"/>
      <c r="AR83" s="448"/>
      <c r="AS83" s="448"/>
      <c r="AT83" s="448"/>
      <c r="AU83" s="448"/>
      <c r="AV83" s="448"/>
      <c r="AW83" s="448"/>
      <c r="AX83" s="448"/>
      <c r="AY83" s="448"/>
      <c r="AZ83" s="448"/>
      <c r="BA83" s="448"/>
      <c r="BB83" s="448"/>
      <c r="BC83" s="448"/>
      <c r="BD83" s="448"/>
      <c r="BE83" s="448"/>
      <c r="BF83" s="448"/>
      <c r="BG83" s="448"/>
      <c r="BH83" s="448"/>
      <c r="BI83" s="448"/>
      <c r="BJ83" s="448"/>
      <c r="BK83" s="448"/>
      <c r="BL83" s="448"/>
      <c r="BM83" s="448"/>
      <c r="BN83" s="448"/>
      <c r="BO83" s="448"/>
      <c r="BP83" s="448"/>
      <c r="BQ83" s="448"/>
      <c r="BR83" s="448"/>
      <c r="BS83" s="448"/>
      <c r="BT83" s="448"/>
      <c r="BU83" s="448"/>
    </row>
    <row r="84" spans="1:73" ht="13.25" customHeight="1">
      <c r="A84" s="454"/>
      <c r="B84" s="454"/>
      <c r="C84" s="454"/>
      <c r="D84" s="454"/>
      <c r="E84" s="454"/>
      <c r="F84" s="454"/>
      <c r="G84" s="454"/>
      <c r="H84" s="454"/>
      <c r="I84" s="454"/>
      <c r="J84" s="454"/>
      <c r="K84" s="454"/>
      <c r="L84" s="454"/>
      <c r="M84" s="454"/>
      <c r="N84" s="454"/>
      <c r="O84" s="454"/>
      <c r="P84" s="454"/>
      <c r="Q84" s="454"/>
      <c r="R84" s="454"/>
      <c r="S84" s="455"/>
      <c r="T84" s="454"/>
      <c r="U84" s="454"/>
      <c r="V84" s="454"/>
      <c r="W84" s="454"/>
      <c r="X84" s="454"/>
      <c r="Y84" s="454"/>
      <c r="Z84" s="454"/>
      <c r="AA84" s="454"/>
      <c r="AB84" s="454"/>
      <c r="AC84" s="454"/>
      <c r="AD84" s="450"/>
      <c r="AE84" s="450"/>
      <c r="AF84" s="450"/>
      <c r="AG84" s="448"/>
      <c r="AH84" s="448"/>
      <c r="AI84" s="448"/>
      <c r="AJ84" s="448"/>
      <c r="AK84" s="448"/>
      <c r="AL84" s="448"/>
      <c r="AM84" s="448"/>
      <c r="AN84" s="448"/>
      <c r="AO84" s="448"/>
      <c r="AP84" s="448"/>
      <c r="AQ84" s="448"/>
      <c r="AR84" s="448"/>
      <c r="AS84" s="448"/>
      <c r="AT84" s="448"/>
      <c r="AU84" s="448"/>
      <c r="AV84" s="448"/>
      <c r="AW84" s="448"/>
      <c r="AX84" s="448"/>
      <c r="AY84" s="448"/>
      <c r="AZ84" s="448"/>
      <c r="BA84" s="448"/>
      <c r="BB84" s="448"/>
      <c r="BC84" s="448"/>
      <c r="BD84" s="448"/>
      <c r="BE84" s="448"/>
      <c r="BF84" s="448"/>
      <c r="BG84" s="448"/>
      <c r="BH84" s="448"/>
      <c r="BI84" s="448"/>
      <c r="BJ84" s="448"/>
      <c r="BK84" s="448"/>
      <c r="BL84" s="448"/>
      <c r="BM84" s="448"/>
      <c r="BN84" s="448"/>
      <c r="BO84" s="448"/>
      <c r="BP84" s="448"/>
      <c r="BQ84" s="448"/>
      <c r="BR84" s="448"/>
      <c r="BS84" s="448"/>
      <c r="BT84" s="448"/>
      <c r="BU84" s="448"/>
    </row>
    <row r="85" spans="1:73" ht="13.25" customHeight="1">
      <c r="A85" s="454"/>
      <c r="B85" s="454"/>
      <c r="C85" s="454"/>
      <c r="D85" s="454"/>
      <c r="E85" s="454"/>
      <c r="F85" s="454"/>
      <c r="G85" s="454"/>
      <c r="H85" s="454"/>
      <c r="I85" s="454"/>
      <c r="J85" s="454"/>
      <c r="K85" s="454"/>
      <c r="L85" s="454"/>
      <c r="M85" s="454"/>
      <c r="N85" s="454"/>
      <c r="O85" s="454"/>
      <c r="P85" s="454"/>
      <c r="Q85" s="454"/>
      <c r="R85" s="454"/>
      <c r="S85" s="455"/>
      <c r="T85" s="454"/>
      <c r="U85" s="454"/>
      <c r="V85" s="454"/>
      <c r="W85" s="454"/>
      <c r="X85" s="454"/>
      <c r="Y85" s="454"/>
      <c r="Z85" s="454"/>
      <c r="AA85" s="454"/>
      <c r="AB85" s="454"/>
      <c r="AC85" s="454"/>
      <c r="AD85" s="450"/>
      <c r="AE85" s="450"/>
      <c r="AF85" s="450"/>
      <c r="AG85" s="448"/>
      <c r="AH85" s="448"/>
      <c r="AI85" s="448"/>
      <c r="AJ85" s="448"/>
      <c r="AK85" s="448"/>
      <c r="AL85" s="448"/>
      <c r="AM85" s="448"/>
      <c r="AN85" s="448"/>
      <c r="AO85" s="448"/>
      <c r="AP85" s="448"/>
      <c r="AQ85" s="448"/>
      <c r="AR85" s="448"/>
      <c r="AS85" s="448"/>
      <c r="AT85" s="448"/>
      <c r="AU85" s="448"/>
      <c r="AV85" s="448"/>
      <c r="AW85" s="448"/>
      <c r="AX85" s="448"/>
      <c r="AY85" s="448"/>
      <c r="AZ85" s="448"/>
      <c r="BA85" s="448"/>
      <c r="BB85" s="448"/>
      <c r="BC85" s="448"/>
      <c r="BD85" s="448"/>
      <c r="BE85" s="448"/>
      <c r="BF85" s="448"/>
      <c r="BG85" s="448"/>
      <c r="BH85" s="448"/>
      <c r="BI85" s="448"/>
      <c r="BJ85" s="448"/>
      <c r="BK85" s="448"/>
      <c r="BL85" s="448"/>
      <c r="BM85" s="448"/>
      <c r="BN85" s="448"/>
      <c r="BO85" s="448"/>
      <c r="BP85" s="448"/>
      <c r="BQ85" s="448"/>
      <c r="BR85" s="448"/>
      <c r="BS85" s="448"/>
      <c r="BT85" s="448"/>
      <c r="BU85" s="448"/>
    </row>
    <row r="86" spans="1:73" ht="13.25" customHeight="1">
      <c r="A86" s="454"/>
      <c r="B86" s="454"/>
      <c r="C86" s="454"/>
      <c r="D86" s="454"/>
      <c r="E86" s="454"/>
      <c r="F86" s="454"/>
      <c r="G86" s="454"/>
      <c r="H86" s="454"/>
      <c r="I86" s="454"/>
      <c r="J86" s="454"/>
      <c r="K86" s="454"/>
      <c r="L86" s="454"/>
      <c r="M86" s="454"/>
      <c r="N86" s="454"/>
      <c r="O86" s="454"/>
      <c r="P86" s="454"/>
      <c r="Q86" s="454"/>
      <c r="R86" s="454"/>
      <c r="S86" s="455"/>
      <c r="T86" s="454"/>
      <c r="U86" s="454"/>
      <c r="V86" s="454"/>
      <c r="W86" s="454"/>
      <c r="X86" s="454"/>
      <c r="Y86" s="454"/>
      <c r="Z86" s="454"/>
      <c r="AA86" s="454"/>
      <c r="AB86" s="454"/>
      <c r="AC86" s="454"/>
      <c r="AD86" s="450"/>
      <c r="AE86" s="450"/>
      <c r="AF86" s="450"/>
      <c r="AG86" s="448"/>
      <c r="AH86" s="448"/>
      <c r="AI86" s="448"/>
      <c r="AJ86" s="448"/>
      <c r="AK86" s="448"/>
      <c r="AL86" s="448"/>
      <c r="AM86" s="448"/>
      <c r="AN86" s="448"/>
      <c r="AO86" s="448"/>
      <c r="AP86" s="448"/>
      <c r="AQ86" s="448"/>
      <c r="AR86" s="448"/>
      <c r="AS86" s="448"/>
      <c r="AT86" s="448"/>
      <c r="AU86" s="448"/>
      <c r="AV86" s="448"/>
      <c r="AW86" s="448"/>
      <c r="AX86" s="448"/>
      <c r="AY86" s="448"/>
      <c r="AZ86" s="448"/>
      <c r="BA86" s="448"/>
      <c r="BB86" s="448"/>
      <c r="BC86" s="448"/>
      <c r="BD86" s="448"/>
      <c r="BE86" s="448"/>
      <c r="BF86" s="448"/>
      <c r="BG86" s="448"/>
      <c r="BH86" s="448"/>
      <c r="BI86" s="448"/>
      <c r="BJ86" s="448"/>
      <c r="BK86" s="448"/>
      <c r="BL86" s="448"/>
      <c r="BM86" s="448"/>
      <c r="BN86" s="448"/>
      <c r="BO86" s="448"/>
      <c r="BP86" s="448"/>
      <c r="BQ86" s="448"/>
      <c r="BR86" s="448"/>
      <c r="BS86" s="448"/>
      <c r="BT86" s="448"/>
      <c r="BU86" s="448"/>
    </row>
    <row r="87" spans="1:73" ht="13.25" customHeight="1">
      <c r="A87" s="454"/>
      <c r="B87" s="454"/>
      <c r="C87" s="454"/>
      <c r="D87" s="454"/>
      <c r="E87" s="454"/>
      <c r="F87" s="454"/>
      <c r="G87" s="454"/>
      <c r="H87" s="454"/>
      <c r="I87" s="454"/>
      <c r="J87" s="454"/>
      <c r="K87" s="454"/>
      <c r="L87" s="454"/>
      <c r="M87" s="454"/>
      <c r="N87" s="454"/>
      <c r="O87" s="454"/>
      <c r="P87" s="454"/>
      <c r="Q87" s="454"/>
      <c r="R87" s="454"/>
      <c r="S87" s="455"/>
      <c r="T87" s="454"/>
      <c r="U87" s="454"/>
      <c r="V87" s="454"/>
      <c r="W87" s="454"/>
      <c r="X87" s="454"/>
      <c r="Y87" s="454"/>
      <c r="Z87" s="454"/>
      <c r="AA87" s="454"/>
      <c r="AB87" s="454"/>
      <c r="AC87" s="454"/>
      <c r="AD87" s="450"/>
      <c r="AE87" s="450"/>
      <c r="AF87" s="450"/>
      <c r="AG87" s="448"/>
      <c r="AH87" s="448"/>
      <c r="AI87" s="448"/>
      <c r="AJ87" s="448"/>
      <c r="AK87" s="448"/>
      <c r="AL87" s="448"/>
      <c r="AM87" s="448"/>
      <c r="AN87" s="448"/>
      <c r="AO87" s="448"/>
      <c r="AP87" s="448"/>
      <c r="AQ87" s="448"/>
      <c r="AR87" s="448"/>
      <c r="AS87" s="448"/>
      <c r="AT87" s="448"/>
      <c r="AU87" s="448"/>
      <c r="AV87" s="448"/>
      <c r="AW87" s="448"/>
      <c r="AX87" s="448"/>
      <c r="AY87" s="448"/>
      <c r="AZ87" s="448"/>
      <c r="BA87" s="448"/>
      <c r="BB87" s="448"/>
      <c r="BC87" s="448"/>
      <c r="BD87" s="448"/>
      <c r="BE87" s="448"/>
      <c r="BF87" s="448"/>
      <c r="BG87" s="448"/>
      <c r="BH87" s="448"/>
      <c r="BI87" s="448"/>
      <c r="BJ87" s="448"/>
      <c r="BK87" s="448"/>
      <c r="BL87" s="448"/>
      <c r="BM87" s="448"/>
      <c r="BN87" s="448"/>
      <c r="BO87" s="448"/>
      <c r="BP87" s="448"/>
      <c r="BQ87" s="448"/>
      <c r="BR87" s="448"/>
      <c r="BS87" s="448"/>
      <c r="BT87" s="448"/>
      <c r="BU87" s="448"/>
    </row>
    <row r="88" spans="1:73" ht="13.25" customHeight="1">
      <c r="A88" s="454"/>
      <c r="B88" s="454"/>
      <c r="C88" s="454"/>
      <c r="D88" s="454"/>
      <c r="E88" s="454"/>
      <c r="F88" s="454"/>
      <c r="G88" s="454"/>
      <c r="H88" s="454"/>
      <c r="I88" s="454"/>
      <c r="J88" s="454"/>
      <c r="K88" s="454"/>
      <c r="L88" s="454"/>
      <c r="M88" s="454"/>
      <c r="N88" s="454"/>
      <c r="O88" s="454"/>
      <c r="P88" s="454"/>
      <c r="Q88" s="454"/>
      <c r="R88" s="454"/>
      <c r="S88" s="455"/>
      <c r="T88" s="454"/>
      <c r="U88" s="454"/>
      <c r="V88" s="454"/>
      <c r="W88" s="454"/>
      <c r="X88" s="454"/>
      <c r="Y88" s="454"/>
      <c r="Z88" s="454"/>
      <c r="AA88" s="454"/>
      <c r="AB88" s="454"/>
      <c r="AC88" s="454"/>
      <c r="AD88" s="450"/>
      <c r="AE88" s="450"/>
      <c r="AF88" s="450"/>
      <c r="AG88" s="448"/>
      <c r="AH88" s="448"/>
      <c r="AI88" s="448"/>
      <c r="AJ88" s="448"/>
      <c r="AK88" s="448"/>
      <c r="AL88" s="448"/>
      <c r="AM88" s="448"/>
      <c r="AN88" s="448"/>
      <c r="AO88" s="448"/>
      <c r="AP88" s="448"/>
      <c r="AQ88" s="448"/>
      <c r="AR88" s="448"/>
      <c r="AS88" s="448"/>
      <c r="AT88" s="448"/>
      <c r="AU88" s="448"/>
      <c r="AV88" s="448"/>
      <c r="AW88" s="448"/>
      <c r="AX88" s="448"/>
      <c r="AY88" s="448"/>
      <c r="AZ88" s="448"/>
      <c r="BA88" s="448"/>
      <c r="BB88" s="448"/>
      <c r="BC88" s="448"/>
      <c r="BD88" s="448"/>
      <c r="BE88" s="448"/>
      <c r="BF88" s="448"/>
      <c r="BG88" s="448"/>
      <c r="BH88" s="448"/>
      <c r="BI88" s="448"/>
      <c r="BJ88" s="448"/>
      <c r="BK88" s="448"/>
      <c r="BL88" s="448"/>
      <c r="BM88" s="448"/>
      <c r="BN88" s="448"/>
      <c r="BO88" s="448"/>
      <c r="BP88" s="448"/>
      <c r="BQ88" s="448"/>
      <c r="BR88" s="448"/>
      <c r="BS88" s="448"/>
      <c r="BT88" s="448"/>
      <c r="BU88" s="448"/>
    </row>
    <row r="89" spans="1:73" ht="13.25" customHeight="1">
      <c r="A89" s="454"/>
      <c r="B89" s="454"/>
      <c r="C89" s="454"/>
      <c r="D89" s="454"/>
      <c r="E89" s="454"/>
      <c r="F89" s="454"/>
      <c r="G89" s="454"/>
      <c r="H89" s="454"/>
      <c r="I89" s="454"/>
      <c r="J89" s="454"/>
      <c r="K89" s="454"/>
      <c r="L89" s="454"/>
      <c r="M89" s="454"/>
      <c r="N89" s="454"/>
      <c r="O89" s="454"/>
      <c r="P89" s="454"/>
      <c r="Q89" s="454"/>
      <c r="R89" s="454"/>
      <c r="S89" s="455"/>
      <c r="T89" s="454"/>
      <c r="U89" s="454"/>
      <c r="V89" s="454"/>
      <c r="W89" s="454"/>
      <c r="X89" s="454"/>
      <c r="Y89" s="454"/>
      <c r="Z89" s="454"/>
      <c r="AA89" s="454"/>
      <c r="AB89" s="454"/>
      <c r="AC89" s="454"/>
      <c r="AD89" s="450"/>
      <c r="AE89" s="450"/>
      <c r="AF89" s="450"/>
      <c r="AG89" s="448"/>
      <c r="AH89" s="448"/>
      <c r="AI89" s="448"/>
      <c r="AJ89" s="448"/>
      <c r="AK89" s="448"/>
      <c r="AL89" s="448"/>
      <c r="AM89" s="448"/>
      <c r="AN89" s="448"/>
      <c r="AO89" s="448"/>
      <c r="AP89" s="448"/>
      <c r="AQ89" s="448"/>
      <c r="AR89" s="448"/>
      <c r="AS89" s="448"/>
      <c r="AT89" s="448"/>
      <c r="AU89" s="448"/>
      <c r="AV89" s="448"/>
      <c r="AW89" s="448"/>
      <c r="AX89" s="448"/>
      <c r="AY89" s="448"/>
      <c r="AZ89" s="448"/>
      <c r="BA89" s="448"/>
      <c r="BB89" s="448"/>
      <c r="BC89" s="448"/>
      <c r="BD89" s="448"/>
      <c r="BE89" s="448"/>
      <c r="BF89" s="448"/>
      <c r="BG89" s="448"/>
      <c r="BH89" s="448"/>
      <c r="BI89" s="448"/>
      <c r="BJ89" s="448"/>
      <c r="BK89" s="448"/>
      <c r="BL89" s="448"/>
      <c r="BM89" s="448"/>
      <c r="BN89" s="448"/>
      <c r="BO89" s="448"/>
      <c r="BP89" s="448"/>
      <c r="BQ89" s="448"/>
      <c r="BR89" s="448"/>
      <c r="BS89" s="448"/>
      <c r="BT89" s="448"/>
      <c r="BU89" s="448"/>
    </row>
    <row r="90" spans="1:73" ht="13.25" customHeight="1">
      <c r="A90" s="454"/>
      <c r="B90" s="454"/>
      <c r="C90" s="454"/>
      <c r="D90" s="454"/>
      <c r="E90" s="454"/>
      <c r="F90" s="454"/>
      <c r="G90" s="454"/>
      <c r="H90" s="454"/>
      <c r="I90" s="454"/>
      <c r="J90" s="454"/>
      <c r="K90" s="454"/>
      <c r="L90" s="454"/>
      <c r="M90" s="454"/>
      <c r="N90" s="454"/>
      <c r="O90" s="454"/>
      <c r="P90" s="454"/>
      <c r="Q90" s="454"/>
      <c r="R90" s="454"/>
      <c r="S90" s="455"/>
      <c r="T90" s="454"/>
      <c r="U90" s="454"/>
      <c r="V90" s="454"/>
      <c r="W90" s="454"/>
      <c r="X90" s="454"/>
      <c r="Y90" s="454"/>
      <c r="Z90" s="454"/>
      <c r="AA90" s="454"/>
      <c r="AB90" s="454"/>
      <c r="AC90" s="454"/>
      <c r="AD90" s="450"/>
      <c r="AE90" s="450"/>
      <c r="AF90" s="450"/>
      <c r="AG90" s="448"/>
      <c r="AH90" s="448"/>
      <c r="AI90" s="448"/>
      <c r="AJ90" s="448"/>
      <c r="AK90" s="448"/>
      <c r="AL90" s="448"/>
      <c r="AM90" s="448"/>
      <c r="AN90" s="448"/>
      <c r="AO90" s="448"/>
      <c r="AP90" s="448"/>
      <c r="AQ90" s="448"/>
      <c r="AR90" s="448"/>
      <c r="AS90" s="448"/>
      <c r="AT90" s="448"/>
      <c r="AU90" s="448"/>
      <c r="AV90" s="448"/>
      <c r="AW90" s="448"/>
      <c r="AX90" s="448"/>
      <c r="AY90" s="448"/>
      <c r="AZ90" s="448"/>
      <c r="BA90" s="448"/>
      <c r="BB90" s="448"/>
      <c r="BC90" s="448"/>
      <c r="BD90" s="448"/>
      <c r="BE90" s="448"/>
      <c r="BF90" s="448"/>
      <c r="BG90" s="448"/>
      <c r="BH90" s="448"/>
      <c r="BI90" s="448"/>
      <c r="BJ90" s="448"/>
      <c r="BK90" s="448"/>
      <c r="BL90" s="448"/>
      <c r="BM90" s="448"/>
      <c r="BN90" s="448"/>
      <c r="BO90" s="448"/>
      <c r="BP90" s="448"/>
      <c r="BQ90" s="448"/>
      <c r="BR90" s="448"/>
      <c r="BS90" s="448"/>
      <c r="BT90" s="448"/>
      <c r="BU90" s="448"/>
    </row>
    <row r="91" spans="1:73" ht="13.25" customHeight="1">
      <c r="A91" s="454"/>
      <c r="B91" s="454"/>
      <c r="C91" s="454"/>
      <c r="D91" s="454"/>
      <c r="E91" s="454"/>
      <c r="F91" s="454"/>
      <c r="G91" s="454"/>
      <c r="H91" s="454"/>
      <c r="I91" s="454"/>
      <c r="J91" s="454"/>
      <c r="K91" s="454"/>
      <c r="L91" s="454"/>
      <c r="M91" s="454"/>
      <c r="N91" s="454"/>
      <c r="O91" s="454"/>
      <c r="P91" s="454"/>
      <c r="Q91" s="454"/>
      <c r="R91" s="454"/>
      <c r="S91" s="455"/>
      <c r="T91" s="454"/>
      <c r="U91" s="454"/>
      <c r="V91" s="454"/>
      <c r="W91" s="454"/>
      <c r="X91" s="454"/>
      <c r="Y91" s="454"/>
      <c r="Z91" s="454"/>
      <c r="AA91" s="454"/>
      <c r="AB91" s="454"/>
      <c r="AC91" s="454"/>
      <c r="AD91" s="450"/>
      <c r="AE91" s="450"/>
      <c r="AF91" s="450"/>
      <c r="AG91" s="448"/>
      <c r="AH91" s="448"/>
      <c r="AI91" s="448"/>
      <c r="AJ91" s="448"/>
      <c r="AK91" s="448"/>
      <c r="AL91" s="448"/>
      <c r="AM91" s="448"/>
      <c r="AN91" s="448"/>
      <c r="AO91" s="448"/>
      <c r="AP91" s="448"/>
      <c r="AQ91" s="448"/>
      <c r="AR91" s="448"/>
      <c r="AS91" s="448"/>
      <c r="AT91" s="448"/>
      <c r="AU91" s="448"/>
      <c r="AV91" s="448"/>
      <c r="AW91" s="448"/>
      <c r="AX91" s="448"/>
      <c r="AY91" s="448"/>
      <c r="AZ91" s="448"/>
      <c r="BA91" s="448"/>
      <c r="BB91" s="448"/>
      <c r="BC91" s="448"/>
      <c r="BD91" s="448"/>
      <c r="BE91" s="448"/>
      <c r="BF91" s="448"/>
      <c r="BG91" s="448"/>
      <c r="BH91" s="448"/>
      <c r="BI91" s="448"/>
      <c r="BJ91" s="448"/>
      <c r="BK91" s="448"/>
      <c r="BL91" s="448"/>
      <c r="BM91" s="448"/>
      <c r="BN91" s="448"/>
      <c r="BO91" s="448"/>
      <c r="BP91" s="448"/>
      <c r="BQ91" s="448"/>
      <c r="BR91" s="448"/>
      <c r="BS91" s="448"/>
      <c r="BT91" s="448"/>
      <c r="BU91" s="448"/>
    </row>
    <row r="92" spans="1:73" ht="13.25" customHeight="1">
      <c r="A92" s="454"/>
      <c r="B92" s="454"/>
      <c r="C92" s="454"/>
      <c r="D92" s="454"/>
      <c r="E92" s="454"/>
      <c r="F92" s="454"/>
      <c r="G92" s="454"/>
      <c r="H92" s="454"/>
      <c r="I92" s="454"/>
      <c r="J92" s="454"/>
      <c r="K92" s="454"/>
      <c r="L92" s="454"/>
      <c r="M92" s="454"/>
      <c r="N92" s="454"/>
      <c r="O92" s="454"/>
      <c r="P92" s="454"/>
      <c r="Q92" s="454"/>
      <c r="R92" s="454"/>
      <c r="S92" s="455"/>
      <c r="T92" s="454"/>
      <c r="U92" s="454"/>
      <c r="V92" s="454"/>
      <c r="W92" s="454"/>
      <c r="X92" s="454"/>
      <c r="Y92" s="454"/>
      <c r="Z92" s="454"/>
      <c r="AA92" s="454"/>
      <c r="AB92" s="454"/>
      <c r="AC92" s="454"/>
      <c r="AD92" s="450"/>
      <c r="AE92" s="450"/>
      <c r="AF92" s="450"/>
      <c r="AG92" s="448"/>
      <c r="AH92" s="448"/>
      <c r="AI92" s="448"/>
      <c r="AJ92" s="448"/>
      <c r="AK92" s="448"/>
      <c r="AL92" s="448"/>
      <c r="AM92" s="448"/>
      <c r="AN92" s="448"/>
      <c r="AO92" s="448"/>
      <c r="AP92" s="448"/>
      <c r="AQ92" s="448"/>
      <c r="AR92" s="448"/>
      <c r="AS92" s="448"/>
      <c r="AT92" s="448"/>
      <c r="AU92" s="448"/>
      <c r="AV92" s="448"/>
      <c r="AW92" s="448"/>
      <c r="AX92" s="448"/>
      <c r="AY92" s="448"/>
      <c r="AZ92" s="448"/>
      <c r="BA92" s="448"/>
      <c r="BB92" s="448"/>
      <c r="BC92" s="448"/>
      <c r="BD92" s="448"/>
      <c r="BE92" s="448"/>
      <c r="BF92" s="448"/>
      <c r="BG92" s="448"/>
      <c r="BH92" s="448"/>
      <c r="BI92" s="448"/>
      <c r="BJ92" s="448"/>
      <c r="BK92" s="448"/>
      <c r="BL92" s="448"/>
      <c r="BM92" s="448"/>
      <c r="BN92" s="448"/>
      <c r="BO92" s="448"/>
      <c r="BP92" s="448"/>
      <c r="BQ92" s="448"/>
      <c r="BR92" s="448"/>
      <c r="BS92" s="448"/>
      <c r="BT92" s="448"/>
      <c r="BU92" s="448"/>
    </row>
    <row r="93" spans="1:73" ht="13.25" customHeight="1">
      <c r="A93" s="454"/>
      <c r="B93" s="454"/>
      <c r="C93" s="454"/>
      <c r="D93" s="454"/>
      <c r="E93" s="454"/>
      <c r="F93" s="454"/>
      <c r="G93" s="454"/>
      <c r="H93" s="454"/>
      <c r="I93" s="454"/>
      <c r="J93" s="454"/>
      <c r="K93" s="454"/>
      <c r="L93" s="454"/>
      <c r="M93" s="454"/>
      <c r="N93" s="454"/>
      <c r="O93" s="454"/>
      <c r="P93" s="454"/>
      <c r="Q93" s="454"/>
      <c r="R93" s="454"/>
      <c r="S93" s="455"/>
      <c r="T93" s="454"/>
      <c r="U93" s="454"/>
      <c r="V93" s="454"/>
      <c r="W93" s="454"/>
      <c r="X93" s="454"/>
      <c r="Y93" s="454"/>
      <c r="Z93" s="454"/>
      <c r="AA93" s="454"/>
      <c r="AB93" s="454"/>
      <c r="AC93" s="454"/>
      <c r="AD93" s="450"/>
      <c r="AE93" s="450"/>
      <c r="AF93" s="450"/>
      <c r="AG93" s="448"/>
      <c r="AH93" s="448"/>
      <c r="AI93" s="448"/>
      <c r="AJ93" s="448"/>
      <c r="AK93" s="448"/>
      <c r="AL93" s="448"/>
      <c r="AM93" s="448"/>
      <c r="AN93" s="448"/>
      <c r="AO93" s="448"/>
      <c r="AP93" s="448"/>
      <c r="AQ93" s="448"/>
      <c r="AR93" s="448"/>
      <c r="AS93" s="448"/>
      <c r="AT93" s="448"/>
      <c r="AU93" s="448"/>
      <c r="AV93" s="448"/>
      <c r="AW93" s="448"/>
      <c r="AX93" s="448"/>
      <c r="AY93" s="448"/>
      <c r="AZ93" s="448"/>
      <c r="BA93" s="448"/>
      <c r="BB93" s="448"/>
      <c r="BC93" s="448"/>
      <c r="BD93" s="448"/>
      <c r="BE93" s="448"/>
      <c r="BF93" s="448"/>
      <c r="BG93" s="448"/>
      <c r="BH93" s="448"/>
      <c r="BI93" s="448"/>
      <c r="BJ93" s="448"/>
      <c r="BK93" s="448"/>
      <c r="BL93" s="448"/>
      <c r="BM93" s="448"/>
      <c r="BN93" s="448"/>
      <c r="BO93" s="448"/>
      <c r="BP93" s="448"/>
      <c r="BQ93" s="448"/>
      <c r="BR93" s="448"/>
      <c r="BS93" s="448"/>
      <c r="BT93" s="448"/>
      <c r="BU93" s="448"/>
    </row>
    <row r="94" spans="1:73" ht="13.25" customHeight="1">
      <c r="A94" s="454"/>
      <c r="B94" s="454"/>
      <c r="C94" s="454"/>
      <c r="D94" s="454"/>
      <c r="E94" s="454"/>
      <c r="F94" s="454"/>
      <c r="G94" s="454"/>
      <c r="H94" s="454"/>
      <c r="I94" s="454"/>
      <c r="J94" s="454"/>
      <c r="K94" s="454"/>
      <c r="L94" s="454"/>
      <c r="M94" s="454"/>
      <c r="N94" s="454"/>
      <c r="O94" s="454"/>
      <c r="P94" s="454"/>
      <c r="Q94" s="454"/>
      <c r="R94" s="454"/>
      <c r="S94" s="455"/>
      <c r="T94" s="454"/>
      <c r="U94" s="454"/>
      <c r="V94" s="454"/>
      <c r="W94" s="454"/>
      <c r="X94" s="454"/>
      <c r="Y94" s="454"/>
      <c r="Z94" s="454"/>
      <c r="AA94" s="454"/>
      <c r="AB94" s="454"/>
      <c r="AC94" s="454"/>
      <c r="AD94" s="450"/>
      <c r="AE94" s="450"/>
      <c r="AF94" s="450"/>
      <c r="AG94" s="448"/>
      <c r="AH94" s="448"/>
      <c r="AI94" s="448"/>
      <c r="AJ94" s="448"/>
      <c r="AK94" s="448"/>
      <c r="AL94" s="448"/>
      <c r="AM94" s="448"/>
      <c r="AN94" s="448"/>
      <c r="AO94" s="448"/>
      <c r="AP94" s="448"/>
      <c r="AQ94" s="448"/>
      <c r="AR94" s="448"/>
      <c r="AS94" s="448"/>
      <c r="AT94" s="448"/>
      <c r="AU94" s="448"/>
      <c r="AV94" s="448"/>
      <c r="AW94" s="448"/>
      <c r="AX94" s="448"/>
      <c r="AY94" s="448"/>
      <c r="AZ94" s="448"/>
      <c r="BA94" s="448"/>
      <c r="BB94" s="448"/>
      <c r="BC94" s="448"/>
      <c r="BD94" s="448"/>
      <c r="BE94" s="448"/>
      <c r="BF94" s="448"/>
      <c r="BG94" s="448"/>
      <c r="BH94" s="448"/>
      <c r="BI94" s="448"/>
      <c r="BJ94" s="448"/>
      <c r="BK94" s="448"/>
      <c r="BL94" s="448"/>
      <c r="BM94" s="448"/>
      <c r="BN94" s="448"/>
      <c r="BO94" s="448"/>
      <c r="BP94" s="448"/>
      <c r="BQ94" s="448"/>
      <c r="BR94" s="448"/>
      <c r="BS94" s="448"/>
      <c r="BT94" s="448"/>
      <c r="BU94" s="448"/>
    </row>
    <row r="95" spans="1:73" ht="13.25" customHeight="1">
      <c r="A95" s="454"/>
      <c r="B95" s="454"/>
      <c r="C95" s="454"/>
      <c r="D95" s="454"/>
      <c r="E95" s="454"/>
      <c r="F95" s="454"/>
      <c r="G95" s="454"/>
      <c r="H95" s="454"/>
      <c r="I95" s="454"/>
      <c r="J95" s="454"/>
      <c r="K95" s="454"/>
      <c r="L95" s="454"/>
      <c r="M95" s="454"/>
      <c r="N95" s="454"/>
      <c r="O95" s="454"/>
      <c r="P95" s="454"/>
      <c r="Q95" s="454"/>
      <c r="R95" s="454"/>
      <c r="S95" s="455"/>
      <c r="T95" s="454"/>
      <c r="U95" s="454"/>
      <c r="V95" s="454"/>
      <c r="W95" s="454"/>
      <c r="X95" s="454"/>
      <c r="Y95" s="454"/>
      <c r="Z95" s="454"/>
      <c r="AA95" s="454"/>
      <c r="AB95" s="454"/>
      <c r="AC95" s="454"/>
      <c r="AD95" s="450"/>
      <c r="AE95" s="450"/>
      <c r="AF95" s="450"/>
      <c r="AG95" s="448"/>
      <c r="AH95" s="448"/>
      <c r="AI95" s="448"/>
      <c r="AJ95" s="448"/>
      <c r="AK95" s="448"/>
      <c r="AL95" s="448"/>
      <c r="AM95" s="448"/>
      <c r="AN95" s="448"/>
      <c r="AO95" s="448"/>
      <c r="AP95" s="448"/>
      <c r="AQ95" s="448"/>
      <c r="AR95" s="448"/>
      <c r="AS95" s="448"/>
      <c r="AT95" s="448"/>
      <c r="AU95" s="448"/>
      <c r="AV95" s="448"/>
      <c r="AW95" s="448"/>
      <c r="AX95" s="448"/>
      <c r="AY95" s="448"/>
      <c r="AZ95" s="448"/>
      <c r="BA95" s="448"/>
      <c r="BB95" s="448"/>
      <c r="BC95" s="448"/>
      <c r="BD95" s="448"/>
      <c r="BE95" s="448"/>
      <c r="BF95" s="448"/>
      <c r="BG95" s="448"/>
      <c r="BH95" s="448"/>
      <c r="BI95" s="448"/>
      <c r="BJ95" s="448"/>
      <c r="BK95" s="448"/>
      <c r="BL95" s="448"/>
      <c r="BM95" s="448"/>
      <c r="BN95" s="448"/>
      <c r="BO95" s="448"/>
      <c r="BP95" s="448"/>
      <c r="BQ95" s="448"/>
      <c r="BR95" s="448"/>
      <c r="BS95" s="448"/>
      <c r="BT95" s="448"/>
      <c r="BU95" s="448"/>
    </row>
    <row r="96" spans="1:73" ht="13.25" customHeight="1">
      <c r="A96" s="454"/>
      <c r="B96" s="454"/>
      <c r="C96" s="454"/>
      <c r="D96" s="454"/>
      <c r="E96" s="454"/>
      <c r="F96" s="454"/>
      <c r="G96" s="454"/>
      <c r="H96" s="454"/>
      <c r="I96" s="454"/>
      <c r="J96" s="454"/>
      <c r="K96" s="454"/>
      <c r="L96" s="454"/>
      <c r="M96" s="454"/>
      <c r="N96" s="454"/>
      <c r="O96" s="454"/>
      <c r="P96" s="454"/>
      <c r="Q96" s="454"/>
      <c r="R96" s="454"/>
      <c r="S96" s="455"/>
      <c r="T96" s="454"/>
      <c r="U96" s="454"/>
      <c r="V96" s="454"/>
      <c r="W96" s="454"/>
      <c r="X96" s="454"/>
      <c r="Y96" s="454"/>
      <c r="Z96" s="454"/>
      <c r="AA96" s="454"/>
      <c r="AB96" s="454"/>
      <c r="AC96" s="454"/>
      <c r="AD96" s="450"/>
      <c r="AE96" s="450"/>
      <c r="AF96" s="450"/>
      <c r="AG96" s="448"/>
      <c r="AH96" s="448"/>
      <c r="AI96" s="448"/>
      <c r="AJ96" s="448"/>
      <c r="AK96" s="448"/>
      <c r="AL96" s="448"/>
      <c r="AM96" s="448"/>
      <c r="AN96" s="448"/>
      <c r="AO96" s="448"/>
      <c r="AP96" s="448"/>
      <c r="AQ96" s="448"/>
      <c r="AR96" s="448"/>
      <c r="AS96" s="448"/>
      <c r="AT96" s="448"/>
      <c r="AU96" s="448"/>
      <c r="AV96" s="448"/>
      <c r="AW96" s="448"/>
      <c r="AX96" s="448"/>
      <c r="AY96" s="448"/>
      <c r="AZ96" s="448"/>
      <c r="BA96" s="448"/>
      <c r="BB96" s="448"/>
      <c r="BC96" s="448"/>
      <c r="BD96" s="448"/>
      <c r="BE96" s="448"/>
      <c r="BF96" s="448"/>
      <c r="BG96" s="448"/>
      <c r="BH96" s="448"/>
      <c r="BI96" s="448"/>
      <c r="BJ96" s="448"/>
      <c r="BK96" s="448"/>
      <c r="BL96" s="448"/>
      <c r="BM96" s="448"/>
      <c r="BN96" s="448"/>
      <c r="BO96" s="448"/>
      <c r="BP96" s="448"/>
      <c r="BQ96" s="448"/>
      <c r="BR96" s="448"/>
      <c r="BS96" s="448"/>
      <c r="BT96" s="448"/>
      <c r="BU96" s="448"/>
    </row>
    <row r="97" spans="1:73" ht="13.25" customHeight="1">
      <c r="A97" s="454"/>
      <c r="B97" s="454"/>
      <c r="C97" s="454"/>
      <c r="D97" s="454"/>
      <c r="E97" s="454"/>
      <c r="F97" s="454"/>
      <c r="G97" s="454"/>
      <c r="H97" s="454"/>
      <c r="I97" s="454"/>
      <c r="J97" s="454"/>
      <c r="K97" s="454"/>
      <c r="L97" s="454"/>
      <c r="M97" s="454"/>
      <c r="N97" s="454"/>
      <c r="O97" s="454"/>
      <c r="P97" s="454"/>
      <c r="Q97" s="454"/>
      <c r="R97" s="454"/>
      <c r="S97" s="455"/>
      <c r="T97" s="454"/>
      <c r="U97" s="454"/>
      <c r="V97" s="454"/>
      <c r="W97" s="454"/>
      <c r="X97" s="454"/>
      <c r="Y97" s="454"/>
      <c r="Z97" s="454"/>
      <c r="AA97" s="454"/>
      <c r="AB97" s="454"/>
      <c r="AC97" s="454"/>
      <c r="AD97" s="450"/>
      <c r="AE97" s="450"/>
      <c r="AF97" s="450"/>
      <c r="AG97" s="448"/>
      <c r="AH97" s="448"/>
      <c r="AI97" s="448"/>
      <c r="AJ97" s="448"/>
      <c r="AK97" s="448"/>
      <c r="AL97" s="448"/>
      <c r="AM97" s="448"/>
      <c r="AN97" s="448"/>
      <c r="AO97" s="448"/>
      <c r="AP97" s="448"/>
      <c r="AQ97" s="448"/>
      <c r="AR97" s="448"/>
      <c r="AS97" s="448"/>
      <c r="AT97" s="448"/>
      <c r="AU97" s="448"/>
      <c r="AV97" s="448"/>
      <c r="AW97" s="448"/>
      <c r="AX97" s="448"/>
      <c r="AY97" s="448"/>
      <c r="AZ97" s="448"/>
      <c r="BA97" s="448"/>
      <c r="BB97" s="448"/>
      <c r="BC97" s="448"/>
      <c r="BD97" s="448"/>
      <c r="BE97" s="448"/>
      <c r="BF97" s="448"/>
      <c r="BG97" s="448"/>
      <c r="BH97" s="448"/>
      <c r="BI97" s="448"/>
      <c r="BJ97" s="448"/>
      <c r="BK97" s="448"/>
      <c r="BL97" s="448"/>
      <c r="BM97" s="448"/>
      <c r="BN97" s="448"/>
      <c r="BO97" s="448"/>
      <c r="BP97" s="448"/>
      <c r="BQ97" s="448"/>
      <c r="BR97" s="448"/>
      <c r="BS97" s="448"/>
      <c r="BT97" s="448"/>
      <c r="BU97" s="448"/>
    </row>
    <row r="98" spans="1:73" ht="13.25" customHeight="1">
      <c r="A98" s="454"/>
      <c r="B98" s="454"/>
      <c r="C98" s="454"/>
      <c r="D98" s="454"/>
      <c r="E98" s="454"/>
      <c r="F98" s="454"/>
      <c r="G98" s="454"/>
      <c r="H98" s="454"/>
      <c r="I98" s="454"/>
      <c r="J98" s="454"/>
      <c r="K98" s="454"/>
      <c r="L98" s="454"/>
      <c r="M98" s="454"/>
      <c r="N98" s="454"/>
      <c r="O98" s="454"/>
      <c r="P98" s="454"/>
      <c r="Q98" s="454"/>
      <c r="R98" s="454"/>
      <c r="S98" s="455"/>
      <c r="T98" s="454"/>
      <c r="U98" s="454"/>
      <c r="V98" s="454"/>
      <c r="W98" s="454"/>
      <c r="X98" s="454"/>
      <c r="Y98" s="454"/>
      <c r="Z98" s="454"/>
      <c r="AA98" s="454"/>
      <c r="AB98" s="454"/>
      <c r="AC98" s="454"/>
      <c r="AD98" s="450"/>
      <c r="AE98" s="450"/>
      <c r="AF98" s="450"/>
      <c r="AG98" s="448"/>
      <c r="AH98" s="448"/>
      <c r="AI98" s="448"/>
      <c r="AJ98" s="448"/>
      <c r="AK98" s="448"/>
      <c r="AL98" s="448"/>
      <c r="AM98" s="448"/>
      <c r="AN98" s="448"/>
      <c r="AO98" s="448"/>
      <c r="AP98" s="448"/>
      <c r="AQ98" s="448"/>
      <c r="AR98" s="448"/>
      <c r="AS98" s="448"/>
      <c r="AT98" s="448"/>
      <c r="AU98" s="448"/>
      <c r="AV98" s="448"/>
      <c r="AW98" s="448"/>
      <c r="AX98" s="448"/>
      <c r="AY98" s="448"/>
      <c r="AZ98" s="448"/>
      <c r="BA98" s="448"/>
      <c r="BB98" s="448"/>
      <c r="BC98" s="448"/>
      <c r="BD98" s="448"/>
      <c r="BE98" s="448"/>
      <c r="BF98" s="448"/>
      <c r="BG98" s="448"/>
      <c r="BH98" s="448"/>
      <c r="BI98" s="448"/>
      <c r="BJ98" s="448"/>
      <c r="BK98" s="448"/>
      <c r="BL98" s="448"/>
      <c r="BM98" s="448"/>
      <c r="BN98" s="448"/>
      <c r="BO98" s="448"/>
      <c r="BP98" s="448"/>
      <c r="BQ98" s="448"/>
      <c r="BR98" s="448"/>
      <c r="BS98" s="448"/>
      <c r="BT98" s="448"/>
      <c r="BU98" s="448"/>
    </row>
    <row r="99" spans="1:73" ht="13.25" customHeight="1">
      <c r="A99" s="454"/>
      <c r="B99" s="454"/>
      <c r="C99" s="454"/>
      <c r="D99" s="454"/>
      <c r="E99" s="454"/>
      <c r="F99" s="454"/>
      <c r="G99" s="454"/>
      <c r="H99" s="454"/>
      <c r="I99" s="454"/>
      <c r="J99" s="454"/>
      <c r="K99" s="454"/>
      <c r="L99" s="454"/>
      <c r="M99" s="454"/>
      <c r="N99" s="454"/>
      <c r="O99" s="454"/>
      <c r="P99" s="454"/>
      <c r="Q99" s="454"/>
      <c r="R99" s="454"/>
      <c r="S99" s="455"/>
      <c r="T99" s="454"/>
      <c r="U99" s="454"/>
      <c r="V99" s="454"/>
      <c r="W99" s="454"/>
      <c r="X99" s="454"/>
      <c r="Y99" s="454"/>
      <c r="Z99" s="454"/>
      <c r="AA99" s="454"/>
      <c r="AB99" s="454"/>
      <c r="AC99" s="454"/>
      <c r="AD99" s="450"/>
      <c r="AE99" s="450"/>
      <c r="AF99" s="450"/>
      <c r="AG99" s="448"/>
      <c r="AH99" s="448"/>
      <c r="AI99" s="448"/>
      <c r="AJ99" s="448"/>
      <c r="AK99" s="448"/>
      <c r="AL99" s="448"/>
      <c r="AM99" s="448"/>
      <c r="AN99" s="448"/>
      <c r="AO99" s="448"/>
      <c r="AP99" s="448"/>
      <c r="AQ99" s="448"/>
      <c r="AR99" s="448"/>
      <c r="AS99" s="448"/>
      <c r="AT99" s="448"/>
      <c r="AU99" s="448"/>
      <c r="AV99" s="448"/>
      <c r="AW99" s="448"/>
      <c r="AX99" s="448"/>
      <c r="AY99" s="448"/>
      <c r="AZ99" s="448"/>
      <c r="BA99" s="448"/>
      <c r="BB99" s="448"/>
      <c r="BC99" s="448"/>
      <c r="BD99" s="448"/>
      <c r="BE99" s="448"/>
      <c r="BF99" s="448"/>
      <c r="BG99" s="448"/>
      <c r="BH99" s="448"/>
      <c r="BI99" s="448"/>
      <c r="BJ99" s="448"/>
      <c r="BK99" s="448"/>
      <c r="BL99" s="448"/>
      <c r="BM99" s="448"/>
      <c r="BN99" s="448"/>
      <c r="BO99" s="448"/>
      <c r="BP99" s="448"/>
      <c r="BQ99" s="448"/>
      <c r="BR99" s="448"/>
      <c r="BS99" s="448"/>
      <c r="BT99" s="448"/>
      <c r="BU99" s="448"/>
    </row>
    <row r="100" spans="1:73" ht="13.25" customHeight="1">
      <c r="A100" s="454"/>
      <c r="B100" s="454"/>
      <c r="C100" s="454"/>
      <c r="D100" s="454"/>
      <c r="E100" s="454"/>
      <c r="F100" s="454"/>
      <c r="G100" s="454"/>
      <c r="H100" s="454"/>
      <c r="I100" s="454"/>
      <c r="J100" s="454"/>
      <c r="K100" s="454"/>
      <c r="L100" s="454"/>
      <c r="M100" s="454"/>
      <c r="N100" s="454"/>
      <c r="O100" s="454"/>
      <c r="P100" s="454"/>
      <c r="Q100" s="454"/>
      <c r="R100" s="454"/>
      <c r="S100" s="455"/>
      <c r="T100" s="454"/>
      <c r="U100" s="454"/>
      <c r="V100" s="454"/>
      <c r="W100" s="454"/>
      <c r="X100" s="454"/>
      <c r="Y100" s="454"/>
      <c r="Z100" s="454"/>
      <c r="AA100" s="454"/>
      <c r="AB100" s="454"/>
      <c r="AC100" s="454"/>
      <c r="AD100" s="450"/>
      <c r="AE100" s="450"/>
      <c r="AF100" s="450"/>
      <c r="AG100" s="448"/>
      <c r="AH100" s="448"/>
      <c r="AI100" s="448"/>
      <c r="AJ100" s="448"/>
      <c r="AK100" s="448"/>
      <c r="AL100" s="448"/>
      <c r="AM100" s="448"/>
      <c r="AN100" s="448"/>
      <c r="AO100" s="448"/>
      <c r="AP100" s="448"/>
      <c r="AQ100" s="448"/>
      <c r="AR100" s="448"/>
      <c r="AS100" s="448"/>
      <c r="AT100" s="448"/>
      <c r="AU100" s="448"/>
      <c r="AV100" s="448"/>
      <c r="AW100" s="448"/>
      <c r="AX100" s="448"/>
      <c r="AY100" s="448"/>
      <c r="AZ100" s="448"/>
      <c r="BA100" s="448"/>
      <c r="BB100" s="448"/>
      <c r="BC100" s="448"/>
      <c r="BD100" s="448"/>
      <c r="BE100" s="448"/>
      <c r="BF100" s="448"/>
      <c r="BG100" s="448"/>
      <c r="BH100" s="448"/>
      <c r="BI100" s="448"/>
      <c r="BJ100" s="448"/>
      <c r="BK100" s="448"/>
      <c r="BL100" s="448"/>
      <c r="BM100" s="448"/>
      <c r="BN100" s="448"/>
      <c r="BO100" s="448"/>
      <c r="BP100" s="448"/>
      <c r="BQ100" s="448"/>
      <c r="BR100" s="448"/>
      <c r="BS100" s="448"/>
      <c r="BT100" s="448"/>
      <c r="BU100" s="448"/>
    </row>
    <row r="101" spans="1:73" ht="13.25" customHeight="1">
      <c r="A101" s="454"/>
      <c r="B101" s="454"/>
      <c r="C101" s="454"/>
      <c r="D101" s="454"/>
      <c r="E101" s="454"/>
      <c r="F101" s="454"/>
      <c r="G101" s="454"/>
      <c r="H101" s="454"/>
      <c r="I101" s="454"/>
      <c r="J101" s="454"/>
      <c r="K101" s="454"/>
      <c r="L101" s="454"/>
      <c r="M101" s="454"/>
      <c r="N101" s="454"/>
      <c r="O101" s="454"/>
      <c r="P101" s="454"/>
      <c r="Q101" s="454"/>
      <c r="R101" s="454"/>
      <c r="S101" s="455"/>
      <c r="T101" s="454"/>
      <c r="U101" s="454"/>
      <c r="V101" s="454"/>
      <c r="W101" s="454"/>
      <c r="X101" s="454"/>
      <c r="Y101" s="454"/>
      <c r="Z101" s="454"/>
      <c r="AA101" s="454"/>
      <c r="AB101" s="454"/>
      <c r="AC101" s="454"/>
      <c r="AD101" s="450"/>
      <c r="AE101" s="450"/>
      <c r="AF101" s="450"/>
      <c r="AG101" s="448"/>
      <c r="AH101" s="448"/>
      <c r="AI101" s="448"/>
      <c r="AJ101" s="448"/>
      <c r="AK101" s="448"/>
      <c r="AL101" s="448"/>
      <c r="AM101" s="448"/>
      <c r="AN101" s="448"/>
      <c r="AO101" s="448"/>
      <c r="AP101" s="448"/>
      <c r="AQ101" s="448"/>
      <c r="AR101" s="448"/>
      <c r="AS101" s="448"/>
      <c r="AT101" s="448"/>
      <c r="AU101" s="448"/>
      <c r="AV101" s="448"/>
      <c r="AW101" s="448"/>
      <c r="AX101" s="448"/>
      <c r="AY101" s="448"/>
      <c r="AZ101" s="448"/>
      <c r="BA101" s="448"/>
      <c r="BB101" s="448"/>
      <c r="BC101" s="448"/>
      <c r="BD101" s="448"/>
      <c r="BE101" s="448"/>
      <c r="BF101" s="448"/>
      <c r="BG101" s="448"/>
      <c r="BH101" s="448"/>
      <c r="BI101" s="448"/>
      <c r="BJ101" s="448"/>
      <c r="BK101" s="448"/>
      <c r="BL101" s="448"/>
      <c r="BM101" s="448"/>
      <c r="BN101" s="448"/>
      <c r="BO101" s="448"/>
      <c r="BP101" s="448"/>
      <c r="BQ101" s="448"/>
      <c r="BR101" s="448"/>
      <c r="BS101" s="448"/>
      <c r="BT101" s="448"/>
      <c r="BU101" s="448"/>
    </row>
    <row r="102" spans="1:73" ht="13.25" customHeight="1">
      <c r="A102" s="454"/>
      <c r="B102" s="454"/>
      <c r="C102" s="454"/>
      <c r="D102" s="454"/>
      <c r="E102" s="454"/>
      <c r="F102" s="454"/>
      <c r="G102" s="454"/>
      <c r="H102" s="454"/>
      <c r="I102" s="454"/>
      <c r="J102" s="454"/>
      <c r="K102" s="454"/>
      <c r="L102" s="454"/>
      <c r="M102" s="454"/>
      <c r="N102" s="454"/>
      <c r="O102" s="454"/>
      <c r="P102" s="454"/>
      <c r="Q102" s="454"/>
      <c r="R102" s="454"/>
      <c r="S102" s="455"/>
      <c r="T102" s="454"/>
      <c r="U102" s="454"/>
      <c r="V102" s="454"/>
      <c r="W102" s="454"/>
      <c r="X102" s="454"/>
      <c r="Y102" s="454"/>
      <c r="Z102" s="454"/>
      <c r="AA102" s="454"/>
      <c r="AB102" s="454"/>
      <c r="AC102" s="454"/>
      <c r="AD102" s="450"/>
      <c r="AE102" s="450"/>
      <c r="AF102" s="450"/>
      <c r="AG102" s="448"/>
      <c r="AH102" s="448"/>
      <c r="AI102" s="448"/>
      <c r="AJ102" s="448"/>
      <c r="AK102" s="448"/>
      <c r="AL102" s="448"/>
      <c r="AM102" s="448"/>
      <c r="AN102" s="448"/>
      <c r="AO102" s="448"/>
      <c r="AP102" s="448"/>
      <c r="AQ102" s="448"/>
      <c r="AR102" s="448"/>
      <c r="AS102" s="448"/>
      <c r="AT102" s="448"/>
      <c r="AU102" s="448"/>
      <c r="AV102" s="448"/>
      <c r="AW102" s="448"/>
      <c r="AX102" s="448"/>
      <c r="AY102" s="448"/>
      <c r="AZ102" s="448"/>
      <c r="BA102" s="448"/>
      <c r="BB102" s="448"/>
      <c r="BC102" s="448"/>
      <c r="BD102" s="448"/>
      <c r="BE102" s="448"/>
      <c r="BF102" s="448"/>
      <c r="BG102" s="448"/>
      <c r="BH102" s="448"/>
      <c r="BI102" s="448"/>
      <c r="BJ102" s="448"/>
      <c r="BK102" s="448"/>
      <c r="BL102" s="448"/>
      <c r="BM102" s="448"/>
      <c r="BN102" s="448"/>
      <c r="BO102" s="448"/>
      <c r="BP102" s="448"/>
      <c r="BQ102" s="448"/>
      <c r="BR102" s="448"/>
      <c r="BS102" s="448"/>
      <c r="BT102" s="448"/>
      <c r="BU102" s="448"/>
    </row>
    <row r="103" spans="1:73" ht="13.25" customHeight="1">
      <c r="A103" s="454"/>
      <c r="B103" s="454"/>
      <c r="C103" s="454"/>
      <c r="D103" s="454"/>
      <c r="E103" s="454"/>
      <c r="F103" s="454"/>
      <c r="G103" s="454"/>
      <c r="H103" s="454"/>
      <c r="I103" s="454"/>
      <c r="J103" s="454"/>
      <c r="K103" s="454"/>
      <c r="L103" s="454"/>
      <c r="M103" s="454"/>
      <c r="N103" s="454"/>
      <c r="O103" s="454"/>
      <c r="P103" s="454"/>
      <c r="Q103" s="454"/>
      <c r="R103" s="454"/>
      <c r="S103" s="455"/>
      <c r="T103" s="454"/>
      <c r="U103" s="454"/>
      <c r="V103" s="454"/>
      <c r="W103" s="454"/>
      <c r="X103" s="454"/>
      <c r="Y103" s="454"/>
      <c r="Z103" s="454"/>
      <c r="AA103" s="454"/>
      <c r="AB103" s="454"/>
      <c r="AC103" s="454"/>
      <c r="AD103" s="450"/>
      <c r="AE103" s="450"/>
      <c r="AF103" s="450"/>
      <c r="AG103" s="448"/>
      <c r="AH103" s="448"/>
      <c r="AI103" s="448"/>
      <c r="AJ103" s="448"/>
      <c r="AK103" s="448"/>
      <c r="AL103" s="448"/>
      <c r="AM103" s="448"/>
      <c r="AN103" s="448"/>
      <c r="AO103" s="448"/>
      <c r="AP103" s="448"/>
      <c r="AQ103" s="448"/>
      <c r="AR103" s="448"/>
      <c r="AS103" s="448"/>
      <c r="AT103" s="448"/>
      <c r="AU103" s="448"/>
      <c r="AV103" s="448"/>
      <c r="AW103" s="448"/>
      <c r="AX103" s="448"/>
      <c r="AY103" s="448"/>
      <c r="AZ103" s="448"/>
      <c r="BA103" s="448"/>
      <c r="BB103" s="448"/>
      <c r="BC103" s="448"/>
      <c r="BD103" s="448"/>
      <c r="BE103" s="448"/>
      <c r="BF103" s="448"/>
      <c r="BG103" s="448"/>
      <c r="BH103" s="448"/>
      <c r="BI103" s="448"/>
      <c r="BJ103" s="448"/>
      <c r="BK103" s="448"/>
      <c r="BL103" s="448"/>
      <c r="BM103" s="448"/>
      <c r="BN103" s="448"/>
      <c r="BO103" s="448"/>
      <c r="BP103" s="448"/>
      <c r="BQ103" s="448"/>
      <c r="BR103" s="448"/>
      <c r="BS103" s="448"/>
      <c r="BT103" s="448"/>
      <c r="BU103" s="448"/>
    </row>
    <row r="104" spans="1:73" ht="13.25" customHeight="1">
      <c r="A104" s="454"/>
      <c r="B104" s="454"/>
      <c r="C104" s="454"/>
      <c r="D104" s="454"/>
      <c r="E104" s="454"/>
      <c r="F104" s="454"/>
      <c r="G104" s="454"/>
      <c r="H104" s="454"/>
      <c r="I104" s="454"/>
      <c r="J104" s="454"/>
      <c r="K104" s="454"/>
      <c r="L104" s="454"/>
      <c r="M104" s="454"/>
      <c r="N104" s="454"/>
      <c r="O104" s="454"/>
      <c r="P104" s="454"/>
      <c r="Q104" s="454"/>
      <c r="R104" s="454"/>
      <c r="S104" s="455"/>
      <c r="T104" s="454"/>
      <c r="U104" s="454"/>
      <c r="V104" s="454"/>
      <c r="W104" s="454"/>
      <c r="X104" s="454"/>
      <c r="Y104" s="454"/>
      <c r="Z104" s="454"/>
      <c r="AA104" s="454"/>
      <c r="AB104" s="454"/>
      <c r="AC104" s="454"/>
      <c r="AD104" s="450"/>
      <c r="AE104" s="450"/>
      <c r="AF104" s="450"/>
      <c r="AG104" s="448"/>
      <c r="AH104" s="448"/>
      <c r="AI104" s="448"/>
      <c r="AJ104" s="448"/>
      <c r="AK104" s="448"/>
      <c r="AL104" s="448"/>
      <c r="AM104" s="448"/>
      <c r="AN104" s="448"/>
      <c r="AO104" s="448"/>
      <c r="AP104" s="448"/>
      <c r="AQ104" s="448"/>
      <c r="AR104" s="448"/>
      <c r="AS104" s="448"/>
      <c r="AT104" s="448"/>
      <c r="AU104" s="448"/>
      <c r="AV104" s="448"/>
      <c r="AW104" s="448"/>
      <c r="AX104" s="448"/>
      <c r="AY104" s="448"/>
      <c r="AZ104" s="448"/>
      <c r="BA104" s="448"/>
      <c r="BB104" s="448"/>
      <c r="BC104" s="448"/>
      <c r="BD104" s="448"/>
      <c r="BE104" s="448"/>
      <c r="BF104" s="448"/>
      <c r="BG104" s="448"/>
      <c r="BH104" s="448"/>
      <c r="BI104" s="448"/>
      <c r="BJ104" s="448"/>
      <c r="BK104" s="448"/>
      <c r="BL104" s="448"/>
      <c r="BM104" s="448"/>
      <c r="BN104" s="448"/>
      <c r="BO104" s="448"/>
      <c r="BP104" s="448"/>
      <c r="BQ104" s="448"/>
      <c r="BR104" s="448"/>
      <c r="BS104" s="448"/>
      <c r="BT104" s="448"/>
      <c r="BU104" s="448"/>
    </row>
    <row r="105" spans="1:73" ht="13.25" customHeight="1">
      <c r="A105" s="454"/>
      <c r="B105" s="454"/>
      <c r="C105" s="454"/>
      <c r="D105" s="454"/>
      <c r="E105" s="454"/>
      <c r="F105" s="454"/>
      <c r="G105" s="454"/>
      <c r="H105" s="454"/>
      <c r="I105" s="454"/>
      <c r="J105" s="454"/>
      <c r="K105" s="454"/>
      <c r="L105" s="454"/>
      <c r="M105" s="454"/>
      <c r="N105" s="454"/>
      <c r="O105" s="454"/>
      <c r="P105" s="454"/>
      <c r="Q105" s="454"/>
      <c r="R105" s="454"/>
      <c r="S105" s="455"/>
      <c r="T105" s="454"/>
      <c r="U105" s="454"/>
      <c r="V105" s="454"/>
      <c r="W105" s="454"/>
      <c r="X105" s="454"/>
      <c r="Y105" s="454"/>
      <c r="Z105" s="454"/>
      <c r="AA105" s="454"/>
      <c r="AB105" s="454"/>
      <c r="AC105" s="454"/>
      <c r="AD105" s="450"/>
      <c r="AE105" s="450"/>
      <c r="AF105" s="450"/>
      <c r="AG105" s="448"/>
      <c r="AH105" s="448"/>
      <c r="AI105" s="448"/>
      <c r="AJ105" s="448"/>
      <c r="AK105" s="448"/>
      <c r="AL105" s="448"/>
      <c r="AM105" s="448"/>
      <c r="AN105" s="448"/>
      <c r="AO105" s="448"/>
      <c r="AP105" s="448"/>
      <c r="AQ105" s="448"/>
      <c r="AR105" s="448"/>
      <c r="AS105" s="448"/>
      <c r="AT105" s="448"/>
      <c r="AU105" s="448"/>
      <c r="AV105" s="448"/>
      <c r="AW105" s="448"/>
      <c r="AX105" s="448"/>
      <c r="AY105" s="448"/>
      <c r="AZ105" s="448"/>
      <c r="BA105" s="448"/>
      <c r="BB105" s="448"/>
      <c r="BC105" s="448"/>
      <c r="BD105" s="448"/>
      <c r="BE105" s="448"/>
      <c r="BF105" s="448"/>
      <c r="BG105" s="448"/>
      <c r="BH105" s="448"/>
      <c r="BI105" s="448"/>
      <c r="BJ105" s="448"/>
      <c r="BK105" s="448"/>
      <c r="BL105" s="448"/>
      <c r="BM105" s="448"/>
      <c r="BN105" s="448"/>
      <c r="BO105" s="448"/>
      <c r="BP105" s="448"/>
      <c r="BQ105" s="448"/>
      <c r="BR105" s="448"/>
      <c r="BS105" s="448"/>
      <c r="BT105" s="448"/>
      <c r="BU105" s="448"/>
    </row>
    <row r="106" spans="1:73" ht="13.25" customHeight="1">
      <c r="A106" s="454"/>
      <c r="B106" s="454"/>
      <c r="C106" s="454"/>
      <c r="D106" s="454"/>
      <c r="E106" s="454"/>
      <c r="F106" s="454"/>
      <c r="G106" s="454"/>
      <c r="H106" s="454"/>
      <c r="I106" s="454"/>
      <c r="J106" s="454"/>
      <c r="K106" s="454"/>
      <c r="L106" s="454"/>
      <c r="M106" s="454"/>
      <c r="N106" s="454"/>
      <c r="O106" s="454"/>
      <c r="P106" s="454"/>
      <c r="Q106" s="454"/>
      <c r="R106" s="454"/>
      <c r="S106" s="455"/>
      <c r="T106" s="454"/>
      <c r="U106" s="454"/>
      <c r="V106" s="454"/>
      <c r="W106" s="454"/>
      <c r="X106" s="454"/>
      <c r="Y106" s="454"/>
      <c r="Z106" s="454"/>
      <c r="AA106" s="454"/>
      <c r="AB106" s="454"/>
      <c r="AC106" s="454"/>
      <c r="AD106" s="450"/>
      <c r="AE106" s="450"/>
      <c r="AF106" s="450"/>
      <c r="AG106" s="448"/>
      <c r="AH106" s="448"/>
      <c r="AI106" s="448"/>
      <c r="AJ106" s="448"/>
      <c r="AK106" s="448"/>
      <c r="AL106" s="448"/>
      <c r="AM106" s="448"/>
      <c r="AN106" s="448"/>
      <c r="AO106" s="448"/>
      <c r="AP106" s="448"/>
      <c r="AQ106" s="448"/>
      <c r="AR106" s="448"/>
      <c r="AS106" s="448"/>
      <c r="AT106" s="448"/>
      <c r="AU106" s="448"/>
      <c r="AV106" s="448"/>
      <c r="AW106" s="448"/>
      <c r="AX106" s="448"/>
      <c r="AY106" s="448"/>
      <c r="AZ106" s="448"/>
      <c r="BA106" s="448"/>
      <c r="BB106" s="448"/>
      <c r="BC106" s="448"/>
      <c r="BD106" s="448"/>
      <c r="BE106" s="448"/>
      <c r="BF106" s="448"/>
      <c r="BG106" s="448"/>
      <c r="BH106" s="448"/>
      <c r="BI106" s="448"/>
      <c r="BJ106" s="448"/>
      <c r="BK106" s="448"/>
      <c r="BL106" s="448"/>
      <c r="BM106" s="448"/>
      <c r="BN106" s="448"/>
      <c r="BO106" s="448"/>
      <c r="BP106" s="448"/>
      <c r="BQ106" s="448"/>
      <c r="BR106" s="448"/>
      <c r="BS106" s="448"/>
      <c r="BT106" s="448"/>
      <c r="BU106" s="448"/>
    </row>
    <row r="107" spans="1:73" ht="13.25" customHeight="1">
      <c r="A107" s="454"/>
      <c r="B107" s="454"/>
      <c r="C107" s="454"/>
      <c r="D107" s="454"/>
      <c r="E107" s="454"/>
      <c r="F107" s="454"/>
      <c r="G107" s="454"/>
      <c r="H107" s="454"/>
      <c r="I107" s="454"/>
      <c r="J107" s="454"/>
      <c r="K107" s="454"/>
      <c r="L107" s="454"/>
      <c r="M107" s="454"/>
      <c r="N107" s="454"/>
      <c r="O107" s="454"/>
      <c r="P107" s="454"/>
      <c r="Q107" s="454"/>
      <c r="R107" s="454"/>
      <c r="S107" s="455"/>
      <c r="T107" s="454"/>
      <c r="U107" s="454"/>
      <c r="V107" s="454"/>
      <c r="W107" s="454"/>
      <c r="X107" s="454"/>
      <c r="Y107" s="454"/>
      <c r="Z107" s="454"/>
      <c r="AA107" s="454"/>
      <c r="AB107" s="454"/>
      <c r="AC107" s="454"/>
      <c r="AD107" s="450"/>
      <c r="AE107" s="450"/>
      <c r="AF107" s="450"/>
      <c r="AG107" s="448"/>
      <c r="AH107" s="448"/>
      <c r="AI107" s="448"/>
      <c r="AJ107" s="448"/>
      <c r="AK107" s="448"/>
      <c r="AL107" s="448"/>
      <c r="AM107" s="448"/>
      <c r="AN107" s="448"/>
      <c r="AO107" s="448"/>
      <c r="AP107" s="448"/>
      <c r="AQ107" s="448"/>
      <c r="AR107" s="448"/>
      <c r="AS107" s="448"/>
      <c r="AT107" s="448"/>
      <c r="AU107" s="448"/>
      <c r="AV107" s="448"/>
      <c r="AW107" s="448"/>
      <c r="AX107" s="448"/>
      <c r="AY107" s="448"/>
      <c r="AZ107" s="448"/>
      <c r="BA107" s="448"/>
      <c r="BB107" s="448"/>
      <c r="BC107" s="448"/>
      <c r="BD107" s="448"/>
      <c r="BE107" s="448"/>
      <c r="BF107" s="448"/>
      <c r="BG107" s="448"/>
      <c r="BH107" s="448"/>
      <c r="BI107" s="448"/>
      <c r="BJ107" s="448"/>
      <c r="BK107" s="448"/>
      <c r="BL107" s="448"/>
      <c r="BM107" s="448"/>
      <c r="BN107" s="448"/>
      <c r="BO107" s="448"/>
      <c r="BP107" s="448"/>
      <c r="BQ107" s="448"/>
      <c r="BR107" s="448"/>
      <c r="BS107" s="448"/>
      <c r="BT107" s="448"/>
      <c r="BU107" s="448"/>
    </row>
    <row r="108" spans="1:73" ht="13.25" customHeight="1">
      <c r="A108" s="454"/>
      <c r="B108" s="454"/>
      <c r="C108" s="454"/>
      <c r="D108" s="454"/>
      <c r="E108" s="454"/>
      <c r="F108" s="454"/>
      <c r="G108" s="454"/>
      <c r="H108" s="454"/>
      <c r="I108" s="454"/>
      <c r="J108" s="454"/>
      <c r="K108" s="454"/>
      <c r="L108" s="454"/>
      <c r="M108" s="454"/>
      <c r="N108" s="454"/>
      <c r="O108" s="454"/>
      <c r="P108" s="454"/>
      <c r="Q108" s="454"/>
      <c r="R108" s="454"/>
      <c r="S108" s="455"/>
      <c r="T108" s="454"/>
      <c r="U108" s="454"/>
      <c r="V108" s="454"/>
      <c r="W108" s="454"/>
      <c r="X108" s="454"/>
      <c r="Y108" s="454"/>
      <c r="Z108" s="454"/>
      <c r="AA108" s="454"/>
      <c r="AB108" s="454"/>
      <c r="AC108" s="454"/>
      <c r="AD108" s="450"/>
      <c r="AE108" s="450"/>
      <c r="AF108" s="450"/>
      <c r="AG108" s="448"/>
      <c r="AH108" s="448"/>
      <c r="AI108" s="448"/>
      <c r="AJ108" s="448"/>
      <c r="AK108" s="448"/>
      <c r="AL108" s="448"/>
      <c r="AM108" s="448"/>
      <c r="AN108" s="448"/>
      <c r="AO108" s="448"/>
      <c r="AP108" s="448"/>
      <c r="AQ108" s="448"/>
      <c r="AR108" s="448"/>
      <c r="AS108" s="448"/>
      <c r="AT108" s="448"/>
      <c r="AU108" s="448"/>
      <c r="AV108" s="448"/>
      <c r="AW108" s="448"/>
      <c r="AX108" s="448"/>
      <c r="AY108" s="448"/>
      <c r="AZ108" s="448"/>
      <c r="BA108" s="448"/>
      <c r="BB108" s="448"/>
      <c r="BC108" s="448"/>
      <c r="BD108" s="448"/>
      <c r="BE108" s="448"/>
      <c r="BF108" s="448"/>
      <c r="BG108" s="448"/>
      <c r="BH108" s="448"/>
      <c r="BI108" s="448"/>
      <c r="BJ108" s="448"/>
      <c r="BK108" s="448"/>
      <c r="BL108" s="448"/>
      <c r="BM108" s="448"/>
      <c r="BN108" s="448"/>
      <c r="BO108" s="448"/>
      <c r="BP108" s="448"/>
      <c r="BQ108" s="448"/>
      <c r="BR108" s="448"/>
      <c r="BS108" s="448"/>
      <c r="BT108" s="448"/>
      <c r="BU108" s="448"/>
    </row>
    <row r="109" spans="1:73" ht="13.25" customHeight="1">
      <c r="A109" s="454"/>
      <c r="B109" s="454"/>
      <c r="C109" s="454"/>
      <c r="D109" s="454"/>
      <c r="E109" s="454"/>
      <c r="F109" s="454"/>
      <c r="G109" s="454"/>
      <c r="H109" s="454"/>
      <c r="I109" s="454"/>
      <c r="J109" s="454"/>
      <c r="K109" s="454"/>
      <c r="L109" s="454"/>
      <c r="M109" s="454"/>
      <c r="N109" s="454"/>
      <c r="O109" s="454"/>
      <c r="P109" s="454"/>
      <c r="Q109" s="454"/>
      <c r="R109" s="454"/>
      <c r="S109" s="455"/>
      <c r="T109" s="454"/>
      <c r="U109" s="454"/>
      <c r="V109" s="454"/>
      <c r="W109" s="454"/>
      <c r="X109" s="454"/>
      <c r="Y109" s="454"/>
      <c r="Z109" s="454"/>
      <c r="AA109" s="454"/>
      <c r="AB109" s="454"/>
      <c r="AC109" s="454"/>
      <c r="AD109" s="450"/>
      <c r="AE109" s="450"/>
      <c r="AF109" s="450"/>
      <c r="AG109" s="448"/>
      <c r="AH109" s="448"/>
      <c r="AI109" s="448"/>
      <c r="AJ109" s="448"/>
      <c r="AK109" s="448"/>
      <c r="AL109" s="448"/>
      <c r="AM109" s="448"/>
      <c r="AN109" s="448"/>
      <c r="AO109" s="448"/>
      <c r="AP109" s="448"/>
      <c r="AQ109" s="448"/>
      <c r="AR109" s="448"/>
      <c r="AS109" s="448"/>
      <c r="AT109" s="448"/>
      <c r="AU109" s="448"/>
      <c r="AV109" s="448"/>
      <c r="AW109" s="448"/>
      <c r="AX109" s="448"/>
      <c r="AY109" s="448"/>
      <c r="AZ109" s="448"/>
      <c r="BA109" s="448"/>
      <c r="BB109" s="448"/>
      <c r="BC109" s="448"/>
      <c r="BD109" s="448"/>
      <c r="BE109" s="448"/>
      <c r="BF109" s="448"/>
      <c r="BG109" s="448"/>
      <c r="BH109" s="448"/>
      <c r="BI109" s="448"/>
      <c r="BJ109" s="448"/>
      <c r="BK109" s="448"/>
      <c r="BL109" s="448"/>
      <c r="BM109" s="448"/>
      <c r="BN109" s="448"/>
      <c r="BO109" s="448"/>
      <c r="BP109" s="448"/>
      <c r="BQ109" s="448"/>
      <c r="BR109" s="448"/>
      <c r="BS109" s="448"/>
      <c r="BT109" s="448"/>
      <c r="BU109" s="448"/>
    </row>
    <row r="110" spans="1:73" ht="13.25" customHeight="1">
      <c r="A110" s="454"/>
      <c r="B110" s="454"/>
      <c r="C110" s="454"/>
      <c r="D110" s="454"/>
      <c r="E110" s="454"/>
      <c r="F110" s="454"/>
      <c r="G110" s="454"/>
      <c r="H110" s="454"/>
      <c r="I110" s="454"/>
      <c r="J110" s="454"/>
      <c r="K110" s="454"/>
      <c r="L110" s="454"/>
      <c r="M110" s="454"/>
      <c r="N110" s="454"/>
      <c r="O110" s="454"/>
      <c r="P110" s="454"/>
      <c r="Q110" s="454"/>
      <c r="R110" s="454"/>
      <c r="S110" s="455"/>
      <c r="T110" s="454"/>
      <c r="U110" s="454"/>
      <c r="V110" s="454"/>
      <c r="W110" s="454"/>
      <c r="X110" s="454"/>
      <c r="Y110" s="454"/>
      <c r="Z110" s="454"/>
      <c r="AA110" s="454"/>
      <c r="AB110" s="454"/>
      <c r="AC110" s="454"/>
      <c r="AD110" s="450"/>
      <c r="AE110" s="450"/>
      <c r="AF110" s="450"/>
      <c r="AG110" s="448"/>
      <c r="AH110" s="448"/>
      <c r="AI110" s="448"/>
      <c r="AJ110" s="448"/>
      <c r="AK110" s="448"/>
      <c r="AL110" s="448"/>
      <c r="AM110" s="448"/>
      <c r="AN110" s="448"/>
      <c r="AO110" s="448"/>
      <c r="AP110" s="448"/>
      <c r="AQ110" s="448"/>
      <c r="AR110" s="448"/>
      <c r="AS110" s="448"/>
      <c r="AT110" s="448"/>
      <c r="AU110" s="448"/>
      <c r="AV110" s="448"/>
      <c r="AW110" s="448"/>
      <c r="AX110" s="448"/>
      <c r="AY110" s="448"/>
      <c r="AZ110" s="448"/>
      <c r="BA110" s="448"/>
      <c r="BB110" s="448"/>
      <c r="BC110" s="448"/>
      <c r="BD110" s="448"/>
      <c r="BE110" s="448"/>
      <c r="BF110" s="448"/>
      <c r="BG110" s="448"/>
      <c r="BH110" s="448"/>
      <c r="BI110" s="448"/>
      <c r="BJ110" s="448"/>
      <c r="BK110" s="448"/>
      <c r="BL110" s="448"/>
      <c r="BM110" s="448"/>
      <c r="BN110" s="448"/>
      <c r="BO110" s="448"/>
      <c r="BP110" s="448"/>
      <c r="BQ110" s="448"/>
      <c r="BR110" s="448"/>
      <c r="BS110" s="448"/>
      <c r="BT110" s="448"/>
      <c r="BU110" s="448"/>
    </row>
    <row r="111" spans="1:73" ht="13.25" customHeight="1">
      <c r="A111" s="454"/>
      <c r="B111" s="454"/>
      <c r="C111" s="454"/>
      <c r="D111" s="454"/>
      <c r="E111" s="454"/>
      <c r="F111" s="454"/>
      <c r="G111" s="454"/>
      <c r="H111" s="454"/>
      <c r="I111" s="454"/>
      <c r="J111" s="454"/>
      <c r="K111" s="454"/>
      <c r="L111" s="454"/>
      <c r="M111" s="454"/>
      <c r="N111" s="454"/>
      <c r="O111" s="454"/>
      <c r="P111" s="454"/>
      <c r="Q111" s="454"/>
      <c r="R111" s="454"/>
      <c r="S111" s="455"/>
      <c r="T111" s="454"/>
      <c r="U111" s="454"/>
      <c r="V111" s="454"/>
      <c r="W111" s="454"/>
      <c r="X111" s="454"/>
      <c r="Y111" s="454"/>
      <c r="Z111" s="454"/>
      <c r="AA111" s="454"/>
      <c r="AB111" s="454"/>
      <c r="AC111" s="454"/>
      <c r="AD111" s="450"/>
      <c r="AE111" s="450"/>
      <c r="AF111" s="450"/>
      <c r="AG111" s="448"/>
      <c r="AH111" s="448"/>
      <c r="AI111" s="448"/>
      <c r="AJ111" s="448"/>
      <c r="AK111" s="448"/>
      <c r="AL111" s="448"/>
      <c r="AM111" s="448"/>
      <c r="AN111" s="448"/>
      <c r="AO111" s="448"/>
      <c r="AP111" s="448"/>
      <c r="AQ111" s="448"/>
      <c r="AR111" s="448"/>
      <c r="AS111" s="448"/>
      <c r="AT111" s="448"/>
      <c r="AU111" s="448"/>
      <c r="AV111" s="448"/>
      <c r="AW111" s="448"/>
      <c r="AX111" s="448"/>
      <c r="AY111" s="448"/>
      <c r="AZ111" s="448"/>
      <c r="BA111" s="448"/>
      <c r="BB111" s="448"/>
      <c r="BC111" s="448"/>
      <c r="BD111" s="448"/>
      <c r="BE111" s="448"/>
      <c r="BF111" s="448"/>
      <c r="BG111" s="448"/>
      <c r="BH111" s="448"/>
      <c r="BI111" s="448"/>
      <c r="BJ111" s="448"/>
      <c r="BK111" s="448"/>
      <c r="BL111" s="448"/>
      <c r="BM111" s="448"/>
      <c r="BN111" s="448"/>
      <c r="BO111" s="448"/>
      <c r="BP111" s="448"/>
      <c r="BQ111" s="448"/>
      <c r="BR111" s="448"/>
      <c r="BS111" s="448"/>
      <c r="BT111" s="448"/>
      <c r="BU111" s="448"/>
    </row>
    <row r="112" spans="1:73" ht="13.25" customHeight="1">
      <c r="A112" s="454"/>
      <c r="B112" s="454"/>
      <c r="C112" s="454"/>
      <c r="D112" s="454"/>
      <c r="E112" s="454"/>
      <c r="F112" s="454"/>
      <c r="G112" s="454"/>
      <c r="H112" s="454"/>
      <c r="I112" s="454"/>
      <c r="J112" s="454"/>
      <c r="K112" s="454"/>
      <c r="L112" s="454"/>
      <c r="M112" s="454"/>
      <c r="N112" s="454"/>
      <c r="O112" s="454"/>
      <c r="P112" s="454"/>
      <c r="Q112" s="454"/>
      <c r="R112" s="454"/>
      <c r="S112" s="455"/>
      <c r="T112" s="454"/>
      <c r="U112" s="454"/>
      <c r="V112" s="454"/>
      <c r="W112" s="454"/>
      <c r="X112" s="454"/>
      <c r="Y112" s="454"/>
      <c r="Z112" s="454"/>
      <c r="AA112" s="454"/>
      <c r="AB112" s="454"/>
      <c r="AC112" s="454"/>
      <c r="AD112" s="450"/>
      <c r="AE112" s="450"/>
      <c r="AF112" s="450"/>
      <c r="AG112" s="448"/>
      <c r="AH112" s="448"/>
      <c r="AI112" s="448"/>
      <c r="AJ112" s="448"/>
      <c r="AK112" s="448"/>
      <c r="AL112" s="448"/>
      <c r="AM112" s="448"/>
      <c r="AN112" s="448"/>
      <c r="AO112" s="448"/>
      <c r="AP112" s="448"/>
      <c r="AQ112" s="448"/>
      <c r="AR112" s="448"/>
      <c r="AS112" s="448"/>
      <c r="AT112" s="448"/>
      <c r="AU112" s="448"/>
      <c r="AV112" s="448"/>
      <c r="AW112" s="448"/>
      <c r="AX112" s="448"/>
      <c r="AY112" s="448"/>
      <c r="AZ112" s="448"/>
      <c r="BA112" s="448"/>
      <c r="BB112" s="448"/>
      <c r="BC112" s="448"/>
      <c r="BD112" s="448"/>
      <c r="BE112" s="448"/>
      <c r="BF112" s="448"/>
      <c r="BG112" s="448"/>
      <c r="BH112" s="448"/>
      <c r="BI112" s="448"/>
      <c r="BJ112" s="448"/>
      <c r="BK112" s="448"/>
      <c r="BL112" s="448"/>
      <c r="BM112" s="448"/>
      <c r="BN112" s="448"/>
      <c r="BO112" s="448"/>
      <c r="BP112" s="448"/>
      <c r="BQ112" s="448"/>
      <c r="BR112" s="448"/>
      <c r="BS112" s="448"/>
      <c r="BT112" s="448"/>
      <c r="BU112" s="448"/>
    </row>
    <row r="113" spans="1:73" ht="13.25" customHeight="1">
      <c r="A113" s="454"/>
      <c r="B113" s="454"/>
      <c r="C113" s="454"/>
      <c r="D113" s="454"/>
      <c r="E113" s="454"/>
      <c r="F113" s="454"/>
      <c r="G113" s="454"/>
      <c r="H113" s="454"/>
      <c r="I113" s="454"/>
      <c r="J113" s="454"/>
      <c r="K113" s="454"/>
      <c r="L113" s="454"/>
      <c r="M113" s="454"/>
      <c r="N113" s="454"/>
      <c r="O113" s="454"/>
      <c r="P113" s="454"/>
      <c r="Q113" s="454"/>
      <c r="R113" s="454"/>
      <c r="S113" s="455"/>
      <c r="T113" s="454"/>
      <c r="U113" s="454"/>
      <c r="V113" s="454"/>
      <c r="W113" s="454"/>
      <c r="X113" s="454"/>
      <c r="Y113" s="454"/>
      <c r="Z113" s="454"/>
      <c r="AA113" s="454"/>
      <c r="AB113" s="454"/>
      <c r="AC113" s="454"/>
      <c r="AD113" s="450"/>
      <c r="AE113" s="450"/>
      <c r="AF113" s="450"/>
      <c r="AG113" s="448"/>
      <c r="AH113" s="448"/>
      <c r="AI113" s="448"/>
      <c r="AJ113" s="448"/>
      <c r="AK113" s="448"/>
      <c r="AL113" s="448"/>
      <c r="AM113" s="448"/>
      <c r="AN113" s="448"/>
      <c r="AO113" s="448"/>
      <c r="AP113" s="448"/>
      <c r="AQ113" s="448"/>
      <c r="AR113" s="448"/>
      <c r="AS113" s="448"/>
      <c r="AT113" s="448"/>
      <c r="AU113" s="448"/>
      <c r="AV113" s="448"/>
      <c r="AW113" s="448"/>
      <c r="AX113" s="448"/>
      <c r="AY113" s="448"/>
      <c r="AZ113" s="448"/>
      <c r="BA113" s="448"/>
      <c r="BB113" s="448"/>
      <c r="BC113" s="448"/>
      <c r="BD113" s="448"/>
      <c r="BE113" s="448"/>
      <c r="BF113" s="448"/>
      <c r="BG113" s="448"/>
      <c r="BH113" s="448"/>
      <c r="BI113" s="448"/>
      <c r="BJ113" s="448"/>
      <c r="BK113" s="448"/>
      <c r="BL113" s="448"/>
      <c r="BM113" s="448"/>
      <c r="BN113" s="448"/>
      <c r="BO113" s="448"/>
      <c r="BP113" s="448"/>
      <c r="BQ113" s="448"/>
      <c r="BR113" s="448"/>
      <c r="BS113" s="448"/>
      <c r="BT113" s="448"/>
      <c r="BU113" s="448"/>
    </row>
    <row r="114" spans="1:73" ht="13.25" customHeight="1">
      <c r="A114" s="454"/>
      <c r="B114" s="454"/>
      <c r="C114" s="454"/>
      <c r="D114" s="454"/>
      <c r="E114" s="454"/>
      <c r="F114" s="454"/>
      <c r="G114" s="454"/>
      <c r="H114" s="454"/>
      <c r="I114" s="454"/>
      <c r="J114" s="454"/>
      <c r="K114" s="454"/>
      <c r="L114" s="454"/>
      <c r="M114" s="454"/>
      <c r="N114" s="454"/>
      <c r="O114" s="454"/>
      <c r="P114" s="454"/>
      <c r="Q114" s="454"/>
      <c r="R114" s="454"/>
      <c r="S114" s="455"/>
      <c r="T114" s="454"/>
      <c r="U114" s="454"/>
      <c r="V114" s="454"/>
      <c r="W114" s="454"/>
      <c r="X114" s="454"/>
      <c r="Y114" s="454"/>
      <c r="Z114" s="454"/>
      <c r="AA114" s="454"/>
      <c r="AB114" s="454"/>
      <c r="AC114" s="454"/>
      <c r="AD114" s="450"/>
      <c r="AE114" s="450"/>
      <c r="AF114" s="450"/>
      <c r="AG114" s="448"/>
      <c r="AH114" s="448"/>
      <c r="AI114" s="448"/>
      <c r="AJ114" s="448"/>
      <c r="AK114" s="448"/>
      <c r="AL114" s="448"/>
      <c r="AM114" s="448"/>
      <c r="AN114" s="448"/>
      <c r="AO114" s="448"/>
      <c r="AP114" s="448"/>
      <c r="AQ114" s="448"/>
      <c r="AR114" s="448"/>
      <c r="AS114" s="448"/>
      <c r="AT114" s="448"/>
      <c r="AU114" s="448"/>
      <c r="AV114" s="448"/>
      <c r="AW114" s="448"/>
      <c r="AX114" s="448"/>
      <c r="AY114" s="448"/>
      <c r="AZ114" s="448"/>
      <c r="BA114" s="448"/>
      <c r="BB114" s="448"/>
      <c r="BC114" s="448"/>
      <c r="BD114" s="448"/>
      <c r="BE114" s="448"/>
      <c r="BF114" s="448"/>
      <c r="BG114" s="448"/>
      <c r="BH114" s="448"/>
      <c r="BI114" s="448"/>
      <c r="BJ114" s="448"/>
      <c r="BK114" s="448"/>
      <c r="BL114" s="448"/>
      <c r="BM114" s="448"/>
      <c r="BN114" s="448"/>
      <c r="BO114" s="448"/>
      <c r="BP114" s="448"/>
      <c r="BQ114" s="448"/>
      <c r="BR114" s="448"/>
      <c r="BS114" s="448"/>
      <c r="BT114" s="448"/>
      <c r="BU114" s="448"/>
    </row>
    <row r="115" spans="1:73" ht="13.25" customHeight="1">
      <c r="A115" s="454"/>
      <c r="B115" s="454"/>
      <c r="C115" s="454"/>
      <c r="D115" s="454"/>
      <c r="E115" s="454"/>
      <c r="F115" s="454"/>
      <c r="G115" s="454"/>
      <c r="H115" s="454"/>
      <c r="I115" s="454"/>
      <c r="J115" s="454"/>
      <c r="K115" s="454"/>
      <c r="L115" s="454"/>
      <c r="M115" s="454"/>
      <c r="N115" s="454"/>
      <c r="O115" s="454"/>
      <c r="P115" s="454"/>
      <c r="Q115" s="454"/>
      <c r="R115" s="454"/>
      <c r="S115" s="455"/>
      <c r="T115" s="454"/>
      <c r="U115" s="454"/>
      <c r="V115" s="454"/>
      <c r="W115" s="454"/>
      <c r="X115" s="454"/>
      <c r="Y115" s="454"/>
      <c r="Z115" s="454"/>
      <c r="AA115" s="454"/>
      <c r="AB115" s="454"/>
      <c r="AC115" s="454"/>
      <c r="AD115" s="450"/>
      <c r="AE115" s="450"/>
      <c r="AF115" s="450"/>
      <c r="AG115" s="448"/>
      <c r="AH115" s="448"/>
      <c r="AI115" s="448"/>
      <c r="AJ115" s="448"/>
      <c r="AK115" s="448"/>
      <c r="AL115" s="448"/>
      <c r="AM115" s="448"/>
      <c r="AN115" s="448"/>
      <c r="AO115" s="448"/>
      <c r="AP115" s="448"/>
      <c r="AQ115" s="448"/>
      <c r="AR115" s="448"/>
      <c r="AS115" s="448"/>
      <c r="AT115" s="448"/>
      <c r="AU115" s="448"/>
      <c r="AV115" s="448"/>
      <c r="AW115" s="448"/>
      <c r="AX115" s="448"/>
      <c r="AY115" s="448"/>
      <c r="AZ115" s="448"/>
      <c r="BA115" s="448"/>
      <c r="BB115" s="448"/>
      <c r="BC115" s="448"/>
      <c r="BD115" s="448"/>
      <c r="BE115" s="448"/>
      <c r="BF115" s="448"/>
      <c r="BG115" s="448"/>
      <c r="BH115" s="448"/>
      <c r="BI115" s="448"/>
      <c r="BJ115" s="448"/>
      <c r="BK115" s="448"/>
      <c r="BL115" s="448"/>
      <c r="BM115" s="448"/>
      <c r="BN115" s="448"/>
      <c r="BO115" s="448"/>
      <c r="BP115" s="448"/>
      <c r="BQ115" s="448"/>
      <c r="BR115" s="448"/>
      <c r="BS115" s="448"/>
      <c r="BT115" s="448"/>
      <c r="BU115" s="448"/>
    </row>
    <row r="116" spans="1:73" ht="13.25" customHeight="1">
      <c r="A116" s="454"/>
      <c r="B116" s="454"/>
      <c r="C116" s="454"/>
      <c r="D116" s="454"/>
      <c r="E116" s="454"/>
      <c r="F116" s="454"/>
      <c r="G116" s="454"/>
      <c r="H116" s="454"/>
      <c r="I116" s="454"/>
      <c r="J116" s="454"/>
      <c r="K116" s="454"/>
      <c r="L116" s="454"/>
      <c r="M116" s="454"/>
      <c r="N116" s="454"/>
      <c r="O116" s="454"/>
      <c r="P116" s="454"/>
      <c r="Q116" s="454"/>
      <c r="R116" s="454"/>
      <c r="S116" s="455"/>
      <c r="T116" s="454"/>
      <c r="U116" s="454"/>
      <c r="V116" s="454"/>
      <c r="W116" s="454"/>
      <c r="X116" s="454"/>
      <c r="Y116" s="454"/>
      <c r="Z116" s="454"/>
      <c r="AA116" s="454"/>
      <c r="AB116" s="454"/>
      <c r="AC116" s="454"/>
      <c r="AD116" s="450"/>
      <c r="AE116" s="450"/>
      <c r="AF116" s="450"/>
      <c r="AG116" s="448"/>
      <c r="AH116" s="448"/>
      <c r="AI116" s="448"/>
      <c r="AJ116" s="448"/>
      <c r="AK116" s="448"/>
      <c r="AL116" s="448"/>
      <c r="AM116" s="448"/>
      <c r="AN116" s="448"/>
      <c r="AO116" s="448"/>
      <c r="AP116" s="448"/>
      <c r="AQ116" s="448"/>
      <c r="AR116" s="448"/>
      <c r="AS116" s="448"/>
      <c r="AT116" s="448"/>
      <c r="AU116" s="448"/>
      <c r="AV116" s="448"/>
      <c r="AW116" s="448"/>
      <c r="AX116" s="448"/>
      <c r="AY116" s="448"/>
      <c r="AZ116" s="448"/>
      <c r="BA116" s="448"/>
      <c r="BB116" s="448"/>
      <c r="BC116" s="448"/>
      <c r="BD116" s="448"/>
      <c r="BE116" s="448"/>
      <c r="BF116" s="448"/>
      <c r="BG116" s="448"/>
      <c r="BH116" s="448"/>
      <c r="BI116" s="448"/>
      <c r="BJ116" s="448"/>
      <c r="BK116" s="448"/>
      <c r="BL116" s="448"/>
      <c r="BM116" s="448"/>
      <c r="BN116" s="448"/>
      <c r="BO116" s="448"/>
      <c r="BP116" s="448"/>
      <c r="BQ116" s="448"/>
      <c r="BR116" s="448"/>
      <c r="BS116" s="448"/>
      <c r="BT116" s="448"/>
      <c r="BU116" s="448"/>
    </row>
    <row r="117" spans="1:73" ht="13.25" customHeight="1">
      <c r="A117" s="454"/>
      <c r="B117" s="454"/>
      <c r="C117" s="454"/>
      <c r="D117" s="454"/>
      <c r="E117" s="454"/>
      <c r="F117" s="454"/>
      <c r="G117" s="454"/>
      <c r="H117" s="454"/>
      <c r="I117" s="454"/>
      <c r="J117" s="454"/>
      <c r="K117" s="454"/>
      <c r="L117" s="454"/>
      <c r="M117" s="454"/>
      <c r="N117" s="454"/>
      <c r="O117" s="454"/>
      <c r="P117" s="454"/>
      <c r="Q117" s="454"/>
      <c r="R117" s="454"/>
      <c r="S117" s="455"/>
      <c r="T117" s="454"/>
      <c r="U117" s="454"/>
      <c r="V117" s="454"/>
      <c r="W117" s="454"/>
      <c r="X117" s="454"/>
      <c r="Y117" s="454"/>
      <c r="Z117" s="454"/>
      <c r="AA117" s="454"/>
      <c r="AB117" s="454"/>
      <c r="AC117" s="454"/>
      <c r="AD117" s="450"/>
      <c r="AE117" s="450"/>
      <c r="AF117" s="450"/>
      <c r="AG117" s="448"/>
      <c r="AH117" s="448"/>
      <c r="AI117" s="448"/>
      <c r="AJ117" s="448"/>
      <c r="AK117" s="448"/>
      <c r="AL117" s="448"/>
      <c r="AM117" s="448"/>
      <c r="AN117" s="448"/>
      <c r="AO117" s="448"/>
      <c r="AP117" s="448"/>
      <c r="AQ117" s="448"/>
      <c r="AR117" s="448"/>
      <c r="AS117" s="448"/>
      <c r="AT117" s="448"/>
      <c r="AU117" s="448"/>
      <c r="AV117" s="448"/>
      <c r="AW117" s="448"/>
      <c r="AX117" s="448"/>
      <c r="AY117" s="448"/>
      <c r="AZ117" s="448"/>
      <c r="BA117" s="448"/>
      <c r="BB117" s="448"/>
      <c r="BC117" s="448"/>
      <c r="BD117" s="448"/>
      <c r="BE117" s="448"/>
      <c r="BF117" s="448"/>
      <c r="BG117" s="448"/>
      <c r="BH117" s="448"/>
      <c r="BI117" s="448"/>
      <c r="BJ117" s="448"/>
      <c r="BK117" s="448"/>
      <c r="BL117" s="448"/>
      <c r="BM117" s="448"/>
      <c r="BN117" s="448"/>
      <c r="BO117" s="448"/>
      <c r="BP117" s="448"/>
      <c r="BQ117" s="448"/>
      <c r="BR117" s="448"/>
      <c r="BS117" s="448"/>
      <c r="BT117" s="448"/>
      <c r="BU117" s="448"/>
    </row>
    <row r="118" spans="1:73" ht="13.25" customHeight="1">
      <c r="A118" s="454"/>
      <c r="B118" s="454"/>
      <c r="C118" s="454"/>
      <c r="D118" s="454"/>
      <c r="E118" s="454"/>
      <c r="F118" s="454"/>
      <c r="G118" s="454"/>
      <c r="H118" s="454"/>
      <c r="I118" s="454"/>
      <c r="J118" s="454"/>
      <c r="K118" s="454"/>
      <c r="L118" s="454"/>
      <c r="M118" s="454"/>
      <c r="N118" s="454"/>
      <c r="O118" s="454"/>
      <c r="P118" s="454"/>
      <c r="Q118" s="454"/>
      <c r="R118" s="454"/>
      <c r="S118" s="455"/>
      <c r="T118" s="454"/>
      <c r="U118" s="454"/>
      <c r="V118" s="454"/>
      <c r="W118" s="454"/>
      <c r="X118" s="454"/>
      <c r="Y118" s="454"/>
      <c r="Z118" s="454"/>
      <c r="AA118" s="454"/>
      <c r="AB118" s="454"/>
      <c r="AC118" s="454"/>
      <c r="AD118" s="450"/>
      <c r="AE118" s="450"/>
      <c r="AF118" s="450"/>
      <c r="AG118" s="448"/>
      <c r="AH118" s="448"/>
      <c r="AI118" s="448"/>
      <c r="AJ118" s="448"/>
      <c r="AK118" s="448"/>
      <c r="AL118" s="448"/>
      <c r="AM118" s="448"/>
      <c r="AN118" s="448"/>
      <c r="AO118" s="448"/>
      <c r="AP118" s="448"/>
      <c r="AQ118" s="448"/>
      <c r="AR118" s="448"/>
      <c r="AS118" s="448"/>
      <c r="AT118" s="448"/>
      <c r="AU118" s="448"/>
      <c r="AV118" s="448"/>
      <c r="AW118" s="448"/>
      <c r="AX118" s="448"/>
      <c r="AY118" s="448"/>
      <c r="AZ118" s="448"/>
      <c r="BA118" s="448"/>
      <c r="BB118" s="448"/>
      <c r="BC118" s="448"/>
      <c r="BD118" s="448"/>
      <c r="BE118" s="448"/>
      <c r="BF118" s="448"/>
      <c r="BG118" s="448"/>
      <c r="BH118" s="448"/>
      <c r="BI118" s="448"/>
      <c r="BJ118" s="448"/>
      <c r="BK118" s="448"/>
      <c r="BL118" s="448"/>
      <c r="BM118" s="448"/>
      <c r="BN118" s="448"/>
      <c r="BO118" s="448"/>
      <c r="BP118" s="448"/>
      <c r="BQ118" s="448"/>
      <c r="BR118" s="448"/>
      <c r="BS118" s="448"/>
      <c r="BT118" s="448"/>
      <c r="BU118" s="448"/>
    </row>
    <row r="119" spans="1:73" ht="13.25" customHeight="1">
      <c r="A119" s="454"/>
      <c r="B119" s="454"/>
      <c r="C119" s="454"/>
      <c r="D119" s="454"/>
      <c r="E119" s="454"/>
      <c r="F119" s="454"/>
      <c r="G119" s="454"/>
      <c r="H119" s="454"/>
      <c r="I119" s="454"/>
      <c r="J119" s="454"/>
      <c r="K119" s="454"/>
      <c r="L119" s="454"/>
      <c r="M119" s="454"/>
      <c r="N119" s="454"/>
      <c r="O119" s="454"/>
      <c r="P119" s="454"/>
      <c r="Q119" s="454"/>
      <c r="R119" s="454"/>
      <c r="S119" s="455"/>
      <c r="T119" s="454"/>
      <c r="U119" s="454"/>
      <c r="V119" s="454"/>
      <c r="W119" s="454"/>
      <c r="X119" s="454"/>
      <c r="Y119" s="454"/>
      <c r="Z119" s="454"/>
      <c r="AA119" s="454"/>
      <c r="AB119" s="454"/>
      <c r="AC119" s="454"/>
      <c r="AD119" s="450"/>
      <c r="AE119" s="450"/>
      <c r="AF119" s="450"/>
      <c r="AG119" s="448"/>
      <c r="AH119" s="448"/>
      <c r="AI119" s="448"/>
      <c r="AJ119" s="448"/>
      <c r="AK119" s="448"/>
      <c r="AL119" s="448"/>
      <c r="AM119" s="448"/>
      <c r="AN119" s="448"/>
      <c r="AO119" s="448"/>
      <c r="AP119" s="448"/>
      <c r="AQ119" s="448"/>
      <c r="AR119" s="448"/>
      <c r="AS119" s="448"/>
      <c r="AT119" s="448"/>
      <c r="AU119" s="448"/>
      <c r="AV119" s="448"/>
      <c r="AW119" s="448"/>
      <c r="AX119" s="448"/>
      <c r="AY119" s="448"/>
      <c r="AZ119" s="448"/>
      <c r="BA119" s="448"/>
      <c r="BB119" s="448"/>
      <c r="BC119" s="448"/>
      <c r="BD119" s="448"/>
      <c r="BE119" s="448"/>
      <c r="BF119" s="448"/>
      <c r="BG119" s="448"/>
      <c r="BH119" s="448"/>
      <c r="BI119" s="448"/>
      <c r="BJ119" s="448"/>
      <c r="BK119" s="448"/>
      <c r="BL119" s="448"/>
      <c r="BM119" s="448"/>
      <c r="BN119" s="448"/>
      <c r="BO119" s="448"/>
      <c r="BP119" s="448"/>
      <c r="BQ119" s="448"/>
      <c r="BR119" s="448"/>
      <c r="BS119" s="448"/>
      <c r="BT119" s="448"/>
      <c r="BU119" s="448"/>
    </row>
    <row r="120" spans="1:73" ht="13.25" customHeight="1">
      <c r="A120" s="454"/>
      <c r="B120" s="454"/>
      <c r="C120" s="454"/>
      <c r="D120" s="454"/>
      <c r="E120" s="454"/>
      <c r="F120" s="454"/>
      <c r="G120" s="454"/>
      <c r="H120" s="454"/>
      <c r="I120" s="454"/>
      <c r="J120" s="454"/>
      <c r="K120" s="454"/>
      <c r="L120" s="454"/>
      <c r="M120" s="454"/>
      <c r="N120" s="454"/>
      <c r="O120" s="454"/>
      <c r="P120" s="454"/>
      <c r="Q120" s="454"/>
      <c r="R120" s="454"/>
      <c r="S120" s="455"/>
      <c r="T120" s="454"/>
      <c r="U120" s="454"/>
      <c r="V120" s="454"/>
      <c r="W120" s="454"/>
      <c r="X120" s="454"/>
      <c r="Y120" s="454"/>
      <c r="Z120" s="454"/>
      <c r="AA120" s="454"/>
      <c r="AB120" s="454"/>
      <c r="AC120" s="454"/>
      <c r="AD120" s="450"/>
      <c r="AE120" s="450"/>
      <c r="AF120" s="450"/>
      <c r="AG120" s="448"/>
      <c r="AH120" s="448"/>
      <c r="AI120" s="448"/>
      <c r="AJ120" s="448"/>
      <c r="AK120" s="448"/>
      <c r="AL120" s="448"/>
      <c r="AM120" s="448"/>
      <c r="AN120" s="448"/>
      <c r="AO120" s="448"/>
      <c r="AP120" s="448"/>
      <c r="AQ120" s="448"/>
      <c r="AR120" s="448"/>
      <c r="AS120" s="448"/>
      <c r="AT120" s="448"/>
      <c r="AU120" s="448"/>
      <c r="AV120" s="448"/>
      <c r="AW120" s="448"/>
      <c r="AX120" s="448"/>
      <c r="AY120" s="448"/>
      <c r="AZ120" s="448"/>
      <c r="BA120" s="448"/>
      <c r="BB120" s="448"/>
      <c r="BC120" s="448"/>
      <c r="BD120" s="448"/>
      <c r="BE120" s="448"/>
      <c r="BF120" s="448"/>
      <c r="BG120" s="448"/>
      <c r="BH120" s="448"/>
      <c r="BI120" s="448"/>
      <c r="BJ120" s="448"/>
      <c r="BK120" s="448"/>
      <c r="BL120" s="448"/>
      <c r="BM120" s="448"/>
      <c r="BN120" s="448"/>
      <c r="BO120" s="448"/>
      <c r="BP120" s="448"/>
      <c r="BQ120" s="448"/>
      <c r="BR120" s="448"/>
      <c r="BS120" s="448"/>
      <c r="BT120" s="448"/>
      <c r="BU120" s="448"/>
    </row>
    <row r="121" spans="1:73" ht="13.25" customHeight="1">
      <c r="A121" s="454"/>
      <c r="B121" s="454"/>
      <c r="C121" s="454"/>
      <c r="D121" s="454"/>
      <c r="E121" s="454"/>
      <c r="F121" s="454"/>
      <c r="G121" s="454"/>
      <c r="H121" s="454"/>
      <c r="I121" s="454"/>
      <c r="J121" s="454"/>
      <c r="K121" s="454"/>
      <c r="L121" s="454"/>
      <c r="M121" s="454"/>
      <c r="N121" s="454"/>
      <c r="O121" s="454"/>
      <c r="P121" s="454"/>
      <c r="Q121" s="454"/>
      <c r="R121" s="454"/>
      <c r="S121" s="455"/>
      <c r="T121" s="454"/>
      <c r="U121" s="454"/>
      <c r="V121" s="454"/>
      <c r="W121" s="454"/>
      <c r="X121" s="454"/>
      <c r="Y121" s="454"/>
      <c r="Z121" s="454"/>
      <c r="AA121" s="454"/>
      <c r="AB121" s="454"/>
      <c r="AC121" s="454"/>
      <c r="AD121" s="450"/>
      <c r="AE121" s="450"/>
      <c r="AF121" s="450"/>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row>
    <row r="122" spans="1:73" ht="13.25" customHeight="1">
      <c r="A122" s="454"/>
      <c r="B122" s="454"/>
      <c r="C122" s="454"/>
      <c r="D122" s="454"/>
      <c r="E122" s="454"/>
      <c r="F122" s="454"/>
      <c r="G122" s="454"/>
      <c r="H122" s="454"/>
      <c r="I122" s="454"/>
      <c r="J122" s="454"/>
      <c r="K122" s="454"/>
      <c r="L122" s="454"/>
      <c r="M122" s="454"/>
      <c r="N122" s="454"/>
      <c r="O122" s="454"/>
      <c r="P122" s="454"/>
      <c r="Q122" s="454"/>
      <c r="R122" s="454"/>
      <c r="S122" s="455"/>
      <c r="T122" s="454"/>
      <c r="U122" s="454"/>
      <c r="V122" s="454"/>
      <c r="W122" s="454"/>
      <c r="X122" s="454"/>
      <c r="Y122" s="454"/>
      <c r="Z122" s="454"/>
      <c r="AA122" s="454"/>
      <c r="AB122" s="454"/>
      <c r="AC122" s="454"/>
      <c r="AD122" s="450"/>
      <c r="AE122" s="450"/>
      <c r="AF122" s="450"/>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row>
    <row r="123" spans="1:73" ht="13.25" customHeight="1">
      <c r="A123" s="454"/>
      <c r="B123" s="454"/>
      <c r="C123" s="454"/>
      <c r="D123" s="454"/>
      <c r="E123" s="454"/>
      <c r="F123" s="454"/>
      <c r="G123" s="454"/>
      <c r="H123" s="454"/>
      <c r="I123" s="454"/>
      <c r="J123" s="454"/>
      <c r="K123" s="454"/>
      <c r="L123" s="454"/>
      <c r="M123" s="454"/>
      <c r="N123" s="454"/>
      <c r="O123" s="454"/>
      <c r="P123" s="454"/>
      <c r="Q123" s="454"/>
      <c r="R123" s="454"/>
      <c r="S123" s="455"/>
      <c r="T123" s="454"/>
      <c r="U123" s="454"/>
      <c r="V123" s="454"/>
      <c r="W123" s="454"/>
      <c r="X123" s="454"/>
      <c r="Y123" s="454"/>
      <c r="Z123" s="454"/>
      <c r="AA123" s="454"/>
      <c r="AB123" s="454"/>
      <c r="AC123" s="454"/>
      <c r="AD123" s="450"/>
      <c r="AE123" s="450"/>
      <c r="AF123" s="450"/>
      <c r="AG123" s="448"/>
      <c r="AH123" s="448"/>
      <c r="AI123" s="448"/>
      <c r="AJ123" s="448"/>
      <c r="AK123" s="448"/>
      <c r="AL123" s="448"/>
      <c r="AM123" s="448"/>
      <c r="AN123" s="448"/>
      <c r="AO123" s="448"/>
      <c r="AP123" s="448"/>
      <c r="AQ123" s="448"/>
      <c r="AR123" s="448"/>
      <c r="AS123" s="448"/>
      <c r="AT123" s="448"/>
      <c r="AU123" s="448"/>
      <c r="AV123" s="448"/>
      <c r="AW123" s="448"/>
      <c r="AX123" s="448"/>
      <c r="AY123" s="448"/>
      <c r="AZ123" s="448"/>
      <c r="BA123" s="448"/>
      <c r="BB123" s="448"/>
      <c r="BC123" s="448"/>
      <c r="BD123" s="448"/>
      <c r="BE123" s="448"/>
      <c r="BF123" s="448"/>
      <c r="BG123" s="448"/>
      <c r="BH123" s="448"/>
      <c r="BI123" s="448"/>
      <c r="BJ123" s="448"/>
      <c r="BK123" s="448"/>
      <c r="BL123" s="448"/>
    </row>
    <row r="124" spans="1:73" ht="13.25" customHeight="1">
      <c r="A124" s="454"/>
      <c r="B124" s="454"/>
      <c r="C124" s="454"/>
      <c r="D124" s="454"/>
      <c r="E124" s="454"/>
      <c r="F124" s="454"/>
      <c r="G124" s="454"/>
      <c r="H124" s="454"/>
      <c r="I124" s="454"/>
      <c r="J124" s="454"/>
      <c r="K124" s="454"/>
      <c r="L124" s="454"/>
      <c r="M124" s="454"/>
      <c r="N124" s="454"/>
      <c r="O124" s="454"/>
      <c r="P124" s="454"/>
      <c r="Q124" s="454"/>
      <c r="R124" s="454"/>
      <c r="S124" s="455"/>
      <c r="T124" s="454"/>
      <c r="U124" s="454"/>
      <c r="V124" s="454"/>
      <c r="W124" s="454"/>
      <c r="X124" s="454"/>
      <c r="Y124" s="454"/>
      <c r="Z124" s="454"/>
      <c r="AA124" s="454"/>
      <c r="AB124" s="454"/>
      <c r="AC124" s="454"/>
      <c r="AD124" s="450"/>
      <c r="AE124" s="450"/>
      <c r="AF124" s="450"/>
      <c r="AG124" s="448"/>
      <c r="AH124" s="448"/>
      <c r="AI124" s="448"/>
      <c r="AJ124" s="448"/>
      <c r="AK124" s="448"/>
      <c r="AL124" s="448"/>
      <c r="AM124" s="448"/>
      <c r="AN124" s="448"/>
      <c r="AO124" s="448"/>
      <c r="AP124" s="448"/>
      <c r="AQ124" s="448"/>
      <c r="AR124" s="448"/>
      <c r="AS124" s="448"/>
      <c r="AT124" s="448"/>
      <c r="AU124" s="448"/>
      <c r="AV124" s="448"/>
      <c r="AW124" s="448"/>
      <c r="AX124" s="448"/>
      <c r="AY124" s="448"/>
      <c r="AZ124" s="448"/>
      <c r="BA124" s="448"/>
      <c r="BB124" s="448"/>
      <c r="BC124" s="448"/>
      <c r="BD124" s="448"/>
      <c r="BE124" s="448"/>
      <c r="BF124" s="448"/>
      <c r="BG124" s="448"/>
      <c r="BH124" s="448"/>
      <c r="BI124" s="448"/>
      <c r="BJ124" s="448"/>
      <c r="BK124" s="448"/>
      <c r="BL124" s="448"/>
    </row>
    <row r="125" spans="1:73" ht="13.25" customHeight="1">
      <c r="A125" s="454"/>
      <c r="B125" s="454"/>
      <c r="C125" s="454"/>
      <c r="D125" s="454"/>
      <c r="E125" s="454"/>
      <c r="F125" s="454"/>
      <c r="G125" s="454"/>
      <c r="H125" s="454"/>
      <c r="I125" s="454"/>
      <c r="J125" s="454"/>
      <c r="K125" s="454"/>
      <c r="L125" s="454"/>
      <c r="M125" s="454"/>
      <c r="N125" s="454"/>
      <c r="O125" s="454"/>
      <c r="P125" s="454"/>
      <c r="Q125" s="454"/>
      <c r="R125" s="454"/>
      <c r="S125" s="455"/>
      <c r="T125" s="454"/>
      <c r="U125" s="454"/>
      <c r="V125" s="454"/>
      <c r="W125" s="454"/>
      <c r="X125" s="454"/>
      <c r="Y125" s="454"/>
      <c r="Z125" s="454"/>
      <c r="AA125" s="454"/>
      <c r="AB125" s="454"/>
      <c r="AC125" s="454"/>
      <c r="AD125" s="450"/>
      <c r="AE125" s="450"/>
      <c r="AF125" s="450"/>
      <c r="AG125" s="448"/>
      <c r="AH125" s="448"/>
      <c r="AI125" s="448"/>
      <c r="AJ125" s="448"/>
      <c r="AK125" s="448"/>
      <c r="AL125" s="448"/>
      <c r="AM125" s="448"/>
      <c r="AN125" s="448"/>
      <c r="AO125" s="448"/>
      <c r="AP125" s="448"/>
      <c r="AQ125" s="448"/>
      <c r="AR125" s="448"/>
      <c r="AS125" s="448"/>
      <c r="AT125" s="448"/>
      <c r="AU125" s="448"/>
      <c r="AV125" s="448"/>
      <c r="AW125" s="448"/>
      <c r="AX125" s="448"/>
      <c r="AY125" s="448"/>
      <c r="AZ125" s="448"/>
      <c r="BA125" s="448"/>
      <c r="BB125" s="448"/>
      <c r="BC125" s="448"/>
      <c r="BD125" s="448"/>
      <c r="BE125" s="448"/>
      <c r="BF125" s="448"/>
      <c r="BG125" s="448"/>
      <c r="BH125" s="448"/>
      <c r="BI125" s="448"/>
      <c r="BJ125" s="448"/>
      <c r="BK125" s="448"/>
      <c r="BL125" s="448"/>
    </row>
    <row r="126" spans="1:73" ht="13.25" customHeight="1">
      <c r="A126" s="454"/>
      <c r="B126" s="454"/>
      <c r="C126" s="454"/>
      <c r="D126" s="454"/>
      <c r="E126" s="454"/>
      <c r="F126" s="454"/>
      <c r="G126" s="454"/>
      <c r="H126" s="454"/>
      <c r="I126" s="454"/>
      <c r="J126" s="454"/>
      <c r="K126" s="454"/>
      <c r="L126" s="454"/>
      <c r="M126" s="454"/>
      <c r="N126" s="454"/>
      <c r="O126" s="454"/>
      <c r="P126" s="454"/>
      <c r="Q126" s="454"/>
      <c r="R126" s="454"/>
      <c r="S126" s="455"/>
      <c r="T126" s="454"/>
      <c r="U126" s="454"/>
      <c r="V126" s="454"/>
      <c r="W126" s="454"/>
      <c r="X126" s="454"/>
      <c r="Y126" s="454"/>
      <c r="Z126" s="454"/>
      <c r="AA126" s="454"/>
      <c r="AB126" s="454"/>
      <c r="AC126" s="454"/>
      <c r="AD126" s="450"/>
      <c r="AE126" s="450"/>
      <c r="AF126" s="450"/>
      <c r="AG126" s="448"/>
      <c r="AH126" s="448"/>
      <c r="AI126" s="448"/>
      <c r="AJ126" s="448"/>
      <c r="AK126" s="448"/>
      <c r="AL126" s="448"/>
      <c r="AM126" s="448"/>
      <c r="AN126" s="448"/>
      <c r="AO126" s="448"/>
      <c r="AP126" s="448"/>
      <c r="AQ126" s="448"/>
      <c r="AR126" s="448"/>
      <c r="AS126" s="448"/>
      <c r="AT126" s="448"/>
      <c r="AU126" s="448"/>
      <c r="AV126" s="448"/>
      <c r="AW126" s="448"/>
      <c r="AX126" s="448"/>
      <c r="AY126" s="448"/>
      <c r="AZ126" s="448"/>
      <c r="BA126" s="448"/>
      <c r="BB126" s="448"/>
      <c r="BC126" s="448"/>
      <c r="BD126" s="448"/>
      <c r="BE126" s="448"/>
      <c r="BF126" s="448"/>
      <c r="BG126" s="448"/>
      <c r="BH126" s="448"/>
      <c r="BI126" s="448"/>
      <c r="BJ126" s="448"/>
      <c r="BK126" s="448"/>
      <c r="BL126" s="448"/>
    </row>
    <row r="127" spans="1:73" ht="13.25" customHeight="1">
      <c r="A127" s="454"/>
      <c r="B127" s="454"/>
      <c r="C127" s="454"/>
      <c r="D127" s="454"/>
      <c r="E127" s="454"/>
      <c r="F127" s="454"/>
      <c r="G127" s="454"/>
      <c r="H127" s="454"/>
      <c r="I127" s="454"/>
      <c r="J127" s="454"/>
      <c r="K127" s="454"/>
      <c r="L127" s="454"/>
      <c r="M127" s="454"/>
      <c r="N127" s="454"/>
      <c r="O127" s="454"/>
      <c r="P127" s="454"/>
      <c r="Q127" s="454"/>
      <c r="R127" s="454"/>
      <c r="S127" s="455"/>
      <c r="T127" s="454"/>
      <c r="U127" s="454"/>
      <c r="V127" s="454"/>
      <c r="W127" s="454"/>
      <c r="X127" s="454"/>
      <c r="Y127" s="454"/>
      <c r="Z127" s="454"/>
      <c r="AA127" s="454"/>
      <c r="AB127" s="454"/>
      <c r="AC127" s="454"/>
      <c r="AD127" s="450"/>
      <c r="AE127" s="450"/>
      <c r="AF127" s="450"/>
      <c r="AG127" s="448"/>
      <c r="AH127" s="448"/>
      <c r="AI127" s="448"/>
      <c r="AJ127" s="448"/>
      <c r="AK127" s="448"/>
      <c r="AL127" s="448"/>
      <c r="AM127" s="448"/>
      <c r="AN127" s="448"/>
      <c r="AO127" s="448"/>
      <c r="AP127" s="448"/>
      <c r="AQ127" s="448"/>
      <c r="AR127" s="448"/>
      <c r="AS127" s="448"/>
      <c r="AT127" s="448"/>
      <c r="AU127" s="448"/>
      <c r="AV127" s="448"/>
      <c r="AW127" s="448"/>
      <c r="AX127" s="448"/>
      <c r="AY127" s="448"/>
      <c r="AZ127" s="448"/>
      <c r="BA127" s="448"/>
      <c r="BB127" s="448"/>
      <c r="BC127" s="448"/>
      <c r="BD127" s="448"/>
      <c r="BE127" s="448"/>
      <c r="BF127" s="448"/>
      <c r="BG127" s="448"/>
      <c r="BH127" s="448"/>
      <c r="BI127" s="448"/>
      <c r="BJ127" s="448"/>
      <c r="BK127" s="448"/>
      <c r="BL127" s="448"/>
    </row>
    <row r="128" spans="1:73" ht="13.25" customHeight="1">
      <c r="A128" s="454"/>
      <c r="B128" s="454"/>
      <c r="C128" s="454"/>
      <c r="D128" s="454"/>
      <c r="E128" s="454"/>
      <c r="F128" s="454"/>
      <c r="G128" s="454"/>
      <c r="H128" s="454"/>
      <c r="I128" s="454"/>
      <c r="J128" s="454"/>
      <c r="K128" s="454"/>
      <c r="L128" s="454"/>
      <c r="M128" s="454"/>
      <c r="N128" s="454"/>
      <c r="O128" s="454"/>
      <c r="P128" s="454"/>
      <c r="Q128" s="454"/>
      <c r="R128" s="454"/>
      <c r="S128" s="455"/>
      <c r="T128" s="454"/>
      <c r="U128" s="454"/>
      <c r="V128" s="454"/>
      <c r="W128" s="454"/>
      <c r="X128" s="454"/>
      <c r="Y128" s="454"/>
      <c r="Z128" s="454"/>
      <c r="AA128" s="454"/>
      <c r="AB128" s="454"/>
      <c r="AC128" s="454"/>
      <c r="AD128" s="450"/>
      <c r="AE128" s="450"/>
      <c r="AF128" s="450"/>
      <c r="AG128" s="448"/>
      <c r="AH128" s="448"/>
      <c r="AI128" s="448"/>
      <c r="AJ128" s="448"/>
      <c r="AK128" s="448"/>
      <c r="AL128" s="448"/>
      <c r="AM128" s="448"/>
      <c r="AN128" s="448"/>
      <c r="AO128" s="448"/>
      <c r="AP128" s="448"/>
      <c r="AQ128" s="448"/>
      <c r="AR128" s="448"/>
      <c r="AS128" s="448"/>
      <c r="AT128" s="448"/>
      <c r="AU128" s="448"/>
      <c r="AV128" s="448"/>
      <c r="AW128" s="448"/>
      <c r="AX128" s="448"/>
      <c r="AY128" s="448"/>
      <c r="AZ128" s="448"/>
      <c r="BA128" s="448"/>
      <c r="BB128" s="448"/>
      <c r="BC128" s="448"/>
      <c r="BD128" s="448"/>
      <c r="BE128" s="448"/>
      <c r="BF128" s="448"/>
      <c r="BG128" s="448"/>
      <c r="BH128" s="448"/>
      <c r="BI128" s="448"/>
      <c r="BJ128" s="448"/>
      <c r="BK128" s="448"/>
      <c r="BL128" s="448"/>
    </row>
    <row r="129" spans="1:64" ht="13.25" customHeight="1">
      <c r="A129" s="454"/>
      <c r="B129" s="454"/>
      <c r="C129" s="454"/>
      <c r="D129" s="454"/>
      <c r="E129" s="454"/>
      <c r="F129" s="454"/>
      <c r="G129" s="454"/>
      <c r="H129" s="454"/>
      <c r="I129" s="454"/>
      <c r="J129" s="454"/>
      <c r="K129" s="454"/>
      <c r="L129" s="454"/>
      <c r="M129" s="454"/>
      <c r="N129" s="454"/>
      <c r="O129" s="454"/>
      <c r="P129" s="454"/>
      <c r="Q129" s="454"/>
      <c r="R129" s="454"/>
      <c r="S129" s="455"/>
      <c r="T129" s="454"/>
      <c r="U129" s="454"/>
      <c r="V129" s="454"/>
      <c r="W129" s="454"/>
      <c r="X129" s="454"/>
      <c r="Y129" s="454"/>
      <c r="Z129" s="454"/>
      <c r="AA129" s="454"/>
      <c r="AB129" s="454"/>
      <c r="AC129" s="454"/>
      <c r="AD129" s="450"/>
      <c r="AE129" s="450"/>
      <c r="AF129" s="450"/>
      <c r="AG129" s="448"/>
      <c r="AH129" s="448"/>
      <c r="AI129" s="448"/>
      <c r="AJ129" s="448"/>
      <c r="AK129" s="448"/>
      <c r="AL129" s="448"/>
      <c r="AM129" s="448"/>
      <c r="AN129" s="448"/>
      <c r="AO129" s="448"/>
      <c r="AP129" s="448"/>
      <c r="AQ129" s="448"/>
      <c r="AR129" s="448"/>
      <c r="AS129" s="448"/>
      <c r="AT129" s="448"/>
      <c r="AU129" s="448"/>
      <c r="AV129" s="448"/>
      <c r="AW129" s="448"/>
      <c r="AX129" s="448"/>
      <c r="AY129" s="448"/>
      <c r="AZ129" s="448"/>
      <c r="BA129" s="448"/>
      <c r="BB129" s="448"/>
      <c r="BC129" s="448"/>
      <c r="BD129" s="448"/>
      <c r="BE129" s="448"/>
      <c r="BF129" s="448"/>
      <c r="BG129" s="448"/>
      <c r="BH129" s="448"/>
      <c r="BI129" s="448"/>
      <c r="BJ129" s="448"/>
      <c r="BK129" s="448"/>
      <c r="BL129" s="448"/>
    </row>
    <row r="130" spans="1:64" ht="13.25" customHeight="1">
      <c r="A130" s="454"/>
      <c r="B130" s="454"/>
      <c r="C130" s="454"/>
      <c r="D130" s="454"/>
      <c r="E130" s="454"/>
      <c r="F130" s="454"/>
      <c r="G130" s="454"/>
      <c r="H130" s="454"/>
      <c r="I130" s="454"/>
      <c r="J130" s="454"/>
      <c r="K130" s="454"/>
      <c r="L130" s="454"/>
      <c r="M130" s="454"/>
      <c r="N130" s="454"/>
      <c r="O130" s="454"/>
      <c r="P130" s="454"/>
      <c r="Q130" s="454"/>
      <c r="R130" s="454"/>
      <c r="S130" s="455"/>
      <c r="T130" s="454"/>
      <c r="U130" s="454"/>
      <c r="V130" s="454"/>
      <c r="W130" s="454"/>
      <c r="X130" s="454"/>
      <c r="Y130" s="454"/>
      <c r="Z130" s="454"/>
      <c r="AA130" s="454"/>
      <c r="AB130" s="454"/>
      <c r="AC130" s="454"/>
      <c r="AD130" s="450"/>
      <c r="AE130" s="450"/>
      <c r="AF130" s="450"/>
      <c r="AG130" s="448"/>
      <c r="AH130" s="448"/>
      <c r="AI130" s="448"/>
      <c r="AJ130" s="448"/>
      <c r="AK130" s="448"/>
      <c r="AL130" s="448"/>
      <c r="AM130" s="448"/>
      <c r="AN130" s="448"/>
      <c r="AO130" s="448"/>
      <c r="AP130" s="448"/>
      <c r="AQ130" s="448"/>
      <c r="AR130" s="448"/>
      <c r="AS130" s="448"/>
      <c r="AT130" s="448"/>
      <c r="AU130" s="448"/>
      <c r="AV130" s="448"/>
      <c r="AW130" s="448"/>
      <c r="AX130" s="448"/>
      <c r="AY130" s="448"/>
      <c r="AZ130" s="448"/>
      <c r="BA130" s="448"/>
      <c r="BB130" s="448"/>
      <c r="BC130" s="448"/>
      <c r="BD130" s="448"/>
      <c r="BE130" s="448"/>
      <c r="BF130" s="448"/>
      <c r="BG130" s="448"/>
      <c r="BH130" s="448"/>
      <c r="BI130" s="448"/>
      <c r="BJ130" s="448"/>
      <c r="BK130" s="448"/>
      <c r="BL130" s="448"/>
    </row>
    <row r="131" spans="1:64" ht="13.25" customHeight="1">
      <c r="A131" s="454"/>
      <c r="B131" s="454"/>
      <c r="C131" s="454"/>
      <c r="D131" s="454"/>
      <c r="E131" s="454"/>
      <c r="F131" s="454"/>
      <c r="G131" s="454"/>
      <c r="H131" s="454"/>
      <c r="I131" s="454"/>
      <c r="J131" s="454"/>
      <c r="K131" s="454"/>
      <c r="L131" s="454"/>
      <c r="M131" s="454"/>
      <c r="N131" s="454"/>
      <c r="O131" s="454"/>
      <c r="P131" s="454"/>
      <c r="Q131" s="454"/>
      <c r="R131" s="454"/>
      <c r="S131" s="455"/>
      <c r="T131" s="454"/>
      <c r="U131" s="454"/>
      <c r="V131" s="454"/>
      <c r="W131" s="454"/>
      <c r="X131" s="454"/>
      <c r="Y131" s="454"/>
      <c r="Z131" s="454"/>
      <c r="AA131" s="454"/>
      <c r="AB131" s="454"/>
      <c r="AC131" s="454"/>
      <c r="AD131" s="450"/>
      <c r="AE131" s="450"/>
      <c r="AF131" s="450"/>
      <c r="AG131" s="448"/>
      <c r="AH131" s="448"/>
      <c r="AI131" s="448"/>
      <c r="AJ131" s="448"/>
      <c r="AK131" s="448"/>
      <c r="AL131" s="448"/>
      <c r="AM131" s="448"/>
      <c r="AN131" s="448"/>
      <c r="AO131" s="448"/>
      <c r="AP131" s="448"/>
      <c r="AQ131" s="448"/>
      <c r="AR131" s="448"/>
      <c r="AS131" s="448"/>
      <c r="AT131" s="448"/>
      <c r="AU131" s="448"/>
      <c r="AV131" s="448"/>
      <c r="AW131" s="448"/>
      <c r="AX131" s="448"/>
      <c r="AY131" s="448"/>
      <c r="AZ131" s="448"/>
      <c r="BA131" s="448"/>
      <c r="BB131" s="448"/>
      <c r="BC131" s="448"/>
      <c r="BD131" s="448"/>
      <c r="BE131" s="448"/>
      <c r="BF131" s="448"/>
      <c r="BG131" s="448"/>
      <c r="BH131" s="448"/>
      <c r="BI131" s="448"/>
      <c r="BJ131" s="448"/>
      <c r="BK131" s="448"/>
      <c r="BL131" s="448"/>
    </row>
    <row r="132" spans="1:64" ht="13.25" customHeight="1">
      <c r="A132" s="454"/>
      <c r="B132" s="454"/>
      <c r="C132" s="454"/>
      <c r="D132" s="454"/>
      <c r="E132" s="454"/>
      <c r="F132" s="454"/>
      <c r="G132" s="454"/>
      <c r="H132" s="454"/>
      <c r="I132" s="454"/>
      <c r="J132" s="454"/>
      <c r="K132" s="454"/>
      <c r="L132" s="454"/>
      <c r="M132" s="454"/>
      <c r="N132" s="454"/>
      <c r="O132" s="454"/>
      <c r="P132" s="454"/>
      <c r="Q132" s="454"/>
      <c r="R132" s="454"/>
      <c r="S132" s="455"/>
      <c r="T132" s="454"/>
      <c r="U132" s="454"/>
      <c r="V132" s="454"/>
      <c r="W132" s="454"/>
      <c r="X132" s="454"/>
      <c r="Y132" s="454"/>
      <c r="Z132" s="454"/>
      <c r="AA132" s="454"/>
      <c r="AB132" s="454"/>
      <c r="AC132" s="454"/>
      <c r="AD132" s="450"/>
      <c r="AE132" s="450"/>
      <c r="AF132" s="450"/>
      <c r="AG132" s="448"/>
      <c r="AH132" s="448"/>
      <c r="AI132" s="448"/>
      <c r="AJ132" s="448"/>
      <c r="AK132" s="448"/>
      <c r="AL132" s="448"/>
      <c r="AM132" s="448"/>
      <c r="AN132" s="448"/>
      <c r="AO132" s="448"/>
      <c r="AP132" s="448"/>
      <c r="AQ132" s="448"/>
      <c r="AR132" s="448"/>
      <c r="AS132" s="448"/>
      <c r="AT132" s="448"/>
      <c r="AU132" s="448"/>
      <c r="AV132" s="448"/>
      <c r="AW132" s="448"/>
      <c r="AX132" s="448"/>
      <c r="AY132" s="448"/>
      <c r="AZ132" s="448"/>
      <c r="BA132" s="448"/>
      <c r="BB132" s="448"/>
      <c r="BC132" s="448"/>
      <c r="BD132" s="448"/>
      <c r="BE132" s="448"/>
      <c r="BF132" s="448"/>
      <c r="BG132" s="448"/>
      <c r="BH132" s="448"/>
      <c r="BI132" s="448"/>
      <c r="BJ132" s="448"/>
      <c r="BK132" s="448"/>
      <c r="BL132" s="448"/>
    </row>
    <row r="133" spans="1:64" ht="13.25" customHeight="1">
      <c r="A133" s="454"/>
      <c r="B133" s="454"/>
      <c r="C133" s="454"/>
      <c r="D133" s="454"/>
      <c r="E133" s="454"/>
      <c r="F133" s="454"/>
      <c r="G133" s="454"/>
      <c r="H133" s="454"/>
      <c r="I133" s="454"/>
      <c r="J133" s="454"/>
      <c r="K133" s="454"/>
      <c r="L133" s="454"/>
      <c r="M133" s="454"/>
      <c r="N133" s="454"/>
      <c r="O133" s="454"/>
      <c r="P133" s="454"/>
      <c r="Q133" s="454"/>
      <c r="R133" s="454"/>
      <c r="S133" s="455"/>
      <c r="T133" s="454"/>
      <c r="U133" s="454"/>
      <c r="V133" s="454"/>
      <c r="W133" s="454"/>
      <c r="X133" s="454"/>
      <c r="Y133" s="454"/>
      <c r="Z133" s="454"/>
      <c r="AA133" s="454"/>
      <c r="AB133" s="454"/>
      <c r="AC133" s="454"/>
      <c r="AD133" s="450"/>
      <c r="AE133" s="450"/>
      <c r="AF133" s="450"/>
      <c r="AG133" s="448"/>
      <c r="AH133" s="448"/>
      <c r="AI133" s="448"/>
      <c r="AJ133" s="448"/>
      <c r="AK133" s="448"/>
      <c r="AL133" s="448"/>
      <c r="AM133" s="448"/>
      <c r="AN133" s="448"/>
      <c r="AO133" s="448"/>
      <c r="AP133" s="448"/>
      <c r="AQ133" s="448"/>
      <c r="AR133" s="448"/>
      <c r="AS133" s="448"/>
      <c r="AT133" s="448"/>
      <c r="AU133" s="448"/>
      <c r="AV133" s="448"/>
      <c r="AW133" s="448"/>
      <c r="AX133" s="448"/>
      <c r="AY133" s="448"/>
      <c r="AZ133" s="448"/>
      <c r="BA133" s="448"/>
      <c r="BB133" s="448"/>
      <c r="BC133" s="448"/>
      <c r="BD133" s="448"/>
      <c r="BE133" s="448"/>
      <c r="BF133" s="448"/>
      <c r="BG133" s="448"/>
      <c r="BH133" s="448"/>
      <c r="BI133" s="448"/>
      <c r="BJ133" s="448"/>
      <c r="BK133" s="448"/>
      <c r="BL133" s="448"/>
    </row>
    <row r="134" spans="1:64" ht="13.25" customHeight="1">
      <c r="A134" s="454"/>
      <c r="B134" s="454"/>
      <c r="C134" s="454"/>
      <c r="D134" s="454"/>
      <c r="E134" s="454"/>
      <c r="F134" s="454"/>
      <c r="G134" s="454"/>
      <c r="H134" s="454"/>
      <c r="I134" s="454"/>
      <c r="J134" s="454"/>
      <c r="K134" s="454"/>
      <c r="L134" s="454"/>
      <c r="M134" s="454"/>
      <c r="N134" s="454"/>
      <c r="O134" s="454"/>
      <c r="P134" s="454"/>
      <c r="Q134" s="454"/>
      <c r="R134" s="454"/>
      <c r="S134" s="455"/>
      <c r="T134" s="454"/>
      <c r="U134" s="454"/>
      <c r="V134" s="454"/>
      <c r="W134" s="454"/>
      <c r="X134" s="454"/>
      <c r="Y134" s="454"/>
      <c r="Z134" s="454"/>
      <c r="AA134" s="454"/>
      <c r="AB134" s="454"/>
      <c r="AC134" s="454"/>
      <c r="AD134" s="450"/>
      <c r="AE134" s="450"/>
      <c r="AF134" s="450"/>
      <c r="AG134" s="448"/>
      <c r="AH134" s="448"/>
      <c r="AI134" s="448"/>
      <c r="AJ134" s="448"/>
      <c r="AK134" s="448"/>
      <c r="AL134" s="448"/>
      <c r="AM134" s="448"/>
      <c r="AN134" s="448"/>
      <c r="AO134" s="448"/>
      <c r="AP134" s="448"/>
      <c r="AQ134" s="448"/>
      <c r="AR134" s="448"/>
      <c r="AS134" s="448"/>
      <c r="AT134" s="448"/>
      <c r="AU134" s="448"/>
      <c r="AV134" s="448"/>
      <c r="AW134" s="448"/>
      <c r="AX134" s="448"/>
      <c r="AY134" s="448"/>
      <c r="AZ134" s="448"/>
      <c r="BA134" s="448"/>
      <c r="BB134" s="448"/>
      <c r="BC134" s="448"/>
      <c r="BD134" s="448"/>
      <c r="BE134" s="448"/>
      <c r="BF134" s="448"/>
      <c r="BG134" s="448"/>
      <c r="BH134" s="448"/>
      <c r="BI134" s="448"/>
      <c r="BJ134" s="448"/>
      <c r="BK134" s="448"/>
      <c r="BL134" s="448"/>
    </row>
    <row r="135" spans="1:64" ht="13.25" customHeight="1">
      <c r="A135" s="454"/>
      <c r="B135" s="454"/>
      <c r="C135" s="454"/>
      <c r="D135" s="454"/>
      <c r="E135" s="454"/>
      <c r="F135" s="454"/>
      <c r="G135" s="454"/>
      <c r="H135" s="454"/>
      <c r="I135" s="454"/>
      <c r="J135" s="454"/>
      <c r="K135" s="454"/>
      <c r="L135" s="454"/>
      <c r="M135" s="454"/>
      <c r="N135" s="454"/>
      <c r="O135" s="454"/>
      <c r="P135" s="454"/>
      <c r="Q135" s="454"/>
      <c r="R135" s="454"/>
      <c r="S135" s="455"/>
      <c r="T135" s="454"/>
      <c r="U135" s="454"/>
      <c r="V135" s="454"/>
      <c r="W135" s="454"/>
      <c r="X135" s="454"/>
      <c r="Y135" s="454"/>
      <c r="Z135" s="454"/>
      <c r="AA135" s="454"/>
      <c r="AB135" s="454"/>
      <c r="AC135" s="454"/>
      <c r="AD135" s="450"/>
      <c r="AE135" s="450"/>
      <c r="AF135" s="450"/>
      <c r="AG135" s="448"/>
      <c r="AH135" s="448"/>
      <c r="AI135" s="448"/>
      <c r="AJ135" s="448"/>
      <c r="AK135" s="448"/>
      <c r="AL135" s="448"/>
      <c r="AM135" s="448"/>
      <c r="AN135" s="448"/>
      <c r="AO135" s="448"/>
      <c r="AP135" s="448"/>
      <c r="AQ135" s="448"/>
      <c r="AR135" s="448"/>
      <c r="AS135" s="448"/>
      <c r="AT135" s="448"/>
      <c r="AU135" s="448"/>
      <c r="AV135" s="448"/>
      <c r="AW135" s="448"/>
      <c r="AX135" s="448"/>
      <c r="AY135" s="448"/>
      <c r="AZ135" s="448"/>
      <c r="BA135" s="448"/>
      <c r="BB135" s="448"/>
      <c r="BC135" s="448"/>
      <c r="BD135" s="448"/>
      <c r="BE135" s="448"/>
      <c r="BF135" s="448"/>
      <c r="BG135" s="448"/>
      <c r="BH135" s="448"/>
      <c r="BI135" s="448"/>
      <c r="BJ135" s="448"/>
      <c r="BK135" s="448"/>
      <c r="BL135" s="448"/>
    </row>
    <row r="136" spans="1:64" ht="13.25" customHeight="1">
      <c r="A136" s="454"/>
      <c r="B136" s="454"/>
      <c r="C136" s="454"/>
      <c r="D136" s="454"/>
      <c r="E136" s="454"/>
      <c r="F136" s="454"/>
      <c r="G136" s="454"/>
      <c r="H136" s="454"/>
      <c r="I136" s="454"/>
      <c r="J136" s="454"/>
      <c r="K136" s="454"/>
      <c r="L136" s="454"/>
      <c r="M136" s="454"/>
      <c r="N136" s="454"/>
      <c r="O136" s="454"/>
      <c r="P136" s="454"/>
      <c r="Q136" s="454"/>
      <c r="R136" s="454"/>
      <c r="S136" s="455"/>
      <c r="T136" s="454"/>
      <c r="U136" s="454"/>
      <c r="V136" s="454"/>
      <c r="W136" s="454"/>
      <c r="X136" s="454"/>
      <c r="Y136" s="454"/>
      <c r="Z136" s="454"/>
      <c r="AA136" s="454"/>
      <c r="AB136" s="454"/>
      <c r="AC136" s="454"/>
      <c r="AD136" s="450"/>
      <c r="AE136" s="450"/>
      <c r="AF136" s="450"/>
      <c r="AG136" s="448"/>
      <c r="AH136" s="448"/>
      <c r="AI136" s="448"/>
      <c r="AJ136" s="448"/>
      <c r="AK136" s="448"/>
      <c r="AL136" s="448"/>
      <c r="AM136" s="448"/>
      <c r="AN136" s="448"/>
      <c r="AO136" s="448"/>
      <c r="AP136" s="448"/>
      <c r="AQ136" s="448"/>
      <c r="AR136" s="448"/>
      <c r="AS136" s="448"/>
      <c r="AT136" s="448"/>
      <c r="AU136" s="448"/>
      <c r="AV136" s="448"/>
      <c r="AW136" s="448"/>
      <c r="AX136" s="448"/>
      <c r="AY136" s="448"/>
      <c r="AZ136" s="448"/>
      <c r="BA136" s="448"/>
      <c r="BB136" s="448"/>
      <c r="BC136" s="448"/>
      <c r="BD136" s="448"/>
      <c r="BE136" s="448"/>
      <c r="BF136" s="448"/>
      <c r="BG136" s="448"/>
      <c r="BH136" s="448"/>
      <c r="BI136" s="448"/>
      <c r="BJ136" s="448"/>
      <c r="BK136" s="448"/>
      <c r="BL136" s="448"/>
    </row>
    <row r="137" spans="1:64" ht="13.25" customHeight="1">
      <c r="A137" s="454"/>
      <c r="B137" s="454"/>
      <c r="C137" s="454"/>
      <c r="D137" s="454"/>
      <c r="E137" s="454"/>
      <c r="F137" s="454"/>
      <c r="G137" s="454"/>
      <c r="H137" s="454"/>
      <c r="I137" s="454"/>
      <c r="J137" s="454"/>
      <c r="K137" s="454"/>
      <c r="L137" s="454"/>
      <c r="M137" s="454"/>
      <c r="N137" s="454"/>
      <c r="O137" s="454"/>
      <c r="P137" s="454"/>
      <c r="Q137" s="454"/>
      <c r="R137" s="454"/>
      <c r="S137" s="455"/>
      <c r="T137" s="454"/>
      <c r="U137" s="454"/>
      <c r="V137" s="454"/>
      <c r="W137" s="454"/>
      <c r="X137" s="454"/>
      <c r="Y137" s="454"/>
      <c r="Z137" s="454"/>
      <c r="AA137" s="454"/>
      <c r="AB137" s="454"/>
      <c r="AC137" s="454"/>
      <c r="AD137" s="450"/>
      <c r="AE137" s="450"/>
      <c r="AF137" s="450"/>
      <c r="AG137" s="448"/>
      <c r="AH137" s="448"/>
      <c r="AI137" s="448"/>
      <c r="AJ137" s="448"/>
      <c r="AK137" s="448"/>
      <c r="AL137" s="448"/>
      <c r="AM137" s="448"/>
      <c r="AN137" s="448"/>
      <c r="AO137" s="448"/>
      <c r="AP137" s="448"/>
      <c r="AQ137" s="448"/>
      <c r="AR137" s="448"/>
      <c r="AS137" s="448"/>
      <c r="AT137" s="448"/>
      <c r="AU137" s="448"/>
      <c r="AV137" s="448"/>
      <c r="AW137" s="448"/>
      <c r="AX137" s="448"/>
      <c r="AY137" s="448"/>
      <c r="AZ137" s="448"/>
      <c r="BA137" s="448"/>
      <c r="BB137" s="448"/>
      <c r="BC137" s="448"/>
      <c r="BD137" s="448"/>
      <c r="BE137" s="448"/>
      <c r="BF137" s="448"/>
      <c r="BG137" s="448"/>
      <c r="BH137" s="448"/>
      <c r="BI137" s="448"/>
      <c r="BJ137" s="448"/>
      <c r="BK137" s="448"/>
      <c r="BL137" s="448"/>
    </row>
    <row r="138" spans="1:64" ht="13.25" customHeight="1">
      <c r="A138" s="454"/>
      <c r="B138" s="454"/>
      <c r="C138" s="454"/>
      <c r="D138" s="454"/>
      <c r="E138" s="454"/>
      <c r="F138" s="454"/>
      <c r="G138" s="454"/>
      <c r="H138" s="454"/>
      <c r="I138" s="454"/>
      <c r="J138" s="454"/>
      <c r="K138" s="454"/>
      <c r="L138" s="454"/>
      <c r="M138" s="454"/>
      <c r="N138" s="454"/>
      <c r="O138" s="454"/>
      <c r="P138" s="454"/>
      <c r="Q138" s="454"/>
      <c r="R138" s="454"/>
      <c r="S138" s="455"/>
      <c r="T138" s="454"/>
      <c r="U138" s="454"/>
      <c r="V138" s="454"/>
      <c r="W138" s="454"/>
      <c r="X138" s="454"/>
      <c r="Y138" s="454"/>
      <c r="Z138" s="454"/>
      <c r="AA138" s="454"/>
      <c r="AB138" s="454"/>
      <c r="AC138" s="454"/>
      <c r="AD138" s="450"/>
      <c r="AE138" s="450"/>
      <c r="AF138" s="450"/>
      <c r="AG138" s="448"/>
      <c r="AH138" s="448"/>
      <c r="AI138" s="448"/>
      <c r="AJ138" s="448"/>
      <c r="AK138" s="448"/>
      <c r="AL138" s="448"/>
      <c r="AM138" s="448"/>
      <c r="AN138" s="448"/>
      <c r="AO138" s="448"/>
      <c r="AP138" s="448"/>
      <c r="AQ138" s="448"/>
      <c r="AR138" s="448"/>
      <c r="AS138" s="448"/>
      <c r="AT138" s="448"/>
      <c r="AU138" s="448"/>
      <c r="AV138" s="448"/>
      <c r="AW138" s="448"/>
      <c r="AX138" s="448"/>
      <c r="AY138" s="448"/>
      <c r="AZ138" s="448"/>
      <c r="BA138" s="448"/>
      <c r="BB138" s="448"/>
      <c r="BC138" s="448"/>
      <c r="BD138" s="448"/>
      <c r="BE138" s="448"/>
      <c r="BF138" s="448"/>
      <c r="BG138" s="448"/>
      <c r="BH138" s="448"/>
      <c r="BI138" s="448"/>
      <c r="BJ138" s="448"/>
      <c r="BK138" s="448"/>
      <c r="BL138" s="448"/>
    </row>
    <row r="139" spans="1:64" ht="13.25" customHeight="1">
      <c r="A139" s="454"/>
      <c r="B139" s="454"/>
      <c r="C139" s="454"/>
      <c r="D139" s="454"/>
      <c r="E139" s="454"/>
      <c r="F139" s="454"/>
      <c r="G139" s="454"/>
      <c r="H139" s="454"/>
      <c r="I139" s="454"/>
      <c r="J139" s="454"/>
      <c r="K139" s="454"/>
      <c r="L139" s="454"/>
      <c r="M139" s="454"/>
      <c r="N139" s="454"/>
      <c r="O139" s="454"/>
      <c r="P139" s="454"/>
      <c r="Q139" s="454"/>
      <c r="R139" s="454"/>
      <c r="S139" s="455"/>
      <c r="T139" s="454"/>
      <c r="U139" s="454"/>
      <c r="V139" s="454"/>
      <c r="W139" s="454"/>
      <c r="X139" s="454"/>
      <c r="Y139" s="454"/>
      <c r="Z139" s="454"/>
      <c r="AA139" s="454"/>
      <c r="AB139" s="454"/>
      <c r="AC139" s="454"/>
      <c r="AD139" s="450"/>
      <c r="AE139" s="450"/>
      <c r="AF139" s="450"/>
      <c r="AG139" s="448"/>
      <c r="AH139" s="448"/>
      <c r="AI139" s="448"/>
      <c r="AJ139" s="448"/>
      <c r="AK139" s="448"/>
      <c r="AL139" s="448"/>
      <c r="AM139" s="448"/>
      <c r="AN139" s="448"/>
      <c r="AO139" s="448"/>
      <c r="AP139" s="448"/>
      <c r="AQ139" s="448"/>
      <c r="AR139" s="448"/>
      <c r="AS139" s="448"/>
      <c r="AT139" s="448"/>
      <c r="AU139" s="448"/>
      <c r="AV139" s="448"/>
      <c r="AW139" s="448"/>
      <c r="AX139" s="448"/>
      <c r="AY139" s="448"/>
      <c r="AZ139" s="448"/>
      <c r="BA139" s="448"/>
      <c r="BB139" s="448"/>
      <c r="BC139" s="448"/>
      <c r="BD139" s="448"/>
      <c r="BE139" s="448"/>
      <c r="BF139" s="448"/>
      <c r="BG139" s="448"/>
      <c r="BH139" s="448"/>
      <c r="BI139" s="448"/>
      <c r="BJ139" s="448"/>
      <c r="BK139" s="448"/>
      <c r="BL139" s="448"/>
    </row>
    <row r="140" spans="1:64" ht="13.25" customHeight="1">
      <c r="A140" s="454"/>
      <c r="B140" s="454"/>
      <c r="C140" s="454"/>
      <c r="D140" s="454"/>
      <c r="E140" s="454"/>
      <c r="F140" s="454"/>
      <c r="G140" s="454"/>
      <c r="H140" s="454"/>
      <c r="I140" s="454"/>
      <c r="J140" s="454"/>
      <c r="K140" s="454"/>
      <c r="L140" s="454"/>
      <c r="M140" s="454"/>
      <c r="N140" s="454"/>
      <c r="O140" s="454"/>
      <c r="P140" s="454"/>
      <c r="Q140" s="454"/>
      <c r="R140" s="454"/>
      <c r="S140" s="455"/>
      <c r="T140" s="454"/>
      <c r="U140" s="454"/>
      <c r="V140" s="454"/>
      <c r="W140" s="454"/>
      <c r="X140" s="454"/>
      <c r="Y140" s="454"/>
      <c r="Z140" s="454"/>
      <c r="AA140" s="454"/>
      <c r="AB140" s="454"/>
      <c r="AC140" s="454"/>
      <c r="AD140" s="450"/>
      <c r="AE140" s="450"/>
      <c r="AF140" s="450"/>
      <c r="AG140" s="448"/>
      <c r="AH140" s="448"/>
      <c r="AI140" s="448"/>
      <c r="AJ140" s="448"/>
      <c r="AK140" s="448"/>
      <c r="AL140" s="448"/>
      <c r="AM140" s="448"/>
      <c r="AN140" s="448"/>
      <c r="AO140" s="448"/>
      <c r="AP140" s="448"/>
      <c r="AQ140" s="448"/>
      <c r="AR140" s="448"/>
      <c r="AS140" s="448"/>
      <c r="AT140" s="448"/>
      <c r="AU140" s="448"/>
      <c r="AV140" s="448"/>
      <c r="AW140" s="448"/>
      <c r="AX140" s="448"/>
      <c r="AY140" s="448"/>
      <c r="AZ140" s="448"/>
      <c r="BA140" s="448"/>
      <c r="BB140" s="448"/>
      <c r="BC140" s="448"/>
      <c r="BD140" s="448"/>
      <c r="BE140" s="448"/>
      <c r="BF140" s="448"/>
      <c r="BG140" s="448"/>
      <c r="BH140" s="448"/>
      <c r="BI140" s="448"/>
      <c r="BJ140" s="448"/>
      <c r="BK140" s="448"/>
      <c r="BL140" s="448"/>
    </row>
    <row r="141" spans="1:64" ht="13.25" customHeight="1">
      <c r="A141" s="454"/>
      <c r="B141" s="454"/>
      <c r="C141" s="454"/>
      <c r="D141" s="454"/>
      <c r="E141" s="454"/>
      <c r="F141" s="454"/>
      <c r="G141" s="454"/>
      <c r="H141" s="454"/>
      <c r="I141" s="454"/>
      <c r="J141" s="454"/>
      <c r="K141" s="454"/>
      <c r="L141" s="454"/>
      <c r="M141" s="454"/>
      <c r="N141" s="454"/>
      <c r="O141" s="454"/>
      <c r="P141" s="454"/>
      <c r="Q141" s="454"/>
      <c r="R141" s="454"/>
      <c r="S141" s="455"/>
      <c r="T141" s="454"/>
      <c r="U141" s="454"/>
      <c r="V141" s="454"/>
      <c r="W141" s="454"/>
      <c r="X141" s="454"/>
      <c r="Y141" s="454"/>
      <c r="Z141" s="454"/>
      <c r="AA141" s="454"/>
      <c r="AB141" s="454"/>
      <c r="AC141" s="454"/>
      <c r="AD141" s="450"/>
      <c r="AE141" s="450"/>
      <c r="AF141" s="450"/>
      <c r="AG141" s="448"/>
      <c r="AH141" s="448"/>
      <c r="AI141" s="448"/>
      <c r="AJ141" s="448"/>
      <c r="AK141" s="448"/>
      <c r="AL141" s="448"/>
      <c r="AM141" s="448"/>
      <c r="AN141" s="448"/>
      <c r="AO141" s="448"/>
      <c r="AP141" s="448"/>
      <c r="AQ141" s="448"/>
      <c r="AR141" s="448"/>
      <c r="AS141" s="448"/>
      <c r="AT141" s="448"/>
      <c r="AU141" s="448"/>
      <c r="AV141" s="448"/>
      <c r="AW141" s="448"/>
      <c r="AX141" s="448"/>
      <c r="AY141" s="448"/>
      <c r="AZ141" s="448"/>
      <c r="BA141" s="448"/>
      <c r="BB141" s="448"/>
      <c r="BC141" s="448"/>
      <c r="BD141" s="448"/>
      <c r="BE141" s="448"/>
      <c r="BF141" s="448"/>
      <c r="BG141" s="448"/>
      <c r="BH141" s="448"/>
      <c r="BI141" s="448"/>
      <c r="BJ141" s="448"/>
      <c r="BK141" s="448"/>
      <c r="BL141" s="448"/>
    </row>
    <row r="142" spans="1:64" ht="13.25" customHeight="1">
      <c r="A142" s="454"/>
      <c r="B142" s="454"/>
      <c r="C142" s="454"/>
      <c r="D142" s="454"/>
      <c r="E142" s="454"/>
      <c r="F142" s="454"/>
      <c r="G142" s="454"/>
      <c r="H142" s="454"/>
      <c r="I142" s="454"/>
      <c r="J142" s="454"/>
      <c r="K142" s="454"/>
      <c r="L142" s="454"/>
      <c r="M142" s="454"/>
      <c r="N142" s="454"/>
      <c r="O142" s="454"/>
      <c r="P142" s="454"/>
      <c r="Q142" s="454"/>
      <c r="R142" s="454"/>
      <c r="S142" s="455"/>
      <c r="T142" s="454"/>
      <c r="U142" s="454"/>
      <c r="V142" s="454"/>
      <c r="W142" s="454"/>
      <c r="X142" s="454"/>
      <c r="Y142" s="454"/>
      <c r="Z142" s="454"/>
      <c r="AA142" s="454"/>
      <c r="AB142" s="454"/>
      <c r="AC142" s="454"/>
      <c r="AD142" s="450"/>
      <c r="AE142" s="450"/>
      <c r="AF142" s="450"/>
      <c r="AG142" s="448"/>
      <c r="AH142" s="448"/>
      <c r="AI142" s="448"/>
      <c r="AJ142" s="448"/>
      <c r="AK142" s="448"/>
      <c r="AL142" s="448"/>
      <c r="AM142" s="448"/>
      <c r="AN142" s="448"/>
      <c r="AO142" s="448"/>
      <c r="AP142" s="448"/>
      <c r="AQ142" s="448"/>
      <c r="AR142" s="448"/>
      <c r="AS142" s="448"/>
      <c r="AT142" s="448"/>
      <c r="AU142" s="448"/>
      <c r="AV142" s="448"/>
      <c r="AW142" s="448"/>
      <c r="AX142" s="448"/>
      <c r="AY142" s="448"/>
      <c r="AZ142" s="448"/>
      <c r="BA142" s="448"/>
      <c r="BB142" s="448"/>
      <c r="BC142" s="448"/>
      <c r="BD142" s="448"/>
      <c r="BE142" s="448"/>
      <c r="BF142" s="448"/>
      <c r="BG142" s="448"/>
      <c r="BH142" s="448"/>
      <c r="BI142" s="448"/>
      <c r="BJ142" s="448"/>
      <c r="BK142" s="448"/>
      <c r="BL142" s="448"/>
    </row>
    <row r="143" spans="1:64" ht="13.25" customHeight="1">
      <c r="A143" s="454"/>
      <c r="B143" s="454"/>
      <c r="C143" s="454"/>
      <c r="D143" s="454"/>
      <c r="E143" s="454"/>
      <c r="F143" s="454"/>
      <c r="G143" s="454"/>
      <c r="H143" s="454"/>
      <c r="I143" s="454"/>
      <c r="J143" s="454"/>
      <c r="K143" s="454"/>
      <c r="L143" s="454"/>
      <c r="M143" s="454"/>
      <c r="N143" s="454"/>
      <c r="O143" s="454"/>
      <c r="P143" s="454"/>
      <c r="Q143" s="454"/>
      <c r="R143" s="454"/>
      <c r="S143" s="455"/>
      <c r="T143" s="454"/>
      <c r="U143" s="454"/>
      <c r="V143" s="454"/>
      <c r="W143" s="454"/>
      <c r="X143" s="454"/>
      <c r="Y143" s="454"/>
      <c r="Z143" s="454"/>
      <c r="AA143" s="454"/>
      <c r="AB143" s="454"/>
      <c r="AC143" s="454"/>
      <c r="AD143" s="450"/>
      <c r="AE143" s="450"/>
      <c r="AF143" s="450"/>
      <c r="AG143" s="448"/>
      <c r="AH143" s="448"/>
      <c r="AI143" s="448"/>
      <c r="AJ143" s="448"/>
      <c r="AK143" s="448"/>
      <c r="AL143" s="448"/>
      <c r="AM143" s="448"/>
      <c r="AN143" s="448"/>
      <c r="AO143" s="448"/>
      <c r="AP143" s="448"/>
      <c r="AQ143" s="448"/>
      <c r="AR143" s="448"/>
      <c r="AS143" s="448"/>
      <c r="AT143" s="448"/>
      <c r="AU143" s="448"/>
      <c r="AV143" s="448"/>
      <c r="AW143" s="448"/>
      <c r="AX143" s="448"/>
      <c r="AY143" s="448"/>
      <c r="AZ143" s="448"/>
      <c r="BA143" s="448"/>
      <c r="BB143" s="448"/>
      <c r="BC143" s="448"/>
      <c r="BD143" s="448"/>
      <c r="BE143" s="448"/>
      <c r="BF143" s="448"/>
      <c r="BG143" s="448"/>
      <c r="BH143" s="448"/>
      <c r="BI143" s="448"/>
      <c r="BJ143" s="448"/>
      <c r="BK143" s="448"/>
      <c r="BL143" s="448"/>
    </row>
    <row r="144" spans="1:64" ht="13.25" customHeight="1">
      <c r="A144" s="454"/>
      <c r="B144" s="454"/>
      <c r="C144" s="454"/>
      <c r="D144" s="454"/>
      <c r="E144" s="454"/>
      <c r="F144" s="454"/>
      <c r="G144" s="454"/>
      <c r="H144" s="454"/>
      <c r="I144" s="454"/>
      <c r="J144" s="454"/>
      <c r="K144" s="454"/>
      <c r="L144" s="454"/>
      <c r="M144" s="454"/>
      <c r="N144" s="454"/>
      <c r="O144" s="454"/>
      <c r="P144" s="454"/>
      <c r="Q144" s="454"/>
      <c r="R144" s="454"/>
      <c r="S144" s="455"/>
      <c r="T144" s="454"/>
      <c r="U144" s="454"/>
      <c r="V144" s="454"/>
      <c r="W144" s="454"/>
      <c r="X144" s="454"/>
      <c r="Y144" s="454"/>
      <c r="Z144" s="454"/>
      <c r="AA144" s="454"/>
      <c r="AB144" s="454"/>
      <c r="AC144" s="454"/>
      <c r="AD144" s="450"/>
      <c r="AE144" s="450"/>
      <c r="AF144" s="450"/>
      <c r="AG144" s="448"/>
      <c r="AH144" s="448"/>
      <c r="AI144" s="448"/>
      <c r="AJ144" s="448"/>
      <c r="AK144" s="448"/>
      <c r="AL144" s="448"/>
      <c r="AM144" s="448"/>
      <c r="AN144" s="448"/>
      <c r="AO144" s="448"/>
      <c r="AP144" s="448"/>
      <c r="AQ144" s="448"/>
      <c r="AR144" s="448"/>
      <c r="AS144" s="448"/>
      <c r="AT144" s="448"/>
      <c r="AU144" s="448"/>
      <c r="AV144" s="448"/>
      <c r="AW144" s="448"/>
      <c r="AX144" s="448"/>
      <c r="AY144" s="448"/>
      <c r="AZ144" s="448"/>
      <c r="BA144" s="448"/>
      <c r="BB144" s="448"/>
      <c r="BC144" s="448"/>
      <c r="BD144" s="448"/>
      <c r="BE144" s="448"/>
      <c r="BF144" s="448"/>
      <c r="BG144" s="448"/>
      <c r="BH144" s="448"/>
      <c r="BI144" s="448"/>
      <c r="BJ144" s="448"/>
      <c r="BK144" s="448"/>
      <c r="BL144" s="448"/>
    </row>
    <row r="145" spans="1:64" ht="13.25" customHeight="1">
      <c r="A145" s="454"/>
      <c r="B145" s="454"/>
      <c r="C145" s="454"/>
      <c r="D145" s="454"/>
      <c r="E145" s="454"/>
      <c r="F145" s="454"/>
      <c r="G145" s="454"/>
      <c r="H145" s="454"/>
      <c r="I145" s="454"/>
      <c r="J145" s="454"/>
      <c r="K145" s="454"/>
      <c r="L145" s="454"/>
      <c r="M145" s="454"/>
      <c r="N145" s="454"/>
      <c r="O145" s="454"/>
      <c r="P145" s="454"/>
      <c r="Q145" s="454"/>
      <c r="R145" s="454"/>
      <c r="S145" s="455"/>
      <c r="T145" s="454"/>
      <c r="U145" s="454"/>
      <c r="V145" s="454"/>
      <c r="W145" s="454"/>
      <c r="X145" s="454"/>
      <c r="Y145" s="454"/>
      <c r="Z145" s="454"/>
      <c r="AA145" s="454"/>
      <c r="AB145" s="454"/>
      <c r="AC145" s="454"/>
      <c r="AD145" s="450"/>
      <c r="AE145" s="450"/>
      <c r="AF145" s="450"/>
      <c r="AG145" s="448"/>
      <c r="AH145" s="448"/>
      <c r="AI145" s="448"/>
      <c r="AJ145" s="448"/>
      <c r="AK145" s="448"/>
      <c r="AL145" s="448"/>
      <c r="AM145" s="448"/>
      <c r="AN145" s="448"/>
      <c r="AO145" s="448"/>
      <c r="AP145" s="448"/>
      <c r="AQ145" s="448"/>
      <c r="AR145" s="448"/>
      <c r="AS145" s="448"/>
      <c r="AT145" s="448"/>
      <c r="AU145" s="448"/>
      <c r="AV145" s="448"/>
      <c r="AW145" s="448"/>
      <c r="AX145" s="448"/>
      <c r="AY145" s="448"/>
      <c r="AZ145" s="448"/>
      <c r="BA145" s="448"/>
      <c r="BB145" s="448"/>
      <c r="BC145" s="448"/>
      <c r="BD145" s="448"/>
      <c r="BE145" s="448"/>
      <c r="BF145" s="448"/>
      <c r="BG145" s="448"/>
      <c r="BH145" s="448"/>
      <c r="BI145" s="448"/>
      <c r="BJ145" s="448"/>
      <c r="BK145" s="448"/>
      <c r="BL145" s="448"/>
    </row>
    <row r="146" spans="1:64" ht="13.25" customHeight="1">
      <c r="A146" s="454"/>
      <c r="B146" s="454"/>
      <c r="C146" s="454"/>
      <c r="D146" s="454"/>
      <c r="E146" s="454"/>
      <c r="F146" s="454"/>
      <c r="G146" s="454"/>
      <c r="H146" s="454"/>
      <c r="I146" s="454"/>
      <c r="J146" s="454"/>
      <c r="K146" s="454"/>
      <c r="L146" s="454"/>
      <c r="M146" s="454"/>
      <c r="N146" s="454"/>
      <c r="O146" s="454"/>
      <c r="P146" s="454"/>
      <c r="Q146" s="454"/>
      <c r="R146" s="454"/>
      <c r="S146" s="455"/>
      <c r="T146" s="454"/>
      <c r="U146" s="454"/>
      <c r="V146" s="454"/>
      <c r="W146" s="454"/>
      <c r="X146" s="454"/>
      <c r="Y146" s="454"/>
      <c r="Z146" s="454"/>
      <c r="AA146" s="454"/>
      <c r="AB146" s="454"/>
      <c r="AC146" s="454"/>
      <c r="AD146" s="450"/>
      <c r="AE146" s="450"/>
      <c r="AF146" s="450"/>
      <c r="AG146" s="448"/>
      <c r="AH146" s="448"/>
      <c r="AI146" s="448"/>
      <c r="AJ146" s="448"/>
      <c r="AK146" s="448"/>
      <c r="AL146" s="448"/>
      <c r="AM146" s="448"/>
      <c r="AN146" s="448"/>
      <c r="AO146" s="448"/>
      <c r="AP146" s="448"/>
      <c r="AQ146" s="448"/>
      <c r="AR146" s="448"/>
      <c r="AS146" s="448"/>
      <c r="AT146" s="448"/>
      <c r="AU146" s="448"/>
      <c r="AV146" s="448"/>
      <c r="AW146" s="448"/>
      <c r="AX146" s="448"/>
      <c r="AY146" s="448"/>
      <c r="AZ146" s="448"/>
      <c r="BA146" s="448"/>
      <c r="BB146" s="448"/>
      <c r="BC146" s="448"/>
      <c r="BD146" s="448"/>
      <c r="BE146" s="448"/>
      <c r="BF146" s="448"/>
      <c r="BG146" s="448"/>
      <c r="BH146" s="448"/>
      <c r="BI146" s="448"/>
      <c r="BJ146" s="448"/>
      <c r="BK146" s="448"/>
      <c r="BL146" s="448"/>
    </row>
    <row r="147" spans="1:64" ht="13.25" customHeight="1">
      <c r="A147" s="454"/>
      <c r="B147" s="454"/>
      <c r="C147" s="454"/>
      <c r="D147" s="454"/>
      <c r="E147" s="454"/>
      <c r="F147" s="454"/>
      <c r="G147" s="454"/>
      <c r="H147" s="454"/>
      <c r="I147" s="454"/>
      <c r="J147" s="454"/>
      <c r="K147" s="454"/>
      <c r="L147" s="454"/>
      <c r="M147" s="454"/>
      <c r="N147" s="454"/>
      <c r="O147" s="454"/>
      <c r="P147" s="454"/>
      <c r="Q147" s="454"/>
      <c r="R147" s="454"/>
      <c r="S147" s="455"/>
      <c r="T147" s="454"/>
      <c r="U147" s="454"/>
      <c r="V147" s="454"/>
      <c r="W147" s="454"/>
      <c r="X147" s="454"/>
      <c r="Y147" s="454"/>
      <c r="Z147" s="454"/>
      <c r="AA147" s="454"/>
      <c r="AB147" s="454"/>
      <c r="AC147" s="454"/>
      <c r="AD147" s="450"/>
      <c r="AE147" s="450"/>
      <c r="AF147" s="450"/>
      <c r="AG147" s="448"/>
      <c r="AH147" s="448"/>
      <c r="AI147" s="448"/>
      <c r="AJ147" s="448"/>
      <c r="AK147" s="448"/>
      <c r="AL147" s="448"/>
      <c r="AM147" s="448"/>
      <c r="AN147" s="448"/>
      <c r="AO147" s="448"/>
      <c r="AP147" s="448"/>
      <c r="AQ147" s="448"/>
      <c r="AR147" s="448"/>
      <c r="AS147" s="448"/>
      <c r="AT147" s="448"/>
      <c r="AU147" s="448"/>
      <c r="AV147" s="448"/>
      <c r="AW147" s="448"/>
      <c r="AX147" s="448"/>
      <c r="AY147" s="448"/>
      <c r="AZ147" s="448"/>
      <c r="BA147" s="448"/>
      <c r="BB147" s="448"/>
      <c r="BC147" s="448"/>
      <c r="BD147" s="448"/>
      <c r="BE147" s="448"/>
      <c r="BF147" s="448"/>
      <c r="BG147" s="448"/>
      <c r="BH147" s="448"/>
      <c r="BI147" s="448"/>
      <c r="BJ147" s="448"/>
      <c r="BK147" s="448"/>
      <c r="BL147" s="448"/>
    </row>
    <row r="148" spans="1:64" ht="13.25" customHeight="1">
      <c r="A148" s="454"/>
      <c r="B148" s="454"/>
      <c r="C148" s="454"/>
      <c r="D148" s="454"/>
      <c r="E148" s="454"/>
      <c r="F148" s="454"/>
      <c r="G148" s="454"/>
      <c r="H148" s="454"/>
      <c r="I148" s="454"/>
      <c r="J148" s="454"/>
      <c r="K148" s="454"/>
      <c r="L148" s="454"/>
      <c r="M148" s="454"/>
      <c r="N148" s="454"/>
      <c r="O148" s="454"/>
      <c r="P148" s="454"/>
      <c r="Q148" s="454"/>
      <c r="R148" s="454"/>
      <c r="S148" s="455"/>
      <c r="T148" s="454"/>
      <c r="U148" s="454"/>
      <c r="V148" s="454"/>
      <c r="W148" s="454"/>
      <c r="X148" s="454"/>
      <c r="Y148" s="454"/>
      <c r="Z148" s="454"/>
      <c r="AA148" s="454"/>
      <c r="AB148" s="454"/>
      <c r="AC148" s="454"/>
      <c r="AD148" s="450"/>
      <c r="AE148" s="450"/>
      <c r="AF148" s="450"/>
      <c r="AG148" s="448"/>
      <c r="AH148" s="448"/>
      <c r="AI148" s="448"/>
      <c r="AJ148" s="448"/>
      <c r="AK148" s="448"/>
      <c r="AL148" s="448"/>
      <c r="AM148" s="448"/>
      <c r="AN148" s="448"/>
      <c r="AO148" s="448"/>
      <c r="AP148" s="448"/>
      <c r="AQ148" s="448"/>
      <c r="AR148" s="448"/>
      <c r="AS148" s="448"/>
      <c r="AT148" s="448"/>
      <c r="AU148" s="448"/>
      <c r="AV148" s="448"/>
      <c r="AW148" s="448"/>
      <c r="AX148" s="448"/>
      <c r="AY148" s="448"/>
      <c r="AZ148" s="448"/>
      <c r="BA148" s="448"/>
      <c r="BB148" s="448"/>
      <c r="BC148" s="448"/>
      <c r="BD148" s="448"/>
      <c r="BE148" s="448"/>
      <c r="BF148" s="448"/>
      <c r="BG148" s="448"/>
      <c r="BH148" s="448"/>
      <c r="BI148" s="448"/>
      <c r="BJ148" s="448"/>
      <c r="BK148" s="448"/>
      <c r="BL148" s="448"/>
    </row>
    <row r="149" spans="1:64" ht="13.25" customHeight="1">
      <c r="A149" s="454"/>
      <c r="B149" s="454"/>
      <c r="C149" s="454"/>
      <c r="D149" s="454"/>
      <c r="E149" s="454"/>
      <c r="F149" s="454"/>
      <c r="G149" s="454"/>
      <c r="H149" s="454"/>
      <c r="I149" s="454"/>
      <c r="J149" s="454"/>
      <c r="K149" s="454"/>
      <c r="L149" s="454"/>
      <c r="M149" s="454"/>
      <c r="N149" s="454"/>
      <c r="O149" s="454"/>
      <c r="P149" s="454"/>
      <c r="Q149" s="454"/>
      <c r="R149" s="454"/>
      <c r="S149" s="455"/>
      <c r="T149" s="454"/>
      <c r="U149" s="454"/>
      <c r="V149" s="454"/>
      <c r="W149" s="454"/>
      <c r="X149" s="454"/>
      <c r="Y149" s="454"/>
      <c r="Z149" s="454"/>
      <c r="AA149" s="454"/>
      <c r="AB149" s="454"/>
      <c r="AC149" s="454"/>
      <c r="AD149" s="450"/>
      <c r="AE149" s="450"/>
      <c r="AF149" s="450"/>
      <c r="AG149" s="448"/>
      <c r="AH149" s="448"/>
      <c r="AI149" s="448"/>
      <c r="AJ149" s="448"/>
      <c r="AK149" s="448"/>
      <c r="AL149" s="448"/>
      <c r="AM149" s="448"/>
      <c r="AN149" s="448"/>
      <c r="AO149" s="448"/>
      <c r="AP149" s="448"/>
      <c r="AQ149" s="448"/>
      <c r="AR149" s="448"/>
      <c r="AS149" s="448"/>
      <c r="AT149" s="448"/>
      <c r="AU149" s="448"/>
      <c r="AV149" s="448"/>
      <c r="AW149" s="448"/>
      <c r="AX149" s="448"/>
      <c r="AY149" s="448"/>
      <c r="AZ149" s="448"/>
      <c r="BA149" s="448"/>
      <c r="BB149" s="448"/>
      <c r="BC149" s="448"/>
      <c r="BD149" s="448"/>
      <c r="BE149" s="448"/>
      <c r="BF149" s="448"/>
      <c r="BG149" s="448"/>
      <c r="BH149" s="448"/>
      <c r="BI149" s="448"/>
      <c r="BJ149" s="448"/>
      <c r="BK149" s="448"/>
      <c r="BL149" s="448"/>
    </row>
    <row r="150" spans="1:64" ht="13.25" customHeight="1">
      <c r="A150" s="454"/>
      <c r="B150" s="454"/>
      <c r="C150" s="454"/>
      <c r="D150" s="454"/>
      <c r="E150" s="454"/>
      <c r="F150" s="454"/>
      <c r="G150" s="454"/>
      <c r="H150" s="454"/>
      <c r="I150" s="454"/>
      <c r="J150" s="454"/>
      <c r="K150" s="454"/>
      <c r="L150" s="454"/>
      <c r="M150" s="454"/>
      <c r="N150" s="454"/>
      <c r="O150" s="454"/>
      <c r="P150" s="454"/>
      <c r="Q150" s="454"/>
      <c r="R150" s="454"/>
      <c r="S150" s="455"/>
      <c r="T150" s="454"/>
      <c r="U150" s="454"/>
      <c r="V150" s="454"/>
      <c r="W150" s="454"/>
      <c r="X150" s="454"/>
      <c r="Y150" s="454"/>
      <c r="Z150" s="454"/>
      <c r="AA150" s="454"/>
      <c r="AB150" s="454"/>
      <c r="AC150" s="454"/>
      <c r="AD150" s="450"/>
      <c r="AE150" s="450"/>
      <c r="AF150" s="450"/>
      <c r="AG150" s="448"/>
      <c r="AH150" s="448"/>
      <c r="AI150" s="448"/>
      <c r="AJ150" s="448"/>
      <c r="AK150" s="448"/>
      <c r="AL150" s="448"/>
      <c r="AM150" s="448"/>
      <c r="AN150" s="448"/>
      <c r="AO150" s="448"/>
      <c r="AP150" s="448"/>
      <c r="AQ150" s="448"/>
      <c r="AR150" s="448"/>
      <c r="AS150" s="448"/>
      <c r="AT150" s="448"/>
      <c r="AU150" s="448"/>
      <c r="AV150" s="448"/>
      <c r="AW150" s="448"/>
      <c r="AX150" s="448"/>
      <c r="AY150" s="448"/>
      <c r="AZ150" s="448"/>
      <c r="BA150" s="448"/>
      <c r="BB150" s="448"/>
      <c r="BC150" s="448"/>
      <c r="BD150" s="448"/>
      <c r="BE150" s="448"/>
      <c r="BF150" s="448"/>
      <c r="BG150" s="448"/>
      <c r="BH150" s="448"/>
      <c r="BI150" s="448"/>
      <c r="BJ150" s="448"/>
      <c r="BK150" s="448"/>
      <c r="BL150" s="448"/>
    </row>
    <row r="151" spans="1:64" ht="13.25" customHeight="1">
      <c r="A151" s="454"/>
      <c r="B151" s="454"/>
      <c r="C151" s="454"/>
      <c r="D151" s="454"/>
      <c r="E151" s="454"/>
      <c r="F151" s="454"/>
      <c r="G151" s="454"/>
      <c r="H151" s="454"/>
      <c r="I151" s="454"/>
      <c r="J151" s="454"/>
      <c r="K151" s="454"/>
      <c r="L151" s="454"/>
      <c r="M151" s="454"/>
      <c r="N151" s="454"/>
      <c r="O151" s="454"/>
      <c r="P151" s="454"/>
      <c r="Q151" s="454"/>
      <c r="R151" s="454"/>
      <c r="S151" s="455"/>
      <c r="T151" s="454"/>
      <c r="U151" s="454"/>
      <c r="V151" s="454"/>
      <c r="W151" s="454"/>
      <c r="X151" s="454"/>
      <c r="Y151" s="454"/>
      <c r="Z151" s="454"/>
      <c r="AA151" s="454"/>
      <c r="AB151" s="454"/>
      <c r="AC151" s="454"/>
      <c r="AD151" s="450"/>
      <c r="AE151" s="450"/>
      <c r="AF151" s="450"/>
      <c r="AG151" s="448"/>
      <c r="AH151" s="448"/>
      <c r="AI151" s="448"/>
      <c r="AJ151" s="448"/>
      <c r="AK151" s="448"/>
      <c r="AL151" s="448"/>
      <c r="AM151" s="448"/>
      <c r="AN151" s="448"/>
      <c r="AO151" s="448"/>
      <c r="AP151" s="448"/>
      <c r="AQ151" s="448"/>
      <c r="AR151" s="448"/>
      <c r="AS151" s="448"/>
      <c r="AT151" s="448"/>
      <c r="AU151" s="448"/>
      <c r="AV151" s="448"/>
      <c r="AW151" s="448"/>
      <c r="AX151" s="448"/>
      <c r="AY151" s="448"/>
      <c r="AZ151" s="448"/>
      <c r="BA151" s="448"/>
      <c r="BB151" s="448"/>
      <c r="BC151" s="448"/>
      <c r="BD151" s="448"/>
      <c r="BE151" s="448"/>
      <c r="BF151" s="448"/>
      <c r="BG151" s="448"/>
      <c r="BH151" s="448"/>
      <c r="BI151" s="448"/>
      <c r="BJ151" s="448"/>
      <c r="BK151" s="448"/>
      <c r="BL151" s="448"/>
    </row>
    <row r="152" spans="1:64" ht="13.25" customHeight="1">
      <c r="A152" s="454"/>
      <c r="B152" s="454"/>
      <c r="C152" s="454"/>
      <c r="D152" s="454"/>
      <c r="E152" s="454"/>
      <c r="F152" s="454"/>
      <c r="G152" s="454"/>
      <c r="H152" s="454"/>
      <c r="I152" s="454"/>
      <c r="J152" s="454"/>
      <c r="K152" s="454"/>
      <c r="L152" s="454"/>
      <c r="M152" s="454"/>
      <c r="N152" s="454"/>
      <c r="O152" s="454"/>
      <c r="P152" s="454"/>
      <c r="Q152" s="454"/>
      <c r="R152" s="454"/>
      <c r="S152" s="455"/>
      <c r="T152" s="454"/>
      <c r="U152" s="454"/>
      <c r="V152" s="454"/>
      <c r="W152" s="454"/>
      <c r="X152" s="454"/>
      <c r="Y152" s="454"/>
      <c r="Z152" s="454"/>
      <c r="AA152" s="454"/>
      <c r="AB152" s="454"/>
      <c r="AC152" s="454"/>
      <c r="AD152" s="450"/>
      <c r="AE152" s="450"/>
      <c r="AF152" s="450"/>
      <c r="AG152" s="448"/>
      <c r="AH152" s="448"/>
      <c r="AI152" s="448"/>
      <c r="AJ152" s="448"/>
      <c r="AK152" s="448"/>
      <c r="AL152" s="448"/>
      <c r="AM152" s="448"/>
      <c r="AN152" s="448"/>
      <c r="AO152" s="448"/>
      <c r="AP152" s="448"/>
      <c r="AQ152" s="448"/>
      <c r="AR152" s="448"/>
      <c r="AS152" s="448"/>
      <c r="AT152" s="448"/>
      <c r="AU152" s="448"/>
      <c r="AV152" s="448"/>
      <c r="AW152" s="448"/>
      <c r="AX152" s="448"/>
      <c r="AY152" s="448"/>
      <c r="AZ152" s="448"/>
      <c r="BA152" s="448"/>
      <c r="BB152" s="448"/>
      <c r="BC152" s="448"/>
      <c r="BD152" s="448"/>
      <c r="BE152" s="448"/>
      <c r="BF152" s="448"/>
      <c r="BG152" s="448"/>
      <c r="BH152" s="448"/>
      <c r="BI152" s="448"/>
      <c r="BJ152" s="448"/>
      <c r="BK152" s="448"/>
      <c r="BL152" s="448"/>
    </row>
    <row r="153" spans="1:64" ht="13.25" customHeight="1">
      <c r="A153" s="454"/>
      <c r="B153" s="454"/>
      <c r="C153" s="454"/>
      <c r="D153" s="454"/>
      <c r="E153" s="454"/>
      <c r="F153" s="454"/>
      <c r="G153" s="454"/>
      <c r="H153" s="454"/>
      <c r="I153" s="454"/>
      <c r="J153" s="454"/>
      <c r="K153" s="454"/>
      <c r="L153" s="454"/>
      <c r="M153" s="454"/>
      <c r="N153" s="454"/>
      <c r="O153" s="454"/>
      <c r="P153" s="454"/>
      <c r="Q153" s="454"/>
      <c r="R153" s="454"/>
      <c r="S153" s="455"/>
      <c r="T153" s="454"/>
      <c r="U153" s="454"/>
      <c r="V153" s="454"/>
      <c r="W153" s="454"/>
      <c r="X153" s="454"/>
      <c r="Y153" s="454"/>
      <c r="Z153" s="454"/>
      <c r="AA153" s="454"/>
      <c r="AB153" s="454"/>
      <c r="AC153" s="454"/>
      <c r="AD153" s="450"/>
      <c r="AE153" s="450"/>
      <c r="AF153" s="450"/>
      <c r="AG153" s="448"/>
      <c r="AH153" s="448"/>
      <c r="AI153" s="448"/>
      <c r="AJ153" s="448"/>
      <c r="AK153" s="448"/>
      <c r="AL153" s="448"/>
      <c r="AM153" s="448"/>
      <c r="AN153" s="448"/>
      <c r="AO153" s="448"/>
      <c r="AP153" s="448"/>
      <c r="AQ153" s="448"/>
      <c r="AR153" s="448"/>
      <c r="AS153" s="448"/>
      <c r="AT153" s="448"/>
      <c r="AU153" s="448"/>
      <c r="AV153" s="448"/>
      <c r="AW153" s="448"/>
      <c r="AX153" s="448"/>
      <c r="AY153" s="448"/>
      <c r="AZ153" s="448"/>
      <c r="BA153" s="448"/>
      <c r="BB153" s="448"/>
      <c r="BC153" s="448"/>
      <c r="BD153" s="448"/>
      <c r="BE153" s="448"/>
      <c r="BF153" s="448"/>
      <c r="BG153" s="448"/>
      <c r="BH153" s="448"/>
      <c r="BI153" s="448"/>
      <c r="BJ153" s="448"/>
      <c r="BK153" s="448"/>
      <c r="BL153" s="448"/>
    </row>
    <row r="154" spans="1:64" ht="13.25" customHeight="1">
      <c r="A154" s="454"/>
      <c r="B154" s="454"/>
      <c r="C154" s="454"/>
      <c r="D154" s="454"/>
      <c r="E154" s="454"/>
      <c r="F154" s="454"/>
      <c r="G154" s="454"/>
      <c r="H154" s="454"/>
      <c r="I154" s="454"/>
      <c r="J154" s="454"/>
      <c r="K154" s="454"/>
      <c r="L154" s="454"/>
      <c r="M154" s="454"/>
      <c r="N154" s="454"/>
      <c r="O154" s="454"/>
      <c r="P154" s="454"/>
      <c r="Q154" s="454"/>
      <c r="R154" s="454"/>
      <c r="S154" s="455"/>
      <c r="T154" s="454"/>
      <c r="U154" s="454"/>
      <c r="V154" s="454"/>
      <c r="W154" s="454"/>
      <c r="X154" s="454"/>
      <c r="Y154" s="454"/>
      <c r="Z154" s="454"/>
      <c r="AA154" s="454"/>
      <c r="AB154" s="454"/>
      <c r="AC154" s="454"/>
      <c r="AD154" s="450"/>
      <c r="AE154" s="450"/>
      <c r="AF154" s="450"/>
      <c r="AG154" s="448"/>
      <c r="AH154" s="448"/>
      <c r="AI154" s="448"/>
      <c r="AJ154" s="448"/>
      <c r="AK154" s="448"/>
      <c r="AL154" s="448"/>
      <c r="AM154" s="448"/>
      <c r="AN154" s="448"/>
      <c r="AO154" s="448"/>
      <c r="AP154" s="448"/>
      <c r="AQ154" s="448"/>
      <c r="AR154" s="448"/>
      <c r="AS154" s="448"/>
      <c r="AT154" s="448"/>
      <c r="AU154" s="448"/>
      <c r="AV154" s="448"/>
      <c r="AW154" s="448"/>
      <c r="AX154" s="448"/>
      <c r="AY154" s="448"/>
      <c r="AZ154" s="448"/>
      <c r="BA154" s="448"/>
      <c r="BB154" s="448"/>
      <c r="BC154" s="448"/>
      <c r="BD154" s="448"/>
      <c r="BE154" s="448"/>
      <c r="BF154" s="448"/>
      <c r="BG154" s="448"/>
      <c r="BH154" s="448"/>
      <c r="BI154" s="448"/>
      <c r="BJ154" s="448"/>
      <c r="BK154" s="448"/>
      <c r="BL154" s="448"/>
    </row>
    <row r="155" spans="1:64" ht="13.25" customHeight="1">
      <c r="A155" s="454"/>
      <c r="B155" s="454"/>
      <c r="C155" s="454"/>
      <c r="D155" s="454"/>
      <c r="E155" s="454"/>
      <c r="F155" s="454"/>
      <c r="G155" s="454"/>
      <c r="H155" s="454"/>
      <c r="I155" s="454"/>
      <c r="J155" s="454"/>
      <c r="K155" s="454"/>
      <c r="L155" s="454"/>
      <c r="M155" s="454"/>
      <c r="N155" s="454"/>
      <c r="O155" s="454"/>
      <c r="P155" s="454"/>
      <c r="Q155" s="454"/>
      <c r="R155" s="454"/>
      <c r="S155" s="455"/>
      <c r="T155" s="454"/>
      <c r="U155" s="454"/>
      <c r="V155" s="454"/>
      <c r="W155" s="454"/>
      <c r="X155" s="454"/>
      <c r="Y155" s="454"/>
      <c r="Z155" s="454"/>
      <c r="AA155" s="454"/>
      <c r="AB155" s="454"/>
      <c r="AC155" s="454"/>
      <c r="AD155" s="450"/>
      <c r="AE155" s="450"/>
      <c r="AF155" s="450"/>
      <c r="AG155" s="448"/>
      <c r="AH155" s="448"/>
      <c r="AI155" s="448"/>
      <c r="AJ155" s="448"/>
      <c r="AK155" s="448"/>
      <c r="AL155" s="448"/>
      <c r="AM155" s="448"/>
      <c r="AN155" s="448"/>
      <c r="AO155" s="448"/>
      <c r="AP155" s="448"/>
      <c r="AQ155" s="448"/>
      <c r="AR155" s="448"/>
      <c r="AS155" s="448"/>
      <c r="AT155" s="448"/>
      <c r="AU155" s="448"/>
      <c r="AV155" s="448"/>
      <c r="AW155" s="448"/>
      <c r="AX155" s="448"/>
      <c r="AY155" s="448"/>
      <c r="AZ155" s="448"/>
      <c r="BA155" s="448"/>
      <c r="BB155" s="448"/>
      <c r="BC155" s="448"/>
      <c r="BD155" s="448"/>
      <c r="BE155" s="448"/>
      <c r="BF155" s="448"/>
      <c r="BG155" s="448"/>
      <c r="BH155" s="448"/>
      <c r="BI155" s="448"/>
      <c r="BJ155" s="448"/>
      <c r="BK155" s="448"/>
      <c r="BL155" s="448"/>
    </row>
    <row r="156" spans="1:64" ht="13.25" customHeight="1">
      <c r="A156" s="454"/>
      <c r="B156" s="454"/>
      <c r="C156" s="454"/>
      <c r="D156" s="454"/>
      <c r="E156" s="454"/>
      <c r="F156" s="454"/>
      <c r="G156" s="454"/>
      <c r="H156" s="454"/>
      <c r="I156" s="454"/>
      <c r="J156" s="454"/>
      <c r="K156" s="454"/>
      <c r="L156" s="454"/>
      <c r="M156" s="454"/>
      <c r="N156" s="454"/>
      <c r="O156" s="454"/>
      <c r="P156" s="454"/>
      <c r="Q156" s="454"/>
      <c r="R156" s="454"/>
      <c r="S156" s="455"/>
      <c r="T156" s="454"/>
      <c r="U156" s="454"/>
      <c r="V156" s="454"/>
      <c r="W156" s="454"/>
      <c r="X156" s="454"/>
      <c r="Y156" s="454"/>
      <c r="Z156" s="454"/>
      <c r="AA156" s="454"/>
      <c r="AB156" s="454"/>
      <c r="AC156" s="454"/>
      <c r="AD156" s="450"/>
      <c r="AE156" s="450"/>
      <c r="AF156" s="450"/>
      <c r="AG156" s="448"/>
      <c r="AH156" s="448"/>
      <c r="AI156" s="448"/>
      <c r="AJ156" s="448"/>
      <c r="AK156" s="448"/>
      <c r="AL156" s="448"/>
      <c r="AM156" s="448"/>
      <c r="AN156" s="448"/>
      <c r="AO156" s="448"/>
      <c r="AP156" s="448"/>
      <c r="AQ156" s="448"/>
      <c r="AR156" s="448"/>
      <c r="AS156" s="448"/>
      <c r="AT156" s="448"/>
      <c r="AU156" s="448"/>
      <c r="AV156" s="448"/>
      <c r="AW156" s="448"/>
      <c r="AX156" s="448"/>
      <c r="AY156" s="448"/>
      <c r="AZ156" s="448"/>
      <c r="BA156" s="448"/>
      <c r="BB156" s="448"/>
      <c r="BC156" s="448"/>
      <c r="BD156" s="448"/>
      <c r="BE156" s="448"/>
      <c r="BF156" s="448"/>
      <c r="BG156" s="448"/>
      <c r="BH156" s="448"/>
      <c r="BI156" s="448"/>
      <c r="BJ156" s="448"/>
      <c r="BK156" s="448"/>
      <c r="BL156" s="448"/>
    </row>
    <row r="157" spans="1:64" ht="13.25" customHeight="1">
      <c r="A157" s="454"/>
      <c r="B157" s="454"/>
      <c r="C157" s="454"/>
      <c r="D157" s="454"/>
      <c r="E157" s="454"/>
      <c r="F157" s="454"/>
      <c r="G157" s="454"/>
      <c r="H157" s="454"/>
      <c r="I157" s="454"/>
      <c r="J157" s="454"/>
      <c r="K157" s="454"/>
      <c r="L157" s="454"/>
      <c r="M157" s="454"/>
      <c r="N157" s="454"/>
      <c r="O157" s="454"/>
      <c r="P157" s="454"/>
      <c r="Q157" s="454"/>
      <c r="R157" s="454"/>
      <c r="S157" s="455"/>
      <c r="T157" s="454"/>
      <c r="U157" s="454"/>
      <c r="V157" s="454"/>
      <c r="W157" s="454"/>
      <c r="X157" s="454"/>
      <c r="Y157" s="454"/>
      <c r="Z157" s="454"/>
      <c r="AA157" s="454"/>
      <c r="AB157" s="454"/>
      <c r="AC157" s="454"/>
      <c r="AD157" s="450"/>
      <c r="AE157" s="450"/>
      <c r="AF157" s="450"/>
      <c r="AG157" s="448"/>
      <c r="AH157" s="448"/>
      <c r="AI157" s="448"/>
      <c r="AJ157" s="448"/>
      <c r="AK157" s="448"/>
      <c r="AL157" s="448"/>
      <c r="AM157" s="448"/>
      <c r="AN157" s="448"/>
      <c r="AO157" s="448"/>
      <c r="AP157" s="448"/>
      <c r="AQ157" s="448"/>
      <c r="AR157" s="448"/>
      <c r="AS157" s="448"/>
      <c r="AT157" s="448"/>
      <c r="AU157" s="448"/>
      <c r="AV157" s="448"/>
      <c r="AW157" s="448"/>
      <c r="AX157" s="448"/>
      <c r="AY157" s="448"/>
      <c r="AZ157" s="448"/>
      <c r="BA157" s="448"/>
      <c r="BB157" s="448"/>
      <c r="BC157" s="448"/>
      <c r="BD157" s="448"/>
      <c r="BE157" s="448"/>
      <c r="BF157" s="448"/>
      <c r="BG157" s="448"/>
      <c r="BH157" s="448"/>
      <c r="BI157" s="448"/>
      <c r="BJ157" s="448"/>
      <c r="BK157" s="448"/>
      <c r="BL157" s="448"/>
    </row>
    <row r="158" spans="1:64" ht="13.25" customHeight="1">
      <c r="A158" s="454"/>
      <c r="B158" s="454"/>
      <c r="C158" s="454"/>
      <c r="D158" s="454"/>
      <c r="E158" s="454"/>
      <c r="F158" s="454"/>
      <c r="G158" s="454"/>
      <c r="H158" s="454"/>
      <c r="I158" s="454"/>
      <c r="J158" s="454"/>
      <c r="K158" s="454"/>
      <c r="L158" s="454"/>
      <c r="M158" s="454"/>
      <c r="N158" s="454"/>
      <c r="O158" s="454"/>
      <c r="P158" s="454"/>
      <c r="Q158" s="454"/>
      <c r="R158" s="454"/>
      <c r="S158" s="455"/>
      <c r="T158" s="454"/>
      <c r="U158" s="454"/>
      <c r="V158" s="454"/>
      <c r="W158" s="454"/>
      <c r="X158" s="454"/>
      <c r="Y158" s="454"/>
      <c r="Z158" s="454"/>
      <c r="AA158" s="454"/>
      <c r="AB158" s="454"/>
      <c r="AC158" s="454"/>
      <c r="AD158" s="450"/>
      <c r="AE158" s="450"/>
      <c r="AF158" s="450"/>
      <c r="AG158" s="448"/>
      <c r="AH158" s="448"/>
      <c r="AI158" s="448"/>
      <c r="AJ158" s="448"/>
      <c r="AK158" s="448"/>
      <c r="AL158" s="448"/>
      <c r="AM158" s="448"/>
      <c r="AN158" s="448"/>
      <c r="AO158" s="448"/>
      <c r="AP158" s="448"/>
      <c r="AQ158" s="448"/>
      <c r="AR158" s="448"/>
      <c r="AS158" s="448"/>
      <c r="AT158" s="448"/>
      <c r="AU158" s="448"/>
      <c r="AV158" s="448"/>
      <c r="AW158" s="448"/>
      <c r="AX158" s="448"/>
      <c r="AY158" s="448"/>
      <c r="AZ158" s="448"/>
      <c r="BA158" s="448"/>
      <c r="BB158" s="448"/>
      <c r="BC158" s="448"/>
      <c r="BD158" s="448"/>
      <c r="BE158" s="448"/>
      <c r="BF158" s="448"/>
      <c r="BG158" s="448"/>
      <c r="BH158" s="448"/>
      <c r="BI158" s="448"/>
      <c r="BJ158" s="448"/>
      <c r="BK158" s="448"/>
      <c r="BL158" s="448"/>
    </row>
    <row r="159" spans="1:64" ht="13.25" customHeight="1">
      <c r="A159" s="454"/>
      <c r="B159" s="454"/>
      <c r="C159" s="454"/>
      <c r="D159" s="454"/>
      <c r="E159" s="454"/>
      <c r="F159" s="454"/>
      <c r="G159" s="454"/>
      <c r="H159" s="454"/>
      <c r="I159" s="454"/>
      <c r="J159" s="454"/>
      <c r="K159" s="454"/>
      <c r="L159" s="454"/>
      <c r="M159" s="454"/>
      <c r="N159" s="454"/>
      <c r="O159" s="454"/>
      <c r="P159" s="454"/>
      <c r="Q159" s="454"/>
      <c r="R159" s="454"/>
      <c r="S159" s="455"/>
      <c r="T159" s="454"/>
      <c r="U159" s="454"/>
      <c r="V159" s="454"/>
      <c r="W159" s="454"/>
      <c r="X159" s="454"/>
      <c r="Y159" s="454"/>
      <c r="Z159" s="454"/>
      <c r="AA159" s="454"/>
      <c r="AB159" s="454"/>
      <c r="AC159" s="454"/>
      <c r="AD159" s="450"/>
      <c r="AE159" s="450"/>
      <c r="AF159" s="450"/>
      <c r="AG159" s="448"/>
      <c r="AH159" s="448"/>
      <c r="AI159" s="448"/>
      <c r="AJ159" s="448"/>
      <c r="AK159" s="448"/>
      <c r="AL159" s="448"/>
      <c r="AM159" s="448"/>
      <c r="AN159" s="448"/>
      <c r="AO159" s="448"/>
      <c r="AP159" s="448"/>
      <c r="AQ159" s="448"/>
      <c r="AR159" s="448"/>
      <c r="AS159" s="448"/>
      <c r="AT159" s="448"/>
      <c r="AU159" s="448"/>
      <c r="AV159" s="448"/>
      <c r="AW159" s="448"/>
      <c r="AX159" s="448"/>
      <c r="AY159" s="448"/>
      <c r="AZ159" s="448"/>
      <c r="BA159" s="448"/>
      <c r="BB159" s="448"/>
      <c r="BC159" s="448"/>
      <c r="BD159" s="448"/>
      <c r="BE159" s="448"/>
      <c r="BF159" s="448"/>
      <c r="BG159" s="448"/>
      <c r="BH159" s="448"/>
      <c r="BI159" s="448"/>
      <c r="BJ159" s="448"/>
      <c r="BK159" s="448"/>
      <c r="BL159" s="448"/>
    </row>
    <row r="160" spans="1:64" ht="13.25" customHeight="1">
      <c r="A160" s="454"/>
      <c r="B160" s="454"/>
      <c r="C160" s="454"/>
      <c r="D160" s="454"/>
      <c r="E160" s="454"/>
      <c r="F160" s="454"/>
      <c r="G160" s="454"/>
      <c r="H160" s="454"/>
      <c r="I160" s="454"/>
      <c r="J160" s="454"/>
      <c r="K160" s="454"/>
      <c r="L160" s="454"/>
      <c r="M160" s="454"/>
      <c r="N160" s="454"/>
      <c r="O160" s="454"/>
      <c r="P160" s="454"/>
      <c r="Q160" s="454"/>
      <c r="R160" s="454"/>
      <c r="S160" s="455"/>
      <c r="T160" s="454"/>
      <c r="U160" s="454"/>
      <c r="V160" s="454"/>
      <c r="W160" s="454"/>
      <c r="X160" s="454"/>
      <c r="Y160" s="454"/>
      <c r="Z160" s="454"/>
      <c r="AA160" s="454"/>
      <c r="AB160" s="454"/>
      <c r="AC160" s="454"/>
      <c r="AD160" s="450"/>
      <c r="AE160" s="450"/>
      <c r="AF160" s="450"/>
      <c r="AG160" s="448"/>
      <c r="AH160" s="448"/>
      <c r="AI160" s="448"/>
      <c r="AJ160" s="448"/>
      <c r="AK160" s="448"/>
      <c r="AL160" s="448"/>
      <c r="AM160" s="448"/>
      <c r="AN160" s="448"/>
      <c r="AO160" s="448"/>
      <c r="AP160" s="448"/>
      <c r="AQ160" s="448"/>
      <c r="AR160" s="448"/>
      <c r="AS160" s="448"/>
      <c r="AT160" s="448"/>
      <c r="AU160" s="448"/>
      <c r="AV160" s="448"/>
      <c r="AW160" s="448"/>
      <c r="AX160" s="448"/>
      <c r="AY160" s="448"/>
      <c r="AZ160" s="448"/>
      <c r="BA160" s="448"/>
      <c r="BB160" s="448"/>
      <c r="BC160" s="448"/>
      <c r="BD160" s="448"/>
      <c r="BE160" s="448"/>
      <c r="BF160" s="448"/>
      <c r="BG160" s="448"/>
      <c r="BH160" s="448"/>
      <c r="BI160" s="448"/>
      <c r="BJ160" s="448"/>
      <c r="BK160" s="448"/>
      <c r="BL160" s="448"/>
    </row>
    <row r="161" spans="1:64" ht="13.25" customHeight="1">
      <c r="A161" s="454"/>
      <c r="B161" s="454"/>
      <c r="C161" s="454"/>
      <c r="D161" s="454"/>
      <c r="E161" s="454"/>
      <c r="F161" s="454"/>
      <c r="G161" s="454"/>
      <c r="H161" s="454"/>
      <c r="I161" s="454"/>
      <c r="J161" s="454"/>
      <c r="K161" s="454"/>
      <c r="L161" s="454"/>
      <c r="M161" s="454"/>
      <c r="N161" s="454"/>
      <c r="O161" s="454"/>
      <c r="P161" s="454"/>
      <c r="Q161" s="454"/>
      <c r="R161" s="454"/>
      <c r="S161" s="455"/>
      <c r="T161" s="454"/>
      <c r="U161" s="454"/>
      <c r="V161" s="454"/>
      <c r="W161" s="454"/>
      <c r="X161" s="454"/>
      <c r="Y161" s="454"/>
      <c r="Z161" s="454"/>
      <c r="AA161" s="454"/>
      <c r="AB161" s="454"/>
      <c r="AC161" s="454"/>
      <c r="AD161" s="450"/>
      <c r="AE161" s="450"/>
      <c r="AF161" s="450"/>
      <c r="AG161" s="448"/>
      <c r="AH161" s="448"/>
      <c r="AI161" s="448"/>
      <c r="AJ161" s="448"/>
      <c r="AK161" s="448"/>
      <c r="AL161" s="448"/>
      <c r="AM161" s="448"/>
      <c r="AN161" s="448"/>
      <c r="AO161" s="448"/>
      <c r="AP161" s="448"/>
      <c r="AQ161" s="448"/>
      <c r="AR161" s="448"/>
      <c r="AS161" s="448"/>
      <c r="AT161" s="448"/>
      <c r="AU161" s="448"/>
      <c r="AV161" s="448"/>
      <c r="AW161" s="448"/>
      <c r="AX161" s="448"/>
      <c r="AY161" s="448"/>
      <c r="AZ161" s="448"/>
      <c r="BA161" s="448"/>
      <c r="BB161" s="448"/>
      <c r="BC161" s="448"/>
      <c r="BD161" s="448"/>
      <c r="BE161" s="448"/>
      <c r="BF161" s="448"/>
      <c r="BG161" s="448"/>
      <c r="BH161" s="448"/>
      <c r="BI161" s="448"/>
      <c r="BJ161" s="448"/>
      <c r="BK161" s="448"/>
      <c r="BL161" s="448"/>
    </row>
    <row r="162" spans="1:64" ht="13.25" customHeight="1">
      <c r="A162" s="454"/>
      <c r="B162" s="454"/>
      <c r="C162" s="454"/>
      <c r="D162" s="454"/>
      <c r="E162" s="454"/>
      <c r="F162" s="454"/>
      <c r="G162" s="454"/>
      <c r="H162" s="454"/>
      <c r="I162" s="454"/>
      <c r="J162" s="454"/>
      <c r="K162" s="454"/>
      <c r="L162" s="454"/>
      <c r="M162" s="454"/>
      <c r="N162" s="454"/>
      <c r="O162" s="454"/>
      <c r="P162" s="454"/>
      <c r="Q162" s="454"/>
      <c r="R162" s="454"/>
      <c r="S162" s="455"/>
      <c r="T162" s="454"/>
      <c r="U162" s="454"/>
      <c r="V162" s="454"/>
      <c r="W162" s="454"/>
      <c r="X162" s="454"/>
      <c r="Y162" s="454"/>
      <c r="Z162" s="454"/>
      <c r="AA162" s="454"/>
      <c r="AB162" s="454"/>
      <c r="AC162" s="454"/>
      <c r="AD162" s="450"/>
      <c r="AE162" s="450"/>
      <c r="AF162" s="450"/>
      <c r="AG162" s="448"/>
      <c r="AH162" s="448"/>
      <c r="AI162" s="448"/>
      <c r="AJ162" s="448"/>
      <c r="AK162" s="448"/>
      <c r="AL162" s="448"/>
      <c r="AM162" s="448"/>
      <c r="AN162" s="448"/>
      <c r="AO162" s="448"/>
      <c r="AP162" s="448"/>
      <c r="AQ162" s="448"/>
      <c r="AR162" s="448"/>
      <c r="AS162" s="448"/>
      <c r="AT162" s="448"/>
      <c r="AU162" s="448"/>
      <c r="AV162" s="448"/>
      <c r="AW162" s="448"/>
      <c r="AX162" s="448"/>
      <c r="AY162" s="448"/>
      <c r="AZ162" s="448"/>
      <c r="BA162" s="448"/>
      <c r="BB162" s="448"/>
      <c r="BC162" s="448"/>
      <c r="BD162" s="448"/>
      <c r="BE162" s="448"/>
      <c r="BF162" s="448"/>
      <c r="BG162" s="448"/>
      <c r="BH162" s="448"/>
      <c r="BI162" s="448"/>
      <c r="BJ162" s="448"/>
      <c r="BK162" s="448"/>
      <c r="BL162" s="448"/>
    </row>
    <row r="163" spans="1:64" ht="13.25" customHeight="1">
      <c r="A163" s="454"/>
      <c r="B163" s="454"/>
      <c r="C163" s="454"/>
      <c r="D163" s="454"/>
      <c r="E163" s="454"/>
      <c r="F163" s="454"/>
      <c r="G163" s="454"/>
      <c r="H163" s="454"/>
      <c r="I163" s="454"/>
      <c r="J163" s="454"/>
      <c r="K163" s="454"/>
      <c r="L163" s="454"/>
      <c r="M163" s="454"/>
      <c r="N163" s="454"/>
      <c r="O163" s="454"/>
      <c r="P163" s="454"/>
      <c r="Q163" s="454"/>
      <c r="R163" s="454"/>
      <c r="S163" s="455"/>
      <c r="T163" s="454"/>
      <c r="U163" s="454"/>
      <c r="V163" s="454"/>
      <c r="W163" s="454"/>
      <c r="X163" s="454"/>
      <c r="Y163" s="454"/>
      <c r="Z163" s="454"/>
      <c r="AA163" s="454"/>
      <c r="AB163" s="454"/>
      <c r="AC163" s="454"/>
      <c r="AD163" s="450"/>
      <c r="AE163" s="450"/>
      <c r="AF163" s="450"/>
      <c r="AG163" s="448"/>
      <c r="AH163" s="448"/>
      <c r="AI163" s="448"/>
      <c r="AJ163" s="448"/>
      <c r="AK163" s="448"/>
      <c r="AL163" s="448"/>
      <c r="AM163" s="448"/>
      <c r="AN163" s="448"/>
      <c r="AO163" s="448"/>
      <c r="AP163" s="448"/>
      <c r="AQ163" s="448"/>
      <c r="AR163" s="448"/>
      <c r="AS163" s="448"/>
      <c r="AT163" s="448"/>
      <c r="AU163" s="448"/>
      <c r="AV163" s="448"/>
      <c r="AW163" s="448"/>
      <c r="AX163" s="448"/>
      <c r="AY163" s="448"/>
      <c r="AZ163" s="448"/>
      <c r="BA163" s="448"/>
      <c r="BB163" s="448"/>
      <c r="BC163" s="448"/>
      <c r="BD163" s="448"/>
      <c r="BE163" s="448"/>
      <c r="BF163" s="448"/>
      <c r="BG163" s="448"/>
      <c r="BH163" s="448"/>
      <c r="BI163" s="448"/>
      <c r="BJ163" s="448"/>
      <c r="BK163" s="448"/>
      <c r="BL163" s="448"/>
    </row>
    <row r="164" spans="1:64" ht="13.25" customHeight="1">
      <c r="A164" s="454"/>
      <c r="B164" s="454"/>
      <c r="C164" s="454"/>
      <c r="D164" s="454"/>
      <c r="E164" s="454"/>
      <c r="F164" s="454"/>
      <c r="G164" s="454"/>
      <c r="H164" s="454"/>
      <c r="I164" s="454"/>
      <c r="J164" s="454"/>
      <c r="K164" s="454"/>
      <c r="L164" s="454"/>
      <c r="M164" s="454"/>
      <c r="N164" s="454"/>
      <c r="O164" s="454"/>
      <c r="P164" s="454"/>
      <c r="Q164" s="454"/>
      <c r="R164" s="454"/>
      <c r="S164" s="455"/>
      <c r="T164" s="454"/>
      <c r="U164" s="454"/>
      <c r="V164" s="454"/>
      <c r="W164" s="454"/>
      <c r="X164" s="454"/>
      <c r="Y164" s="454"/>
      <c r="Z164" s="454"/>
      <c r="AA164" s="454"/>
      <c r="AB164" s="454"/>
      <c r="AC164" s="454"/>
      <c r="AD164" s="450"/>
      <c r="AE164" s="450"/>
      <c r="AF164" s="450"/>
      <c r="AG164" s="448"/>
      <c r="AH164" s="448"/>
      <c r="AI164" s="448"/>
      <c r="AJ164" s="448"/>
      <c r="AK164" s="448"/>
      <c r="AL164" s="448"/>
      <c r="AM164" s="448"/>
      <c r="AN164" s="448"/>
      <c r="AO164" s="448"/>
      <c r="AP164" s="448"/>
      <c r="AQ164" s="448"/>
      <c r="AR164" s="448"/>
      <c r="AS164" s="448"/>
      <c r="AT164" s="448"/>
      <c r="AU164" s="448"/>
      <c r="AV164" s="448"/>
      <c r="AW164" s="448"/>
      <c r="AX164" s="448"/>
      <c r="AY164" s="448"/>
      <c r="AZ164" s="448"/>
      <c r="BA164" s="448"/>
      <c r="BB164" s="448"/>
      <c r="BC164" s="448"/>
      <c r="BD164" s="448"/>
      <c r="BE164" s="448"/>
      <c r="BF164" s="448"/>
      <c r="BG164" s="448"/>
      <c r="BH164" s="448"/>
      <c r="BI164" s="448"/>
      <c r="BJ164" s="448"/>
      <c r="BK164" s="448"/>
      <c r="BL164" s="448"/>
    </row>
    <row r="165" spans="1:64" ht="13.25" customHeight="1">
      <c r="A165" s="454"/>
      <c r="B165" s="454"/>
      <c r="C165" s="454"/>
      <c r="D165" s="454"/>
      <c r="E165" s="454"/>
      <c r="F165" s="454"/>
      <c r="G165" s="454"/>
      <c r="H165" s="454"/>
      <c r="I165" s="454"/>
      <c r="J165" s="454"/>
      <c r="K165" s="454"/>
      <c r="L165" s="454"/>
      <c r="M165" s="454"/>
      <c r="N165" s="454"/>
      <c r="O165" s="454"/>
      <c r="P165" s="454"/>
      <c r="Q165" s="454"/>
      <c r="R165" s="454"/>
      <c r="S165" s="455"/>
      <c r="T165" s="454"/>
      <c r="U165" s="454"/>
      <c r="V165" s="454"/>
      <c r="W165" s="454"/>
      <c r="X165" s="454"/>
      <c r="Y165" s="454"/>
      <c r="Z165" s="454"/>
      <c r="AA165" s="454"/>
      <c r="AB165" s="454"/>
      <c r="AC165" s="454"/>
      <c r="AD165" s="450"/>
      <c r="AE165" s="450"/>
      <c r="AF165" s="450"/>
      <c r="AG165" s="448"/>
      <c r="AH165" s="448"/>
      <c r="AI165" s="448"/>
      <c r="AJ165" s="448"/>
      <c r="AK165" s="448"/>
      <c r="AL165" s="448"/>
      <c r="AM165" s="448"/>
      <c r="AN165" s="448"/>
      <c r="AO165" s="448"/>
      <c r="AP165" s="448"/>
      <c r="AQ165" s="448"/>
      <c r="AR165" s="448"/>
      <c r="AS165" s="448"/>
      <c r="AT165" s="448"/>
      <c r="AU165" s="448"/>
      <c r="AV165" s="448"/>
      <c r="AW165" s="448"/>
      <c r="AX165" s="448"/>
      <c r="AY165" s="448"/>
      <c r="AZ165" s="448"/>
      <c r="BA165" s="448"/>
      <c r="BB165" s="448"/>
      <c r="BC165" s="448"/>
      <c r="BD165" s="448"/>
      <c r="BE165" s="448"/>
      <c r="BF165" s="448"/>
      <c r="BG165" s="448"/>
      <c r="BH165" s="448"/>
      <c r="BI165" s="448"/>
      <c r="BJ165" s="448"/>
      <c r="BK165" s="448"/>
      <c r="BL165" s="448"/>
    </row>
    <row r="166" spans="1:64" ht="13.25" customHeight="1">
      <c r="A166" s="454"/>
      <c r="B166" s="454"/>
      <c r="C166" s="454"/>
      <c r="D166" s="454"/>
      <c r="E166" s="454"/>
      <c r="F166" s="454"/>
      <c r="G166" s="454"/>
      <c r="H166" s="454"/>
      <c r="I166" s="454"/>
      <c r="J166" s="454"/>
      <c r="K166" s="454"/>
      <c r="L166" s="454"/>
      <c r="M166" s="454"/>
      <c r="N166" s="454"/>
      <c r="O166" s="454"/>
      <c r="P166" s="454"/>
      <c r="Q166" s="454"/>
      <c r="R166" s="454"/>
      <c r="S166" s="455"/>
      <c r="T166" s="454"/>
      <c r="U166" s="454"/>
      <c r="V166" s="454"/>
      <c r="W166" s="454"/>
      <c r="X166" s="454"/>
      <c r="Y166" s="454"/>
      <c r="Z166" s="454"/>
      <c r="AA166" s="454"/>
      <c r="AB166" s="454"/>
      <c r="AC166" s="454"/>
      <c r="AD166" s="450"/>
      <c r="AE166" s="450"/>
      <c r="AF166" s="450"/>
      <c r="AG166" s="448"/>
      <c r="AH166" s="448"/>
      <c r="AI166" s="448"/>
      <c r="AJ166" s="448"/>
      <c r="AK166" s="448"/>
      <c r="AL166" s="448"/>
      <c r="AM166" s="448"/>
      <c r="AN166" s="448"/>
      <c r="AO166" s="448"/>
      <c r="AP166" s="448"/>
      <c r="AQ166" s="448"/>
      <c r="AR166" s="448"/>
      <c r="AS166" s="448"/>
      <c r="AT166" s="448"/>
      <c r="AU166" s="448"/>
      <c r="AV166" s="448"/>
      <c r="AW166" s="448"/>
      <c r="AX166" s="448"/>
      <c r="AY166" s="448"/>
      <c r="AZ166" s="448"/>
      <c r="BA166" s="448"/>
      <c r="BB166" s="448"/>
      <c r="BC166" s="448"/>
      <c r="BD166" s="448"/>
      <c r="BE166" s="448"/>
      <c r="BF166" s="448"/>
      <c r="BG166" s="448"/>
      <c r="BH166" s="448"/>
      <c r="BI166" s="448"/>
      <c r="BJ166" s="448"/>
      <c r="BK166" s="448"/>
      <c r="BL166" s="448"/>
    </row>
    <row r="167" spans="1:64" ht="13.25" customHeight="1">
      <c r="A167" s="454"/>
      <c r="B167" s="454"/>
      <c r="C167" s="454"/>
      <c r="D167" s="454"/>
      <c r="E167" s="454"/>
      <c r="F167" s="454"/>
      <c r="G167" s="454"/>
      <c r="H167" s="454"/>
      <c r="I167" s="454"/>
      <c r="J167" s="454"/>
      <c r="K167" s="454"/>
      <c r="L167" s="454"/>
      <c r="M167" s="454"/>
      <c r="N167" s="454"/>
      <c r="O167" s="454"/>
      <c r="P167" s="454"/>
      <c r="Q167" s="454"/>
      <c r="R167" s="454"/>
      <c r="S167" s="455"/>
      <c r="T167" s="454"/>
      <c r="U167" s="454"/>
      <c r="V167" s="454"/>
      <c r="W167" s="454"/>
      <c r="X167" s="454"/>
      <c r="Y167" s="454"/>
      <c r="Z167" s="454"/>
      <c r="AA167" s="454"/>
      <c r="AB167" s="454"/>
      <c r="AC167" s="454"/>
      <c r="AD167" s="450"/>
      <c r="AE167" s="450"/>
      <c r="AF167" s="450"/>
      <c r="AG167" s="448"/>
      <c r="AH167" s="448"/>
      <c r="AI167" s="448"/>
      <c r="AJ167" s="448"/>
      <c r="AK167" s="448"/>
      <c r="AL167" s="448"/>
      <c r="AM167" s="448"/>
      <c r="AN167" s="448"/>
      <c r="AO167" s="448"/>
      <c r="AP167" s="448"/>
      <c r="AQ167" s="448"/>
      <c r="AR167" s="448"/>
      <c r="AS167" s="448"/>
      <c r="AT167" s="448"/>
      <c r="AU167" s="448"/>
      <c r="AV167" s="448"/>
      <c r="AW167" s="448"/>
      <c r="AX167" s="448"/>
      <c r="AY167" s="448"/>
      <c r="AZ167" s="448"/>
      <c r="BA167" s="448"/>
      <c r="BB167" s="448"/>
      <c r="BC167" s="448"/>
      <c r="BD167" s="448"/>
      <c r="BE167" s="448"/>
      <c r="BF167" s="448"/>
      <c r="BG167" s="448"/>
      <c r="BH167" s="448"/>
      <c r="BI167" s="448"/>
      <c r="BJ167" s="448"/>
      <c r="BK167" s="448"/>
      <c r="BL167" s="448"/>
    </row>
    <row r="168" spans="1:64" ht="13.25" customHeight="1">
      <c r="A168" s="454"/>
      <c r="B168" s="454"/>
      <c r="C168" s="454"/>
      <c r="D168" s="454"/>
      <c r="E168" s="454"/>
      <c r="F168" s="454"/>
      <c r="G168" s="454"/>
      <c r="H168" s="454"/>
      <c r="I168" s="454"/>
      <c r="J168" s="454"/>
      <c r="K168" s="454"/>
      <c r="L168" s="454"/>
      <c r="M168" s="454"/>
      <c r="N168" s="454"/>
      <c r="O168" s="454"/>
      <c r="P168" s="454"/>
      <c r="Q168" s="454"/>
      <c r="R168" s="454"/>
      <c r="S168" s="455"/>
      <c r="T168" s="454"/>
      <c r="U168" s="454"/>
      <c r="V168" s="454"/>
      <c r="W168" s="454"/>
      <c r="X168" s="454"/>
      <c r="Y168" s="454"/>
      <c r="Z168" s="454"/>
      <c r="AA168" s="454"/>
      <c r="AB168" s="454"/>
      <c r="AC168" s="454"/>
      <c r="AD168" s="450"/>
      <c r="AE168" s="450"/>
      <c r="AF168" s="450"/>
      <c r="AG168" s="448"/>
      <c r="AH168" s="448"/>
      <c r="AI168" s="448"/>
      <c r="AJ168" s="448"/>
      <c r="AK168" s="448"/>
      <c r="AL168" s="448"/>
      <c r="AM168" s="448"/>
      <c r="AN168" s="448"/>
      <c r="AO168" s="448"/>
      <c r="AP168" s="448"/>
      <c r="AQ168" s="448"/>
      <c r="AR168" s="448"/>
      <c r="AS168" s="448"/>
      <c r="AT168" s="448"/>
      <c r="AU168" s="448"/>
      <c r="AV168" s="448"/>
      <c r="AW168" s="448"/>
      <c r="AX168" s="448"/>
      <c r="AY168" s="448"/>
      <c r="AZ168" s="448"/>
      <c r="BA168" s="448"/>
      <c r="BB168" s="448"/>
      <c r="BC168" s="448"/>
      <c r="BD168" s="448"/>
      <c r="BE168" s="448"/>
      <c r="BF168" s="448"/>
      <c r="BG168" s="448"/>
      <c r="BH168" s="448"/>
      <c r="BI168" s="448"/>
      <c r="BJ168" s="448"/>
      <c r="BK168" s="448"/>
      <c r="BL168" s="448"/>
    </row>
    <row r="169" spans="1:64" ht="13.25" customHeight="1">
      <c r="A169" s="454"/>
      <c r="B169" s="454"/>
      <c r="C169" s="454"/>
      <c r="D169" s="454"/>
      <c r="E169" s="454"/>
      <c r="F169" s="454"/>
      <c r="G169" s="454"/>
      <c r="H169" s="454"/>
      <c r="I169" s="454"/>
      <c r="J169" s="454"/>
      <c r="K169" s="454"/>
      <c r="L169" s="454"/>
      <c r="M169" s="454"/>
      <c r="N169" s="454"/>
      <c r="O169" s="454"/>
      <c r="P169" s="454"/>
      <c r="Q169" s="454"/>
      <c r="R169" s="454"/>
      <c r="S169" s="455"/>
      <c r="T169" s="454"/>
      <c r="U169" s="454"/>
      <c r="V169" s="454"/>
      <c r="W169" s="454"/>
      <c r="X169" s="454"/>
      <c r="Y169" s="454"/>
      <c r="Z169" s="454"/>
      <c r="AA169" s="454"/>
      <c r="AB169" s="454"/>
      <c r="AC169" s="454"/>
      <c r="AD169" s="450"/>
      <c r="AE169" s="450"/>
      <c r="AF169" s="450"/>
      <c r="AG169" s="448"/>
      <c r="AH169" s="448"/>
      <c r="AI169" s="448"/>
      <c r="AJ169" s="448"/>
      <c r="AK169" s="448"/>
      <c r="AL169" s="448"/>
      <c r="AM169" s="448"/>
      <c r="AN169" s="448"/>
      <c r="AO169" s="448"/>
      <c r="AP169" s="448"/>
      <c r="AQ169" s="448"/>
      <c r="AR169" s="448"/>
      <c r="AS169" s="448"/>
      <c r="AT169" s="448"/>
      <c r="AU169" s="448"/>
      <c r="AV169" s="448"/>
      <c r="AW169" s="448"/>
      <c r="AX169" s="448"/>
      <c r="AY169" s="448"/>
      <c r="AZ169" s="448"/>
      <c r="BA169" s="448"/>
      <c r="BB169" s="448"/>
      <c r="BC169" s="448"/>
      <c r="BD169" s="448"/>
      <c r="BE169" s="448"/>
      <c r="BF169" s="448"/>
      <c r="BG169" s="448"/>
      <c r="BH169" s="448"/>
      <c r="BI169" s="448"/>
      <c r="BJ169" s="448"/>
      <c r="BK169" s="448"/>
      <c r="BL169" s="448"/>
    </row>
    <row r="170" spans="1:64" ht="13.25" customHeight="1">
      <c r="A170" s="454"/>
      <c r="B170" s="454"/>
      <c r="C170" s="454"/>
      <c r="D170" s="454"/>
      <c r="E170" s="454"/>
      <c r="F170" s="454"/>
      <c r="G170" s="454"/>
      <c r="H170" s="454"/>
      <c r="I170" s="454"/>
      <c r="J170" s="454"/>
      <c r="K170" s="454"/>
      <c r="L170" s="454"/>
      <c r="M170" s="454"/>
      <c r="N170" s="454"/>
      <c r="O170" s="454"/>
      <c r="P170" s="454"/>
      <c r="Q170" s="454"/>
      <c r="R170" s="454"/>
      <c r="S170" s="455"/>
      <c r="T170" s="454"/>
      <c r="U170" s="454"/>
      <c r="V170" s="454"/>
      <c r="W170" s="454"/>
      <c r="X170" s="454"/>
      <c r="Y170" s="454"/>
      <c r="Z170" s="454"/>
      <c r="AA170" s="454"/>
      <c r="AB170" s="454"/>
      <c r="AC170" s="454"/>
      <c r="AD170" s="450"/>
      <c r="AE170" s="450"/>
      <c r="AF170" s="450"/>
      <c r="AG170" s="448"/>
      <c r="AH170" s="448"/>
      <c r="AI170" s="448"/>
      <c r="AJ170" s="448"/>
      <c r="AK170" s="448"/>
      <c r="AL170" s="448"/>
      <c r="AM170" s="448"/>
      <c r="AN170" s="448"/>
      <c r="AO170" s="448"/>
      <c r="AP170" s="448"/>
      <c r="AQ170" s="448"/>
      <c r="AR170" s="448"/>
      <c r="AS170" s="448"/>
      <c r="AT170" s="448"/>
      <c r="AU170" s="448"/>
      <c r="AV170" s="448"/>
      <c r="AW170" s="448"/>
      <c r="AX170" s="448"/>
      <c r="AY170" s="448"/>
      <c r="AZ170" s="448"/>
      <c r="BA170" s="448"/>
      <c r="BB170" s="448"/>
      <c r="BC170" s="448"/>
      <c r="BD170" s="448"/>
      <c r="BE170" s="448"/>
      <c r="BF170" s="448"/>
      <c r="BG170" s="448"/>
      <c r="BH170" s="448"/>
      <c r="BI170" s="448"/>
      <c r="BJ170" s="448"/>
      <c r="BK170" s="448"/>
      <c r="BL170" s="448"/>
    </row>
    <row r="171" spans="1:64" ht="13.25" customHeight="1">
      <c r="A171" s="454"/>
      <c r="B171" s="454"/>
      <c r="C171" s="454"/>
      <c r="D171" s="454"/>
      <c r="E171" s="454"/>
      <c r="F171" s="454"/>
      <c r="G171" s="454"/>
      <c r="H171" s="454"/>
      <c r="I171" s="454"/>
      <c r="J171" s="454"/>
      <c r="K171" s="454"/>
      <c r="L171" s="454"/>
      <c r="M171" s="454"/>
      <c r="N171" s="454"/>
      <c r="O171" s="454"/>
      <c r="P171" s="454"/>
      <c r="Q171" s="454"/>
      <c r="R171" s="454"/>
      <c r="S171" s="455"/>
      <c r="T171" s="454"/>
      <c r="U171" s="454"/>
      <c r="V171" s="454"/>
      <c r="W171" s="454"/>
      <c r="X171" s="454"/>
      <c r="Y171" s="454"/>
      <c r="Z171" s="454"/>
      <c r="AA171" s="454"/>
      <c r="AB171" s="454"/>
      <c r="AC171" s="454"/>
      <c r="AD171" s="450"/>
      <c r="AE171" s="450"/>
      <c r="AF171" s="450"/>
      <c r="AG171" s="448"/>
      <c r="AH171" s="448"/>
      <c r="AI171" s="448"/>
      <c r="AJ171" s="448"/>
      <c r="AK171" s="448"/>
      <c r="AL171" s="448"/>
      <c r="AM171" s="448"/>
      <c r="AN171" s="448"/>
      <c r="AO171" s="448"/>
      <c r="AP171" s="448"/>
      <c r="AQ171" s="448"/>
      <c r="AR171" s="448"/>
      <c r="AS171" s="448"/>
      <c r="AT171" s="448"/>
      <c r="AU171" s="448"/>
      <c r="AV171" s="448"/>
      <c r="AW171" s="448"/>
      <c r="AX171" s="448"/>
      <c r="AY171" s="448"/>
      <c r="AZ171" s="448"/>
      <c r="BA171" s="448"/>
      <c r="BB171" s="448"/>
      <c r="BC171" s="448"/>
      <c r="BD171" s="448"/>
      <c r="BE171" s="448"/>
      <c r="BF171" s="448"/>
      <c r="BG171" s="448"/>
      <c r="BH171" s="448"/>
      <c r="BI171" s="448"/>
      <c r="BJ171" s="448"/>
      <c r="BK171" s="448"/>
      <c r="BL171" s="448"/>
    </row>
    <row r="172" spans="1:64" ht="13.25" customHeight="1">
      <c r="A172" s="454"/>
      <c r="B172" s="454"/>
      <c r="C172" s="454"/>
      <c r="D172" s="454"/>
      <c r="E172" s="454"/>
      <c r="F172" s="454"/>
      <c r="G172" s="454"/>
      <c r="H172" s="454"/>
      <c r="I172" s="454"/>
      <c r="J172" s="454"/>
      <c r="K172" s="454"/>
      <c r="L172" s="454"/>
      <c r="M172" s="454"/>
      <c r="N172" s="454"/>
      <c r="O172" s="454"/>
      <c r="P172" s="454"/>
      <c r="Q172" s="454"/>
      <c r="R172" s="454"/>
      <c r="S172" s="455"/>
      <c r="T172" s="454"/>
      <c r="U172" s="454"/>
      <c r="V172" s="454"/>
      <c r="W172" s="454"/>
      <c r="X172" s="454"/>
      <c r="Y172" s="454"/>
      <c r="Z172" s="454"/>
      <c r="AA172" s="454"/>
      <c r="AB172" s="454"/>
      <c r="AC172" s="454"/>
      <c r="AD172" s="450"/>
      <c r="AE172" s="450"/>
      <c r="AF172" s="450"/>
      <c r="AG172" s="448"/>
      <c r="AH172" s="448"/>
      <c r="AI172" s="448"/>
      <c r="AJ172" s="448"/>
      <c r="AK172" s="448"/>
      <c r="AL172" s="448"/>
      <c r="AM172" s="448"/>
      <c r="AN172" s="448"/>
      <c r="AO172" s="448"/>
      <c r="AP172" s="448"/>
      <c r="AQ172" s="448"/>
      <c r="AR172" s="448"/>
      <c r="AS172" s="448"/>
      <c r="AT172" s="448"/>
      <c r="AU172" s="448"/>
      <c r="AV172" s="448"/>
      <c r="AW172" s="448"/>
      <c r="AX172" s="448"/>
      <c r="AY172" s="448"/>
      <c r="AZ172" s="448"/>
      <c r="BA172" s="448"/>
      <c r="BB172" s="448"/>
      <c r="BC172" s="448"/>
      <c r="BD172" s="448"/>
      <c r="BE172" s="448"/>
      <c r="BF172" s="448"/>
      <c r="BG172" s="448"/>
      <c r="BH172" s="448"/>
      <c r="BI172" s="448"/>
      <c r="BJ172" s="448"/>
      <c r="BK172" s="448"/>
      <c r="BL172" s="448"/>
    </row>
    <row r="173" spans="1:64" ht="13.25" customHeight="1">
      <c r="A173" s="454"/>
      <c r="B173" s="454"/>
      <c r="C173" s="454"/>
      <c r="D173" s="454"/>
      <c r="E173" s="454"/>
      <c r="F173" s="454"/>
      <c r="G173" s="454"/>
      <c r="H173" s="454"/>
      <c r="I173" s="454"/>
      <c r="J173" s="454"/>
      <c r="K173" s="454"/>
      <c r="L173" s="454"/>
      <c r="M173" s="454"/>
      <c r="N173" s="454"/>
      <c r="O173" s="454"/>
      <c r="P173" s="454"/>
      <c r="Q173" s="454"/>
      <c r="R173" s="454"/>
      <c r="S173" s="455"/>
      <c r="T173" s="454"/>
      <c r="U173" s="454"/>
      <c r="V173" s="454"/>
      <c r="W173" s="454"/>
      <c r="X173" s="454"/>
      <c r="Y173" s="454"/>
      <c r="Z173" s="454"/>
      <c r="AA173" s="454"/>
      <c r="AB173" s="454"/>
      <c r="AC173" s="454"/>
      <c r="AD173" s="450"/>
      <c r="AE173" s="450"/>
      <c r="AF173" s="450"/>
      <c r="AG173" s="448"/>
      <c r="AH173" s="448"/>
      <c r="AI173" s="448"/>
      <c r="AJ173" s="448"/>
      <c r="AK173" s="448"/>
      <c r="AL173" s="448"/>
      <c r="AM173" s="448"/>
      <c r="AN173" s="448"/>
      <c r="AO173" s="448"/>
      <c r="AP173" s="448"/>
      <c r="AQ173" s="448"/>
      <c r="AR173" s="448"/>
      <c r="AS173" s="448"/>
      <c r="AT173" s="448"/>
      <c r="AU173" s="448"/>
      <c r="AV173" s="448"/>
      <c r="AW173" s="448"/>
      <c r="AX173" s="448"/>
      <c r="AY173" s="448"/>
      <c r="AZ173" s="448"/>
      <c r="BA173" s="448"/>
      <c r="BB173" s="448"/>
      <c r="BC173" s="448"/>
      <c r="BD173" s="448"/>
      <c r="BE173" s="448"/>
      <c r="BF173" s="448"/>
      <c r="BG173" s="448"/>
      <c r="BH173" s="448"/>
      <c r="BI173" s="448"/>
      <c r="BJ173" s="448"/>
      <c r="BK173" s="448"/>
      <c r="BL173" s="448"/>
    </row>
    <row r="174" spans="1:64" ht="13.25" customHeight="1">
      <c r="A174" s="454"/>
      <c r="B174" s="454"/>
      <c r="C174" s="454"/>
      <c r="D174" s="454"/>
      <c r="E174" s="454"/>
      <c r="F174" s="454"/>
      <c r="G174" s="454"/>
      <c r="H174" s="454"/>
      <c r="I174" s="454"/>
      <c r="J174" s="454"/>
      <c r="K174" s="454"/>
      <c r="L174" s="454"/>
      <c r="M174" s="454"/>
      <c r="N174" s="454"/>
      <c r="O174" s="454"/>
      <c r="P174" s="454"/>
      <c r="Q174" s="454"/>
      <c r="R174" s="454"/>
      <c r="S174" s="455"/>
      <c r="T174" s="454"/>
      <c r="U174" s="454"/>
      <c r="V174" s="454"/>
      <c r="W174" s="454"/>
      <c r="X174" s="454"/>
      <c r="Y174" s="454"/>
      <c r="Z174" s="454"/>
      <c r="AA174" s="454"/>
      <c r="AB174" s="454"/>
      <c r="AC174" s="454"/>
      <c r="AD174" s="450"/>
      <c r="AE174" s="450"/>
      <c r="AF174" s="450"/>
      <c r="AG174" s="448"/>
      <c r="AH174" s="448"/>
      <c r="AI174" s="448"/>
      <c r="AJ174" s="448"/>
      <c r="AK174" s="448"/>
      <c r="AL174" s="448"/>
      <c r="AM174" s="448"/>
      <c r="AN174" s="448"/>
      <c r="AO174" s="448"/>
      <c r="AP174" s="448"/>
      <c r="AQ174" s="448"/>
      <c r="AR174" s="448"/>
      <c r="AS174" s="448"/>
      <c r="AT174" s="448"/>
      <c r="AU174" s="448"/>
      <c r="AV174" s="448"/>
      <c r="AW174" s="448"/>
      <c r="AX174" s="448"/>
      <c r="AY174" s="448"/>
      <c r="AZ174" s="448"/>
      <c r="BA174" s="448"/>
      <c r="BB174" s="448"/>
      <c r="BC174" s="448"/>
      <c r="BD174" s="448"/>
      <c r="BE174" s="448"/>
      <c r="BF174" s="448"/>
      <c r="BG174" s="448"/>
      <c r="BH174" s="448"/>
      <c r="BI174" s="448"/>
      <c r="BJ174" s="448"/>
      <c r="BK174" s="448"/>
      <c r="BL174" s="448"/>
    </row>
    <row r="175" spans="1:64" ht="13.25" customHeight="1">
      <c r="A175" s="454"/>
      <c r="B175" s="454"/>
      <c r="C175" s="454"/>
      <c r="D175" s="454"/>
      <c r="E175" s="454"/>
      <c r="F175" s="454"/>
      <c r="G175" s="454"/>
      <c r="H175" s="454"/>
      <c r="I175" s="454"/>
      <c r="J175" s="454"/>
      <c r="K175" s="454"/>
      <c r="L175" s="454"/>
      <c r="M175" s="454"/>
      <c r="N175" s="454"/>
      <c r="O175" s="454"/>
      <c r="P175" s="454"/>
      <c r="Q175" s="454"/>
      <c r="R175" s="454"/>
      <c r="S175" s="455"/>
      <c r="T175" s="454"/>
      <c r="U175" s="454"/>
      <c r="V175" s="454"/>
      <c r="W175" s="454"/>
      <c r="X175" s="454"/>
      <c r="Y175" s="454"/>
      <c r="Z175" s="454"/>
      <c r="AA175" s="454"/>
      <c r="AB175" s="454"/>
      <c r="AC175" s="454"/>
      <c r="AD175" s="450"/>
      <c r="AE175" s="450"/>
      <c r="AF175" s="450"/>
      <c r="AG175" s="448"/>
      <c r="AH175" s="448"/>
      <c r="AI175" s="448"/>
      <c r="AJ175" s="448"/>
      <c r="AK175" s="448"/>
      <c r="AL175" s="448"/>
      <c r="AM175" s="448"/>
      <c r="AN175" s="448"/>
      <c r="AO175" s="448"/>
      <c r="AP175" s="448"/>
      <c r="AQ175" s="448"/>
      <c r="AR175" s="448"/>
      <c r="AS175" s="448"/>
      <c r="AT175" s="448"/>
      <c r="AU175" s="448"/>
      <c r="AV175" s="448"/>
      <c r="AW175" s="448"/>
      <c r="AX175" s="448"/>
      <c r="AY175" s="448"/>
      <c r="AZ175" s="448"/>
      <c r="BA175" s="448"/>
      <c r="BB175" s="448"/>
      <c r="BC175" s="448"/>
      <c r="BD175" s="448"/>
      <c r="BE175" s="448"/>
      <c r="BF175" s="448"/>
      <c r="BG175" s="448"/>
      <c r="BH175" s="448"/>
      <c r="BI175" s="448"/>
      <c r="BJ175" s="448"/>
      <c r="BK175" s="448"/>
      <c r="BL175" s="448"/>
    </row>
    <row r="176" spans="1:64" ht="13.25" customHeight="1">
      <c r="A176" s="454"/>
      <c r="B176" s="454"/>
      <c r="C176" s="454"/>
      <c r="D176" s="454"/>
      <c r="E176" s="454"/>
      <c r="F176" s="454"/>
      <c r="G176" s="454"/>
      <c r="H176" s="454"/>
      <c r="I176" s="454"/>
      <c r="J176" s="454"/>
      <c r="K176" s="454"/>
      <c r="L176" s="454"/>
      <c r="M176" s="454"/>
      <c r="N176" s="454"/>
      <c r="O176" s="454"/>
      <c r="P176" s="454"/>
      <c r="Q176" s="454"/>
      <c r="R176" s="454"/>
      <c r="S176" s="455"/>
      <c r="T176" s="454"/>
      <c r="U176" s="454"/>
      <c r="V176" s="454"/>
      <c r="W176" s="454"/>
      <c r="X176" s="454"/>
      <c r="Y176" s="454"/>
      <c r="Z176" s="454"/>
      <c r="AA176" s="454"/>
      <c r="AB176" s="454"/>
      <c r="AC176" s="454"/>
      <c r="AD176" s="450"/>
      <c r="AE176" s="450"/>
      <c r="AF176" s="450"/>
      <c r="AG176" s="448"/>
      <c r="AH176" s="448"/>
      <c r="AI176" s="448"/>
      <c r="AJ176" s="448"/>
      <c r="AK176" s="448"/>
      <c r="AL176" s="448"/>
      <c r="AM176" s="448"/>
      <c r="AN176" s="448"/>
      <c r="AO176" s="448"/>
      <c r="AP176" s="448"/>
      <c r="AQ176" s="448"/>
      <c r="AR176" s="448"/>
      <c r="AS176" s="448"/>
      <c r="AT176" s="448"/>
      <c r="AU176" s="448"/>
      <c r="AV176" s="448"/>
      <c r="AW176" s="448"/>
      <c r="AX176" s="448"/>
      <c r="AY176" s="448"/>
      <c r="AZ176" s="448"/>
      <c r="BA176" s="448"/>
      <c r="BB176" s="448"/>
      <c r="BC176" s="448"/>
      <c r="BD176" s="448"/>
      <c r="BE176" s="448"/>
      <c r="BF176" s="448"/>
      <c r="BG176" s="448"/>
      <c r="BH176" s="448"/>
      <c r="BI176" s="448"/>
      <c r="BJ176" s="448"/>
      <c r="BK176" s="448"/>
      <c r="BL176" s="448"/>
    </row>
    <row r="177" spans="1:64" ht="13.25" customHeight="1">
      <c r="A177" s="454"/>
      <c r="B177" s="454"/>
      <c r="C177" s="454"/>
      <c r="D177" s="454"/>
      <c r="E177" s="454"/>
      <c r="F177" s="454"/>
      <c r="G177" s="454"/>
      <c r="H177" s="454"/>
      <c r="I177" s="454"/>
      <c r="J177" s="454"/>
      <c r="K177" s="454"/>
      <c r="L177" s="454"/>
      <c r="M177" s="454"/>
      <c r="N177" s="454"/>
      <c r="O177" s="454"/>
      <c r="P177" s="454"/>
      <c r="Q177" s="454"/>
      <c r="R177" s="454"/>
      <c r="S177" s="455"/>
      <c r="T177" s="454"/>
      <c r="U177" s="454"/>
      <c r="V177" s="454"/>
      <c r="W177" s="454"/>
      <c r="X177" s="454"/>
      <c r="Y177" s="454"/>
      <c r="Z177" s="454"/>
      <c r="AA177" s="454"/>
      <c r="AB177" s="454"/>
      <c r="AC177" s="454"/>
      <c r="AD177" s="450"/>
      <c r="AE177" s="450"/>
      <c r="AF177" s="450"/>
      <c r="AG177" s="448"/>
      <c r="AH177" s="448"/>
      <c r="AI177" s="448"/>
      <c r="AJ177" s="448"/>
      <c r="AK177" s="448"/>
      <c r="AL177" s="448"/>
      <c r="AM177" s="448"/>
      <c r="AN177" s="448"/>
      <c r="AO177" s="448"/>
      <c r="AP177" s="448"/>
      <c r="AQ177" s="448"/>
      <c r="AR177" s="448"/>
      <c r="AS177" s="448"/>
      <c r="AT177" s="448"/>
      <c r="AU177" s="448"/>
      <c r="AV177" s="448"/>
      <c r="AW177" s="448"/>
      <c r="AX177" s="448"/>
      <c r="AY177" s="448"/>
      <c r="AZ177" s="448"/>
      <c r="BA177" s="448"/>
      <c r="BB177" s="448"/>
      <c r="BC177" s="448"/>
      <c r="BD177" s="448"/>
      <c r="BE177" s="448"/>
      <c r="BF177" s="448"/>
      <c r="BG177" s="448"/>
      <c r="BH177" s="448"/>
      <c r="BI177" s="448"/>
      <c r="BJ177" s="448"/>
      <c r="BK177" s="448"/>
      <c r="BL177" s="448"/>
    </row>
    <row r="178" spans="1:64" ht="13.25" customHeight="1">
      <c r="A178" s="454"/>
      <c r="B178" s="454"/>
      <c r="C178" s="454"/>
      <c r="D178" s="454"/>
      <c r="E178" s="454"/>
      <c r="F178" s="454"/>
      <c r="G178" s="454"/>
      <c r="H178" s="454"/>
      <c r="I178" s="454"/>
      <c r="J178" s="454"/>
      <c r="K178" s="454"/>
      <c r="L178" s="454"/>
      <c r="M178" s="454"/>
      <c r="N178" s="454"/>
      <c r="O178" s="454"/>
      <c r="P178" s="454"/>
      <c r="Q178" s="454"/>
      <c r="R178" s="454"/>
      <c r="S178" s="455"/>
      <c r="T178" s="454"/>
      <c r="U178" s="454"/>
      <c r="V178" s="454"/>
      <c r="W178" s="454"/>
      <c r="X178" s="454"/>
      <c r="Y178" s="454"/>
      <c r="Z178" s="454"/>
      <c r="AA178" s="454"/>
      <c r="AB178" s="454"/>
      <c r="AC178" s="454"/>
      <c r="AD178" s="450"/>
      <c r="AE178" s="450"/>
      <c r="AF178" s="450"/>
      <c r="AG178" s="448"/>
      <c r="AH178" s="448"/>
      <c r="AI178" s="448"/>
      <c r="AJ178" s="448"/>
      <c r="AK178" s="448"/>
      <c r="AL178" s="448"/>
      <c r="AM178" s="448"/>
      <c r="AN178" s="448"/>
      <c r="AO178" s="448"/>
      <c r="AP178" s="448"/>
      <c r="AQ178" s="448"/>
      <c r="AR178" s="448"/>
      <c r="AS178" s="448"/>
      <c r="AT178" s="448"/>
      <c r="AU178" s="448"/>
      <c r="AV178" s="448"/>
      <c r="AW178" s="448"/>
      <c r="AX178" s="448"/>
      <c r="AY178" s="448"/>
      <c r="AZ178" s="448"/>
      <c r="BA178" s="448"/>
      <c r="BB178" s="448"/>
      <c r="BC178" s="448"/>
      <c r="BD178" s="448"/>
      <c r="BE178" s="448"/>
      <c r="BF178" s="448"/>
      <c r="BG178" s="448"/>
      <c r="BH178" s="448"/>
      <c r="BI178" s="448"/>
      <c r="BJ178" s="448"/>
      <c r="BK178" s="448"/>
      <c r="BL178" s="448"/>
    </row>
    <row r="179" spans="1:64" ht="13.25" customHeight="1">
      <c r="A179" s="454"/>
      <c r="B179" s="454"/>
      <c r="C179" s="454"/>
      <c r="D179" s="454"/>
      <c r="E179" s="454"/>
      <c r="F179" s="454"/>
      <c r="G179" s="454"/>
      <c r="H179" s="454"/>
      <c r="I179" s="454"/>
      <c r="J179" s="454"/>
      <c r="K179" s="454"/>
      <c r="L179" s="454"/>
      <c r="M179" s="454"/>
      <c r="N179" s="454"/>
      <c r="O179" s="454"/>
      <c r="P179" s="454"/>
      <c r="Q179" s="454"/>
      <c r="R179" s="454"/>
      <c r="S179" s="455"/>
      <c r="T179" s="454"/>
      <c r="U179" s="454"/>
      <c r="V179" s="454"/>
      <c r="W179" s="454"/>
      <c r="X179" s="454"/>
      <c r="Y179" s="454"/>
      <c r="Z179" s="454"/>
      <c r="AA179" s="454"/>
      <c r="AB179" s="454"/>
      <c r="AC179" s="454"/>
      <c r="AD179" s="450"/>
      <c r="AE179" s="450"/>
      <c r="AF179" s="450"/>
      <c r="AG179" s="448"/>
      <c r="AH179" s="448"/>
      <c r="AI179" s="448"/>
      <c r="AJ179" s="448"/>
      <c r="AK179" s="448"/>
      <c r="AL179" s="448"/>
      <c r="AM179" s="448"/>
      <c r="AN179" s="448"/>
      <c r="AO179" s="448"/>
      <c r="AP179" s="448"/>
      <c r="AQ179" s="448"/>
      <c r="AR179" s="448"/>
      <c r="AS179" s="448"/>
      <c r="AT179" s="448"/>
      <c r="AU179" s="448"/>
      <c r="AV179" s="448"/>
      <c r="AW179" s="448"/>
      <c r="AX179" s="448"/>
      <c r="AY179" s="448"/>
      <c r="AZ179" s="448"/>
      <c r="BA179" s="448"/>
      <c r="BB179" s="448"/>
      <c r="BC179" s="448"/>
      <c r="BD179" s="448"/>
      <c r="BE179" s="448"/>
      <c r="BF179" s="448"/>
      <c r="BG179" s="448"/>
      <c r="BH179" s="448"/>
      <c r="BI179" s="448"/>
      <c r="BJ179" s="448"/>
      <c r="BK179" s="448"/>
      <c r="BL179" s="448"/>
    </row>
    <row r="180" spans="1:64" ht="13.25" customHeight="1">
      <c r="A180" s="454"/>
      <c r="B180" s="454"/>
      <c r="C180" s="454"/>
      <c r="D180" s="454"/>
      <c r="E180" s="454"/>
      <c r="F180" s="454"/>
      <c r="G180" s="454"/>
      <c r="H180" s="454"/>
      <c r="I180" s="454"/>
      <c r="J180" s="454"/>
      <c r="K180" s="454"/>
      <c r="L180" s="454"/>
      <c r="M180" s="454"/>
      <c r="N180" s="454"/>
      <c r="O180" s="454"/>
      <c r="P180" s="454"/>
      <c r="Q180" s="454"/>
      <c r="R180" s="454"/>
      <c r="S180" s="455"/>
      <c r="T180" s="454"/>
      <c r="U180" s="454"/>
      <c r="V180" s="454"/>
      <c r="W180" s="454"/>
      <c r="X180" s="454"/>
      <c r="Y180" s="454"/>
      <c r="Z180" s="454"/>
      <c r="AA180" s="454"/>
      <c r="AB180" s="454"/>
      <c r="AC180" s="454"/>
      <c r="AD180" s="450"/>
      <c r="AE180" s="450"/>
      <c r="AF180" s="450"/>
      <c r="AG180" s="448"/>
      <c r="AH180" s="448"/>
      <c r="AI180" s="448"/>
      <c r="AJ180" s="448"/>
      <c r="AK180" s="448"/>
      <c r="AL180" s="448"/>
      <c r="AM180" s="448"/>
      <c r="AN180" s="448"/>
      <c r="AO180" s="448"/>
      <c r="AP180" s="448"/>
      <c r="AQ180" s="448"/>
      <c r="AR180" s="448"/>
      <c r="AS180" s="448"/>
      <c r="AT180" s="448"/>
      <c r="AU180" s="448"/>
      <c r="AV180" s="448"/>
      <c r="AW180" s="448"/>
      <c r="AX180" s="448"/>
      <c r="AY180" s="448"/>
      <c r="AZ180" s="448"/>
      <c r="BA180" s="448"/>
      <c r="BB180" s="448"/>
      <c r="BC180" s="448"/>
      <c r="BD180" s="448"/>
      <c r="BE180" s="448"/>
      <c r="BF180" s="448"/>
      <c r="BG180" s="448"/>
      <c r="BH180" s="448"/>
      <c r="BI180" s="448"/>
      <c r="BJ180" s="448"/>
      <c r="BK180" s="448"/>
      <c r="BL180" s="448"/>
    </row>
    <row r="181" spans="1:64" ht="13.25" customHeight="1">
      <c r="A181" s="454"/>
      <c r="B181" s="454"/>
      <c r="C181" s="454"/>
      <c r="D181" s="454"/>
      <c r="E181" s="454"/>
      <c r="F181" s="454"/>
      <c r="G181" s="454"/>
      <c r="H181" s="454"/>
      <c r="I181" s="454"/>
      <c r="J181" s="454"/>
      <c r="K181" s="454"/>
      <c r="L181" s="454"/>
      <c r="M181" s="454"/>
      <c r="N181" s="454"/>
      <c r="O181" s="454"/>
      <c r="P181" s="454"/>
      <c r="Q181" s="454"/>
      <c r="R181" s="454"/>
      <c r="S181" s="455"/>
      <c r="T181" s="454"/>
      <c r="U181" s="454"/>
      <c r="V181" s="454"/>
      <c r="W181" s="454"/>
      <c r="X181" s="454"/>
      <c r="Y181" s="454"/>
      <c r="Z181" s="454"/>
      <c r="AA181" s="454"/>
      <c r="AB181" s="454"/>
      <c r="AC181" s="454"/>
      <c r="AD181" s="450"/>
      <c r="AE181" s="450"/>
      <c r="AF181" s="450"/>
      <c r="AG181" s="448"/>
      <c r="AH181" s="448"/>
      <c r="AI181" s="448"/>
      <c r="AJ181" s="448"/>
      <c r="AK181" s="448"/>
      <c r="AL181" s="448"/>
      <c r="AM181" s="448"/>
      <c r="AN181" s="448"/>
      <c r="AO181" s="448"/>
      <c r="AP181" s="448"/>
      <c r="AQ181" s="448"/>
      <c r="AR181" s="448"/>
      <c r="AS181" s="448"/>
      <c r="AT181" s="448"/>
      <c r="AU181" s="448"/>
      <c r="AV181" s="448"/>
      <c r="AW181" s="448"/>
      <c r="AX181" s="448"/>
      <c r="AY181" s="448"/>
      <c r="AZ181" s="448"/>
      <c r="BA181" s="448"/>
      <c r="BB181" s="448"/>
      <c r="BC181" s="448"/>
      <c r="BD181" s="448"/>
      <c r="BE181" s="448"/>
      <c r="BF181" s="448"/>
      <c r="BG181" s="448"/>
      <c r="BH181" s="448"/>
      <c r="BI181" s="448"/>
      <c r="BJ181" s="448"/>
      <c r="BK181" s="448"/>
      <c r="BL181" s="448"/>
    </row>
    <row r="182" spans="1:64" ht="13.25" customHeight="1">
      <c r="A182" s="454"/>
      <c r="B182" s="454"/>
      <c r="C182" s="454"/>
      <c r="D182" s="454"/>
      <c r="E182" s="454"/>
      <c r="F182" s="454"/>
      <c r="G182" s="454"/>
      <c r="H182" s="454"/>
      <c r="I182" s="454"/>
      <c r="J182" s="454"/>
      <c r="K182" s="454"/>
      <c r="L182" s="454"/>
      <c r="M182" s="454"/>
      <c r="N182" s="454"/>
      <c r="O182" s="454"/>
      <c r="P182" s="454"/>
      <c r="Q182" s="454"/>
      <c r="R182" s="454"/>
      <c r="S182" s="455"/>
      <c r="T182" s="454"/>
      <c r="U182" s="454"/>
      <c r="V182" s="454"/>
      <c r="W182" s="454"/>
      <c r="X182" s="454"/>
      <c r="Y182" s="454"/>
      <c r="Z182" s="454"/>
      <c r="AA182" s="454"/>
      <c r="AB182" s="454"/>
      <c r="AC182" s="454"/>
      <c r="AD182" s="450"/>
      <c r="AE182" s="450"/>
      <c r="AF182" s="450"/>
      <c r="AG182" s="448"/>
      <c r="AH182" s="448"/>
      <c r="AI182" s="448"/>
      <c r="AJ182" s="448"/>
      <c r="AK182" s="448"/>
      <c r="AL182" s="448"/>
      <c r="AM182" s="448"/>
      <c r="AN182" s="448"/>
      <c r="AO182" s="448"/>
      <c r="AP182" s="448"/>
      <c r="AQ182" s="448"/>
      <c r="AR182" s="448"/>
      <c r="AS182" s="448"/>
      <c r="AT182" s="448"/>
      <c r="AU182" s="448"/>
      <c r="AV182" s="448"/>
      <c r="AW182" s="448"/>
      <c r="AX182" s="448"/>
      <c r="AY182" s="448"/>
      <c r="AZ182" s="448"/>
      <c r="BA182" s="448"/>
      <c r="BB182" s="448"/>
      <c r="BC182" s="448"/>
      <c r="BD182" s="448"/>
      <c r="BE182" s="448"/>
      <c r="BF182" s="448"/>
      <c r="BG182" s="448"/>
      <c r="BH182" s="448"/>
      <c r="BI182" s="448"/>
      <c r="BJ182" s="448"/>
      <c r="BK182" s="448"/>
      <c r="BL182" s="448"/>
    </row>
    <row r="183" spans="1:64" ht="13.25" customHeight="1">
      <c r="A183" s="454"/>
      <c r="B183" s="454"/>
      <c r="C183" s="454"/>
      <c r="D183" s="454"/>
      <c r="E183" s="454"/>
      <c r="F183" s="454"/>
      <c r="G183" s="454"/>
      <c r="H183" s="454"/>
      <c r="I183" s="454"/>
      <c r="J183" s="454"/>
      <c r="K183" s="454"/>
      <c r="L183" s="454"/>
      <c r="M183" s="454"/>
      <c r="N183" s="454"/>
      <c r="O183" s="454"/>
      <c r="P183" s="454"/>
      <c r="Q183" s="454"/>
      <c r="R183" s="454"/>
      <c r="S183" s="455"/>
      <c r="T183" s="454"/>
      <c r="U183" s="454"/>
      <c r="V183" s="454"/>
      <c r="W183" s="454"/>
      <c r="X183" s="454"/>
      <c r="Y183" s="454"/>
      <c r="Z183" s="454"/>
      <c r="AA183" s="454"/>
      <c r="AB183" s="454"/>
      <c r="AC183" s="454"/>
      <c r="AD183" s="450"/>
      <c r="AE183" s="450"/>
      <c r="AF183" s="450"/>
      <c r="AG183" s="448"/>
      <c r="AH183" s="448"/>
      <c r="AI183" s="448"/>
      <c r="AJ183" s="448"/>
      <c r="AK183" s="448"/>
      <c r="AL183" s="448"/>
      <c r="AM183" s="448"/>
      <c r="AN183" s="448"/>
      <c r="AO183" s="448"/>
      <c r="AP183" s="448"/>
      <c r="AQ183" s="448"/>
      <c r="AR183" s="448"/>
      <c r="AS183" s="448"/>
      <c r="AT183" s="448"/>
      <c r="AU183" s="448"/>
      <c r="AV183" s="448"/>
      <c r="AW183" s="448"/>
      <c r="AX183" s="448"/>
      <c r="AY183" s="448"/>
      <c r="AZ183" s="448"/>
      <c r="BA183" s="448"/>
      <c r="BB183" s="448"/>
      <c r="BC183" s="448"/>
      <c r="BD183" s="448"/>
      <c r="BE183" s="448"/>
      <c r="BF183" s="448"/>
      <c r="BG183" s="448"/>
      <c r="BH183" s="448"/>
      <c r="BI183" s="448"/>
      <c r="BJ183" s="448"/>
      <c r="BK183" s="448"/>
      <c r="BL183" s="448"/>
    </row>
    <row r="184" spans="1:64" ht="13.25" customHeight="1">
      <c r="A184" s="454"/>
      <c r="B184" s="454"/>
      <c r="C184" s="454"/>
      <c r="D184" s="454"/>
      <c r="E184" s="454"/>
      <c r="F184" s="454"/>
      <c r="G184" s="454"/>
      <c r="H184" s="454"/>
      <c r="I184" s="454"/>
      <c r="J184" s="454"/>
      <c r="K184" s="454"/>
      <c r="L184" s="454"/>
      <c r="M184" s="454"/>
      <c r="N184" s="454"/>
      <c r="O184" s="454"/>
      <c r="P184" s="454"/>
      <c r="Q184" s="454"/>
      <c r="R184" s="454"/>
      <c r="S184" s="455"/>
      <c r="T184" s="454"/>
      <c r="U184" s="454"/>
      <c r="V184" s="454"/>
      <c r="W184" s="454"/>
      <c r="X184" s="454"/>
      <c r="Y184" s="454"/>
      <c r="Z184" s="454"/>
      <c r="AA184" s="454"/>
      <c r="AB184" s="454"/>
      <c r="AC184" s="454"/>
      <c r="AD184" s="450"/>
      <c r="AE184" s="450"/>
      <c r="AF184" s="450"/>
      <c r="AG184" s="448"/>
      <c r="AH184" s="448"/>
      <c r="AI184" s="448"/>
      <c r="AJ184" s="448"/>
      <c r="AK184" s="448"/>
      <c r="AL184" s="448"/>
      <c r="AM184" s="448"/>
      <c r="AN184" s="448"/>
      <c r="AO184" s="448"/>
      <c r="AP184" s="448"/>
      <c r="AQ184" s="448"/>
      <c r="AR184" s="448"/>
      <c r="AS184" s="448"/>
      <c r="AT184" s="448"/>
      <c r="AU184" s="448"/>
      <c r="AV184" s="448"/>
      <c r="AW184" s="448"/>
      <c r="AX184" s="448"/>
      <c r="AY184" s="448"/>
      <c r="AZ184" s="448"/>
      <c r="BA184" s="448"/>
      <c r="BB184" s="448"/>
      <c r="BC184" s="448"/>
      <c r="BD184" s="448"/>
      <c r="BE184" s="448"/>
      <c r="BF184" s="448"/>
      <c r="BG184" s="448"/>
      <c r="BH184" s="448"/>
      <c r="BI184" s="448"/>
      <c r="BJ184" s="448"/>
      <c r="BK184" s="448"/>
      <c r="BL184" s="448"/>
    </row>
    <row r="185" spans="1:64" ht="13.25" customHeight="1">
      <c r="A185" s="454"/>
      <c r="B185" s="454"/>
      <c r="C185" s="454"/>
      <c r="D185" s="454"/>
      <c r="E185" s="454"/>
      <c r="F185" s="454"/>
      <c r="G185" s="454"/>
      <c r="H185" s="454"/>
      <c r="I185" s="454"/>
      <c r="J185" s="454"/>
      <c r="K185" s="454"/>
      <c r="L185" s="454"/>
      <c r="M185" s="454"/>
      <c r="N185" s="454"/>
      <c r="O185" s="454"/>
      <c r="P185" s="454"/>
      <c r="Q185" s="454"/>
      <c r="R185" s="454"/>
      <c r="S185" s="455"/>
      <c r="T185" s="454"/>
      <c r="U185" s="454"/>
      <c r="V185" s="454"/>
      <c r="W185" s="454"/>
      <c r="X185" s="454"/>
      <c r="Y185" s="454"/>
      <c r="Z185" s="454"/>
      <c r="AA185" s="454"/>
      <c r="AB185" s="454"/>
      <c r="AC185" s="454"/>
      <c r="AD185" s="450"/>
      <c r="AE185" s="450"/>
      <c r="AF185" s="450"/>
      <c r="AG185" s="448"/>
      <c r="AH185" s="448"/>
      <c r="AI185" s="448"/>
      <c r="AJ185" s="448"/>
      <c r="AK185" s="448"/>
      <c r="AL185" s="448"/>
      <c r="AM185" s="448"/>
      <c r="AN185" s="448"/>
      <c r="AO185" s="448"/>
      <c r="AP185" s="448"/>
      <c r="AQ185" s="448"/>
      <c r="AR185" s="448"/>
      <c r="AS185" s="448"/>
      <c r="AT185" s="448"/>
      <c r="AU185" s="448"/>
      <c r="AV185" s="448"/>
      <c r="AW185" s="448"/>
      <c r="AX185" s="448"/>
      <c r="AY185" s="448"/>
      <c r="AZ185" s="448"/>
      <c r="BA185" s="448"/>
      <c r="BB185" s="448"/>
      <c r="BC185" s="448"/>
      <c r="BD185" s="448"/>
      <c r="BE185" s="448"/>
      <c r="BF185" s="448"/>
      <c r="BG185" s="448"/>
      <c r="BH185" s="448"/>
      <c r="BI185" s="448"/>
      <c r="BJ185" s="448"/>
      <c r="BK185" s="448"/>
      <c r="BL185" s="448"/>
    </row>
    <row r="186" spans="1:64" ht="13.25" customHeight="1">
      <c r="A186" s="454"/>
      <c r="B186" s="454"/>
      <c r="C186" s="454"/>
      <c r="D186" s="454"/>
      <c r="E186" s="454"/>
      <c r="F186" s="454"/>
      <c r="G186" s="454"/>
      <c r="H186" s="454"/>
      <c r="I186" s="454"/>
      <c r="J186" s="454"/>
      <c r="K186" s="454"/>
      <c r="L186" s="454"/>
      <c r="M186" s="454"/>
      <c r="N186" s="454"/>
      <c r="O186" s="454"/>
      <c r="P186" s="454"/>
      <c r="Q186" s="454"/>
      <c r="R186" s="454"/>
      <c r="S186" s="455"/>
      <c r="T186" s="454"/>
      <c r="U186" s="454"/>
      <c r="V186" s="454"/>
      <c r="W186" s="454"/>
      <c r="X186" s="454"/>
      <c r="Y186" s="454"/>
      <c r="Z186" s="454"/>
      <c r="AA186" s="454"/>
      <c r="AB186" s="454"/>
      <c r="AC186" s="454"/>
      <c r="AD186" s="450"/>
      <c r="AE186" s="450"/>
      <c r="AF186" s="450"/>
      <c r="AG186" s="448"/>
      <c r="AH186" s="448"/>
      <c r="AI186" s="448"/>
      <c r="AJ186" s="448"/>
      <c r="AK186" s="448"/>
      <c r="AL186" s="448"/>
      <c r="AM186" s="448"/>
      <c r="AN186" s="448"/>
      <c r="AO186" s="448"/>
      <c r="AP186" s="448"/>
      <c r="AQ186" s="448"/>
      <c r="AR186" s="448"/>
      <c r="AS186" s="448"/>
      <c r="AT186" s="448"/>
      <c r="AU186" s="448"/>
      <c r="AV186" s="448"/>
      <c r="AW186" s="448"/>
      <c r="AX186" s="448"/>
      <c r="AY186" s="448"/>
      <c r="AZ186" s="448"/>
      <c r="BA186" s="448"/>
      <c r="BB186" s="448"/>
      <c r="BC186" s="448"/>
      <c r="BD186" s="448"/>
      <c r="BE186" s="448"/>
      <c r="BF186" s="448"/>
      <c r="BG186" s="448"/>
      <c r="BH186" s="448"/>
      <c r="BI186" s="448"/>
      <c r="BJ186" s="448"/>
      <c r="BK186" s="448"/>
      <c r="BL186" s="448"/>
    </row>
    <row r="187" spans="1:64" ht="13.25" customHeight="1">
      <c r="A187" s="454"/>
      <c r="B187" s="454"/>
      <c r="C187" s="454"/>
      <c r="D187" s="454"/>
      <c r="E187" s="454"/>
      <c r="F187" s="454"/>
      <c r="G187" s="454"/>
      <c r="H187" s="454"/>
      <c r="I187" s="454"/>
      <c r="J187" s="454"/>
      <c r="K187" s="454"/>
      <c r="L187" s="454"/>
      <c r="M187" s="454"/>
      <c r="N187" s="454"/>
      <c r="O187" s="454"/>
      <c r="P187" s="454"/>
      <c r="Q187" s="454"/>
      <c r="R187" s="454"/>
      <c r="S187" s="455"/>
      <c r="T187" s="454"/>
      <c r="U187" s="454"/>
      <c r="V187" s="454"/>
      <c r="W187" s="454"/>
      <c r="X187" s="454"/>
      <c r="Y187" s="454"/>
      <c r="Z187" s="454"/>
      <c r="AA187" s="454"/>
      <c r="AB187" s="454"/>
      <c r="AC187" s="454"/>
      <c r="AD187" s="450"/>
      <c r="AE187" s="450"/>
      <c r="AF187" s="450"/>
      <c r="AG187" s="448"/>
      <c r="AH187" s="448"/>
      <c r="AI187" s="448"/>
      <c r="AJ187" s="448"/>
      <c r="AK187" s="448"/>
      <c r="AL187" s="448"/>
      <c r="AM187" s="448"/>
      <c r="AN187" s="448"/>
      <c r="AO187" s="448"/>
      <c r="AP187" s="448"/>
      <c r="AQ187" s="448"/>
      <c r="AR187" s="448"/>
      <c r="AS187" s="448"/>
      <c r="AT187" s="448"/>
      <c r="AU187" s="448"/>
      <c r="AV187" s="448"/>
      <c r="AW187" s="448"/>
      <c r="AX187" s="448"/>
      <c r="AY187" s="448"/>
      <c r="AZ187" s="448"/>
      <c r="BA187" s="448"/>
      <c r="BB187" s="448"/>
      <c r="BC187" s="448"/>
      <c r="BD187" s="448"/>
      <c r="BE187" s="448"/>
      <c r="BF187" s="448"/>
      <c r="BG187" s="448"/>
      <c r="BH187" s="448"/>
      <c r="BI187" s="448"/>
      <c r="BJ187" s="448"/>
      <c r="BK187" s="448"/>
      <c r="BL187" s="448"/>
    </row>
    <row r="188" spans="1:64" ht="13.25" customHeight="1">
      <c r="A188" s="454"/>
      <c r="B188" s="454"/>
      <c r="C188" s="454"/>
      <c r="D188" s="454"/>
      <c r="E188" s="454"/>
      <c r="F188" s="454"/>
      <c r="G188" s="454"/>
      <c r="H188" s="454"/>
      <c r="I188" s="454"/>
      <c r="J188" s="454"/>
      <c r="K188" s="454"/>
      <c r="L188" s="454"/>
      <c r="M188" s="454"/>
      <c r="N188" s="454"/>
      <c r="O188" s="454"/>
      <c r="P188" s="454"/>
      <c r="Q188" s="454"/>
      <c r="R188" s="454"/>
      <c r="S188" s="455"/>
      <c r="T188" s="454"/>
      <c r="U188" s="454"/>
      <c r="V188" s="454"/>
      <c r="W188" s="454"/>
      <c r="X188" s="454"/>
      <c r="Y188" s="454"/>
      <c r="Z188" s="454"/>
      <c r="AA188" s="454"/>
      <c r="AB188" s="454"/>
      <c r="AC188" s="454"/>
      <c r="AD188" s="450"/>
      <c r="AE188" s="450"/>
      <c r="AF188" s="450"/>
      <c r="AG188" s="448"/>
      <c r="AH188" s="448"/>
      <c r="AI188" s="448"/>
      <c r="AJ188" s="448"/>
      <c r="AK188" s="448"/>
      <c r="AL188" s="448"/>
      <c r="AM188" s="448"/>
      <c r="AN188" s="448"/>
      <c r="AO188" s="448"/>
      <c r="AP188" s="448"/>
      <c r="AQ188" s="448"/>
      <c r="AR188" s="448"/>
      <c r="AS188" s="448"/>
      <c r="AT188" s="448"/>
      <c r="AU188" s="448"/>
      <c r="AV188" s="448"/>
      <c r="AW188" s="448"/>
      <c r="AX188" s="448"/>
      <c r="AY188" s="448"/>
      <c r="AZ188" s="448"/>
      <c r="BA188" s="448"/>
      <c r="BB188" s="448"/>
      <c r="BC188" s="448"/>
      <c r="BD188" s="448"/>
      <c r="BE188" s="448"/>
      <c r="BF188" s="448"/>
      <c r="BG188" s="448"/>
      <c r="BH188" s="448"/>
      <c r="BI188" s="448"/>
      <c r="BJ188" s="448"/>
      <c r="BK188" s="448"/>
      <c r="BL188" s="448"/>
    </row>
    <row r="189" spans="1:64" ht="13.25" customHeight="1">
      <c r="A189" s="454"/>
      <c r="B189" s="454"/>
      <c r="C189" s="454"/>
      <c r="D189" s="454"/>
      <c r="E189" s="454"/>
      <c r="F189" s="454"/>
      <c r="G189" s="454"/>
      <c r="H189" s="454"/>
      <c r="I189" s="454"/>
      <c r="J189" s="454"/>
      <c r="K189" s="454"/>
      <c r="L189" s="454"/>
      <c r="M189" s="454"/>
      <c r="N189" s="454"/>
      <c r="O189" s="454"/>
      <c r="P189" s="454"/>
      <c r="Q189" s="454"/>
      <c r="R189" s="454"/>
      <c r="S189" s="455"/>
      <c r="T189" s="454"/>
      <c r="U189" s="454"/>
      <c r="V189" s="454"/>
      <c r="W189" s="454"/>
      <c r="X189" s="454"/>
      <c r="Y189" s="454"/>
      <c r="Z189" s="454"/>
      <c r="AA189" s="454"/>
      <c r="AB189" s="454"/>
      <c r="AC189" s="454"/>
      <c r="AD189" s="450"/>
      <c r="AE189" s="450"/>
      <c r="AF189" s="450"/>
      <c r="AG189" s="448"/>
      <c r="AH189" s="448"/>
      <c r="AI189" s="448"/>
      <c r="AJ189" s="448"/>
      <c r="AK189" s="448"/>
      <c r="AL189" s="448"/>
      <c r="AM189" s="448"/>
      <c r="AN189" s="448"/>
      <c r="AO189" s="448"/>
      <c r="AP189" s="448"/>
      <c r="AQ189" s="448"/>
      <c r="AR189" s="448"/>
      <c r="AS189" s="448"/>
      <c r="AT189" s="448"/>
      <c r="AU189" s="448"/>
      <c r="AV189" s="448"/>
      <c r="AW189" s="448"/>
      <c r="AX189" s="448"/>
      <c r="AY189" s="448"/>
      <c r="AZ189" s="448"/>
      <c r="BA189" s="448"/>
      <c r="BB189" s="448"/>
      <c r="BC189" s="448"/>
      <c r="BD189" s="448"/>
      <c r="BE189" s="448"/>
      <c r="BF189" s="448"/>
      <c r="BG189" s="448"/>
      <c r="BH189" s="448"/>
      <c r="BI189" s="448"/>
      <c r="BJ189" s="448"/>
      <c r="BK189" s="448"/>
      <c r="BL189" s="448"/>
    </row>
    <row r="190" spans="1:64" ht="13.25" customHeight="1">
      <c r="A190" s="454"/>
      <c r="B190" s="454"/>
      <c r="C190" s="454"/>
      <c r="D190" s="454"/>
      <c r="E190" s="454"/>
      <c r="F190" s="454"/>
      <c r="G190" s="454"/>
      <c r="H190" s="454"/>
      <c r="I190" s="454"/>
      <c r="J190" s="454"/>
      <c r="K190" s="454"/>
      <c r="L190" s="454"/>
      <c r="M190" s="454"/>
      <c r="N190" s="454"/>
      <c r="O190" s="454"/>
      <c r="P190" s="454"/>
      <c r="Q190" s="454"/>
      <c r="R190" s="454"/>
      <c r="S190" s="455"/>
      <c r="T190" s="454"/>
      <c r="U190" s="454"/>
      <c r="V190" s="454"/>
      <c r="W190" s="454"/>
      <c r="X190" s="454"/>
      <c r="Y190" s="454"/>
      <c r="Z190" s="454"/>
      <c r="AA190" s="454"/>
      <c r="AB190" s="454"/>
      <c r="AC190" s="454"/>
      <c r="AD190" s="450"/>
      <c r="AE190" s="450"/>
      <c r="AF190" s="450"/>
      <c r="AG190" s="448"/>
      <c r="AH190" s="448"/>
      <c r="AI190" s="448"/>
      <c r="AJ190" s="448"/>
      <c r="AK190" s="448"/>
      <c r="AL190" s="448"/>
      <c r="AM190" s="448"/>
      <c r="AN190" s="448"/>
      <c r="AO190" s="448"/>
      <c r="AP190" s="448"/>
      <c r="AQ190" s="448"/>
      <c r="AR190" s="448"/>
      <c r="AS190" s="448"/>
      <c r="AT190" s="448"/>
      <c r="AU190" s="448"/>
      <c r="AV190" s="448"/>
      <c r="AW190" s="448"/>
      <c r="AX190" s="448"/>
      <c r="AY190" s="448"/>
      <c r="AZ190" s="448"/>
      <c r="BA190" s="448"/>
      <c r="BB190" s="448"/>
      <c r="BC190" s="448"/>
      <c r="BD190" s="448"/>
      <c r="BE190" s="448"/>
      <c r="BF190" s="448"/>
      <c r="BG190" s="448"/>
      <c r="BH190" s="448"/>
      <c r="BI190" s="448"/>
      <c r="BJ190" s="448"/>
      <c r="BK190" s="448"/>
      <c r="BL190" s="448"/>
    </row>
    <row r="191" spans="1:64" ht="13.25" customHeight="1">
      <c r="A191" s="454"/>
      <c r="B191" s="454"/>
      <c r="C191" s="454"/>
      <c r="D191" s="454"/>
      <c r="E191" s="454"/>
      <c r="F191" s="454"/>
      <c r="G191" s="454"/>
      <c r="H191" s="454"/>
      <c r="I191" s="454"/>
      <c r="J191" s="454"/>
      <c r="K191" s="454"/>
      <c r="L191" s="454"/>
      <c r="M191" s="454"/>
      <c r="N191" s="454"/>
      <c r="O191" s="454"/>
      <c r="P191" s="454"/>
      <c r="Q191" s="454"/>
      <c r="R191" s="454"/>
      <c r="S191" s="455"/>
      <c r="T191" s="454"/>
      <c r="U191" s="454"/>
      <c r="V191" s="454"/>
      <c r="W191" s="454"/>
      <c r="X191" s="454"/>
      <c r="Y191" s="454"/>
      <c r="Z191" s="454"/>
      <c r="AA191" s="454"/>
      <c r="AB191" s="454"/>
      <c r="AC191" s="454"/>
      <c r="AD191" s="450"/>
      <c r="AE191" s="450"/>
      <c r="AF191" s="450"/>
      <c r="AG191" s="448"/>
      <c r="AH191" s="448"/>
      <c r="AI191" s="448"/>
      <c r="AJ191" s="448"/>
      <c r="AK191" s="448"/>
      <c r="AL191" s="448"/>
      <c r="AM191" s="448"/>
      <c r="AN191" s="448"/>
      <c r="AO191" s="448"/>
      <c r="AP191" s="448"/>
      <c r="AQ191" s="448"/>
      <c r="AR191" s="448"/>
      <c r="AS191" s="448"/>
      <c r="AT191" s="448"/>
      <c r="AU191" s="448"/>
      <c r="AV191" s="448"/>
      <c r="AW191" s="448"/>
      <c r="AX191" s="448"/>
      <c r="AY191" s="448"/>
      <c r="AZ191" s="448"/>
      <c r="BA191" s="448"/>
      <c r="BB191" s="448"/>
      <c r="BC191" s="448"/>
      <c r="BD191" s="448"/>
      <c r="BE191" s="448"/>
      <c r="BF191" s="448"/>
      <c r="BG191" s="448"/>
      <c r="BH191" s="448"/>
      <c r="BI191" s="448"/>
      <c r="BJ191" s="448"/>
      <c r="BK191" s="448"/>
      <c r="BL191" s="448"/>
    </row>
    <row r="192" spans="1:64" ht="13.25" customHeight="1">
      <c r="A192" s="454"/>
      <c r="B192" s="454"/>
      <c r="C192" s="454"/>
      <c r="D192" s="454"/>
      <c r="E192" s="454"/>
      <c r="F192" s="454"/>
      <c r="G192" s="454"/>
      <c r="H192" s="454"/>
      <c r="I192" s="454"/>
      <c r="J192" s="454"/>
      <c r="K192" s="454"/>
      <c r="L192" s="454"/>
      <c r="M192" s="454"/>
      <c r="N192" s="454"/>
      <c r="O192" s="454"/>
      <c r="P192" s="454"/>
      <c r="Q192" s="454"/>
      <c r="R192" s="454"/>
      <c r="S192" s="455"/>
      <c r="T192" s="454"/>
      <c r="U192" s="454"/>
      <c r="V192" s="454"/>
      <c r="W192" s="454"/>
      <c r="X192" s="454"/>
      <c r="Y192" s="454"/>
      <c r="Z192" s="454"/>
      <c r="AA192" s="454"/>
      <c r="AB192" s="454"/>
      <c r="AC192" s="454"/>
      <c r="AD192" s="450"/>
      <c r="AE192" s="450"/>
      <c r="AF192" s="450"/>
      <c r="AG192" s="448"/>
      <c r="AH192" s="448"/>
      <c r="AI192" s="448"/>
      <c r="AJ192" s="448"/>
      <c r="AK192" s="448"/>
      <c r="AL192" s="448"/>
      <c r="AM192" s="448"/>
      <c r="AN192" s="448"/>
      <c r="AO192" s="448"/>
      <c r="AP192" s="448"/>
      <c r="AQ192" s="448"/>
      <c r="AR192" s="448"/>
      <c r="AS192" s="448"/>
      <c r="AT192" s="448"/>
      <c r="AU192" s="448"/>
      <c r="AV192" s="448"/>
      <c r="AW192" s="448"/>
      <c r="AX192" s="448"/>
      <c r="AY192" s="448"/>
      <c r="AZ192" s="448"/>
      <c r="BA192" s="448"/>
      <c r="BB192" s="448"/>
      <c r="BC192" s="448"/>
      <c r="BD192" s="448"/>
      <c r="BE192" s="448"/>
      <c r="BF192" s="448"/>
      <c r="BG192" s="448"/>
      <c r="BH192" s="448"/>
      <c r="BI192" s="448"/>
      <c r="BJ192" s="448"/>
      <c r="BK192" s="448"/>
      <c r="BL192" s="448"/>
    </row>
    <row r="193" spans="1:64" ht="13.25" customHeight="1">
      <c r="A193" s="454"/>
      <c r="B193" s="454"/>
      <c r="C193" s="454"/>
      <c r="D193" s="454"/>
      <c r="E193" s="454"/>
      <c r="F193" s="454"/>
      <c r="G193" s="454"/>
      <c r="H193" s="454"/>
      <c r="I193" s="454"/>
      <c r="J193" s="454"/>
      <c r="K193" s="454"/>
      <c r="L193" s="454"/>
      <c r="M193" s="454"/>
      <c r="N193" s="454"/>
      <c r="O193" s="454"/>
      <c r="P193" s="454"/>
      <c r="Q193" s="454"/>
      <c r="R193" s="454"/>
      <c r="S193" s="455"/>
      <c r="T193" s="454"/>
      <c r="U193" s="454"/>
      <c r="V193" s="454"/>
      <c r="W193" s="454"/>
      <c r="X193" s="454"/>
      <c r="Y193" s="454"/>
      <c r="Z193" s="454"/>
      <c r="AA193" s="454"/>
      <c r="AB193" s="454"/>
      <c r="AC193" s="454"/>
      <c r="AD193" s="450"/>
      <c r="AE193" s="450"/>
      <c r="AF193" s="450"/>
      <c r="AG193" s="448"/>
      <c r="AH193" s="448"/>
      <c r="AI193" s="448"/>
      <c r="AJ193" s="448"/>
      <c r="AK193" s="448"/>
      <c r="AL193" s="448"/>
      <c r="AM193" s="448"/>
      <c r="AN193" s="448"/>
      <c r="AO193" s="448"/>
      <c r="AP193" s="448"/>
      <c r="AQ193" s="448"/>
      <c r="AR193" s="448"/>
      <c r="AS193" s="448"/>
      <c r="AT193" s="448"/>
      <c r="AU193" s="448"/>
      <c r="AV193" s="448"/>
      <c r="AW193" s="448"/>
      <c r="AX193" s="448"/>
      <c r="AY193" s="448"/>
      <c r="AZ193" s="448"/>
      <c r="BA193" s="448"/>
      <c r="BB193" s="448"/>
      <c r="BC193" s="448"/>
      <c r="BD193" s="448"/>
      <c r="BE193" s="448"/>
      <c r="BF193" s="448"/>
      <c r="BG193" s="448"/>
      <c r="BH193" s="448"/>
      <c r="BI193" s="448"/>
      <c r="BJ193" s="448"/>
      <c r="BK193" s="448"/>
      <c r="BL193" s="448"/>
    </row>
    <row r="194" spans="1:64" ht="13.25" customHeight="1">
      <c r="A194" s="454"/>
      <c r="B194" s="454"/>
      <c r="C194" s="454"/>
      <c r="D194" s="454"/>
      <c r="E194" s="454"/>
      <c r="F194" s="454"/>
      <c r="G194" s="454"/>
      <c r="H194" s="454"/>
      <c r="I194" s="454"/>
      <c r="J194" s="454"/>
      <c r="K194" s="454"/>
      <c r="L194" s="454"/>
      <c r="M194" s="454"/>
      <c r="N194" s="454"/>
      <c r="O194" s="454"/>
      <c r="P194" s="454"/>
      <c r="Q194" s="454"/>
      <c r="R194" s="454"/>
      <c r="S194" s="455"/>
      <c r="T194" s="454"/>
      <c r="U194" s="454"/>
      <c r="V194" s="454"/>
      <c r="W194" s="454"/>
      <c r="X194" s="454"/>
      <c r="Y194" s="454"/>
      <c r="Z194" s="454"/>
      <c r="AA194" s="454"/>
      <c r="AB194" s="454"/>
      <c r="AC194" s="454"/>
      <c r="AD194" s="450"/>
      <c r="AE194" s="450"/>
      <c r="AF194" s="450"/>
      <c r="AG194" s="448"/>
      <c r="AH194" s="448"/>
      <c r="AI194" s="448"/>
      <c r="AJ194" s="448"/>
      <c r="AK194" s="448"/>
      <c r="AL194" s="448"/>
      <c r="AM194" s="448"/>
      <c r="AN194" s="448"/>
      <c r="AO194" s="448"/>
      <c r="AP194" s="448"/>
      <c r="AQ194" s="448"/>
      <c r="AR194" s="448"/>
      <c r="AS194" s="448"/>
      <c r="AT194" s="448"/>
      <c r="AU194" s="448"/>
      <c r="AV194" s="448"/>
      <c r="AW194" s="448"/>
      <c r="AX194" s="448"/>
      <c r="AY194" s="448"/>
      <c r="AZ194" s="448"/>
      <c r="BA194" s="448"/>
      <c r="BB194" s="448"/>
      <c r="BC194" s="448"/>
      <c r="BD194" s="448"/>
      <c r="BE194" s="448"/>
      <c r="BF194" s="448"/>
      <c r="BG194" s="448"/>
      <c r="BH194" s="448"/>
      <c r="BI194" s="448"/>
      <c r="BJ194" s="448"/>
      <c r="BK194" s="448"/>
      <c r="BL194" s="448"/>
    </row>
    <row r="195" spans="1:64" ht="13.25" customHeight="1">
      <c r="A195" s="454"/>
      <c r="B195" s="454"/>
      <c r="C195" s="454"/>
      <c r="D195" s="454"/>
      <c r="E195" s="454"/>
      <c r="F195" s="454"/>
      <c r="G195" s="454"/>
      <c r="H195" s="454"/>
      <c r="I195" s="454"/>
      <c r="J195" s="454"/>
      <c r="K195" s="454"/>
      <c r="L195" s="454"/>
      <c r="M195" s="454"/>
      <c r="N195" s="454"/>
      <c r="O195" s="454"/>
      <c r="P195" s="454"/>
      <c r="Q195" s="454"/>
      <c r="R195" s="454"/>
      <c r="S195" s="455"/>
      <c r="T195" s="454"/>
      <c r="U195" s="454"/>
      <c r="V195" s="454"/>
      <c r="W195" s="454"/>
      <c r="X195" s="454"/>
      <c r="Y195" s="454"/>
      <c r="Z195" s="454"/>
      <c r="AA195" s="454"/>
      <c r="AB195" s="454"/>
      <c r="AC195" s="454"/>
      <c r="AD195" s="450"/>
      <c r="AE195" s="450"/>
      <c r="AF195" s="450"/>
      <c r="AG195" s="448"/>
      <c r="AH195" s="448"/>
      <c r="AI195" s="448"/>
      <c r="AJ195" s="448"/>
      <c r="AK195" s="448"/>
      <c r="AL195" s="448"/>
      <c r="AM195" s="448"/>
      <c r="AN195" s="448"/>
      <c r="AO195" s="448"/>
      <c r="AP195" s="448"/>
      <c r="AQ195" s="448"/>
      <c r="AR195" s="448"/>
      <c r="AS195" s="448"/>
      <c r="AT195" s="448"/>
      <c r="AU195" s="448"/>
      <c r="AV195" s="448"/>
      <c r="AW195" s="448"/>
      <c r="AX195" s="448"/>
      <c r="AY195" s="448"/>
      <c r="AZ195" s="448"/>
      <c r="BA195" s="448"/>
      <c r="BB195" s="448"/>
      <c r="BC195" s="448"/>
      <c r="BD195" s="448"/>
      <c r="BE195" s="448"/>
      <c r="BF195" s="448"/>
      <c r="BG195" s="448"/>
      <c r="BH195" s="448"/>
      <c r="BI195" s="448"/>
      <c r="BJ195" s="448"/>
      <c r="BK195" s="448"/>
      <c r="BL195" s="448"/>
    </row>
    <row r="196" spans="1:64" ht="13.25" customHeight="1">
      <c r="A196" s="454"/>
      <c r="B196" s="454"/>
      <c r="C196" s="454"/>
      <c r="D196" s="454"/>
      <c r="E196" s="454"/>
      <c r="F196" s="454"/>
      <c r="G196" s="454"/>
      <c r="H196" s="454"/>
      <c r="I196" s="454"/>
      <c r="J196" s="454"/>
      <c r="K196" s="454"/>
      <c r="L196" s="454"/>
      <c r="M196" s="454"/>
      <c r="N196" s="454"/>
      <c r="O196" s="454"/>
      <c r="P196" s="454"/>
      <c r="Q196" s="454"/>
      <c r="R196" s="454"/>
      <c r="S196" s="455"/>
      <c r="T196" s="454"/>
      <c r="U196" s="454"/>
      <c r="V196" s="454"/>
      <c r="W196" s="454"/>
      <c r="X196" s="454"/>
      <c r="Y196" s="454"/>
      <c r="Z196" s="454"/>
      <c r="AA196" s="454"/>
      <c r="AB196" s="454"/>
      <c r="AC196" s="454"/>
      <c r="AD196" s="450"/>
      <c r="AE196" s="450"/>
      <c r="AF196" s="450"/>
      <c r="AG196" s="448"/>
      <c r="AH196" s="448"/>
      <c r="AI196" s="448"/>
      <c r="AJ196" s="448"/>
      <c r="AK196" s="448"/>
      <c r="AL196" s="448"/>
      <c r="AM196" s="448"/>
      <c r="AN196" s="448"/>
      <c r="AO196" s="448"/>
      <c r="AP196" s="448"/>
      <c r="AQ196" s="448"/>
      <c r="AR196" s="448"/>
      <c r="AS196" s="448"/>
      <c r="AT196" s="448"/>
      <c r="AU196" s="448"/>
      <c r="AV196" s="448"/>
      <c r="AW196" s="448"/>
      <c r="AX196" s="448"/>
      <c r="AY196" s="448"/>
      <c r="AZ196" s="448"/>
      <c r="BA196" s="448"/>
      <c r="BB196" s="448"/>
      <c r="BC196" s="448"/>
      <c r="BD196" s="448"/>
      <c r="BE196" s="448"/>
      <c r="BF196" s="448"/>
      <c r="BG196" s="448"/>
      <c r="BH196" s="448"/>
      <c r="BI196" s="448"/>
      <c r="BJ196" s="448"/>
      <c r="BK196" s="448"/>
      <c r="BL196" s="448"/>
    </row>
    <row r="197" spans="1:64" ht="13.25" customHeight="1">
      <c r="A197" s="454"/>
      <c r="B197" s="454"/>
      <c r="C197" s="454"/>
      <c r="D197" s="454"/>
      <c r="E197" s="454"/>
      <c r="F197" s="454"/>
      <c r="G197" s="454"/>
      <c r="H197" s="454"/>
      <c r="I197" s="454"/>
      <c r="J197" s="454"/>
      <c r="K197" s="454"/>
      <c r="L197" s="454"/>
      <c r="M197" s="454"/>
      <c r="N197" s="454"/>
      <c r="O197" s="454"/>
      <c r="P197" s="454"/>
      <c r="Q197" s="454"/>
      <c r="R197" s="454"/>
      <c r="S197" s="455"/>
      <c r="T197" s="454"/>
      <c r="U197" s="454"/>
      <c r="V197" s="454"/>
      <c r="W197" s="454"/>
      <c r="X197" s="454"/>
      <c r="Y197" s="454"/>
      <c r="Z197" s="454"/>
      <c r="AA197" s="454"/>
      <c r="AB197" s="454"/>
      <c r="AC197" s="454"/>
      <c r="AD197" s="450"/>
      <c r="AE197" s="450"/>
      <c r="AF197" s="450"/>
      <c r="AG197" s="448"/>
      <c r="AH197" s="448"/>
      <c r="AI197" s="448"/>
      <c r="AJ197" s="448"/>
      <c r="AK197" s="448"/>
      <c r="AL197" s="448"/>
      <c r="AM197" s="448"/>
      <c r="AN197" s="448"/>
      <c r="AO197" s="448"/>
      <c r="AP197" s="448"/>
      <c r="AQ197" s="448"/>
      <c r="AR197" s="448"/>
      <c r="AS197" s="448"/>
      <c r="AT197" s="448"/>
      <c r="AU197" s="448"/>
      <c r="AV197" s="448"/>
      <c r="AW197" s="448"/>
      <c r="AX197" s="448"/>
      <c r="AY197" s="448"/>
      <c r="AZ197" s="448"/>
      <c r="BA197" s="448"/>
      <c r="BB197" s="448"/>
      <c r="BC197" s="448"/>
      <c r="BD197" s="448"/>
      <c r="BE197" s="448"/>
      <c r="BF197" s="448"/>
      <c r="BG197" s="448"/>
      <c r="BH197" s="448"/>
      <c r="BI197" s="448"/>
      <c r="BJ197" s="448"/>
      <c r="BK197" s="448"/>
      <c r="BL197" s="448"/>
    </row>
    <row r="198" spans="1:64" ht="13.25" customHeight="1">
      <c r="A198" s="454"/>
      <c r="B198" s="454"/>
      <c r="C198" s="454"/>
      <c r="D198" s="454"/>
      <c r="E198" s="454"/>
      <c r="F198" s="454"/>
      <c r="G198" s="454"/>
      <c r="H198" s="454"/>
      <c r="I198" s="454"/>
      <c r="J198" s="454"/>
      <c r="K198" s="454"/>
      <c r="L198" s="454"/>
      <c r="M198" s="454"/>
      <c r="N198" s="454"/>
      <c r="O198" s="454"/>
      <c r="P198" s="454"/>
      <c r="Q198" s="454"/>
      <c r="R198" s="454"/>
      <c r="S198" s="455"/>
      <c r="T198" s="454"/>
      <c r="U198" s="454"/>
      <c r="V198" s="454"/>
      <c r="W198" s="454"/>
      <c r="X198" s="454"/>
      <c r="Y198" s="454"/>
      <c r="Z198" s="454"/>
      <c r="AA198" s="454"/>
      <c r="AB198" s="454"/>
      <c r="AC198" s="454"/>
      <c r="AD198" s="450"/>
      <c r="AE198" s="450"/>
      <c r="AF198" s="450"/>
      <c r="AG198" s="448"/>
      <c r="AH198" s="448"/>
      <c r="AI198" s="448"/>
      <c r="AJ198" s="448"/>
      <c r="AK198" s="448"/>
      <c r="AL198" s="448"/>
      <c r="AM198" s="448"/>
      <c r="AN198" s="448"/>
      <c r="AO198" s="448"/>
      <c r="AP198" s="448"/>
      <c r="AQ198" s="448"/>
      <c r="AR198" s="448"/>
      <c r="AS198" s="448"/>
      <c r="AT198" s="448"/>
      <c r="AU198" s="448"/>
      <c r="AV198" s="448"/>
      <c r="AW198" s="448"/>
      <c r="AX198" s="448"/>
      <c r="AY198" s="448"/>
      <c r="AZ198" s="448"/>
      <c r="BA198" s="448"/>
      <c r="BB198" s="448"/>
      <c r="BC198" s="448"/>
      <c r="BD198" s="448"/>
      <c r="BE198" s="448"/>
      <c r="BF198" s="448"/>
      <c r="BG198" s="448"/>
      <c r="BH198" s="448"/>
      <c r="BI198" s="448"/>
      <c r="BJ198" s="448"/>
      <c r="BK198" s="448"/>
      <c r="BL198" s="448"/>
    </row>
    <row r="199" spans="1:64" ht="13.25" customHeight="1">
      <c r="A199" s="454"/>
      <c r="B199" s="454"/>
      <c r="C199" s="454"/>
      <c r="D199" s="454"/>
      <c r="E199" s="454"/>
      <c r="F199" s="454"/>
      <c r="G199" s="454"/>
      <c r="H199" s="454"/>
      <c r="I199" s="454"/>
      <c r="J199" s="454"/>
      <c r="K199" s="454"/>
      <c r="L199" s="454"/>
      <c r="M199" s="454"/>
      <c r="N199" s="454"/>
      <c r="O199" s="454"/>
      <c r="P199" s="454"/>
      <c r="Q199" s="454"/>
      <c r="R199" s="454"/>
      <c r="S199" s="455"/>
      <c r="T199" s="454"/>
      <c r="U199" s="454"/>
      <c r="V199" s="454"/>
      <c r="W199" s="454"/>
      <c r="X199" s="454"/>
      <c r="Y199" s="454"/>
      <c r="Z199" s="454"/>
      <c r="AA199" s="454"/>
      <c r="AB199" s="454"/>
      <c r="AC199" s="454"/>
      <c r="AD199" s="450"/>
      <c r="AE199" s="450"/>
      <c r="AF199" s="450"/>
      <c r="AG199" s="448"/>
      <c r="AH199" s="448"/>
      <c r="AI199" s="448"/>
      <c r="AJ199" s="448"/>
      <c r="AK199" s="448"/>
      <c r="AL199" s="448"/>
      <c r="AM199" s="448"/>
      <c r="AN199" s="448"/>
      <c r="AO199" s="448"/>
      <c r="AP199" s="448"/>
      <c r="AQ199" s="448"/>
      <c r="AR199" s="448"/>
      <c r="AS199" s="448"/>
      <c r="AT199" s="448"/>
      <c r="AU199" s="448"/>
      <c r="AV199" s="448"/>
      <c r="AW199" s="448"/>
      <c r="AX199" s="448"/>
      <c r="AY199" s="448"/>
      <c r="AZ199" s="448"/>
      <c r="BA199" s="448"/>
      <c r="BB199" s="448"/>
      <c r="BC199" s="448"/>
      <c r="BD199" s="448"/>
      <c r="BE199" s="448"/>
      <c r="BF199" s="448"/>
      <c r="BG199" s="448"/>
      <c r="BH199" s="448"/>
      <c r="BI199" s="448"/>
      <c r="BJ199" s="448"/>
      <c r="BK199" s="448"/>
      <c r="BL199" s="448"/>
    </row>
    <row r="200" spans="1:64" ht="13.25" customHeight="1">
      <c r="A200" s="454"/>
      <c r="B200" s="454"/>
      <c r="C200" s="454"/>
      <c r="D200" s="454"/>
      <c r="E200" s="454"/>
      <c r="F200" s="454"/>
      <c r="G200" s="454"/>
      <c r="H200" s="454"/>
      <c r="I200" s="454"/>
      <c r="J200" s="454"/>
      <c r="K200" s="454"/>
      <c r="L200" s="454"/>
      <c r="M200" s="454"/>
      <c r="N200" s="454"/>
      <c r="O200" s="454"/>
      <c r="P200" s="454"/>
      <c r="Q200" s="454"/>
      <c r="R200" s="454"/>
      <c r="S200" s="455"/>
      <c r="T200" s="454"/>
      <c r="U200" s="454"/>
      <c r="V200" s="454"/>
      <c r="W200" s="454"/>
      <c r="X200" s="454"/>
      <c r="Y200" s="454"/>
      <c r="Z200" s="454"/>
      <c r="AA200" s="454"/>
      <c r="AB200" s="454"/>
      <c r="AC200" s="454"/>
      <c r="AD200" s="450"/>
      <c r="AE200" s="450"/>
      <c r="AF200" s="450"/>
      <c r="AG200" s="448"/>
      <c r="AH200" s="448"/>
      <c r="AI200" s="448"/>
      <c r="AJ200" s="448"/>
      <c r="AK200" s="448"/>
      <c r="AL200" s="448"/>
      <c r="AM200" s="448"/>
      <c r="AN200" s="448"/>
      <c r="AO200" s="448"/>
      <c r="AP200" s="448"/>
      <c r="AQ200" s="448"/>
      <c r="AR200" s="448"/>
      <c r="AS200" s="448"/>
      <c r="AT200" s="448"/>
      <c r="AU200" s="448"/>
      <c r="AV200" s="448"/>
      <c r="AW200" s="448"/>
      <c r="AX200" s="448"/>
      <c r="AY200" s="448"/>
      <c r="AZ200" s="448"/>
      <c r="BA200" s="448"/>
      <c r="BB200" s="448"/>
      <c r="BC200" s="448"/>
      <c r="BD200" s="448"/>
      <c r="BE200" s="448"/>
      <c r="BF200" s="448"/>
      <c r="BG200" s="448"/>
      <c r="BH200" s="448"/>
      <c r="BI200" s="448"/>
      <c r="BJ200" s="448"/>
      <c r="BK200" s="448"/>
      <c r="BL200" s="448"/>
    </row>
    <row r="201" spans="1:64" ht="13.25" customHeight="1">
      <c r="A201" s="454"/>
      <c r="B201" s="454"/>
      <c r="C201" s="454"/>
      <c r="D201" s="454"/>
      <c r="E201" s="454"/>
      <c r="F201" s="454"/>
      <c r="G201" s="454"/>
      <c r="H201" s="454"/>
      <c r="I201" s="454"/>
      <c r="J201" s="454"/>
      <c r="K201" s="454"/>
      <c r="L201" s="454"/>
      <c r="M201" s="454"/>
      <c r="N201" s="454"/>
      <c r="O201" s="454"/>
      <c r="P201" s="454"/>
      <c r="Q201" s="454"/>
      <c r="R201" s="454"/>
      <c r="S201" s="455"/>
      <c r="T201" s="454"/>
      <c r="U201" s="454"/>
      <c r="V201" s="454"/>
      <c r="W201" s="454"/>
      <c r="X201" s="454"/>
      <c r="Y201" s="454"/>
      <c r="Z201" s="454"/>
      <c r="AA201" s="454"/>
      <c r="AB201" s="454"/>
      <c r="AC201" s="454"/>
      <c r="AD201" s="450"/>
      <c r="AE201" s="450"/>
      <c r="AF201" s="450"/>
      <c r="AG201" s="448"/>
      <c r="AH201" s="448"/>
      <c r="AI201" s="448"/>
      <c r="AJ201" s="448"/>
      <c r="AK201" s="448"/>
      <c r="AL201" s="448"/>
      <c r="AM201" s="448"/>
      <c r="AN201" s="448"/>
      <c r="AO201" s="448"/>
      <c r="AP201" s="448"/>
      <c r="AQ201" s="448"/>
      <c r="AR201" s="448"/>
      <c r="AS201" s="448"/>
      <c r="AT201" s="448"/>
      <c r="AU201" s="448"/>
      <c r="AV201" s="448"/>
      <c r="AW201" s="448"/>
      <c r="AX201" s="448"/>
      <c r="AY201" s="448"/>
      <c r="AZ201" s="448"/>
      <c r="BA201" s="448"/>
      <c r="BB201" s="448"/>
      <c r="BC201" s="448"/>
      <c r="BD201" s="448"/>
      <c r="BE201" s="448"/>
      <c r="BF201" s="448"/>
      <c r="BG201" s="448"/>
      <c r="BH201" s="448"/>
      <c r="BI201" s="448"/>
      <c r="BJ201" s="448"/>
      <c r="BK201" s="448"/>
      <c r="BL201" s="448"/>
    </row>
    <row r="202" spans="1:64" ht="13.25" customHeight="1">
      <c r="A202" s="454"/>
      <c r="B202" s="454"/>
      <c r="C202" s="454"/>
      <c r="D202" s="454"/>
      <c r="E202" s="454"/>
      <c r="F202" s="454"/>
      <c r="G202" s="454"/>
      <c r="H202" s="454"/>
      <c r="I202" s="454"/>
      <c r="J202" s="454"/>
      <c r="K202" s="454"/>
      <c r="L202" s="454"/>
      <c r="M202" s="454"/>
      <c r="N202" s="454"/>
      <c r="O202" s="454"/>
      <c r="P202" s="454"/>
      <c r="Q202" s="454"/>
      <c r="R202" s="454"/>
      <c r="S202" s="455"/>
      <c r="T202" s="454"/>
      <c r="U202" s="454"/>
      <c r="V202" s="454"/>
      <c r="W202" s="454"/>
      <c r="X202" s="454"/>
      <c r="Y202" s="454"/>
      <c r="Z202" s="454"/>
      <c r="AA202" s="454"/>
      <c r="AB202" s="454"/>
      <c r="AC202" s="454"/>
      <c r="AD202" s="450"/>
      <c r="AE202" s="450"/>
      <c r="AF202" s="450"/>
      <c r="AG202" s="448"/>
      <c r="AH202" s="448"/>
      <c r="AI202" s="448"/>
      <c r="AJ202" s="448"/>
      <c r="AK202" s="448"/>
      <c r="AL202" s="448"/>
      <c r="AM202" s="448"/>
      <c r="AN202" s="448"/>
      <c r="AO202" s="448"/>
      <c r="AP202" s="448"/>
      <c r="AQ202" s="448"/>
      <c r="AR202" s="448"/>
      <c r="AS202" s="448"/>
      <c r="AT202" s="448"/>
      <c r="AU202" s="448"/>
      <c r="AV202" s="448"/>
      <c r="AW202" s="448"/>
      <c r="AX202" s="448"/>
      <c r="AY202" s="448"/>
      <c r="AZ202" s="448"/>
      <c r="BA202" s="448"/>
      <c r="BB202" s="448"/>
      <c r="BC202" s="448"/>
      <c r="BD202" s="448"/>
      <c r="BE202" s="448"/>
      <c r="BF202" s="448"/>
      <c r="BG202" s="448"/>
      <c r="BH202" s="448"/>
      <c r="BI202" s="448"/>
      <c r="BJ202" s="448"/>
      <c r="BK202" s="448"/>
      <c r="BL202" s="448"/>
    </row>
    <row r="203" spans="1:64" ht="13.25" customHeight="1">
      <c r="A203" s="454"/>
      <c r="B203" s="454"/>
      <c r="C203" s="454"/>
      <c r="D203" s="454"/>
      <c r="E203" s="454"/>
      <c r="F203" s="454"/>
      <c r="G203" s="454"/>
      <c r="H203" s="454"/>
      <c r="I203" s="454"/>
      <c r="J203" s="454"/>
      <c r="K203" s="454"/>
      <c r="L203" s="454"/>
      <c r="M203" s="454"/>
      <c r="N203" s="454"/>
      <c r="O203" s="454"/>
      <c r="P203" s="454"/>
      <c r="Q203" s="454"/>
      <c r="R203" s="454"/>
      <c r="S203" s="455"/>
      <c r="T203" s="454"/>
      <c r="U203" s="454"/>
      <c r="V203" s="454"/>
      <c r="W203" s="454"/>
      <c r="X203" s="454"/>
      <c r="Y203" s="454"/>
      <c r="Z203" s="454"/>
      <c r="AA203" s="454"/>
      <c r="AB203" s="454"/>
      <c r="AC203" s="454"/>
      <c r="AD203" s="450"/>
      <c r="AE203" s="450"/>
      <c r="AF203" s="450"/>
      <c r="AG203" s="448"/>
      <c r="AH203" s="448"/>
      <c r="AI203" s="448"/>
      <c r="AJ203" s="448"/>
      <c r="AK203" s="448"/>
      <c r="AL203" s="448"/>
      <c r="AM203" s="448"/>
      <c r="AN203" s="448"/>
      <c r="AO203" s="448"/>
      <c r="AP203" s="448"/>
      <c r="AQ203" s="448"/>
      <c r="AR203" s="448"/>
      <c r="AS203" s="448"/>
      <c r="AT203" s="448"/>
      <c r="AU203" s="448"/>
      <c r="AV203" s="448"/>
      <c r="AW203" s="448"/>
      <c r="AX203" s="448"/>
      <c r="AY203" s="448"/>
      <c r="AZ203" s="448"/>
      <c r="BA203" s="448"/>
      <c r="BB203" s="448"/>
      <c r="BC203" s="448"/>
      <c r="BD203" s="448"/>
      <c r="BE203" s="448"/>
      <c r="BF203" s="448"/>
      <c r="BG203" s="448"/>
      <c r="BH203" s="448"/>
      <c r="BI203" s="448"/>
      <c r="BJ203" s="448"/>
      <c r="BK203" s="448"/>
      <c r="BL203" s="448"/>
    </row>
    <row r="204" spans="1:64" ht="13.25" customHeight="1">
      <c r="A204" s="454"/>
      <c r="B204" s="454"/>
      <c r="C204" s="454"/>
      <c r="D204" s="454"/>
      <c r="E204" s="454"/>
      <c r="F204" s="454"/>
      <c r="G204" s="454"/>
      <c r="H204" s="454"/>
      <c r="I204" s="454"/>
      <c r="J204" s="454"/>
      <c r="K204" s="454"/>
      <c r="L204" s="454"/>
      <c r="M204" s="454"/>
      <c r="N204" s="454"/>
      <c r="O204" s="454"/>
      <c r="P204" s="454"/>
      <c r="Q204" s="454"/>
      <c r="R204" s="454"/>
      <c r="S204" s="455"/>
      <c r="T204" s="454"/>
      <c r="U204" s="454"/>
      <c r="V204" s="454"/>
      <c r="W204" s="454"/>
      <c r="X204" s="454"/>
      <c r="Y204" s="454"/>
      <c r="Z204" s="454"/>
      <c r="AA204" s="454"/>
      <c r="AB204" s="454"/>
      <c r="AC204" s="454"/>
      <c r="AD204" s="450"/>
      <c r="AE204" s="450"/>
      <c r="AF204" s="450"/>
      <c r="AG204" s="448"/>
      <c r="AH204" s="448"/>
      <c r="AI204" s="448"/>
      <c r="AJ204" s="448"/>
      <c r="AK204" s="448"/>
      <c r="AL204" s="448"/>
      <c r="AM204" s="448"/>
      <c r="AN204" s="448"/>
      <c r="AO204" s="448"/>
      <c r="AP204" s="448"/>
      <c r="AQ204" s="448"/>
      <c r="AR204" s="448"/>
      <c r="AS204" s="448"/>
      <c r="AT204" s="448"/>
      <c r="AU204" s="448"/>
      <c r="AV204" s="448"/>
      <c r="AW204" s="448"/>
      <c r="AX204" s="448"/>
      <c r="AY204" s="448"/>
      <c r="AZ204" s="448"/>
      <c r="BA204" s="448"/>
      <c r="BB204" s="448"/>
      <c r="BC204" s="448"/>
      <c r="BD204" s="448"/>
      <c r="BE204" s="448"/>
      <c r="BF204" s="448"/>
      <c r="BG204" s="448"/>
      <c r="BH204" s="448"/>
      <c r="BI204" s="448"/>
      <c r="BJ204" s="448"/>
      <c r="BK204" s="448"/>
      <c r="BL204" s="448"/>
    </row>
    <row r="205" spans="1:64" ht="13.25" customHeight="1">
      <c r="A205" s="454"/>
      <c r="B205" s="454"/>
      <c r="C205" s="454"/>
      <c r="D205" s="454"/>
      <c r="E205" s="454"/>
      <c r="F205" s="454"/>
      <c r="G205" s="454"/>
      <c r="H205" s="454"/>
      <c r="I205" s="454"/>
      <c r="J205" s="454"/>
      <c r="K205" s="454"/>
      <c r="L205" s="454"/>
      <c r="M205" s="454"/>
      <c r="N205" s="454"/>
      <c r="O205" s="454"/>
      <c r="P205" s="454"/>
      <c r="Q205" s="454"/>
      <c r="R205" s="454"/>
      <c r="S205" s="455"/>
      <c r="T205" s="454"/>
      <c r="U205" s="454"/>
      <c r="V205" s="454"/>
      <c r="W205" s="454"/>
      <c r="X205" s="454"/>
      <c r="Y205" s="454"/>
      <c r="Z205" s="454"/>
      <c r="AA205" s="454"/>
      <c r="AB205" s="454"/>
      <c r="AC205" s="454"/>
      <c r="AD205" s="450"/>
      <c r="AE205" s="450"/>
      <c r="AF205" s="450"/>
      <c r="AG205" s="448"/>
      <c r="AH205" s="448"/>
      <c r="AI205" s="448"/>
      <c r="AJ205" s="448"/>
      <c r="AK205" s="448"/>
      <c r="AL205" s="448"/>
      <c r="AM205" s="448"/>
      <c r="AN205" s="448"/>
      <c r="AO205" s="448"/>
      <c r="AP205" s="448"/>
      <c r="AQ205" s="448"/>
      <c r="AR205" s="448"/>
      <c r="AS205" s="448"/>
      <c r="AT205" s="448"/>
      <c r="AU205" s="448"/>
      <c r="AV205" s="448"/>
      <c r="AW205" s="448"/>
      <c r="AX205" s="448"/>
      <c r="AY205" s="448"/>
      <c r="AZ205" s="448"/>
      <c r="BA205" s="448"/>
      <c r="BB205" s="448"/>
      <c r="BC205" s="448"/>
      <c r="BD205" s="448"/>
      <c r="BE205" s="448"/>
      <c r="BF205" s="448"/>
      <c r="BG205" s="448"/>
      <c r="BH205" s="448"/>
      <c r="BI205" s="448"/>
      <c r="BJ205" s="448"/>
      <c r="BK205" s="448"/>
      <c r="BL205" s="448"/>
    </row>
    <row r="206" spans="1:64" ht="13.25" customHeight="1">
      <c r="A206" s="454"/>
      <c r="B206" s="454"/>
      <c r="C206" s="454"/>
      <c r="D206" s="454"/>
      <c r="E206" s="454"/>
      <c r="F206" s="454"/>
      <c r="G206" s="454"/>
      <c r="H206" s="454"/>
      <c r="I206" s="454"/>
      <c r="J206" s="454"/>
      <c r="K206" s="454"/>
      <c r="L206" s="454"/>
      <c r="M206" s="454"/>
      <c r="N206" s="454"/>
      <c r="O206" s="454"/>
      <c r="P206" s="454"/>
      <c r="Q206" s="454"/>
      <c r="R206" s="454"/>
      <c r="S206" s="455"/>
      <c r="T206" s="454"/>
      <c r="U206" s="454"/>
      <c r="V206" s="454"/>
      <c r="W206" s="454"/>
      <c r="X206" s="454"/>
      <c r="Y206" s="454"/>
      <c r="Z206" s="454"/>
      <c r="AA206" s="454"/>
      <c r="AB206" s="454"/>
      <c r="AC206" s="454"/>
      <c r="AD206" s="450"/>
      <c r="AE206" s="450"/>
      <c r="AF206" s="450"/>
      <c r="AG206" s="448"/>
      <c r="AH206" s="448"/>
      <c r="AI206" s="448"/>
      <c r="AJ206" s="448"/>
      <c r="AK206" s="448"/>
      <c r="AL206" s="448"/>
      <c r="AM206" s="448"/>
      <c r="AN206" s="448"/>
      <c r="AO206" s="448"/>
      <c r="AP206" s="448"/>
      <c r="AQ206" s="448"/>
      <c r="AR206" s="448"/>
      <c r="AS206" s="448"/>
      <c r="AT206" s="448"/>
      <c r="AU206" s="448"/>
      <c r="AV206" s="448"/>
      <c r="AW206" s="448"/>
      <c r="AX206" s="448"/>
      <c r="AY206" s="448"/>
      <c r="AZ206" s="448"/>
      <c r="BA206" s="448"/>
      <c r="BB206" s="448"/>
      <c r="BC206" s="448"/>
      <c r="BD206" s="448"/>
      <c r="BE206" s="448"/>
      <c r="BF206" s="448"/>
      <c r="BG206" s="448"/>
      <c r="BH206" s="448"/>
      <c r="BI206" s="448"/>
      <c r="BJ206" s="448"/>
      <c r="BK206" s="448"/>
      <c r="BL206" s="448"/>
    </row>
    <row r="207" spans="1:64" ht="13.25" customHeight="1">
      <c r="A207" s="454"/>
      <c r="B207" s="454"/>
      <c r="C207" s="454"/>
      <c r="D207" s="454"/>
      <c r="E207" s="454"/>
      <c r="F207" s="454"/>
      <c r="G207" s="454"/>
      <c r="H207" s="454"/>
      <c r="I207" s="454"/>
      <c r="J207" s="454"/>
      <c r="K207" s="454"/>
      <c r="L207" s="454"/>
      <c r="M207" s="454"/>
      <c r="N207" s="454"/>
      <c r="O207" s="454"/>
      <c r="P207" s="454"/>
      <c r="Q207" s="454"/>
      <c r="R207" s="454"/>
      <c r="S207" s="455"/>
      <c r="T207" s="454"/>
      <c r="U207" s="454"/>
      <c r="V207" s="454"/>
      <c r="W207" s="454"/>
      <c r="X207" s="454"/>
      <c r="Y207" s="454"/>
      <c r="Z207" s="454"/>
      <c r="AA207" s="454"/>
      <c r="AB207" s="454"/>
      <c r="AC207" s="454"/>
      <c r="AD207" s="450"/>
      <c r="AE207" s="450"/>
      <c r="AF207" s="450"/>
      <c r="AG207" s="448"/>
      <c r="AH207" s="448"/>
      <c r="AI207" s="448"/>
      <c r="AJ207" s="448"/>
      <c r="AK207" s="448"/>
      <c r="AL207" s="448"/>
      <c r="AM207" s="448"/>
      <c r="AN207" s="448"/>
      <c r="AO207" s="448"/>
      <c r="AP207" s="448"/>
      <c r="AQ207" s="448"/>
      <c r="AR207" s="448"/>
      <c r="AS207" s="448"/>
      <c r="AT207" s="448"/>
      <c r="AU207" s="448"/>
      <c r="AV207" s="448"/>
      <c r="AW207" s="448"/>
      <c r="AX207" s="448"/>
      <c r="AY207" s="448"/>
      <c r="AZ207" s="448"/>
      <c r="BA207" s="448"/>
      <c r="BB207" s="448"/>
      <c r="BC207" s="448"/>
      <c r="BD207" s="448"/>
      <c r="BE207" s="448"/>
      <c r="BF207" s="448"/>
      <c r="BG207" s="448"/>
      <c r="BH207" s="448"/>
      <c r="BI207" s="448"/>
      <c r="BJ207" s="448"/>
      <c r="BK207" s="448"/>
      <c r="BL207" s="448"/>
    </row>
    <row r="208" spans="1:64" ht="13.25" customHeight="1">
      <c r="A208" s="454"/>
      <c r="B208" s="454"/>
      <c r="C208" s="454"/>
      <c r="D208" s="454"/>
      <c r="E208" s="454"/>
      <c r="F208" s="454"/>
      <c r="G208" s="454"/>
      <c r="H208" s="454"/>
      <c r="I208" s="454"/>
      <c r="J208" s="454"/>
      <c r="K208" s="454"/>
      <c r="L208" s="454"/>
      <c r="M208" s="454"/>
      <c r="N208" s="454"/>
      <c r="O208" s="454"/>
      <c r="P208" s="454"/>
      <c r="Q208" s="454"/>
      <c r="R208" s="454"/>
      <c r="S208" s="455"/>
      <c r="T208" s="454"/>
      <c r="U208" s="454"/>
      <c r="V208" s="454"/>
      <c r="W208" s="454"/>
      <c r="X208" s="454"/>
      <c r="Y208" s="454"/>
      <c r="Z208" s="454"/>
      <c r="AA208" s="454"/>
      <c r="AB208" s="454"/>
      <c r="AC208" s="454"/>
      <c r="AD208" s="450"/>
      <c r="AE208" s="450"/>
      <c r="AF208" s="450"/>
      <c r="AG208" s="448"/>
      <c r="AH208" s="448"/>
      <c r="AI208" s="448"/>
      <c r="AJ208" s="448"/>
      <c r="AK208" s="448"/>
      <c r="AL208" s="448"/>
      <c r="AM208" s="448"/>
      <c r="AN208" s="448"/>
      <c r="AO208" s="448"/>
      <c r="AP208" s="448"/>
      <c r="AQ208" s="448"/>
      <c r="AR208" s="448"/>
      <c r="AS208" s="448"/>
      <c r="AT208" s="448"/>
      <c r="AU208" s="448"/>
      <c r="AV208" s="448"/>
      <c r="AW208" s="448"/>
      <c r="AX208" s="448"/>
      <c r="AY208" s="448"/>
      <c r="AZ208" s="448"/>
      <c r="BA208" s="448"/>
      <c r="BB208" s="448"/>
      <c r="BC208" s="448"/>
      <c r="BD208" s="448"/>
      <c r="BE208" s="448"/>
      <c r="BF208" s="448"/>
      <c r="BG208" s="448"/>
      <c r="BH208" s="448"/>
      <c r="BI208" s="448"/>
      <c r="BJ208" s="448"/>
      <c r="BK208" s="448"/>
      <c r="BL208" s="448"/>
    </row>
    <row r="209" spans="1:64" ht="13.25" customHeight="1">
      <c r="A209" s="454"/>
      <c r="B209" s="454"/>
      <c r="C209" s="454"/>
      <c r="D209" s="454"/>
      <c r="E209" s="454"/>
      <c r="F209" s="454"/>
      <c r="G209" s="454"/>
      <c r="H209" s="454"/>
      <c r="I209" s="454"/>
      <c r="J209" s="454"/>
      <c r="K209" s="454"/>
      <c r="L209" s="454"/>
      <c r="M209" s="454"/>
      <c r="N209" s="454"/>
      <c r="O209" s="454"/>
      <c r="P209" s="454"/>
      <c r="Q209" s="454"/>
      <c r="R209" s="454"/>
      <c r="S209" s="455"/>
      <c r="T209" s="454"/>
      <c r="U209" s="454"/>
      <c r="V209" s="454"/>
      <c r="W209" s="454"/>
      <c r="X209" s="454"/>
      <c r="Y209" s="454"/>
      <c r="Z209" s="454"/>
      <c r="AA209" s="454"/>
      <c r="AB209" s="454"/>
      <c r="AC209" s="454"/>
      <c r="AD209" s="450"/>
      <c r="AE209" s="450"/>
      <c r="AF209" s="450"/>
      <c r="AG209" s="448"/>
      <c r="AH209" s="448"/>
      <c r="AI209" s="448"/>
      <c r="AJ209" s="448"/>
      <c r="AK209" s="448"/>
      <c r="AL209" s="448"/>
      <c r="AM209" s="448"/>
      <c r="AN209" s="448"/>
      <c r="AO209" s="448"/>
      <c r="AP209" s="448"/>
      <c r="AQ209" s="448"/>
      <c r="AR209" s="448"/>
      <c r="AS209" s="448"/>
      <c r="AT209" s="448"/>
      <c r="AU209" s="448"/>
      <c r="AV209" s="448"/>
      <c r="AW209" s="448"/>
      <c r="AX209" s="448"/>
      <c r="AY209" s="448"/>
      <c r="AZ209" s="448"/>
      <c r="BA209" s="448"/>
      <c r="BB209" s="448"/>
      <c r="BC209" s="448"/>
      <c r="BD209" s="448"/>
      <c r="BE209" s="448"/>
      <c r="BF209" s="448"/>
      <c r="BG209" s="448"/>
      <c r="BH209" s="448"/>
      <c r="BI209" s="448"/>
      <c r="BJ209" s="448"/>
      <c r="BK209" s="448"/>
      <c r="BL209" s="448"/>
    </row>
    <row r="210" spans="1:64" ht="13.25" customHeight="1">
      <c r="A210" s="454"/>
      <c r="B210" s="454"/>
      <c r="C210" s="454"/>
      <c r="D210" s="454"/>
      <c r="E210" s="454"/>
      <c r="F210" s="454"/>
      <c r="G210" s="454"/>
      <c r="H210" s="454"/>
      <c r="I210" s="454"/>
      <c r="J210" s="454"/>
      <c r="K210" s="454"/>
      <c r="L210" s="454"/>
      <c r="M210" s="454"/>
      <c r="N210" s="454"/>
      <c r="O210" s="454"/>
      <c r="P210" s="454"/>
      <c r="Q210" s="454"/>
      <c r="R210" s="454"/>
      <c r="S210" s="455"/>
      <c r="T210" s="454"/>
      <c r="U210" s="454"/>
      <c r="V210" s="454"/>
      <c r="W210" s="454"/>
      <c r="X210" s="454"/>
      <c r="Y210" s="454"/>
      <c r="Z210" s="454"/>
      <c r="AA210" s="454"/>
      <c r="AB210" s="454"/>
      <c r="AC210" s="454"/>
      <c r="AD210" s="450"/>
      <c r="AE210" s="450"/>
      <c r="AF210" s="450"/>
      <c r="AG210" s="448"/>
      <c r="AH210" s="448"/>
      <c r="AI210" s="448"/>
      <c r="AJ210" s="448"/>
      <c r="AK210" s="448"/>
      <c r="AL210" s="448"/>
      <c r="AM210" s="448"/>
      <c r="AN210" s="448"/>
      <c r="AO210" s="448"/>
      <c r="AP210" s="448"/>
      <c r="AQ210" s="448"/>
      <c r="AR210" s="448"/>
      <c r="AS210" s="448"/>
      <c r="AT210" s="448"/>
      <c r="AU210" s="448"/>
      <c r="AV210" s="448"/>
      <c r="AW210" s="448"/>
      <c r="AX210" s="448"/>
      <c r="AY210" s="448"/>
      <c r="AZ210" s="448"/>
      <c r="BA210" s="448"/>
      <c r="BB210" s="448"/>
      <c r="BC210" s="448"/>
      <c r="BD210" s="448"/>
      <c r="BE210" s="448"/>
      <c r="BF210" s="448"/>
      <c r="BG210" s="448"/>
      <c r="BH210" s="448"/>
      <c r="BI210" s="448"/>
      <c r="BJ210" s="448"/>
      <c r="BK210" s="448"/>
      <c r="BL210" s="448"/>
    </row>
    <row r="211" spans="1:64" ht="13.25" customHeight="1">
      <c r="A211" s="454"/>
      <c r="B211" s="454"/>
      <c r="C211" s="454"/>
      <c r="D211" s="454"/>
      <c r="E211" s="454"/>
      <c r="F211" s="454"/>
      <c r="G211" s="454"/>
      <c r="H211" s="454"/>
      <c r="I211" s="454"/>
      <c r="J211" s="454"/>
      <c r="K211" s="454"/>
      <c r="L211" s="454"/>
      <c r="M211" s="454"/>
      <c r="N211" s="454"/>
      <c r="O211" s="454"/>
      <c r="P211" s="454"/>
      <c r="Q211" s="454"/>
      <c r="R211" s="454"/>
      <c r="S211" s="454"/>
      <c r="T211" s="454"/>
      <c r="U211" s="454"/>
      <c r="V211" s="454"/>
      <c r="W211" s="454"/>
      <c r="X211" s="454"/>
      <c r="Y211" s="454"/>
      <c r="Z211" s="454"/>
      <c r="AA211" s="454"/>
      <c r="AB211" s="454"/>
      <c r="AC211" s="454"/>
      <c r="AD211" s="450"/>
      <c r="AE211" s="450"/>
      <c r="AF211" s="450"/>
      <c r="AG211" s="448"/>
      <c r="AH211" s="448"/>
      <c r="AI211" s="448"/>
      <c r="AJ211" s="448"/>
      <c r="AK211" s="448"/>
      <c r="AL211" s="448"/>
      <c r="AM211" s="448"/>
      <c r="AN211" s="448"/>
      <c r="AO211" s="448"/>
      <c r="AP211" s="448"/>
      <c r="AQ211" s="448"/>
      <c r="AR211" s="448"/>
      <c r="AS211" s="448"/>
      <c r="AT211" s="448"/>
      <c r="AU211" s="448"/>
      <c r="AV211" s="448"/>
      <c r="AW211" s="448"/>
      <c r="AX211" s="448"/>
      <c r="AY211" s="448"/>
      <c r="AZ211" s="448"/>
      <c r="BA211" s="448"/>
      <c r="BB211" s="448"/>
      <c r="BC211" s="448"/>
      <c r="BD211" s="448"/>
      <c r="BE211" s="448"/>
      <c r="BF211" s="448"/>
      <c r="BG211" s="448"/>
      <c r="BH211" s="448"/>
      <c r="BI211" s="448"/>
      <c r="BJ211" s="448"/>
      <c r="BK211" s="448"/>
      <c r="BL211" s="448"/>
    </row>
    <row r="212" spans="1:64" ht="13.25" customHeight="1">
      <c r="A212" s="454"/>
      <c r="B212" s="454"/>
      <c r="C212" s="454"/>
      <c r="D212" s="454"/>
      <c r="E212" s="454"/>
      <c r="F212" s="454"/>
      <c r="G212" s="454"/>
      <c r="H212" s="454"/>
      <c r="I212" s="454"/>
      <c r="J212" s="454"/>
      <c r="K212" s="454"/>
      <c r="L212" s="454"/>
      <c r="M212" s="454"/>
      <c r="N212" s="454"/>
      <c r="O212" s="454"/>
      <c r="P212" s="454"/>
      <c r="Q212" s="454"/>
      <c r="R212" s="454"/>
      <c r="S212" s="454"/>
      <c r="T212" s="454"/>
      <c r="U212" s="454"/>
      <c r="V212" s="454"/>
      <c r="W212" s="454"/>
      <c r="X212" s="454"/>
      <c r="Y212" s="454"/>
      <c r="Z212" s="454"/>
      <c r="AA212" s="454"/>
      <c r="AB212" s="454"/>
      <c r="AC212" s="454"/>
      <c r="AD212" s="450"/>
      <c r="AE212" s="450"/>
      <c r="AF212" s="450"/>
      <c r="AG212" s="448"/>
      <c r="AH212" s="448"/>
      <c r="AI212" s="448"/>
      <c r="AJ212" s="448"/>
      <c r="AK212" s="448"/>
      <c r="AL212" s="448"/>
      <c r="AM212" s="448"/>
      <c r="AN212" s="448"/>
      <c r="AO212" s="448"/>
      <c r="AP212" s="448"/>
      <c r="AQ212" s="448"/>
      <c r="AR212" s="448"/>
      <c r="AS212" s="448"/>
      <c r="AT212" s="448"/>
      <c r="AU212" s="448"/>
      <c r="AV212" s="448"/>
      <c r="AW212" s="448"/>
      <c r="AX212" s="448"/>
      <c r="AY212" s="448"/>
      <c r="AZ212" s="448"/>
      <c r="BA212" s="448"/>
      <c r="BB212" s="448"/>
      <c r="BC212" s="448"/>
      <c r="BD212" s="448"/>
      <c r="BE212" s="448"/>
      <c r="BF212" s="448"/>
      <c r="BG212" s="448"/>
      <c r="BH212" s="448"/>
      <c r="BI212" s="448"/>
      <c r="BJ212" s="448"/>
      <c r="BK212" s="448"/>
      <c r="BL212" s="448"/>
    </row>
    <row r="213" spans="1:64" ht="13.25" customHeight="1">
      <c r="A213" s="454"/>
      <c r="B213" s="454"/>
      <c r="C213" s="454"/>
      <c r="D213" s="454"/>
      <c r="E213" s="454"/>
      <c r="F213" s="454"/>
      <c r="G213" s="454"/>
      <c r="H213" s="454"/>
      <c r="I213" s="454"/>
      <c r="J213" s="454"/>
      <c r="K213" s="454"/>
      <c r="L213" s="454"/>
      <c r="M213" s="454"/>
      <c r="N213" s="454"/>
      <c r="O213" s="454"/>
      <c r="P213" s="454"/>
      <c r="Q213" s="454"/>
      <c r="R213" s="454"/>
      <c r="S213" s="454"/>
      <c r="T213" s="454"/>
      <c r="U213" s="454"/>
      <c r="V213" s="454"/>
      <c r="W213" s="454"/>
      <c r="X213" s="454"/>
      <c r="Y213" s="454"/>
      <c r="Z213" s="454"/>
      <c r="AA213" s="454"/>
      <c r="AB213" s="454"/>
      <c r="AC213" s="454"/>
      <c r="AD213" s="450"/>
      <c r="AE213" s="450"/>
      <c r="AF213" s="450"/>
      <c r="AG213" s="448"/>
      <c r="AH213" s="448"/>
      <c r="AI213" s="448"/>
      <c r="AJ213" s="448"/>
      <c r="AK213" s="448"/>
      <c r="AL213" s="448"/>
      <c r="AM213" s="448"/>
      <c r="AN213" s="448"/>
      <c r="AO213" s="448"/>
      <c r="AP213" s="448"/>
      <c r="AQ213" s="448"/>
      <c r="AR213" s="448"/>
      <c r="AS213" s="448"/>
      <c r="AT213" s="448"/>
      <c r="AU213" s="448"/>
      <c r="AV213" s="448"/>
      <c r="AW213" s="448"/>
      <c r="AX213" s="448"/>
      <c r="AY213" s="448"/>
      <c r="AZ213" s="448"/>
      <c r="BA213" s="448"/>
      <c r="BB213" s="448"/>
      <c r="BC213" s="448"/>
      <c r="BD213" s="448"/>
      <c r="BE213" s="448"/>
      <c r="BF213" s="448"/>
      <c r="BG213" s="448"/>
      <c r="BH213" s="448"/>
      <c r="BI213" s="448"/>
      <c r="BJ213" s="448"/>
      <c r="BK213" s="448"/>
      <c r="BL213" s="448"/>
    </row>
    <row r="214" spans="1:64" ht="13.25" customHeight="1">
      <c r="A214" s="454"/>
      <c r="B214" s="454"/>
      <c r="C214" s="454"/>
      <c r="D214" s="454"/>
      <c r="E214" s="454"/>
      <c r="F214" s="454"/>
      <c r="G214" s="454"/>
      <c r="H214" s="454"/>
      <c r="I214" s="454"/>
      <c r="J214" s="454"/>
      <c r="K214" s="454"/>
      <c r="L214" s="454"/>
      <c r="M214" s="454"/>
      <c r="N214" s="454"/>
      <c r="O214" s="454"/>
      <c r="P214" s="454"/>
      <c r="Q214" s="454"/>
      <c r="R214" s="454"/>
      <c r="S214" s="454"/>
      <c r="T214" s="454"/>
      <c r="U214" s="454"/>
      <c r="V214" s="454"/>
      <c r="W214" s="454"/>
      <c r="X214" s="454"/>
      <c r="Y214" s="454"/>
      <c r="Z214" s="454"/>
      <c r="AA214" s="454"/>
      <c r="AB214" s="454"/>
      <c r="AC214" s="454"/>
      <c r="AD214" s="450"/>
      <c r="AE214" s="450"/>
      <c r="AF214" s="450"/>
      <c r="AG214" s="448"/>
      <c r="AH214" s="448"/>
      <c r="AI214" s="448"/>
      <c r="AJ214" s="448"/>
      <c r="AK214" s="448"/>
      <c r="AL214" s="448"/>
      <c r="AM214" s="448"/>
      <c r="AN214" s="448"/>
      <c r="AO214" s="448"/>
      <c r="AP214" s="448"/>
      <c r="AQ214" s="448"/>
      <c r="AR214" s="448"/>
      <c r="AS214" s="448"/>
      <c r="AT214" s="448"/>
      <c r="AU214" s="448"/>
      <c r="AV214" s="448"/>
      <c r="AW214" s="448"/>
      <c r="AX214" s="448"/>
      <c r="AY214" s="448"/>
      <c r="AZ214" s="448"/>
      <c r="BA214" s="448"/>
      <c r="BB214" s="448"/>
      <c r="BC214" s="448"/>
      <c r="BD214" s="448"/>
      <c r="BE214" s="448"/>
      <c r="BF214" s="448"/>
      <c r="BG214" s="448"/>
      <c r="BH214" s="448"/>
      <c r="BI214" s="448"/>
      <c r="BJ214" s="448"/>
      <c r="BK214" s="448"/>
      <c r="BL214" s="448"/>
    </row>
    <row r="215" spans="1:64" ht="13.25" customHeight="1">
      <c r="A215" s="454"/>
      <c r="B215" s="454"/>
      <c r="C215" s="454"/>
      <c r="D215" s="454"/>
      <c r="E215" s="454"/>
      <c r="F215" s="454"/>
      <c r="G215" s="454"/>
      <c r="H215" s="454"/>
      <c r="I215" s="454"/>
      <c r="J215" s="454"/>
      <c r="K215" s="454"/>
      <c r="L215" s="454"/>
      <c r="M215" s="454"/>
      <c r="N215" s="454"/>
      <c r="O215" s="454"/>
      <c r="P215" s="454"/>
      <c r="Q215" s="454"/>
      <c r="R215" s="454"/>
      <c r="S215" s="454"/>
      <c r="T215" s="454"/>
      <c r="U215" s="454"/>
      <c r="V215" s="454"/>
      <c r="W215" s="454"/>
      <c r="X215" s="454"/>
      <c r="Y215" s="454"/>
      <c r="Z215" s="454"/>
      <c r="AA215" s="454"/>
      <c r="AB215" s="454"/>
      <c r="AC215" s="454"/>
      <c r="AD215" s="450"/>
      <c r="AE215" s="450"/>
      <c r="AF215" s="450"/>
      <c r="AG215" s="448"/>
      <c r="AH215" s="448"/>
      <c r="AI215" s="448"/>
      <c r="AJ215" s="448"/>
      <c r="AK215" s="448"/>
      <c r="AL215" s="448"/>
      <c r="AM215" s="448"/>
      <c r="AN215" s="448"/>
      <c r="AO215" s="448"/>
      <c r="AP215" s="448"/>
      <c r="AQ215" s="448"/>
      <c r="AR215" s="448"/>
      <c r="AS215" s="448"/>
      <c r="AT215" s="448"/>
      <c r="AU215" s="448"/>
      <c r="AV215" s="448"/>
      <c r="AW215" s="448"/>
      <c r="AX215" s="448"/>
      <c r="AY215" s="448"/>
      <c r="AZ215" s="448"/>
      <c r="BA215" s="448"/>
      <c r="BB215" s="448"/>
      <c r="BC215" s="448"/>
      <c r="BD215" s="448"/>
      <c r="BE215" s="448"/>
      <c r="BF215" s="448"/>
      <c r="BG215" s="448"/>
      <c r="BH215" s="448"/>
      <c r="BI215" s="448"/>
      <c r="BJ215" s="448"/>
      <c r="BK215" s="448"/>
      <c r="BL215" s="448"/>
    </row>
    <row r="216" spans="1:64" ht="13.25" customHeight="1">
      <c r="A216" s="454"/>
      <c r="B216" s="454"/>
      <c r="C216" s="454"/>
      <c r="D216" s="454"/>
      <c r="E216" s="454"/>
      <c r="F216" s="454"/>
      <c r="G216" s="454"/>
      <c r="H216" s="454"/>
      <c r="I216" s="454"/>
      <c r="J216" s="454"/>
      <c r="K216" s="454"/>
      <c r="L216" s="454"/>
      <c r="M216" s="454"/>
      <c r="N216" s="454"/>
      <c r="O216" s="454"/>
      <c r="P216" s="454"/>
      <c r="Q216" s="454"/>
      <c r="R216" s="454"/>
      <c r="S216" s="454"/>
      <c r="T216" s="454"/>
      <c r="U216" s="454"/>
      <c r="V216" s="454"/>
      <c r="W216" s="454"/>
      <c r="X216" s="454"/>
      <c r="Y216" s="454"/>
      <c r="Z216" s="454"/>
      <c r="AA216" s="454"/>
      <c r="AB216" s="454"/>
      <c r="AC216" s="454"/>
      <c r="AD216" s="450"/>
      <c r="AE216" s="450"/>
      <c r="AF216" s="450"/>
      <c r="AG216" s="448"/>
      <c r="AH216" s="448"/>
      <c r="AI216" s="448"/>
      <c r="AJ216" s="448"/>
      <c r="AK216" s="448"/>
      <c r="AL216" s="448"/>
      <c r="AM216" s="448"/>
      <c r="AN216" s="448"/>
      <c r="AO216" s="448"/>
      <c r="AP216" s="448"/>
      <c r="AQ216" s="448"/>
      <c r="AR216" s="448"/>
      <c r="AS216" s="448"/>
      <c r="AT216" s="448"/>
      <c r="AU216" s="448"/>
      <c r="AV216" s="448"/>
      <c r="AW216" s="448"/>
      <c r="AX216" s="448"/>
      <c r="AY216" s="448"/>
      <c r="AZ216" s="448"/>
      <c r="BA216" s="448"/>
      <c r="BB216" s="448"/>
      <c r="BC216" s="448"/>
      <c r="BD216" s="448"/>
      <c r="BE216" s="448"/>
      <c r="BF216" s="448"/>
      <c r="BG216" s="448"/>
      <c r="BH216" s="448"/>
      <c r="BI216" s="448"/>
      <c r="BJ216" s="448"/>
      <c r="BK216" s="448"/>
      <c r="BL216" s="448"/>
    </row>
    <row r="217" spans="1:64" ht="13.25" customHeight="1">
      <c r="A217" s="454"/>
      <c r="B217" s="454"/>
      <c r="C217" s="454"/>
      <c r="D217" s="454"/>
      <c r="E217" s="454"/>
      <c r="F217" s="454"/>
      <c r="G217" s="454"/>
      <c r="H217" s="454"/>
      <c r="I217" s="454"/>
      <c r="J217" s="454"/>
      <c r="K217" s="454"/>
      <c r="L217" s="454"/>
      <c r="M217" s="454"/>
      <c r="N217" s="454"/>
      <c r="O217" s="454"/>
      <c r="P217" s="454"/>
      <c r="Q217" s="454"/>
      <c r="R217" s="454"/>
      <c r="S217" s="454"/>
      <c r="T217" s="454"/>
      <c r="U217" s="454"/>
      <c r="V217" s="454"/>
      <c r="W217" s="454"/>
      <c r="X217" s="454"/>
      <c r="Y217" s="454"/>
      <c r="Z217" s="454"/>
      <c r="AA217" s="454"/>
      <c r="AB217" s="454"/>
      <c r="AC217" s="454"/>
      <c r="AD217" s="450"/>
      <c r="AE217" s="450"/>
      <c r="AF217" s="450"/>
      <c r="AG217" s="448"/>
      <c r="AH217" s="448"/>
      <c r="AI217" s="448"/>
      <c r="AJ217" s="448"/>
      <c r="AK217" s="448"/>
      <c r="AL217" s="448"/>
      <c r="AM217" s="448"/>
      <c r="AN217" s="448"/>
      <c r="AO217" s="448"/>
      <c r="AP217" s="448"/>
      <c r="AQ217" s="448"/>
      <c r="AR217" s="448"/>
      <c r="AS217" s="448"/>
      <c r="AT217" s="448"/>
      <c r="AU217" s="448"/>
      <c r="AV217" s="448"/>
      <c r="AW217" s="448"/>
      <c r="AX217" s="448"/>
      <c r="AY217" s="448"/>
      <c r="AZ217" s="448"/>
      <c r="BA217" s="448"/>
      <c r="BB217" s="448"/>
      <c r="BC217" s="448"/>
      <c r="BD217" s="448"/>
      <c r="BE217" s="448"/>
      <c r="BF217" s="448"/>
      <c r="BG217" s="448"/>
      <c r="BH217" s="448"/>
      <c r="BI217" s="448"/>
      <c r="BJ217" s="448"/>
      <c r="BK217" s="448"/>
      <c r="BL217" s="448"/>
    </row>
    <row r="218" spans="1:64" ht="13.25" customHeight="1">
      <c r="A218" s="454"/>
      <c r="B218" s="454"/>
      <c r="C218" s="454"/>
      <c r="D218" s="454"/>
      <c r="E218" s="454"/>
      <c r="F218" s="454"/>
      <c r="G218" s="454"/>
      <c r="H218" s="454"/>
      <c r="I218" s="454"/>
      <c r="J218" s="454"/>
      <c r="K218" s="454"/>
      <c r="L218" s="454"/>
      <c r="M218" s="454"/>
      <c r="N218" s="454"/>
      <c r="O218" s="454"/>
      <c r="P218" s="454"/>
      <c r="Q218" s="454"/>
      <c r="R218" s="454"/>
      <c r="S218" s="454"/>
      <c r="T218" s="454"/>
      <c r="U218" s="454"/>
      <c r="V218" s="454"/>
      <c r="W218" s="454"/>
      <c r="X218" s="454"/>
      <c r="Y218" s="454"/>
      <c r="Z218" s="454"/>
      <c r="AA218" s="454"/>
      <c r="AB218" s="454"/>
      <c r="AC218" s="454"/>
      <c r="AD218" s="450"/>
      <c r="AE218" s="450"/>
      <c r="AF218" s="450"/>
      <c r="AG218" s="448"/>
      <c r="AH218" s="448"/>
      <c r="AI218" s="448"/>
      <c r="AJ218" s="448"/>
      <c r="AK218" s="448"/>
      <c r="AL218" s="448"/>
      <c r="AM218" s="448"/>
      <c r="AN218" s="448"/>
      <c r="AO218" s="448"/>
      <c r="AP218" s="448"/>
      <c r="AQ218" s="448"/>
      <c r="AR218" s="448"/>
      <c r="AS218" s="448"/>
      <c r="AT218" s="448"/>
      <c r="AU218" s="448"/>
      <c r="AV218" s="448"/>
      <c r="AW218" s="448"/>
      <c r="AX218" s="448"/>
      <c r="AY218" s="448"/>
      <c r="AZ218" s="448"/>
      <c r="BA218" s="448"/>
      <c r="BB218" s="448"/>
      <c r="BC218" s="448"/>
      <c r="BD218" s="448"/>
      <c r="BE218" s="448"/>
      <c r="BF218" s="448"/>
      <c r="BG218" s="448"/>
      <c r="BH218" s="448"/>
      <c r="BI218" s="448"/>
      <c r="BJ218" s="448"/>
      <c r="BK218" s="448"/>
      <c r="BL218" s="448"/>
    </row>
    <row r="219" spans="1:64" ht="13.25" customHeight="1">
      <c r="A219" s="454"/>
      <c r="B219" s="454"/>
      <c r="C219" s="454"/>
      <c r="D219" s="454"/>
      <c r="E219" s="454"/>
      <c r="F219" s="454"/>
      <c r="G219" s="454"/>
      <c r="H219" s="454"/>
      <c r="I219" s="454"/>
      <c r="J219" s="454"/>
      <c r="K219" s="454"/>
      <c r="L219" s="454"/>
      <c r="M219" s="454"/>
      <c r="N219" s="454"/>
      <c r="O219" s="454"/>
      <c r="P219" s="454"/>
      <c r="Q219" s="454"/>
      <c r="R219" s="454"/>
      <c r="S219" s="454"/>
      <c r="T219" s="454"/>
      <c r="U219" s="454"/>
      <c r="V219" s="454"/>
      <c r="W219" s="454"/>
      <c r="X219" s="454"/>
      <c r="Y219" s="454"/>
      <c r="Z219" s="454"/>
      <c r="AA219" s="454"/>
      <c r="AB219" s="454"/>
      <c r="AC219" s="454"/>
      <c r="AD219" s="450"/>
      <c r="AE219" s="450"/>
      <c r="AF219" s="450"/>
      <c r="AG219" s="448"/>
      <c r="AH219" s="448"/>
      <c r="AI219" s="448"/>
      <c r="AJ219" s="448"/>
      <c r="AK219" s="448"/>
      <c r="AL219" s="448"/>
      <c r="AM219" s="448"/>
      <c r="AN219" s="448"/>
      <c r="AO219" s="448"/>
      <c r="AP219" s="448"/>
      <c r="AQ219" s="448"/>
      <c r="AR219" s="448"/>
      <c r="AS219" s="448"/>
      <c r="AT219" s="448"/>
      <c r="AU219" s="448"/>
      <c r="AV219" s="448"/>
      <c r="AW219" s="448"/>
      <c r="AX219" s="448"/>
      <c r="AY219" s="448"/>
      <c r="AZ219" s="448"/>
      <c r="BA219" s="448"/>
      <c r="BB219" s="448"/>
      <c r="BC219" s="448"/>
      <c r="BD219" s="448"/>
      <c r="BE219" s="448"/>
      <c r="BF219" s="448"/>
      <c r="BG219" s="448"/>
      <c r="BH219" s="448"/>
      <c r="BI219" s="448"/>
      <c r="BJ219" s="448"/>
      <c r="BK219" s="448"/>
      <c r="BL219" s="448"/>
    </row>
    <row r="220" spans="1:64" ht="13.25" customHeight="1">
      <c r="A220" s="428"/>
      <c r="B220" s="428"/>
      <c r="C220" s="428"/>
      <c r="D220" s="428"/>
      <c r="E220" s="428"/>
      <c r="F220" s="428"/>
      <c r="G220" s="428"/>
      <c r="H220" s="428"/>
      <c r="I220" s="428"/>
      <c r="J220" s="428"/>
      <c r="K220" s="428"/>
      <c r="L220" s="428"/>
      <c r="M220" s="428"/>
      <c r="N220" s="428"/>
      <c r="O220" s="428"/>
      <c r="P220" s="428"/>
      <c r="Q220" s="428"/>
      <c r="R220" s="428"/>
      <c r="S220" s="428"/>
      <c r="T220" s="428"/>
      <c r="U220" s="428"/>
      <c r="V220" s="428"/>
      <c r="W220" s="428"/>
      <c r="X220" s="428"/>
      <c r="Y220" s="428"/>
      <c r="Z220" s="428"/>
      <c r="AA220" s="428"/>
      <c r="AB220" s="428"/>
      <c r="AC220" s="428"/>
      <c r="AD220" s="15"/>
      <c r="AE220" s="15"/>
      <c r="AF220" s="15"/>
    </row>
    <row r="221" spans="1:64" ht="13.25" customHeight="1">
      <c r="A221" s="428"/>
      <c r="B221" s="428"/>
      <c r="C221" s="428"/>
      <c r="D221" s="428"/>
      <c r="E221" s="428"/>
      <c r="F221" s="428"/>
      <c r="G221" s="428"/>
      <c r="H221" s="428"/>
      <c r="I221" s="428"/>
      <c r="J221" s="428"/>
      <c r="K221" s="428"/>
      <c r="L221" s="428"/>
      <c r="M221" s="428"/>
      <c r="N221" s="428"/>
      <c r="O221" s="428"/>
      <c r="P221" s="428"/>
      <c r="Q221" s="428"/>
      <c r="R221" s="428"/>
      <c r="S221" s="428"/>
      <c r="T221" s="428"/>
      <c r="U221" s="428"/>
      <c r="V221" s="428"/>
      <c r="W221" s="428"/>
      <c r="X221" s="428"/>
      <c r="Y221" s="428"/>
      <c r="Z221" s="428"/>
      <c r="AA221" s="428"/>
      <c r="AB221" s="428"/>
      <c r="AC221" s="428"/>
      <c r="AD221" s="15"/>
      <c r="AE221" s="15"/>
      <c r="AF221" s="15"/>
    </row>
    <row r="222" spans="1:64" ht="13.25" customHeight="1">
      <c r="A222" s="428"/>
      <c r="B222" s="428"/>
      <c r="C222" s="428"/>
      <c r="D222" s="428"/>
      <c r="E222" s="428"/>
      <c r="F222" s="428"/>
      <c r="G222" s="428"/>
      <c r="H222" s="428"/>
      <c r="I222" s="428"/>
      <c r="J222" s="428"/>
      <c r="K222" s="428"/>
      <c r="L222" s="428"/>
      <c r="M222" s="428"/>
      <c r="N222" s="428"/>
      <c r="O222" s="428"/>
      <c r="P222" s="428"/>
      <c r="Q222" s="428"/>
      <c r="R222" s="428"/>
      <c r="S222" s="428"/>
      <c r="T222" s="428"/>
      <c r="U222" s="428"/>
      <c r="V222" s="428"/>
      <c r="W222" s="428"/>
      <c r="X222" s="428"/>
      <c r="Y222" s="428"/>
      <c r="Z222" s="428"/>
      <c r="AA222" s="428"/>
      <c r="AB222" s="428"/>
      <c r="AC222" s="428"/>
      <c r="AD222" s="15"/>
      <c r="AE222" s="15"/>
      <c r="AF222" s="15"/>
    </row>
    <row r="223" spans="1:64" ht="13.25" customHeight="1">
      <c r="A223" s="428"/>
      <c r="B223" s="428"/>
      <c r="C223" s="428"/>
      <c r="D223" s="428"/>
      <c r="E223" s="428"/>
      <c r="F223" s="428"/>
      <c r="G223" s="428"/>
      <c r="H223" s="428"/>
      <c r="I223" s="428"/>
      <c r="J223" s="428"/>
      <c r="K223" s="428"/>
      <c r="L223" s="428"/>
      <c r="M223" s="428"/>
      <c r="N223" s="428"/>
      <c r="O223" s="428"/>
      <c r="P223" s="428"/>
      <c r="Q223" s="428"/>
      <c r="R223" s="428"/>
      <c r="S223" s="428"/>
      <c r="T223" s="428"/>
      <c r="U223" s="428"/>
      <c r="V223" s="428"/>
      <c r="W223" s="428"/>
      <c r="X223" s="428"/>
      <c r="Y223" s="428"/>
      <c r="Z223" s="428"/>
      <c r="AA223" s="428"/>
      <c r="AB223" s="428"/>
      <c r="AC223" s="428"/>
      <c r="AD223" s="15"/>
      <c r="AE223" s="15"/>
      <c r="AF223" s="15"/>
    </row>
    <row r="224" spans="1:64" ht="13.25" customHeight="1">
      <c r="A224" s="428"/>
      <c r="B224" s="428"/>
      <c r="C224" s="428"/>
      <c r="D224" s="428"/>
      <c r="E224" s="428"/>
      <c r="F224" s="428"/>
      <c r="G224" s="428"/>
      <c r="H224" s="428"/>
      <c r="I224" s="428"/>
      <c r="J224" s="428"/>
      <c r="K224" s="428"/>
      <c r="L224" s="428"/>
      <c r="M224" s="428"/>
      <c r="N224" s="428"/>
      <c r="O224" s="428"/>
      <c r="P224" s="428"/>
      <c r="Q224" s="428"/>
      <c r="R224" s="428"/>
      <c r="S224" s="428"/>
      <c r="T224" s="428"/>
      <c r="U224" s="428"/>
      <c r="V224" s="428"/>
      <c r="W224" s="428"/>
      <c r="X224" s="428"/>
      <c r="Y224" s="428"/>
      <c r="Z224" s="428"/>
      <c r="AA224" s="428"/>
      <c r="AB224" s="428"/>
      <c r="AC224" s="428"/>
      <c r="AD224" s="15"/>
      <c r="AE224" s="15"/>
      <c r="AF224" s="15"/>
    </row>
    <row r="225" spans="1:32" ht="13.25" customHeight="1">
      <c r="A225" s="428"/>
      <c r="B225" s="428"/>
      <c r="C225" s="428"/>
      <c r="D225" s="428"/>
      <c r="E225" s="428"/>
      <c r="F225" s="428"/>
      <c r="G225" s="428"/>
      <c r="H225" s="428"/>
      <c r="I225" s="428"/>
      <c r="J225" s="428"/>
      <c r="K225" s="428"/>
      <c r="L225" s="428"/>
      <c r="M225" s="428"/>
      <c r="N225" s="428"/>
      <c r="O225" s="428"/>
      <c r="P225" s="428"/>
      <c r="Q225" s="428"/>
      <c r="R225" s="428"/>
      <c r="S225" s="428"/>
      <c r="T225" s="428"/>
      <c r="U225" s="428"/>
      <c r="V225" s="428"/>
      <c r="W225" s="428"/>
      <c r="X225" s="428"/>
      <c r="Y225" s="428"/>
      <c r="Z225" s="428"/>
      <c r="AA225" s="428"/>
      <c r="AB225" s="428"/>
      <c r="AC225" s="428"/>
      <c r="AD225" s="15"/>
      <c r="AE225" s="15"/>
      <c r="AF225" s="15"/>
    </row>
    <row r="226" spans="1:32" ht="13.25" customHeight="1">
      <c r="A226" s="428"/>
      <c r="B226" s="428"/>
      <c r="C226" s="428"/>
      <c r="D226" s="428"/>
      <c r="E226" s="428"/>
      <c r="F226" s="428"/>
      <c r="G226" s="428"/>
      <c r="H226" s="428"/>
      <c r="I226" s="428"/>
      <c r="J226" s="428"/>
      <c r="K226" s="428"/>
      <c r="L226" s="428"/>
      <c r="M226" s="428"/>
      <c r="N226" s="428"/>
      <c r="O226" s="428"/>
      <c r="P226" s="428"/>
      <c r="Q226" s="428"/>
      <c r="R226" s="428"/>
      <c r="S226" s="428"/>
      <c r="T226" s="428"/>
      <c r="U226" s="428"/>
      <c r="V226" s="428"/>
      <c r="W226" s="428"/>
      <c r="X226" s="428"/>
      <c r="Y226" s="428"/>
      <c r="Z226" s="428"/>
      <c r="AA226" s="428"/>
      <c r="AB226" s="428"/>
      <c r="AC226" s="428"/>
      <c r="AD226" s="15"/>
      <c r="AE226" s="15"/>
      <c r="AF226" s="15"/>
    </row>
    <row r="227" spans="1:32" ht="13.25" customHeight="1">
      <c r="A227" s="428"/>
      <c r="B227" s="428"/>
      <c r="C227" s="428"/>
      <c r="D227" s="428"/>
      <c r="E227" s="428"/>
      <c r="F227" s="428"/>
      <c r="G227" s="428"/>
      <c r="H227" s="428"/>
      <c r="I227" s="428"/>
      <c r="J227" s="428"/>
      <c r="K227" s="428"/>
      <c r="L227" s="428"/>
      <c r="M227" s="428"/>
      <c r="N227" s="428"/>
      <c r="O227" s="428"/>
      <c r="P227" s="428"/>
      <c r="Q227" s="428"/>
      <c r="R227" s="428"/>
      <c r="S227" s="428"/>
      <c r="T227" s="428"/>
      <c r="U227" s="428"/>
      <c r="V227" s="428"/>
      <c r="W227" s="428"/>
      <c r="X227" s="428"/>
      <c r="Y227" s="428"/>
      <c r="Z227" s="428"/>
      <c r="AA227" s="428"/>
      <c r="AB227" s="428"/>
      <c r="AC227" s="428"/>
      <c r="AD227" s="15"/>
      <c r="AE227" s="15"/>
      <c r="AF227" s="15"/>
    </row>
    <row r="228" spans="1:32" ht="13.25" customHeight="1">
      <c r="A228" s="428"/>
      <c r="B228" s="428"/>
      <c r="C228" s="428"/>
      <c r="D228" s="428"/>
      <c r="E228" s="428"/>
      <c r="F228" s="428"/>
      <c r="G228" s="428"/>
      <c r="H228" s="428"/>
      <c r="I228" s="428"/>
      <c r="J228" s="428"/>
      <c r="K228" s="428"/>
      <c r="L228" s="428"/>
      <c r="M228" s="428"/>
      <c r="N228" s="428"/>
      <c r="O228" s="428"/>
      <c r="P228" s="428"/>
      <c r="Q228" s="428"/>
      <c r="R228" s="428"/>
      <c r="S228" s="428"/>
      <c r="T228" s="428"/>
      <c r="U228" s="428"/>
      <c r="V228" s="428"/>
      <c r="W228" s="428"/>
      <c r="X228" s="428"/>
      <c r="Y228" s="428"/>
      <c r="Z228" s="428"/>
      <c r="AA228" s="428"/>
      <c r="AB228" s="428"/>
      <c r="AC228" s="428"/>
      <c r="AD228" s="15"/>
      <c r="AE228" s="15"/>
      <c r="AF228" s="15"/>
    </row>
    <row r="229" spans="1:32" ht="13.25" customHeight="1">
      <c r="A229" s="428"/>
      <c r="B229" s="428"/>
      <c r="C229" s="428"/>
      <c r="D229" s="428"/>
      <c r="E229" s="428"/>
      <c r="F229" s="428"/>
      <c r="G229" s="428"/>
      <c r="H229" s="428"/>
      <c r="I229" s="428"/>
      <c r="J229" s="428"/>
      <c r="K229" s="428"/>
      <c r="L229" s="428"/>
      <c r="M229" s="428"/>
      <c r="N229" s="428"/>
      <c r="O229" s="428"/>
      <c r="P229" s="428"/>
      <c r="Q229" s="428"/>
      <c r="R229" s="428"/>
      <c r="S229" s="428"/>
      <c r="T229" s="428"/>
      <c r="U229" s="428"/>
      <c r="V229" s="428"/>
      <c r="W229" s="428"/>
      <c r="X229" s="428"/>
      <c r="Y229" s="428"/>
      <c r="Z229" s="428"/>
      <c r="AA229" s="428"/>
      <c r="AB229" s="428"/>
      <c r="AC229" s="428"/>
      <c r="AD229" s="15"/>
      <c r="AE229" s="15"/>
      <c r="AF229" s="15"/>
    </row>
    <row r="230" spans="1:32" ht="13.25" customHeight="1">
      <c r="A230" s="428"/>
      <c r="B230" s="428"/>
      <c r="C230" s="428"/>
      <c r="D230" s="428"/>
      <c r="E230" s="428"/>
      <c r="F230" s="428"/>
      <c r="G230" s="428"/>
      <c r="H230" s="428"/>
      <c r="I230" s="428"/>
      <c r="J230" s="428"/>
      <c r="K230" s="428"/>
      <c r="L230" s="428"/>
      <c r="M230" s="428"/>
      <c r="N230" s="428"/>
      <c r="O230" s="428"/>
      <c r="P230" s="428"/>
      <c r="Q230" s="428"/>
      <c r="R230" s="428"/>
      <c r="S230" s="428"/>
      <c r="T230" s="428"/>
      <c r="U230" s="428"/>
      <c r="V230" s="428"/>
      <c r="W230" s="428"/>
      <c r="X230" s="428"/>
      <c r="Y230" s="428"/>
      <c r="Z230" s="428"/>
      <c r="AA230" s="428"/>
      <c r="AB230" s="428"/>
      <c r="AC230" s="428"/>
      <c r="AD230" s="15"/>
      <c r="AE230" s="15"/>
      <c r="AF230" s="15"/>
    </row>
    <row r="231" spans="1:32" ht="13.25" customHeight="1">
      <c r="A231" s="428"/>
      <c r="B231" s="428"/>
      <c r="C231" s="428"/>
      <c r="D231" s="428"/>
      <c r="E231" s="428"/>
      <c r="F231" s="428"/>
      <c r="G231" s="428"/>
      <c r="H231" s="428"/>
      <c r="I231" s="428"/>
      <c r="J231" s="428"/>
      <c r="K231" s="428"/>
      <c r="L231" s="428"/>
      <c r="M231" s="428"/>
      <c r="N231" s="428"/>
      <c r="O231" s="428"/>
      <c r="P231" s="428"/>
      <c r="Q231" s="428"/>
      <c r="R231" s="428"/>
      <c r="S231" s="428"/>
      <c r="T231" s="428"/>
      <c r="U231" s="428"/>
      <c r="V231" s="428"/>
      <c r="W231" s="428"/>
      <c r="X231" s="428"/>
      <c r="Y231" s="428"/>
      <c r="Z231" s="428"/>
      <c r="AA231" s="428"/>
      <c r="AB231" s="428"/>
      <c r="AC231" s="428"/>
      <c r="AD231" s="15"/>
      <c r="AE231" s="15"/>
      <c r="AF231" s="15"/>
    </row>
    <row r="232" spans="1:32" ht="13.25" customHeight="1">
      <c r="A232" s="428"/>
      <c r="B232" s="428"/>
      <c r="C232" s="428"/>
      <c r="D232" s="428"/>
      <c r="E232" s="428"/>
      <c r="F232" s="428"/>
      <c r="G232" s="428"/>
      <c r="H232" s="428"/>
      <c r="I232" s="428"/>
      <c r="J232" s="428"/>
      <c r="K232" s="428"/>
      <c r="L232" s="428"/>
      <c r="M232" s="428"/>
      <c r="N232" s="428"/>
      <c r="O232" s="428"/>
      <c r="P232" s="428"/>
      <c r="Q232" s="428"/>
      <c r="R232" s="428"/>
      <c r="S232" s="428"/>
      <c r="T232" s="428"/>
      <c r="U232" s="428"/>
      <c r="V232" s="428"/>
      <c r="W232" s="428"/>
      <c r="X232" s="428"/>
      <c r="Y232" s="428"/>
      <c r="Z232" s="428"/>
      <c r="AA232" s="428"/>
      <c r="AB232" s="428"/>
      <c r="AC232" s="428"/>
      <c r="AD232" s="15"/>
      <c r="AE232" s="15"/>
      <c r="AF232" s="15"/>
    </row>
    <row r="233" spans="1:32" ht="13.25" customHeight="1">
      <c r="A233" s="428"/>
      <c r="B233" s="428"/>
      <c r="C233" s="428"/>
      <c r="D233" s="428"/>
      <c r="E233" s="428"/>
      <c r="F233" s="428"/>
      <c r="G233" s="428"/>
      <c r="H233" s="428"/>
      <c r="I233" s="428"/>
      <c r="J233" s="428"/>
      <c r="K233" s="428"/>
      <c r="L233" s="428"/>
      <c r="M233" s="428"/>
      <c r="N233" s="428"/>
      <c r="O233" s="428"/>
      <c r="P233" s="428"/>
      <c r="Q233" s="428"/>
      <c r="R233" s="428"/>
      <c r="S233" s="428"/>
      <c r="T233" s="428"/>
      <c r="U233" s="428"/>
      <c r="V233" s="428"/>
      <c r="W233" s="428"/>
      <c r="X233" s="428"/>
      <c r="Y233" s="428"/>
      <c r="Z233" s="428"/>
      <c r="AA233" s="428"/>
      <c r="AB233" s="428"/>
      <c r="AC233" s="428"/>
      <c r="AD233" s="15"/>
      <c r="AE233" s="15"/>
      <c r="AF233" s="15"/>
    </row>
    <row r="234" spans="1:32" ht="13.25" customHeight="1">
      <c r="A234" s="428"/>
      <c r="B234" s="428"/>
      <c r="C234" s="428"/>
      <c r="D234" s="428"/>
      <c r="E234" s="428"/>
      <c r="F234" s="428"/>
      <c r="G234" s="428"/>
      <c r="H234" s="428"/>
      <c r="I234" s="428"/>
      <c r="J234" s="428"/>
      <c r="K234" s="428"/>
      <c r="L234" s="428"/>
      <c r="M234" s="428"/>
      <c r="N234" s="428"/>
      <c r="O234" s="428"/>
      <c r="P234" s="428"/>
      <c r="Q234" s="428"/>
      <c r="R234" s="428"/>
      <c r="S234" s="428"/>
      <c r="T234" s="428"/>
      <c r="U234" s="428"/>
      <c r="V234" s="428"/>
      <c r="W234" s="428"/>
      <c r="X234" s="428"/>
      <c r="Y234" s="428"/>
      <c r="Z234" s="428"/>
      <c r="AA234" s="428"/>
      <c r="AB234" s="428"/>
      <c r="AC234" s="428"/>
      <c r="AD234" s="15"/>
      <c r="AE234" s="15"/>
      <c r="AF234" s="15"/>
    </row>
    <row r="235" spans="1:32" ht="13.25" customHeight="1">
      <c r="A235" s="428"/>
      <c r="B235" s="428"/>
      <c r="C235" s="428"/>
      <c r="D235" s="428"/>
      <c r="E235" s="428"/>
      <c r="F235" s="428"/>
      <c r="G235" s="428"/>
      <c r="H235" s="428"/>
      <c r="I235" s="428"/>
      <c r="J235" s="428"/>
      <c r="K235" s="428"/>
      <c r="L235" s="428"/>
      <c r="M235" s="428"/>
      <c r="N235" s="428"/>
      <c r="O235" s="428"/>
      <c r="P235" s="428"/>
      <c r="Q235" s="428"/>
      <c r="R235" s="428"/>
      <c r="S235" s="428"/>
      <c r="T235" s="428"/>
      <c r="U235" s="428"/>
      <c r="V235" s="428"/>
      <c r="W235" s="428"/>
      <c r="X235" s="428"/>
      <c r="Y235" s="428"/>
      <c r="Z235" s="428"/>
      <c r="AA235" s="428"/>
      <c r="AB235" s="428"/>
      <c r="AC235" s="428"/>
      <c r="AD235" s="15"/>
      <c r="AE235" s="15"/>
      <c r="AF235" s="15"/>
    </row>
    <row r="236" spans="1:32" ht="13.25" customHeight="1">
      <c r="A236" s="428"/>
      <c r="B236" s="428"/>
      <c r="C236" s="428"/>
      <c r="D236" s="428"/>
      <c r="E236" s="428"/>
      <c r="F236" s="428"/>
      <c r="G236" s="428"/>
      <c r="H236" s="428"/>
      <c r="I236" s="428"/>
      <c r="J236" s="428"/>
      <c r="K236" s="428"/>
      <c r="L236" s="428"/>
      <c r="M236" s="428"/>
      <c r="N236" s="428"/>
      <c r="O236" s="428"/>
      <c r="P236" s="428"/>
      <c r="Q236" s="428"/>
      <c r="R236" s="428"/>
      <c r="S236" s="428"/>
      <c r="T236" s="428"/>
      <c r="U236" s="428"/>
      <c r="V236" s="428"/>
      <c r="W236" s="428"/>
      <c r="X236" s="428"/>
      <c r="Y236" s="428"/>
      <c r="Z236" s="428"/>
      <c r="AA236" s="428"/>
      <c r="AB236" s="428"/>
      <c r="AC236" s="428"/>
      <c r="AD236" s="15"/>
      <c r="AE236" s="15"/>
      <c r="AF236" s="15"/>
    </row>
    <row r="237" spans="1:32" ht="13.25" customHeight="1">
      <c r="A237" s="428"/>
      <c r="B237" s="428"/>
      <c r="C237" s="428"/>
      <c r="D237" s="428"/>
      <c r="E237" s="428"/>
      <c r="F237" s="428"/>
      <c r="G237" s="428"/>
      <c r="H237" s="428"/>
      <c r="I237" s="428"/>
      <c r="J237" s="428"/>
      <c r="K237" s="428"/>
      <c r="L237" s="428"/>
      <c r="M237" s="428"/>
      <c r="N237" s="428"/>
      <c r="O237" s="428"/>
      <c r="P237" s="428"/>
      <c r="Q237" s="428"/>
      <c r="R237" s="428"/>
      <c r="S237" s="428"/>
      <c r="T237" s="428"/>
      <c r="U237" s="428"/>
      <c r="V237" s="428"/>
      <c r="W237" s="428"/>
      <c r="X237" s="428"/>
      <c r="Y237" s="428"/>
      <c r="Z237" s="428"/>
      <c r="AA237" s="428"/>
      <c r="AB237" s="428"/>
      <c r="AC237" s="428"/>
      <c r="AD237" s="15"/>
      <c r="AE237" s="15"/>
      <c r="AF237" s="15"/>
    </row>
    <row r="238" spans="1:32" ht="13.25" customHeight="1">
      <c r="A238" s="428"/>
      <c r="B238" s="428"/>
      <c r="C238" s="428"/>
      <c r="D238" s="428"/>
      <c r="E238" s="428"/>
      <c r="F238" s="428"/>
      <c r="G238" s="428"/>
      <c r="H238" s="428"/>
      <c r="I238" s="428"/>
      <c r="J238" s="428"/>
      <c r="K238" s="428"/>
      <c r="L238" s="428"/>
      <c r="M238" s="428"/>
      <c r="N238" s="428"/>
      <c r="O238" s="428"/>
      <c r="P238" s="428"/>
      <c r="Q238" s="428"/>
      <c r="R238" s="428"/>
      <c r="S238" s="428"/>
      <c r="T238" s="428"/>
      <c r="U238" s="428"/>
      <c r="V238" s="428"/>
      <c r="W238" s="428"/>
      <c r="X238" s="428"/>
      <c r="Y238" s="428"/>
      <c r="Z238" s="428"/>
      <c r="AA238" s="428"/>
      <c r="AB238" s="428"/>
      <c r="AC238" s="428"/>
      <c r="AD238" s="15"/>
      <c r="AE238" s="15"/>
      <c r="AF238" s="15"/>
    </row>
    <row r="239" spans="1:32" ht="13.25" customHeight="1">
      <c r="A239" s="428"/>
      <c r="B239" s="428"/>
      <c r="C239" s="428"/>
      <c r="D239" s="428"/>
      <c r="E239" s="428"/>
      <c r="F239" s="428"/>
      <c r="G239" s="428"/>
      <c r="H239" s="428"/>
      <c r="I239" s="428"/>
      <c r="J239" s="428"/>
      <c r="K239" s="428"/>
      <c r="L239" s="428"/>
      <c r="M239" s="428"/>
      <c r="N239" s="428"/>
      <c r="O239" s="428"/>
      <c r="P239" s="428"/>
      <c r="Q239" s="428"/>
      <c r="R239" s="428"/>
      <c r="S239" s="428"/>
      <c r="T239" s="428"/>
      <c r="U239" s="428"/>
      <c r="V239" s="428"/>
      <c r="W239" s="428"/>
      <c r="X239" s="428"/>
      <c r="Y239" s="428"/>
      <c r="Z239" s="428"/>
      <c r="AA239" s="428"/>
      <c r="AB239" s="428"/>
      <c r="AC239" s="428"/>
      <c r="AD239" s="15"/>
      <c r="AE239" s="15"/>
      <c r="AF239" s="15"/>
    </row>
    <row r="240" spans="1:32" ht="13.25" customHeight="1">
      <c r="A240" s="428"/>
      <c r="B240" s="428"/>
      <c r="C240" s="428"/>
      <c r="D240" s="428"/>
      <c r="E240" s="428"/>
      <c r="F240" s="428"/>
      <c r="G240" s="428"/>
      <c r="H240" s="428"/>
      <c r="I240" s="428"/>
      <c r="J240" s="428"/>
      <c r="K240" s="428"/>
      <c r="L240" s="428"/>
      <c r="M240" s="428"/>
      <c r="N240" s="428"/>
      <c r="O240" s="428"/>
      <c r="P240" s="428"/>
      <c r="Q240" s="428"/>
      <c r="R240" s="428"/>
      <c r="S240" s="428"/>
      <c r="T240" s="428"/>
      <c r="U240" s="428"/>
      <c r="V240" s="428"/>
      <c r="W240" s="428"/>
      <c r="X240" s="428"/>
      <c r="Y240" s="428"/>
      <c r="Z240" s="428"/>
      <c r="AA240" s="428"/>
      <c r="AB240" s="428"/>
      <c r="AC240" s="428"/>
      <c r="AD240" s="15"/>
      <c r="AE240" s="15"/>
      <c r="AF240" s="15"/>
    </row>
    <row r="241" spans="1:32" ht="13.25" customHeight="1">
      <c r="A241" s="428"/>
      <c r="B241" s="428"/>
      <c r="C241" s="428"/>
      <c r="D241" s="428"/>
      <c r="E241" s="428"/>
      <c r="F241" s="428"/>
      <c r="G241" s="428"/>
      <c r="H241" s="428"/>
      <c r="I241" s="428"/>
      <c r="J241" s="428"/>
      <c r="K241" s="428"/>
      <c r="L241" s="428"/>
      <c r="M241" s="428"/>
      <c r="N241" s="428"/>
      <c r="O241" s="428"/>
      <c r="P241" s="428"/>
      <c r="Q241" s="428"/>
      <c r="R241" s="428"/>
      <c r="S241" s="428"/>
      <c r="T241" s="428"/>
      <c r="U241" s="428"/>
      <c r="V241" s="428"/>
      <c r="W241" s="428"/>
      <c r="X241" s="428"/>
      <c r="Y241" s="428"/>
      <c r="Z241" s="428"/>
      <c r="AA241" s="428"/>
      <c r="AB241" s="428"/>
      <c r="AC241" s="428"/>
      <c r="AD241" s="15"/>
      <c r="AE241" s="15"/>
      <c r="AF241" s="15"/>
    </row>
    <row r="242" spans="1:32" ht="13.25" customHeight="1">
      <c r="A242" s="428"/>
      <c r="B242" s="428"/>
      <c r="C242" s="428"/>
      <c r="D242" s="428"/>
      <c r="E242" s="428"/>
      <c r="F242" s="428"/>
      <c r="G242" s="428"/>
      <c r="H242" s="428"/>
      <c r="I242" s="428"/>
      <c r="J242" s="428"/>
      <c r="K242" s="428"/>
      <c r="L242" s="428"/>
      <c r="M242" s="428"/>
      <c r="N242" s="428"/>
      <c r="O242" s="428"/>
      <c r="P242" s="428"/>
      <c r="Q242" s="428"/>
      <c r="R242" s="428"/>
      <c r="S242" s="428"/>
      <c r="T242" s="428"/>
      <c r="U242" s="428"/>
      <c r="V242" s="428"/>
      <c r="W242" s="428"/>
      <c r="X242" s="428"/>
      <c r="Y242" s="428"/>
      <c r="Z242" s="428"/>
      <c r="AA242" s="428"/>
      <c r="AB242" s="428"/>
      <c r="AC242" s="428"/>
      <c r="AD242" s="15"/>
      <c r="AE242" s="15"/>
      <c r="AF242" s="15"/>
    </row>
    <row r="243" spans="1:32" ht="13.25" customHeight="1">
      <c r="A243" s="428"/>
      <c r="B243" s="428"/>
      <c r="C243" s="428"/>
      <c r="D243" s="428"/>
      <c r="E243" s="428"/>
      <c r="F243" s="428"/>
      <c r="G243" s="428"/>
      <c r="H243" s="428"/>
      <c r="I243" s="428"/>
      <c r="J243" s="428"/>
      <c r="K243" s="428"/>
      <c r="L243" s="428"/>
      <c r="M243" s="428"/>
      <c r="N243" s="428"/>
      <c r="O243" s="428"/>
      <c r="P243" s="428"/>
      <c r="Q243" s="428"/>
      <c r="R243" s="428"/>
      <c r="S243" s="428"/>
      <c r="T243" s="428"/>
      <c r="U243" s="428"/>
      <c r="V243" s="428"/>
      <c r="W243" s="428"/>
      <c r="X243" s="428"/>
      <c r="Y243" s="428"/>
      <c r="Z243" s="428"/>
      <c r="AA243" s="428"/>
      <c r="AB243" s="428"/>
      <c r="AC243" s="428"/>
      <c r="AD243" s="15"/>
      <c r="AE243" s="15"/>
      <c r="AF243" s="15"/>
    </row>
    <row r="244" spans="1:32" ht="13.25" customHeight="1">
      <c r="A244" s="428"/>
      <c r="B244" s="428"/>
      <c r="C244" s="428"/>
      <c r="D244" s="428"/>
      <c r="E244" s="428"/>
      <c r="F244" s="428"/>
      <c r="G244" s="428"/>
      <c r="H244" s="428"/>
      <c r="I244" s="428"/>
      <c r="J244" s="428"/>
      <c r="K244" s="428"/>
      <c r="L244" s="428"/>
      <c r="M244" s="428"/>
      <c r="N244" s="428"/>
      <c r="O244" s="428"/>
      <c r="P244" s="428"/>
      <c r="Q244" s="428"/>
      <c r="R244" s="428"/>
      <c r="S244" s="428"/>
      <c r="T244" s="428"/>
      <c r="U244" s="428"/>
      <c r="V244" s="428"/>
      <c r="W244" s="428"/>
      <c r="X244" s="428"/>
      <c r="Y244" s="428"/>
      <c r="Z244" s="428"/>
      <c r="AA244" s="428"/>
      <c r="AB244" s="428"/>
      <c r="AC244" s="428"/>
      <c r="AD244" s="15"/>
      <c r="AE244" s="15"/>
      <c r="AF244" s="15"/>
    </row>
    <row r="245" spans="1:32" ht="13.25" customHeight="1">
      <c r="A245" s="428"/>
      <c r="B245" s="428"/>
      <c r="C245" s="428"/>
      <c r="D245" s="428"/>
      <c r="E245" s="428"/>
      <c r="F245" s="428"/>
      <c r="G245" s="428"/>
      <c r="H245" s="428"/>
      <c r="I245" s="428"/>
      <c r="J245" s="428"/>
      <c r="K245" s="428"/>
      <c r="L245" s="428"/>
      <c r="M245" s="428"/>
      <c r="N245" s="428"/>
      <c r="O245" s="428"/>
      <c r="P245" s="428"/>
      <c r="Q245" s="428"/>
      <c r="R245" s="428"/>
      <c r="S245" s="428"/>
      <c r="T245" s="428"/>
      <c r="U245" s="428"/>
      <c r="V245" s="428"/>
      <c r="W245" s="428"/>
      <c r="X245" s="428"/>
      <c r="Y245" s="428"/>
      <c r="Z245" s="428"/>
      <c r="AA245" s="428"/>
      <c r="AB245" s="428"/>
      <c r="AC245" s="428"/>
      <c r="AD245" s="15"/>
      <c r="AE245" s="15"/>
      <c r="AF245" s="15"/>
    </row>
    <row r="246" spans="1:32" ht="13.25" customHeight="1">
      <c r="A246" s="428"/>
      <c r="B246" s="428"/>
      <c r="C246" s="428"/>
      <c r="D246" s="428"/>
      <c r="E246" s="428"/>
      <c r="F246" s="428"/>
      <c r="G246" s="428"/>
      <c r="H246" s="428"/>
      <c r="I246" s="428"/>
      <c r="J246" s="428"/>
      <c r="K246" s="428"/>
      <c r="L246" s="428"/>
      <c r="M246" s="428"/>
      <c r="N246" s="428"/>
      <c r="O246" s="428"/>
      <c r="P246" s="428"/>
      <c r="Q246" s="428"/>
      <c r="R246" s="428"/>
      <c r="S246" s="428"/>
      <c r="T246" s="428"/>
      <c r="U246" s="428"/>
      <c r="V246" s="428"/>
      <c r="W246" s="428"/>
      <c r="X246" s="428"/>
      <c r="Y246" s="428"/>
      <c r="Z246" s="428"/>
      <c r="AA246" s="428"/>
      <c r="AB246" s="428"/>
      <c r="AC246" s="428"/>
      <c r="AD246" s="15"/>
      <c r="AE246" s="15"/>
      <c r="AF246" s="15"/>
    </row>
    <row r="247" spans="1:32" ht="13.25" customHeight="1">
      <c r="A247" s="428"/>
      <c r="B247" s="428"/>
      <c r="C247" s="428"/>
      <c r="D247" s="428"/>
      <c r="E247" s="428"/>
      <c r="F247" s="428"/>
      <c r="G247" s="428"/>
      <c r="H247" s="428"/>
      <c r="I247" s="428"/>
      <c r="J247" s="428"/>
      <c r="K247" s="428"/>
      <c r="L247" s="428"/>
      <c r="M247" s="428"/>
      <c r="N247" s="428"/>
      <c r="O247" s="428"/>
      <c r="P247" s="428"/>
      <c r="Q247" s="428"/>
      <c r="R247" s="428"/>
      <c r="S247" s="428"/>
      <c r="T247" s="428"/>
      <c r="U247" s="428"/>
      <c r="V247" s="428"/>
      <c r="W247" s="428"/>
      <c r="X247" s="428"/>
      <c r="Y247" s="428"/>
      <c r="Z247" s="428"/>
      <c r="AA247" s="428"/>
      <c r="AB247" s="428"/>
      <c r="AC247" s="428"/>
      <c r="AD247" s="15"/>
      <c r="AE247" s="15"/>
      <c r="AF247" s="15"/>
    </row>
    <row r="248" spans="1:32" ht="13.25" customHeight="1">
      <c r="A248" s="428"/>
      <c r="B248" s="428"/>
      <c r="C248" s="428"/>
      <c r="D248" s="428"/>
      <c r="E248" s="428"/>
      <c r="F248" s="428"/>
      <c r="G248" s="428"/>
      <c r="H248" s="428"/>
      <c r="I248" s="428"/>
      <c r="J248" s="428"/>
      <c r="K248" s="428"/>
      <c r="L248" s="428"/>
      <c r="M248" s="428"/>
      <c r="N248" s="428"/>
      <c r="O248" s="428"/>
      <c r="P248" s="428"/>
      <c r="Q248" s="428"/>
      <c r="R248" s="428"/>
      <c r="S248" s="428"/>
      <c r="T248" s="428"/>
      <c r="U248" s="428"/>
      <c r="V248" s="428"/>
      <c r="W248" s="428"/>
      <c r="X248" s="428"/>
      <c r="Y248" s="428"/>
      <c r="Z248" s="428"/>
      <c r="AA248" s="428"/>
      <c r="AB248" s="428"/>
      <c r="AC248" s="428"/>
      <c r="AD248" s="15"/>
      <c r="AE248" s="15"/>
      <c r="AF248" s="15"/>
    </row>
    <row r="249" spans="1:32" ht="13.25" customHeight="1">
      <c r="A249" s="427"/>
      <c r="B249" s="427"/>
      <c r="C249" s="427"/>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c r="AA249" s="427"/>
      <c r="AB249" s="427"/>
      <c r="AC249" s="427"/>
    </row>
    <row r="250" spans="1:32" ht="13.25" customHeight="1">
      <c r="A250" s="427"/>
      <c r="B250" s="427"/>
      <c r="C250" s="427"/>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c r="AA250" s="427"/>
      <c r="AB250" s="427"/>
      <c r="AC250" s="427"/>
    </row>
    <row r="251" spans="1:32" ht="13.25" customHeight="1">
      <c r="A251" s="427"/>
      <c r="B251" s="427"/>
      <c r="C251" s="427"/>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c r="AA251" s="427"/>
      <c r="AB251" s="427"/>
      <c r="AC251" s="427"/>
    </row>
    <row r="252" spans="1:32" ht="13.25" customHeight="1">
      <c r="A252" s="427"/>
      <c r="B252" s="427"/>
      <c r="C252" s="427"/>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c r="AA252" s="427"/>
      <c r="AB252" s="427"/>
      <c r="AC252" s="427"/>
    </row>
    <row r="253" spans="1:32" ht="13.25" customHeight="1">
      <c r="A253" s="427"/>
      <c r="B253" s="427"/>
      <c r="C253" s="427"/>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c r="AA253" s="427"/>
      <c r="AB253" s="427"/>
      <c r="AC253" s="427"/>
    </row>
    <row r="254" spans="1:32" ht="13.25" customHeight="1">
      <c r="A254" s="427"/>
      <c r="B254" s="427"/>
      <c r="C254" s="427"/>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c r="AA254" s="427"/>
      <c r="AB254" s="427"/>
      <c r="AC254" s="427"/>
    </row>
    <row r="255" spans="1:32" ht="13.25" customHeight="1">
      <c r="A255" s="427"/>
      <c r="B255" s="427"/>
      <c r="C255" s="427"/>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c r="AA255" s="427"/>
      <c r="AB255" s="427"/>
      <c r="AC255" s="427"/>
    </row>
    <row r="256" spans="1:32" ht="13.25" customHeight="1">
      <c r="A256" s="427"/>
      <c r="B256" s="427"/>
      <c r="C256" s="427"/>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c r="AA256" s="427"/>
      <c r="AB256" s="427"/>
      <c r="AC256" s="427"/>
    </row>
    <row r="257" spans="1:29" ht="13.25" customHeight="1">
      <c r="A257" s="427"/>
      <c r="B257" s="427"/>
      <c r="C257" s="427"/>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c r="AA257" s="427"/>
      <c r="AB257" s="427"/>
      <c r="AC257" s="427"/>
    </row>
    <row r="258" spans="1:29" ht="13.25" customHeight="1">
      <c r="A258" s="427"/>
      <c r="B258" s="427"/>
      <c r="C258" s="427"/>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c r="AA258" s="427"/>
      <c r="AB258" s="427"/>
      <c r="AC258" s="427"/>
    </row>
    <row r="259" spans="1:29" ht="13.25" customHeight="1">
      <c r="A259" s="427"/>
      <c r="B259" s="427"/>
      <c r="C259" s="427"/>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c r="AA259" s="427"/>
      <c r="AB259" s="427"/>
      <c r="AC259" s="427"/>
    </row>
    <row r="260" spans="1:29" ht="13.25" customHeight="1">
      <c r="A260" s="427"/>
      <c r="B260" s="427"/>
      <c r="C260" s="427"/>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c r="AA260" s="427"/>
      <c r="AB260" s="427"/>
      <c r="AC260" s="427"/>
    </row>
    <row r="261" spans="1:29" ht="13.25" customHeight="1">
      <c r="A261" s="427"/>
      <c r="B261" s="427"/>
      <c r="C261" s="427"/>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c r="AA261" s="427"/>
      <c r="AB261" s="427"/>
      <c r="AC261" s="427"/>
    </row>
    <row r="262" spans="1:29" ht="13.25" customHeight="1">
      <c r="A262" s="427"/>
      <c r="B262" s="427"/>
      <c r="C262" s="427"/>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c r="AA262" s="427"/>
      <c r="AB262" s="427"/>
      <c r="AC262" s="427"/>
    </row>
    <row r="263" spans="1:29" ht="13.25" customHeight="1">
      <c r="A263" s="427"/>
      <c r="B263" s="427"/>
      <c r="C263" s="427"/>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c r="AA263" s="427"/>
      <c r="AB263" s="427"/>
      <c r="AC263" s="427"/>
    </row>
  </sheetData>
  <sheetProtection password="CC2D" sheet="1" objects="1" scenarios="1" formatCells="0" formatColumns="0" formatRows="0" insertColumns="0" insertRows="0" insertHyperlinks="0" deleteColumns="0" deleteRows="0" sort="0" autoFilter="0" pivotTables="0"/>
  <mergeCells count="6">
    <mergeCell ref="C8:E8"/>
    <mergeCell ref="A10:E10"/>
    <mergeCell ref="O7:AD7"/>
    <mergeCell ref="AC8:AD8"/>
    <mergeCell ref="AC9:AD9"/>
    <mergeCell ref="A8:B8"/>
  </mergeCells>
  <phoneticPr fontId="6" type="noConversion"/>
  <conditionalFormatting sqref="X11:X59">
    <cfRule type="expression" dxfId="121" priority="13">
      <formula>AND(P11&gt;5,P11&lt;=6)</formula>
    </cfRule>
    <cfRule type="expression" dxfId="120" priority="14">
      <formula>AND(P11&gt;4,P11&lt;=5)</formula>
    </cfRule>
    <cfRule type="expression" dxfId="119" priority="15">
      <formula>AND(P11&gt;3,P11&lt;=4)</formula>
    </cfRule>
    <cfRule type="expression" dxfId="118" priority="16">
      <formula>AND(P11&gt;2,P11&lt;=3)</formula>
    </cfRule>
    <cfRule type="expression" dxfId="117" priority="17">
      <formula>AND(P11&gt;1,P11&lt;=2)</formula>
    </cfRule>
    <cfRule type="expression" dxfId="116" priority="18">
      <formula>P11&lt;=1</formula>
    </cfRule>
  </conditionalFormatting>
  <conditionalFormatting sqref="X11:X59">
    <cfRule type="expression" dxfId="115" priority="19">
      <formula>AND(P11&gt;5,P11&lt;=6)</formula>
    </cfRule>
    <cfRule type="expression" dxfId="114" priority="20">
      <formula>AND(P11&gt;4,P11&lt;=5)</formula>
    </cfRule>
    <cfRule type="expression" dxfId="113" priority="21">
      <formula>AND(P11&gt;3,P11&lt;=4)</formula>
    </cfRule>
    <cfRule type="expression" dxfId="112" priority="22">
      <formula>AND(P11&gt;2,P11&lt;=3)</formula>
    </cfRule>
    <cfRule type="expression" dxfId="111" priority="23">
      <formula>AND(P11&gt;1,P11&lt;=2)</formula>
    </cfRule>
    <cfRule type="expression" dxfId="110" priority="24">
      <formula>P11&lt;=1</formula>
    </cfRule>
  </conditionalFormatting>
  <conditionalFormatting sqref="Y11:Y59">
    <cfRule type="expression" dxfId="109" priority="1">
      <formula>AND(P11&gt;5,P11&lt;=6)</formula>
    </cfRule>
    <cfRule type="expression" dxfId="108" priority="2">
      <formula>AND(P11&gt;4,P11&lt;=5)</formula>
    </cfRule>
    <cfRule type="expression" dxfId="107" priority="3">
      <formula>AND(P11&gt;3,P11&lt;=4)</formula>
    </cfRule>
    <cfRule type="expression" dxfId="106" priority="4">
      <formula>AND(P11&gt;2,P11&lt;=3)</formula>
    </cfRule>
    <cfRule type="expression" dxfId="105" priority="5">
      <formula>AND(P11&gt;1,P11&lt;=2)</formula>
    </cfRule>
    <cfRule type="expression" dxfId="104" priority="6">
      <formula>P11&lt;=1</formula>
    </cfRule>
  </conditionalFormatting>
  <conditionalFormatting sqref="Y11:Y59">
    <cfRule type="expression" dxfId="103" priority="7">
      <formula>AND(P11&gt;5,P11&lt;=6)</formula>
    </cfRule>
    <cfRule type="expression" dxfId="102" priority="8">
      <formula>AND(P11&gt;4,P11&lt;=5)</formula>
    </cfRule>
    <cfRule type="expression" dxfId="101" priority="9">
      <formula>AND(P11&gt;3,P11&lt;=4)</formula>
    </cfRule>
    <cfRule type="expression" dxfId="100" priority="10">
      <formula>AND(P11&gt;2,P11&lt;=3)</formula>
    </cfRule>
    <cfRule type="expression" dxfId="99" priority="11">
      <formula>AND(P11&gt;1,P11&lt;=2)</formula>
    </cfRule>
    <cfRule type="expression" dxfId="98" priority="12">
      <formula>P11&lt;=1</formula>
    </cfRule>
  </conditionalFormatting>
  <printOptions horizontalCentered="1" verticalCentered="1"/>
  <pageMargins left="0" right="0" top="0" bottom="0" header="0" footer="0"/>
  <pageSetup paperSize="9" scale="73" orientation="landscape" horizontalDpi="300" verticalDpi="300"/>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3366FF"/>
    <pageSetUpPr fitToPage="1"/>
  </sheetPr>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38" width="2.6640625" customWidth="1"/>
    <col min="39" max="39" width="11.6640625" customWidth="1"/>
    <col min="40" max="47" width="2.6640625" customWidth="1"/>
    <col min="48" max="48" width="5.1640625" customWidth="1"/>
    <col min="49"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64" t="s">
        <v>44</v>
      </c>
      <c r="B8" s="63"/>
      <c r="C8" s="63"/>
      <c r="D8" s="63"/>
      <c r="E8" s="63" t="str">
        <f>'start(met info)'!A7</f>
        <v>R000730</v>
      </c>
      <c r="F8" s="63"/>
      <c r="G8" s="63"/>
      <c r="H8" s="61" t="s">
        <v>62</v>
      </c>
      <c r="I8" s="63"/>
      <c r="J8" s="63"/>
      <c r="K8" s="63"/>
      <c r="L8" s="63"/>
      <c r="M8" s="61" t="str">
        <f>'start(met info)'!F7</f>
        <v>Rolering Luikersteenweg en Zijstraten</v>
      </c>
      <c r="N8" s="63"/>
      <c r="O8" s="63"/>
      <c r="P8" s="63"/>
      <c r="Q8" s="63"/>
      <c r="R8" s="63"/>
      <c r="S8" s="63"/>
      <c r="T8" s="63"/>
      <c r="U8" s="63"/>
      <c r="V8" s="63"/>
      <c r="W8" s="63"/>
      <c r="X8" s="63"/>
      <c r="Y8" s="63"/>
      <c r="Z8" s="63"/>
      <c r="AA8" s="63"/>
      <c r="AB8" s="63"/>
      <c r="AC8" s="63"/>
      <c r="AD8" s="63"/>
      <c r="AE8" s="63"/>
      <c r="AF8" s="63"/>
      <c r="AG8" s="63"/>
      <c r="AH8" s="63"/>
      <c r="AI8" s="63"/>
      <c r="AJ8" s="65"/>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489" t="s">
        <v>76</v>
      </c>
      <c r="B9" s="490"/>
      <c r="C9" s="491">
        <v>1</v>
      </c>
      <c r="D9" s="491"/>
      <c r="E9" s="62"/>
      <c r="F9" s="62"/>
      <c r="G9" s="62"/>
      <c r="H9" s="62"/>
      <c r="I9" s="62"/>
      <c r="J9" s="62" t="s">
        <v>77</v>
      </c>
      <c r="K9" s="62"/>
      <c r="L9" s="62"/>
      <c r="M9" s="62"/>
      <c r="N9" s="62"/>
      <c r="O9" s="62"/>
      <c r="P9" s="492">
        <f>H36*1000</f>
        <v>400</v>
      </c>
      <c r="Q9" s="492"/>
      <c r="R9" s="492"/>
      <c r="S9" s="66" t="s">
        <v>78</v>
      </c>
      <c r="T9" s="62"/>
      <c r="U9" s="67" t="s">
        <v>79</v>
      </c>
      <c r="V9" s="492" t="str">
        <f>V35</f>
        <v>D15</v>
      </c>
      <c r="W9" s="492"/>
      <c r="X9" s="499"/>
      <c r="Y9" s="5" t="s">
        <v>80</v>
      </c>
      <c r="Z9" s="62" t="s">
        <v>79</v>
      </c>
      <c r="AA9" s="500" t="str">
        <f>V36</f>
        <v>zone7</v>
      </c>
      <c r="AB9" s="500"/>
      <c r="AC9" s="501"/>
      <c r="AD9" s="501"/>
      <c r="AE9" s="501"/>
      <c r="AF9" s="501"/>
      <c r="AG9" s="68"/>
      <c r="AH9" s="68"/>
      <c r="AI9" s="68"/>
      <c r="AJ9" s="69"/>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493" t="s">
        <v>89</v>
      </c>
      <c r="B10" s="494"/>
      <c r="C10" s="494"/>
      <c r="D10" s="494"/>
      <c r="E10" s="494"/>
      <c r="F10" s="494"/>
      <c r="G10" s="494"/>
      <c r="H10" s="494"/>
      <c r="I10" s="494"/>
      <c r="J10" s="494"/>
      <c r="K10" s="494"/>
      <c r="L10" s="494"/>
      <c r="M10" s="494"/>
      <c r="N10" s="494"/>
      <c r="O10" s="494"/>
      <c r="P10" s="494"/>
      <c r="Q10" s="494"/>
      <c r="R10" s="494"/>
      <c r="S10" s="494"/>
      <c r="T10" s="494"/>
      <c r="U10" s="494"/>
      <c r="V10" s="494"/>
      <c r="W10" s="494"/>
      <c r="X10" s="494"/>
      <c r="Y10" s="494"/>
      <c r="Z10" s="494"/>
      <c r="AA10" s="494"/>
      <c r="AB10" s="494"/>
      <c r="AC10" s="494"/>
      <c r="AD10" s="494"/>
      <c r="AE10" s="494"/>
      <c r="AF10" s="494"/>
      <c r="AG10" s="494"/>
      <c r="AH10" s="494"/>
      <c r="AI10" s="494"/>
      <c r="AJ10" s="495"/>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5.75"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5.75" customHeight="1">
      <c r="A12" s="70"/>
      <c r="B12" s="18"/>
      <c r="C12" s="18"/>
      <c r="D12" s="72"/>
      <c r="E12" s="18"/>
      <c r="F12" s="18"/>
      <c r="G12" s="18"/>
      <c r="H12" s="18"/>
      <c r="I12" s="18"/>
      <c r="J12" s="55" t="s">
        <v>79</v>
      </c>
      <c r="K12" s="496" t="str">
        <f>V36</f>
        <v>zone7</v>
      </c>
      <c r="L12" s="497"/>
      <c r="M12" s="18"/>
      <c r="N12" s="18"/>
      <c r="O12" s="18"/>
      <c r="P12" s="18"/>
      <c r="Q12" s="18"/>
      <c r="R12" s="18"/>
      <c r="S12" s="18"/>
      <c r="T12" s="18"/>
      <c r="U12" s="18"/>
      <c r="V12" s="18"/>
      <c r="W12" s="18"/>
      <c r="X12" s="18"/>
      <c r="Y12" s="18"/>
      <c r="Z12" s="18"/>
      <c r="AA12" s="18"/>
      <c r="AB12" s="18" t="s">
        <v>79</v>
      </c>
      <c r="AC12" s="496" t="str">
        <f>V35</f>
        <v>D15</v>
      </c>
      <c r="AD12" s="497"/>
      <c r="AE12" s="497"/>
      <c r="AF12" s="18"/>
      <c r="AG12" s="18"/>
      <c r="AH12" s="18"/>
      <c r="AI12" s="18"/>
      <c r="AJ12" s="71"/>
      <c r="AK12" s="6"/>
      <c r="AL12" s="6"/>
      <c r="AM12" s="14"/>
      <c r="AN12" s="14"/>
      <c r="AO12" s="15"/>
      <c r="AP12" s="16"/>
      <c r="AQ12" s="16"/>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6"/>
      <c r="BT12" s="6"/>
      <c r="BU12" s="6"/>
      <c r="BV12" s="6"/>
      <c r="BW12" s="6"/>
      <c r="BX12" s="6"/>
      <c r="BY12" s="6"/>
      <c r="BZ12" s="6"/>
      <c r="CA12" s="6"/>
      <c r="CB12" s="6"/>
      <c r="CC12" s="6"/>
    </row>
    <row r="13" spans="1:81" ht="15.75" customHeight="1" thickBot="1">
      <c r="A13" s="70"/>
      <c r="B13" s="18"/>
      <c r="C13" s="18"/>
      <c r="D13" s="72"/>
      <c r="E13" s="59" t="s">
        <v>81</v>
      </c>
      <c r="F13" s="72"/>
      <c r="G13" s="72"/>
      <c r="H13" s="72"/>
      <c r="I13" s="18"/>
      <c r="J13" s="18"/>
      <c r="K13" s="18"/>
      <c r="L13" s="18"/>
      <c r="M13" s="18" t="s">
        <v>82</v>
      </c>
      <c r="N13" s="18"/>
      <c r="O13" s="496">
        <f>AH36</f>
        <v>51.06</v>
      </c>
      <c r="P13" s="498"/>
      <c r="Q13" s="498"/>
      <c r="R13" s="18"/>
      <c r="S13" s="18"/>
      <c r="T13" s="18"/>
      <c r="U13" s="18"/>
      <c r="V13" s="18"/>
      <c r="W13" s="18"/>
      <c r="X13" s="18"/>
      <c r="Y13" s="18"/>
      <c r="Z13" s="18"/>
      <c r="AA13" s="18"/>
      <c r="AB13" s="18"/>
      <c r="AC13" s="18"/>
      <c r="AD13" s="18"/>
      <c r="AE13" s="18" t="s">
        <v>82</v>
      </c>
      <c r="AF13" s="18"/>
      <c r="AG13" s="496">
        <f>AH35</f>
        <v>50.95</v>
      </c>
      <c r="AH13" s="497"/>
      <c r="AI13" s="497"/>
      <c r="AJ13" s="71"/>
      <c r="AK13" s="6"/>
      <c r="AL13" s="6"/>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6"/>
      <c r="BT13" s="6"/>
      <c r="BU13" s="6"/>
      <c r="BV13" s="6"/>
      <c r="BW13" s="6"/>
      <c r="BX13" s="6"/>
      <c r="BY13" s="6"/>
      <c r="BZ13" s="6"/>
      <c r="CA13" s="6"/>
      <c r="CB13" s="6"/>
      <c r="CC13" s="6"/>
    </row>
    <row r="14" spans="1:81" ht="15.75" customHeight="1">
      <c r="A14" s="70"/>
      <c r="B14" s="18"/>
      <c r="C14" s="18"/>
      <c r="D14" s="72"/>
      <c r="E14" s="481">
        <f>IF((AH36-AA38)&gt;0.5,"FOUT",AA38)</f>
        <v>50.63</v>
      </c>
      <c r="F14" s="482"/>
      <c r="G14" s="56"/>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14"/>
      <c r="AN14" s="14"/>
      <c r="AO14" s="17"/>
      <c r="AP14" s="17"/>
      <c r="AQ14" s="17"/>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6"/>
      <c r="BT14" s="6"/>
      <c r="BU14" s="6"/>
      <c r="BV14" s="6"/>
      <c r="BW14" s="6"/>
      <c r="BX14" s="6"/>
      <c r="BY14" s="6"/>
      <c r="BZ14" s="6"/>
      <c r="CA14" s="6"/>
      <c r="CB14" s="6"/>
      <c r="CC14" s="6"/>
    </row>
    <row r="15" spans="1:81" ht="14.25"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14"/>
      <c r="AN15" s="14"/>
      <c r="AO15" s="14"/>
      <c r="AP15" s="14"/>
      <c r="AQ15" s="14"/>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6"/>
      <c r="BT15" s="6"/>
      <c r="BU15" s="6"/>
      <c r="BV15" s="6"/>
      <c r="BW15" s="6"/>
      <c r="BX15" s="6"/>
      <c r="BY15" s="6"/>
      <c r="BZ15" s="6"/>
      <c r="CA15" s="6"/>
      <c r="CB15" s="6"/>
      <c r="CC15" s="6"/>
    </row>
    <row r="16" spans="1:81" ht="10.5"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14"/>
      <c r="AN16" s="14"/>
      <c r="AO16" s="14"/>
      <c r="AP16" s="14"/>
      <c r="AQ16" s="14"/>
      <c r="AR16" s="14"/>
      <c r="AS16" s="14"/>
      <c r="AT16" s="14"/>
      <c r="AU16" s="14"/>
      <c r="AV16" s="14"/>
      <c r="AW16" s="14"/>
      <c r="AX16" s="14"/>
      <c r="AY16" s="14"/>
      <c r="AZ16" s="14"/>
      <c r="BA16" s="14"/>
      <c r="BB16" s="14"/>
      <c r="BC16" s="14"/>
      <c r="BD16" s="14"/>
      <c r="BE16" s="14"/>
      <c r="BF16" s="14"/>
      <c r="BG16" s="14"/>
      <c r="BH16" s="14"/>
      <c r="BI16" s="14"/>
      <c r="BJ16" s="14"/>
      <c r="BK16" s="14"/>
      <c r="BL16" s="14"/>
      <c r="BM16" s="14"/>
      <c r="BN16" s="14"/>
      <c r="BO16" s="14"/>
      <c r="BP16" s="14"/>
      <c r="BQ16" s="14"/>
      <c r="BR16" s="14"/>
      <c r="BS16" s="6"/>
      <c r="BT16" s="6"/>
      <c r="BU16" s="6"/>
      <c r="BV16" s="6"/>
      <c r="BW16" s="6"/>
      <c r="BX16" s="6"/>
      <c r="BY16" s="6"/>
      <c r="BZ16" s="6"/>
      <c r="CA16" s="6"/>
      <c r="CB16" s="6"/>
      <c r="CC16" s="6"/>
    </row>
    <row r="17" spans="1:81" ht="15.75" customHeight="1" thickBot="1">
      <c r="A17" s="70"/>
      <c r="B17" s="18"/>
      <c r="C17" s="18"/>
      <c r="D17" s="18" t="s">
        <v>83</v>
      </c>
      <c r="E17" s="18"/>
      <c r="F17" s="496">
        <f>AC36</f>
        <v>49.14</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49.27</v>
      </c>
      <c r="AH17" s="497"/>
      <c r="AI17" s="497"/>
      <c r="AJ17" s="71"/>
      <c r="AK17" s="6"/>
      <c r="AL17" s="6"/>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28</v>
      </c>
      <c r="S18" s="504"/>
      <c r="T18" s="504"/>
      <c r="U18" s="18" t="s">
        <v>84</v>
      </c>
      <c r="V18" s="18"/>
      <c r="W18" s="18"/>
      <c r="X18" s="18"/>
      <c r="Y18" s="18"/>
      <c r="Z18" s="18"/>
      <c r="AA18" s="18"/>
      <c r="AB18" s="18"/>
      <c r="AC18" s="18"/>
      <c r="AD18" s="18"/>
      <c r="AE18" s="18"/>
      <c r="AF18" s="18"/>
      <c r="AG18" s="18"/>
      <c r="AH18" s="18"/>
      <c r="AI18" s="18"/>
      <c r="AJ18" s="71"/>
      <c r="AK18" s="6"/>
      <c r="AL18" s="6"/>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6"/>
      <c r="BT18" s="6"/>
      <c r="BU18" s="6"/>
      <c r="BV18" s="6"/>
      <c r="BW18" s="6"/>
      <c r="BX18" s="6"/>
      <c r="BY18" s="6"/>
      <c r="BZ18" s="6"/>
      <c r="CA18" s="6"/>
      <c r="CB18" s="6"/>
      <c r="CC18" s="6"/>
    </row>
    <row r="19" spans="1:81" ht="15.75"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6"/>
      <c r="BT19" s="6"/>
      <c r="BU19" s="6"/>
      <c r="BV19" s="6"/>
      <c r="BW19" s="6"/>
      <c r="BX19" s="6"/>
      <c r="BY19" s="6"/>
      <c r="BZ19" s="6"/>
      <c r="CA19" s="6"/>
      <c r="CB19" s="6"/>
      <c r="CC19" s="6"/>
    </row>
    <row r="20" spans="1:81" ht="12.75"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c r="BS20" s="6"/>
      <c r="BT20" s="6"/>
      <c r="BU20" s="6"/>
      <c r="BV20" s="6"/>
      <c r="BW20" s="6"/>
      <c r="BX20" s="6"/>
      <c r="BY20" s="6"/>
      <c r="BZ20" s="6"/>
      <c r="CA20" s="6"/>
      <c r="CB20" s="6"/>
      <c r="CC20" s="6"/>
    </row>
    <row r="21" spans="1:81" ht="15" customHeight="1">
      <c r="A21" s="505" t="s">
        <v>85</v>
      </c>
      <c r="B21" s="506"/>
      <c r="C21" s="506"/>
      <c r="D21" s="506"/>
      <c r="E21" s="506"/>
      <c r="F21" s="506"/>
      <c r="G21" s="506"/>
      <c r="H21" s="506"/>
      <c r="I21" s="506"/>
      <c r="J21" s="506"/>
      <c r="K21" s="504">
        <f>J40*(AA38-AA39)*1000</f>
        <v>4.1523163749987431</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4.1523163750000007</v>
      </c>
      <c r="AD21" s="504"/>
      <c r="AE21" s="504"/>
      <c r="AF21" s="504"/>
      <c r="AG21" s="504"/>
      <c r="AH21" s="18" t="s">
        <v>86</v>
      </c>
      <c r="AI21" s="18"/>
      <c r="AJ21" s="71"/>
      <c r="AK21" s="6"/>
      <c r="AL21" s="6"/>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6"/>
      <c r="BT21" s="6"/>
      <c r="BU21" s="6"/>
      <c r="BV21" s="6"/>
      <c r="BW21" s="6"/>
      <c r="BX21" s="6"/>
      <c r="BY21" s="6"/>
      <c r="BZ21" s="6"/>
      <c r="CA21" s="6"/>
      <c r="CB21" s="6"/>
      <c r="CC21" s="6"/>
    </row>
    <row r="22" spans="1:81" ht="15" customHeight="1">
      <c r="A22" s="70"/>
      <c r="B22" s="18"/>
      <c r="C22" s="18"/>
      <c r="D22" s="18"/>
      <c r="E22" s="18"/>
      <c r="F22" s="18"/>
      <c r="G22" s="18"/>
      <c r="H22" s="18"/>
      <c r="I22" s="18"/>
      <c r="J22" s="18"/>
      <c r="K22" s="60"/>
      <c r="L22" s="60"/>
      <c r="M22" s="60"/>
      <c r="N22" s="60"/>
      <c r="O22" s="60"/>
      <c r="P22" s="18"/>
      <c r="Q22" s="18"/>
      <c r="R22" s="18"/>
      <c r="S22" s="18"/>
      <c r="T22" s="18"/>
      <c r="U22" s="18"/>
      <c r="V22" s="18"/>
      <c r="W22" s="18"/>
      <c r="X22" s="18"/>
      <c r="Y22" s="18"/>
      <c r="Z22" s="18"/>
      <c r="AA22" s="18"/>
      <c r="AB22" s="18"/>
      <c r="AC22" s="60"/>
      <c r="AD22" s="60"/>
      <c r="AE22" s="60"/>
      <c r="AF22" s="60"/>
      <c r="AG22" s="60"/>
      <c r="AH22" s="18"/>
      <c r="AI22" s="18"/>
      <c r="AJ22" s="71"/>
      <c r="AK22" s="6"/>
      <c r="AL22" s="6"/>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6"/>
      <c r="BT22" s="6"/>
      <c r="BU22" s="6"/>
      <c r="BV22" s="6"/>
      <c r="BW22" s="6"/>
      <c r="BX22" s="6"/>
      <c r="BY22" s="6"/>
      <c r="BZ22" s="6"/>
      <c r="CA22" s="6"/>
      <c r="CB22" s="6"/>
      <c r="CC22" s="6"/>
    </row>
    <row r="23" spans="1:81" ht="15" customHeight="1">
      <c r="A23" s="507">
        <f>ROUND(K21,2)</f>
        <v>4.1500000000000004</v>
      </c>
      <c r="B23" s="508"/>
      <c r="C23" s="508"/>
      <c r="D23" s="508"/>
      <c r="E23" s="18" t="str">
        <f>IF(A23&lt;F23,"&lt;",IF(A23=F23,"=","&gt;"))</f>
        <v>=</v>
      </c>
      <c r="F23" s="508">
        <f>ROUND(AC21,2)</f>
        <v>4.1500000000000004</v>
      </c>
      <c r="G23" s="508"/>
      <c r="H23" s="508"/>
      <c r="I23" s="18" t="s">
        <v>88</v>
      </c>
      <c r="J23" s="20" t="str">
        <f>IF(A23&lt;=F23,"De proef voldoet","De proef voldoet niet")</f>
        <v>De proef voldoet</v>
      </c>
      <c r="K23" s="60"/>
      <c r="L23" s="60"/>
      <c r="M23" s="60"/>
      <c r="N23" s="60"/>
      <c r="O23" s="60"/>
      <c r="P23" s="172" t="s">
        <v>32</v>
      </c>
      <c r="Q23" s="172"/>
      <c r="R23" s="172"/>
      <c r="S23" s="172"/>
      <c r="T23" s="172"/>
      <c r="U23" s="172"/>
      <c r="V23" s="172"/>
      <c r="W23" s="172"/>
      <c r="X23" s="172"/>
      <c r="Y23" s="172"/>
      <c r="Z23" s="172"/>
      <c r="AA23" s="172"/>
      <c r="AB23" s="172"/>
      <c r="AC23" s="171"/>
      <c r="AD23" s="171"/>
      <c r="AE23" s="171"/>
      <c r="AF23" s="171"/>
      <c r="AG23" s="171"/>
      <c r="AH23" s="172"/>
      <c r="AI23" s="172"/>
      <c r="AJ23" s="173"/>
      <c r="AK23" s="6"/>
      <c r="AL23" s="6"/>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6"/>
      <c r="BT23" s="6"/>
      <c r="BU23" s="6"/>
      <c r="BV23" s="6"/>
      <c r="BW23" s="6"/>
      <c r="BX23" s="6"/>
      <c r="BY23" s="6"/>
      <c r="BZ23" s="6"/>
      <c r="CA23" s="6"/>
      <c r="CB23" s="6"/>
      <c r="CC23" s="6"/>
    </row>
    <row r="24" spans="1:81" ht="15.75" customHeight="1" thickBot="1">
      <c r="A24" s="70"/>
      <c r="B24" s="18"/>
      <c r="C24" s="18"/>
      <c r="D24" s="18"/>
      <c r="E24" s="18"/>
      <c r="F24" s="18"/>
      <c r="G24" s="18"/>
      <c r="H24" s="18"/>
      <c r="I24" s="18"/>
      <c r="J24" s="18"/>
      <c r="K24" s="18"/>
      <c r="L24" s="18"/>
      <c r="M24" s="18"/>
      <c r="N24" s="18"/>
      <c r="O24" s="18"/>
      <c r="P24" s="172"/>
      <c r="Q24" s="172"/>
      <c r="R24" s="172"/>
      <c r="S24" s="172"/>
      <c r="T24" s="172"/>
      <c r="U24" s="172"/>
      <c r="V24" s="172"/>
      <c r="W24" s="172"/>
      <c r="X24" s="172"/>
      <c r="Y24" s="172"/>
      <c r="Z24" s="172"/>
      <c r="AA24" s="172"/>
      <c r="AB24" s="172"/>
      <c r="AC24" s="172"/>
      <c r="AD24" s="172"/>
      <c r="AE24" s="172"/>
      <c r="AF24" s="172"/>
      <c r="AG24" s="172"/>
      <c r="AH24" s="172"/>
      <c r="AI24" s="172"/>
      <c r="AJ24" s="173"/>
      <c r="AK24" s="6"/>
      <c r="AL24" s="6"/>
      <c r="AM24" s="14"/>
      <c r="AN24" s="14"/>
      <c r="AO24" s="14"/>
      <c r="AP24" s="14"/>
      <c r="AQ24" s="14"/>
      <c r="AR24" s="14"/>
      <c r="AS24" s="14"/>
      <c r="AT24" s="14"/>
      <c r="AU24" s="14"/>
      <c r="AV24" s="14"/>
      <c r="AW24" s="14"/>
      <c r="AX24" s="14"/>
      <c r="AY24" s="14"/>
      <c r="AZ24" s="14"/>
      <c r="BA24" s="14"/>
      <c r="BB24" s="14"/>
      <c r="BC24" s="14"/>
      <c r="BD24" s="14"/>
      <c r="BE24" s="14"/>
      <c r="BF24" s="14"/>
      <c r="BG24" s="14"/>
      <c r="BH24" s="14"/>
      <c r="BI24" s="14"/>
      <c r="BJ24" s="14"/>
      <c r="BK24" s="14"/>
      <c r="BL24" s="14"/>
      <c r="BM24" s="14"/>
      <c r="BN24" s="14"/>
      <c r="BO24" s="14"/>
      <c r="BP24" s="14"/>
      <c r="BQ24" s="14"/>
      <c r="BR24" s="14"/>
      <c r="BS24" s="6"/>
      <c r="BT24" s="6"/>
      <c r="BU24" s="6"/>
      <c r="BV24" s="6"/>
      <c r="BW24" s="6"/>
      <c r="BX24" s="6"/>
      <c r="BY24" s="6"/>
      <c r="BZ24" s="6"/>
      <c r="CA24" s="6"/>
      <c r="CB24" s="6"/>
      <c r="CC24" s="6"/>
    </row>
    <row r="25" spans="1:81" ht="19.5"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14"/>
      <c r="AN25" s="14"/>
      <c r="AO25" s="21"/>
      <c r="AP25" s="21"/>
      <c r="AQ25" s="21"/>
      <c r="AR25" s="21"/>
      <c r="AS25" s="21"/>
      <c r="AT25" s="21"/>
      <c r="AU25" s="21"/>
      <c r="AV25" s="21"/>
      <c r="AW25" s="21"/>
      <c r="AX25" s="21"/>
      <c r="AY25" s="22"/>
      <c r="AZ25" s="22"/>
      <c r="BA25" s="22"/>
      <c r="BB25" s="21"/>
      <c r="BC25" s="21"/>
      <c r="BD25" s="21"/>
      <c r="BE25" s="23"/>
      <c r="BF25" s="23"/>
      <c r="BG25" s="21"/>
      <c r="BH25" s="21"/>
      <c r="BI25" s="14"/>
      <c r="BJ25" s="14"/>
      <c r="BK25" s="14"/>
      <c r="BL25" s="14"/>
      <c r="BM25" s="14"/>
      <c r="BN25" s="14"/>
      <c r="BO25" s="14"/>
      <c r="BP25" s="14"/>
      <c r="BQ25" s="14"/>
      <c r="BR25" s="14"/>
      <c r="BS25" s="6"/>
      <c r="BT25" s="6"/>
      <c r="BU25" s="6"/>
      <c r="BV25" s="6"/>
      <c r="BW25" s="6"/>
      <c r="BX25" s="6"/>
      <c r="BY25" s="6"/>
      <c r="BZ25" s="6"/>
      <c r="CA25" s="6"/>
      <c r="CB25" s="6"/>
      <c r="CC25" s="6"/>
    </row>
    <row r="26" spans="1:81" ht="15" customHeight="1">
      <c r="A26" s="70"/>
      <c r="B26" s="18"/>
      <c r="C26" s="18"/>
      <c r="D26" s="18"/>
      <c r="E26" s="18"/>
      <c r="F26" s="18"/>
      <c r="G26" s="18"/>
      <c r="H26" s="18"/>
      <c r="I26" s="18"/>
      <c r="J26" s="18"/>
      <c r="K26" s="18"/>
      <c r="L26" s="18"/>
      <c r="M26" s="18"/>
      <c r="N26" s="18"/>
      <c r="O26" s="18"/>
      <c r="P26" s="18"/>
      <c r="Q26" s="18"/>
      <c r="R26" s="58"/>
      <c r="S26" s="58"/>
      <c r="T26" s="186"/>
      <c r="U26" s="187"/>
      <c r="V26" s="187"/>
      <c r="W26" s="187"/>
      <c r="X26" s="512">
        <v>0.7</v>
      </c>
      <c r="Y26" s="512"/>
      <c r="Z26" s="187"/>
      <c r="AA26" s="187"/>
      <c r="AB26" s="187"/>
      <c r="AC26" s="18"/>
      <c r="AD26" s="18"/>
      <c r="AE26" s="18"/>
      <c r="AF26" s="18"/>
      <c r="AG26" s="18"/>
      <c r="AH26" s="18"/>
      <c r="AI26" s="18"/>
      <c r="AJ26" s="71"/>
      <c r="AK26" s="6"/>
      <c r="AL26" s="6"/>
      <c r="AM26" s="14"/>
      <c r="AN26" s="14"/>
      <c r="AO26" s="21"/>
      <c r="AP26" s="21"/>
      <c r="AQ26" s="21"/>
      <c r="AR26" s="21"/>
      <c r="AS26" s="21"/>
      <c r="AT26" s="21"/>
      <c r="AU26" s="21"/>
      <c r="AV26" s="21"/>
      <c r="AW26" s="21"/>
      <c r="AX26" s="21"/>
      <c r="AY26" s="21"/>
      <c r="AZ26" s="21"/>
      <c r="BA26" s="21"/>
      <c r="BB26" s="21"/>
      <c r="BC26" s="21"/>
      <c r="BD26" s="21"/>
      <c r="BE26" s="21"/>
      <c r="BF26" s="21"/>
      <c r="BG26" s="21"/>
      <c r="BH26" s="21"/>
      <c r="BI26" s="14"/>
      <c r="BJ26" s="14"/>
      <c r="BK26" s="14"/>
      <c r="BL26" s="14"/>
      <c r="BM26" s="14"/>
      <c r="BN26" s="14"/>
      <c r="BO26" s="14"/>
      <c r="BP26" s="14"/>
      <c r="BQ26" s="14"/>
      <c r="BR26" s="14"/>
      <c r="BS26" s="6"/>
      <c r="BT26" s="6"/>
      <c r="BU26" s="6"/>
      <c r="BV26" s="6"/>
      <c r="BW26" s="6"/>
      <c r="BX26" s="6"/>
      <c r="BY26" s="6"/>
      <c r="BZ26" s="6"/>
      <c r="CA26" s="6"/>
      <c r="CB26" s="6"/>
      <c r="CC26" s="6"/>
    </row>
    <row r="27" spans="1:81" ht="15" customHeight="1">
      <c r="A27" s="70"/>
      <c r="B27" s="18"/>
      <c r="C27" s="18"/>
      <c r="D27" s="18"/>
      <c r="E27" s="18"/>
      <c r="F27" s="18"/>
      <c r="G27" s="18"/>
      <c r="H27" s="18"/>
      <c r="I27" s="18"/>
      <c r="J27" s="18"/>
      <c r="K27" s="119" t="s">
        <v>103</v>
      </c>
      <c r="L27" s="18"/>
      <c r="M27" s="18"/>
      <c r="N27" s="18"/>
      <c r="O27" s="18"/>
      <c r="P27" s="18"/>
      <c r="Q27" s="18"/>
      <c r="R27" s="18"/>
      <c r="S27" s="18"/>
      <c r="T27" s="187"/>
      <c r="U27" s="513">
        <v>0.04</v>
      </c>
      <c r="V27" s="513"/>
      <c r="W27" s="187"/>
      <c r="X27" s="187"/>
      <c r="Y27" s="187"/>
      <c r="Z27" s="187"/>
      <c r="AA27" s="187"/>
      <c r="AB27" s="187"/>
      <c r="AC27" s="18"/>
      <c r="AD27" s="18"/>
      <c r="AE27" s="18"/>
      <c r="AF27" s="109"/>
      <c r="AG27" s="109"/>
      <c r="AH27" s="18"/>
      <c r="AI27" s="18"/>
      <c r="AJ27" s="71"/>
      <c r="AK27" s="6"/>
      <c r="AL27" s="6"/>
      <c r="AM27" s="14"/>
      <c r="AN27" s="14"/>
      <c r="AO27" s="21"/>
      <c r="AP27" s="21"/>
      <c r="AQ27" s="21"/>
      <c r="AR27" s="21"/>
      <c r="AS27" s="24"/>
      <c r="AT27" s="21"/>
      <c r="AU27" s="21"/>
      <c r="AV27" s="21"/>
      <c r="AW27" s="21"/>
      <c r="AX27" s="16"/>
      <c r="AY27" s="16"/>
      <c r="AZ27" s="16"/>
      <c r="BA27" s="21"/>
      <c r="BB27" s="21"/>
      <c r="BC27" s="21"/>
      <c r="BD27" s="21"/>
      <c r="BE27" s="16"/>
      <c r="BF27" s="16"/>
      <c r="BG27" s="25"/>
      <c r="BH27" s="21"/>
      <c r="BI27" s="14"/>
      <c r="BJ27" s="14"/>
      <c r="BK27" s="14"/>
      <c r="BL27" s="14"/>
      <c r="BM27" s="14"/>
      <c r="BN27" s="14"/>
      <c r="BO27" s="14"/>
      <c r="BP27" s="14"/>
      <c r="BQ27" s="14"/>
      <c r="BR27" s="14"/>
      <c r="BS27" s="6"/>
      <c r="BT27" s="6"/>
      <c r="BU27" s="6"/>
      <c r="BV27" s="6"/>
      <c r="BW27" s="6"/>
      <c r="BX27" s="6"/>
      <c r="BY27" s="6"/>
      <c r="BZ27" s="6"/>
      <c r="CA27" s="6"/>
      <c r="CB27" s="6"/>
      <c r="CC27" s="6"/>
    </row>
    <row r="28" spans="1:81" ht="15" customHeight="1">
      <c r="A28" s="70"/>
      <c r="B28" s="18"/>
      <c r="C28" s="18"/>
      <c r="D28" s="18"/>
      <c r="E28" s="18"/>
      <c r="F28" s="18"/>
      <c r="G28" s="18"/>
      <c r="H28" s="18"/>
      <c r="I28" s="18"/>
      <c r="J28" s="86"/>
      <c r="K28" s="105" t="s">
        <v>104</v>
      </c>
      <c r="L28" s="105"/>
      <c r="M28" s="545">
        <f>H36</f>
        <v>0.4</v>
      </c>
      <c r="N28" s="520"/>
      <c r="O28" s="105" t="s">
        <v>84</v>
      </c>
      <c r="P28" s="105"/>
      <c r="Q28" s="58"/>
      <c r="R28" s="58"/>
      <c r="S28" s="58"/>
      <c r="T28" s="187"/>
      <c r="U28" s="187"/>
      <c r="V28" s="187"/>
      <c r="W28" s="187"/>
      <c r="X28" s="187"/>
      <c r="Y28" s="187"/>
      <c r="Z28" s="514">
        <v>0</v>
      </c>
      <c r="AA28" s="187"/>
      <c r="AB28" s="187"/>
      <c r="AC28" s="112"/>
      <c r="AD28" s="112"/>
      <c r="AE28" s="112"/>
      <c r="AF28" s="112"/>
      <c r="AG28" s="112"/>
      <c r="AH28" s="110"/>
      <c r="AI28" s="18"/>
      <c r="AJ28" s="71"/>
      <c r="AK28" s="6"/>
      <c r="AL28" s="6"/>
      <c r="AM28" s="14"/>
      <c r="AN28" s="14"/>
      <c r="AO28" s="21"/>
      <c r="AP28" s="21"/>
      <c r="AQ28" s="16"/>
      <c r="AR28" s="16"/>
      <c r="AS28" s="24"/>
      <c r="AT28" s="21"/>
      <c r="AU28" s="21"/>
      <c r="AV28" s="21"/>
      <c r="AW28" s="21"/>
      <c r="AX28" s="17"/>
      <c r="AY28" s="17"/>
      <c r="AZ28" s="17"/>
      <c r="BA28" s="21"/>
      <c r="BB28" s="21"/>
      <c r="BC28" s="21"/>
      <c r="BD28" s="21"/>
      <c r="BE28" s="16"/>
      <c r="BF28" s="16"/>
      <c r="BG28" s="25"/>
      <c r="BH28" s="21"/>
      <c r="BI28" s="14"/>
      <c r="BJ28" s="14"/>
      <c r="BK28" s="14"/>
      <c r="BL28" s="14"/>
      <c r="BM28" s="14"/>
      <c r="BN28" s="14"/>
      <c r="BO28" s="14"/>
      <c r="BP28" s="14"/>
      <c r="BQ28" s="14"/>
      <c r="BR28" s="14"/>
      <c r="BS28" s="6"/>
      <c r="BT28" s="6"/>
      <c r="BU28" s="6"/>
      <c r="BV28" s="6"/>
      <c r="BW28" s="6"/>
      <c r="BX28" s="6"/>
      <c r="BY28" s="6"/>
      <c r="BZ28" s="6"/>
      <c r="CA28" s="6"/>
      <c r="CB28" s="6"/>
      <c r="CC28" s="6"/>
    </row>
    <row r="29" spans="1:81" ht="15" customHeight="1">
      <c r="A29" s="92" t="s">
        <v>102</v>
      </c>
      <c r="B29" s="18"/>
      <c r="C29" s="18"/>
      <c r="D29" s="18"/>
      <c r="E29" s="18"/>
      <c r="F29" s="543">
        <f>(3.14*((X32/2)^2))+(3.14*X32*Z30)+((3.14*((X32/2)^2))-(3.14*((T29/2)^2)))+(3.14*T29*Z28)+((3.14*((T29/2)^2))-(3.14*((X26/2)^2)))+(3.14*X26*U27)-(3.14*((M28/2)^2))-(3.14*((M29/2)^2))-(3.14*((M30/2)^2))-(3.14*((M31/2)^2))</f>
        <v>5.5750700000000055</v>
      </c>
      <c r="G29" s="544"/>
      <c r="H29" s="133" t="s">
        <v>35</v>
      </c>
      <c r="I29" s="18"/>
      <c r="J29" s="18"/>
      <c r="K29" s="104" t="s">
        <v>105</v>
      </c>
      <c r="L29" s="105"/>
      <c r="M29" s="515">
        <f>H36</f>
        <v>0.4</v>
      </c>
      <c r="N29" s="546"/>
      <c r="O29" s="105" t="s">
        <v>84</v>
      </c>
      <c r="P29" s="105"/>
      <c r="Q29" s="57"/>
      <c r="R29" s="58"/>
      <c r="S29" s="57"/>
      <c r="T29" s="513">
        <v>1</v>
      </c>
      <c r="U29" s="513"/>
      <c r="V29" s="187"/>
      <c r="W29" s="187"/>
      <c r="X29" s="187"/>
      <c r="Y29" s="187"/>
      <c r="Z29" s="514"/>
      <c r="AA29" s="187"/>
      <c r="AB29" s="187"/>
      <c r="AC29" s="112"/>
      <c r="AD29" s="112"/>
      <c r="AE29" s="112"/>
      <c r="AF29" s="112"/>
      <c r="AG29" s="112"/>
      <c r="AH29" s="110"/>
      <c r="AI29" s="18"/>
      <c r="AJ29" s="71"/>
      <c r="AK29" s="6"/>
      <c r="AL29" s="6"/>
      <c r="AM29" s="14"/>
      <c r="AN29" s="14"/>
      <c r="AO29" s="26"/>
      <c r="AP29" s="16"/>
      <c r="AQ29" s="16"/>
      <c r="AR29" s="16"/>
      <c r="AS29" s="26"/>
      <c r="AT29" s="26"/>
      <c r="AU29" s="21"/>
      <c r="AV29" s="21"/>
      <c r="AW29" s="21"/>
      <c r="AX29" s="21"/>
      <c r="AY29" s="21"/>
      <c r="AZ29" s="21"/>
      <c r="BA29" s="21"/>
      <c r="BB29" s="26"/>
      <c r="BC29" s="22"/>
      <c r="BD29" s="21"/>
      <c r="BE29" s="16"/>
      <c r="BF29" s="16"/>
      <c r="BG29" s="27"/>
      <c r="BH29" s="21"/>
      <c r="BI29" s="14"/>
      <c r="BJ29" s="14"/>
      <c r="BK29" s="14"/>
      <c r="BL29" s="14"/>
      <c r="BM29" s="14"/>
      <c r="BN29" s="14"/>
      <c r="BO29" s="14"/>
      <c r="BP29" s="14"/>
      <c r="BQ29" s="14"/>
      <c r="BR29" s="14"/>
      <c r="BS29" s="6"/>
      <c r="BT29" s="6"/>
      <c r="BU29" s="6"/>
      <c r="BV29" s="6"/>
      <c r="BW29" s="6"/>
      <c r="BX29" s="6"/>
      <c r="BY29" s="6"/>
      <c r="BZ29" s="6"/>
      <c r="CA29" s="6"/>
      <c r="CB29" s="6"/>
      <c r="CC29" s="6"/>
    </row>
    <row r="30" spans="1:81" ht="15" customHeight="1">
      <c r="A30" s="70"/>
      <c r="B30" s="18"/>
      <c r="C30" s="18"/>
      <c r="D30" s="18"/>
      <c r="E30" s="18"/>
      <c r="F30" s="18"/>
      <c r="G30" s="18"/>
      <c r="H30" s="87"/>
      <c r="I30" s="18"/>
      <c r="J30" s="18"/>
      <c r="K30" s="105" t="s">
        <v>106</v>
      </c>
      <c r="L30" s="88"/>
      <c r="M30" s="547">
        <v>0</v>
      </c>
      <c r="N30" s="548"/>
      <c r="O30" s="105" t="s">
        <v>84</v>
      </c>
      <c r="P30" s="105"/>
      <c r="Q30" s="18"/>
      <c r="R30" s="72"/>
      <c r="S30" s="18"/>
      <c r="T30" s="187"/>
      <c r="U30" s="513">
        <f>M28</f>
        <v>0.4</v>
      </c>
      <c r="V30" s="515"/>
      <c r="W30" s="188"/>
      <c r="X30" s="187"/>
      <c r="Y30" s="187"/>
      <c r="Z30" s="516">
        <f>AA38-AC36-Z28-U27</f>
        <v>1.450000000000002</v>
      </c>
      <c r="AA30" s="187"/>
      <c r="AB30" s="187"/>
      <c r="AC30" s="118"/>
      <c r="AD30" s="120"/>
      <c r="AE30" s="112"/>
      <c r="AF30" s="112"/>
      <c r="AG30" s="112"/>
      <c r="AH30" s="113"/>
      <c r="AI30" s="18"/>
      <c r="AJ30" s="71"/>
      <c r="AK30" s="6"/>
      <c r="AL30" s="6"/>
      <c r="AM30" s="14"/>
      <c r="AN30" s="14"/>
      <c r="AO30" s="21"/>
      <c r="AP30" s="21"/>
      <c r="AQ30" s="26"/>
      <c r="AR30" s="16"/>
      <c r="AS30" s="21"/>
      <c r="AT30" s="21"/>
      <c r="AU30" s="21"/>
      <c r="AV30" s="28"/>
      <c r="AW30" s="21"/>
      <c r="AX30" s="21"/>
      <c r="AY30" s="21"/>
      <c r="AZ30" s="21"/>
      <c r="BA30" s="29"/>
      <c r="BB30" s="30"/>
      <c r="BC30" s="30"/>
      <c r="BD30" s="21"/>
      <c r="BE30" s="31"/>
      <c r="BF30" s="16"/>
      <c r="BG30" s="32"/>
      <c r="BH30" s="21"/>
      <c r="BI30" s="14"/>
      <c r="BJ30" s="14"/>
      <c r="BK30" s="14"/>
      <c r="BL30" s="14"/>
      <c r="BM30" s="14"/>
      <c r="BN30" s="14"/>
      <c r="BO30" s="14"/>
      <c r="BP30" s="14"/>
      <c r="BQ30" s="14"/>
      <c r="BR30" s="14"/>
      <c r="BS30" s="6"/>
      <c r="BT30" s="6"/>
      <c r="BU30" s="6"/>
      <c r="BV30" s="6"/>
      <c r="BW30" s="6"/>
      <c r="BX30" s="6"/>
      <c r="BY30" s="6"/>
      <c r="BZ30" s="6"/>
      <c r="CA30" s="6"/>
      <c r="CB30" s="6"/>
      <c r="CC30" s="6"/>
    </row>
    <row r="31" spans="1:81" ht="15" customHeight="1">
      <c r="A31" s="70"/>
      <c r="B31" s="18"/>
      <c r="C31" s="18"/>
      <c r="D31" s="18"/>
      <c r="E31" s="18"/>
      <c r="F31" s="18"/>
      <c r="G31" s="18"/>
      <c r="H31" s="18"/>
      <c r="I31" s="18"/>
      <c r="J31" s="89"/>
      <c r="K31" s="105" t="s">
        <v>107</v>
      </c>
      <c r="L31" s="104"/>
      <c r="M31" s="547">
        <v>0</v>
      </c>
      <c r="N31" s="548"/>
      <c r="O31" s="104" t="s">
        <v>84</v>
      </c>
      <c r="P31" s="105"/>
      <c r="Q31" s="18"/>
      <c r="R31" s="18"/>
      <c r="S31" s="18"/>
      <c r="T31" s="187"/>
      <c r="U31" s="518">
        <f>M29</f>
        <v>0.4</v>
      </c>
      <c r="V31" s="518"/>
      <c r="W31" s="187"/>
      <c r="X31" s="189"/>
      <c r="Y31" s="187"/>
      <c r="Z31" s="517"/>
      <c r="AA31" s="187"/>
      <c r="AB31" s="187"/>
      <c r="AC31" s="115"/>
      <c r="AD31" s="116"/>
      <c r="AE31" s="112"/>
      <c r="AF31" s="112"/>
      <c r="AG31" s="112"/>
      <c r="AH31" s="114"/>
      <c r="AI31" s="18"/>
      <c r="AJ31" s="71"/>
      <c r="AK31" s="6"/>
      <c r="AL31" s="6"/>
      <c r="AM31" s="14"/>
      <c r="AN31" s="14"/>
      <c r="AO31" s="21"/>
      <c r="AP31" s="21"/>
      <c r="AQ31" s="21"/>
      <c r="AR31" s="21"/>
      <c r="AS31" s="21"/>
      <c r="AT31" s="21"/>
      <c r="AU31" s="21"/>
      <c r="AV31" s="33"/>
      <c r="AW31" s="28"/>
      <c r="AX31" s="21"/>
      <c r="AY31" s="16"/>
      <c r="AZ31" s="34"/>
      <c r="BA31" s="34"/>
      <c r="BB31" s="21"/>
      <c r="BC31" s="21"/>
      <c r="BD31" s="21"/>
      <c r="BE31" s="23"/>
      <c r="BF31" s="23"/>
      <c r="BG31" s="21"/>
      <c r="BH31" s="21"/>
      <c r="BI31" s="14"/>
      <c r="BJ31" s="14"/>
      <c r="BK31" s="14"/>
      <c r="BL31" s="14"/>
      <c r="BM31" s="14"/>
      <c r="BN31" s="14"/>
      <c r="BO31" s="14"/>
      <c r="BP31" s="14"/>
      <c r="BQ31" s="14"/>
      <c r="BR31" s="14"/>
      <c r="BS31" s="6"/>
      <c r="BT31" s="6"/>
      <c r="BU31" s="6"/>
      <c r="BV31" s="6"/>
      <c r="BW31" s="6"/>
      <c r="BX31" s="6"/>
      <c r="BY31" s="6"/>
      <c r="BZ31" s="6"/>
      <c r="CA31" s="6"/>
      <c r="CB31" s="6"/>
      <c r="CC31" s="6"/>
    </row>
    <row r="32" spans="1:81" ht="19.5" customHeight="1">
      <c r="A32" s="70"/>
      <c r="B32" s="18"/>
      <c r="C32" s="18"/>
      <c r="D32" s="18"/>
      <c r="E32" s="18"/>
      <c r="F32" s="90"/>
      <c r="G32" s="18"/>
      <c r="H32" s="18"/>
      <c r="I32" s="18"/>
      <c r="J32" s="18"/>
      <c r="K32" s="105"/>
      <c r="L32" s="105"/>
      <c r="M32" s="105"/>
      <c r="N32" s="105"/>
      <c r="O32" s="103"/>
      <c r="P32" s="104"/>
      <c r="Q32" s="58"/>
      <c r="R32" s="18"/>
      <c r="S32" s="55"/>
      <c r="T32" s="519"/>
      <c r="U32" s="520"/>
      <c r="V32" s="187"/>
      <c r="W32" s="187"/>
      <c r="X32" s="512">
        <f>H39</f>
        <v>1</v>
      </c>
      <c r="Y32" s="512"/>
      <c r="Z32" s="187"/>
      <c r="AA32" s="187"/>
      <c r="AB32" s="187"/>
      <c r="AC32" s="112"/>
      <c r="AD32" s="112"/>
      <c r="AE32" s="112"/>
      <c r="AF32" s="118"/>
      <c r="AG32" s="109"/>
      <c r="AH32" s="112"/>
      <c r="AI32" s="18"/>
      <c r="AJ32" s="71"/>
      <c r="AK32" s="6"/>
      <c r="AL32" s="6"/>
      <c r="AM32" s="14"/>
      <c r="AN32" s="14"/>
      <c r="AO32" s="21"/>
      <c r="AP32" s="21"/>
      <c r="AQ32" s="21"/>
      <c r="AR32" s="21"/>
      <c r="AS32" s="21"/>
      <c r="AT32" s="21"/>
      <c r="AU32" s="21"/>
      <c r="AV32" s="33"/>
      <c r="AW32" s="28"/>
      <c r="AX32" s="21"/>
      <c r="AY32" s="16"/>
      <c r="AZ32" s="34"/>
      <c r="BA32" s="34"/>
      <c r="BB32" s="21"/>
      <c r="BC32" s="21"/>
      <c r="BD32" s="21"/>
      <c r="BE32" s="23"/>
      <c r="BF32" s="23"/>
      <c r="BG32" s="21"/>
      <c r="BH32" s="21"/>
      <c r="BI32" s="14"/>
      <c r="BJ32" s="14"/>
      <c r="BK32" s="14"/>
      <c r="BL32" s="14"/>
      <c r="BM32" s="14"/>
      <c r="BN32" s="14"/>
      <c r="BO32" s="14"/>
      <c r="BP32" s="14"/>
      <c r="BQ32" s="14"/>
      <c r="BR32" s="14"/>
      <c r="BS32" s="6"/>
      <c r="BT32" s="6"/>
      <c r="BU32" s="6"/>
      <c r="BV32" s="6"/>
      <c r="BW32" s="6"/>
      <c r="BX32" s="6"/>
      <c r="BY32" s="6"/>
      <c r="BZ32" s="6"/>
      <c r="CA32" s="6"/>
      <c r="CB32" s="6"/>
      <c r="CC32" s="6"/>
    </row>
    <row r="33" spans="1:81" ht="15" customHeight="1" thickBot="1">
      <c r="A33" s="70"/>
      <c r="B33" s="18"/>
      <c r="C33" s="18"/>
      <c r="D33" s="18"/>
      <c r="E33" s="18"/>
      <c r="F33" s="18"/>
      <c r="G33" s="18"/>
      <c r="H33" s="18"/>
      <c r="I33" s="18"/>
      <c r="J33" s="18"/>
      <c r="K33" s="18"/>
      <c r="L33" s="18"/>
      <c r="M33" s="18"/>
      <c r="N33" s="18"/>
      <c r="O33" s="18"/>
      <c r="P33" s="18"/>
      <c r="Q33" s="18"/>
      <c r="R33" s="18"/>
      <c r="S33" s="18"/>
      <c r="T33" s="187"/>
      <c r="U33" s="187"/>
      <c r="V33" s="187"/>
      <c r="W33" s="187"/>
      <c r="X33" s="190"/>
      <c r="Y33" s="190"/>
      <c r="Z33" s="187"/>
      <c r="AA33" s="187"/>
      <c r="AB33" s="187"/>
      <c r="AC33" s="18"/>
      <c r="AD33" s="18"/>
      <c r="AE33" s="18"/>
      <c r="AF33" s="18"/>
      <c r="AG33" s="18"/>
      <c r="AH33" s="18"/>
      <c r="AI33" s="18"/>
      <c r="AJ33" s="91"/>
      <c r="AK33" s="6"/>
      <c r="AL33" s="6"/>
      <c r="AM33" s="14"/>
      <c r="AN33" s="14"/>
      <c r="AO33" s="21"/>
      <c r="AP33" s="21"/>
      <c r="AQ33" s="21"/>
      <c r="AR33" s="21"/>
      <c r="AS33" s="21"/>
      <c r="AT33" s="21"/>
      <c r="AU33" s="21"/>
      <c r="AV33" s="33"/>
      <c r="AW33" s="28"/>
      <c r="AX33" s="21"/>
      <c r="AY33" s="16"/>
      <c r="AZ33" s="34"/>
      <c r="BA33" s="34"/>
      <c r="BB33" s="21"/>
      <c r="BC33" s="21"/>
      <c r="BD33" s="21"/>
      <c r="BE33" s="23"/>
      <c r="BF33" s="23"/>
      <c r="BG33" s="21"/>
      <c r="BH33" s="21"/>
      <c r="BI33" s="14"/>
      <c r="BJ33" s="14"/>
      <c r="BK33" s="14"/>
      <c r="BL33" s="14"/>
      <c r="BM33" s="14"/>
      <c r="BN33" s="14"/>
      <c r="BO33" s="14"/>
      <c r="BP33" s="14"/>
      <c r="BQ33" s="14"/>
      <c r="BR33" s="14"/>
      <c r="BS33" s="6"/>
      <c r="BT33" s="6"/>
      <c r="BU33" s="6"/>
      <c r="BV33" s="6"/>
      <c r="BW33" s="6"/>
      <c r="BX33" s="6"/>
      <c r="BY33" s="6"/>
      <c r="BZ33" s="6"/>
      <c r="CA33" s="6"/>
      <c r="CB33" s="6"/>
      <c r="CC33" s="6"/>
    </row>
    <row r="34" spans="1:81" ht="23.25" customHeight="1" thickTop="1" thickBot="1">
      <c r="A34" s="509" t="s">
        <v>36</v>
      </c>
      <c r="B34" s="521"/>
      <c r="C34" s="521"/>
      <c r="D34" s="521"/>
      <c r="E34" s="521"/>
      <c r="F34" s="521"/>
      <c r="G34" s="521"/>
      <c r="H34" s="521"/>
      <c r="I34" s="521"/>
      <c r="J34" s="521"/>
      <c r="K34" s="521"/>
      <c r="L34" s="521"/>
      <c r="M34" s="521"/>
      <c r="N34" s="521"/>
      <c r="O34" s="521"/>
      <c r="P34" s="521"/>
      <c r="Q34" s="521"/>
      <c r="R34" s="521"/>
      <c r="S34" s="521"/>
      <c r="T34" s="521"/>
      <c r="U34" s="521"/>
      <c r="V34" s="521"/>
      <c r="W34" s="521"/>
      <c r="X34" s="521"/>
      <c r="Y34" s="521"/>
      <c r="Z34" s="521"/>
      <c r="AA34" s="521"/>
      <c r="AB34" s="521"/>
      <c r="AC34" s="521"/>
      <c r="AD34" s="521"/>
      <c r="AE34" s="521"/>
      <c r="AF34" s="521"/>
      <c r="AG34" s="521"/>
      <c r="AH34" s="521"/>
      <c r="AI34" s="521"/>
      <c r="AJ34" s="522"/>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92" t="s">
        <v>92</v>
      </c>
      <c r="B35" s="20"/>
      <c r="C35" s="20"/>
      <c r="D35" s="20"/>
      <c r="E35" s="20"/>
      <c r="F35" s="20"/>
      <c r="G35" s="93" t="s">
        <v>93</v>
      </c>
      <c r="H35" s="523">
        <f>'start(met info)'!Z11</f>
        <v>28</v>
      </c>
      <c r="I35" s="523"/>
      <c r="J35" s="523"/>
      <c r="K35" s="18" t="s">
        <v>84</v>
      </c>
      <c r="L35" s="18"/>
      <c r="M35" s="18"/>
      <c r="N35" s="18"/>
      <c r="O35" s="18"/>
      <c r="P35" s="18"/>
      <c r="Q35" s="18"/>
      <c r="R35" s="94" t="s">
        <v>42</v>
      </c>
      <c r="S35" s="20"/>
      <c r="T35" s="20"/>
      <c r="U35" s="20"/>
      <c r="V35" s="524" t="str">
        <f>'start(met info)'!C11</f>
        <v>D15</v>
      </c>
      <c r="W35" s="525"/>
      <c r="X35" s="525"/>
      <c r="Y35" s="20"/>
      <c r="Z35" s="18" t="s">
        <v>94</v>
      </c>
      <c r="AA35" s="18"/>
      <c r="AB35" s="18"/>
      <c r="AC35" s="526">
        <f>'start(met info)'!F11</f>
        <v>49.27</v>
      </c>
      <c r="AD35" s="526"/>
      <c r="AE35" s="526"/>
      <c r="AF35" s="20" t="s">
        <v>95</v>
      </c>
      <c r="AG35" s="18"/>
      <c r="AH35" s="526">
        <f>'start(met info)'!G11</f>
        <v>50.95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92" t="s">
        <v>43</v>
      </c>
      <c r="B36" s="20"/>
      <c r="C36" s="20"/>
      <c r="D36" s="20"/>
      <c r="E36" s="20"/>
      <c r="F36" s="20"/>
      <c r="G36" s="93" t="s">
        <v>93</v>
      </c>
      <c r="H36" s="523">
        <f>'start(met info)'!A11</f>
        <v>0.4</v>
      </c>
      <c r="I36" s="523"/>
      <c r="J36" s="523"/>
      <c r="K36" s="18" t="s">
        <v>84</v>
      </c>
      <c r="L36" s="18"/>
      <c r="M36" s="18"/>
      <c r="N36" s="18"/>
      <c r="O36" s="18"/>
      <c r="P36" s="18"/>
      <c r="Q36" s="18"/>
      <c r="R36" s="94" t="s">
        <v>42</v>
      </c>
      <c r="S36" s="20"/>
      <c r="T36" s="20"/>
      <c r="U36" s="20"/>
      <c r="V36" s="529" t="str">
        <f>'start(met info)'!E11</f>
        <v>zone7</v>
      </c>
      <c r="W36" s="530"/>
      <c r="X36" s="530"/>
      <c r="Y36" s="20"/>
      <c r="Z36" s="18" t="s">
        <v>45</v>
      </c>
      <c r="AA36" s="18"/>
      <c r="AB36" s="18"/>
      <c r="AC36" s="526">
        <f>'start(met info)'!K11</f>
        <v>49.14</v>
      </c>
      <c r="AD36" s="526"/>
      <c r="AE36" s="526"/>
      <c r="AF36" s="20" t="s">
        <v>95</v>
      </c>
      <c r="AG36" s="18"/>
      <c r="AH36" s="526">
        <f>'start(met info)'!L11</f>
        <v>51.06</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92" t="s">
        <v>47</v>
      </c>
      <c r="B37" s="20"/>
      <c r="C37" s="20"/>
      <c r="D37" s="20"/>
      <c r="E37" s="20"/>
      <c r="F37" s="20"/>
      <c r="G37" s="93" t="s">
        <v>93</v>
      </c>
      <c r="H37" s="531">
        <v>0.125</v>
      </c>
      <c r="I37" s="531"/>
      <c r="J37" s="531"/>
      <c r="K37" s="18" t="s">
        <v>84</v>
      </c>
      <c r="L37" s="18"/>
      <c r="M37" s="18"/>
      <c r="N37" s="18"/>
      <c r="O37" s="18"/>
      <c r="P37" s="18"/>
      <c r="Q37" s="18"/>
      <c r="R37" s="94" t="s">
        <v>48</v>
      </c>
      <c r="S37" s="20"/>
      <c r="T37" s="20"/>
      <c r="U37" s="20"/>
      <c r="V37" s="20"/>
      <c r="W37" s="20"/>
      <c r="X37" s="20"/>
      <c r="Y37" s="20"/>
      <c r="Z37" s="18" t="s">
        <v>93</v>
      </c>
      <c r="AA37" s="531">
        <v>0</v>
      </c>
      <c r="AB37" s="531"/>
      <c r="AC37" s="531"/>
      <c r="AD37" s="531"/>
      <c r="AE37" s="18" t="s">
        <v>84</v>
      </c>
      <c r="AF37" s="18"/>
      <c r="AG37" s="18"/>
      <c r="AH37" s="18"/>
      <c r="AI37" s="18"/>
      <c r="AJ37" s="71"/>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32" t="s">
        <v>49</v>
      </c>
      <c r="B38" s="533"/>
      <c r="C38" s="533"/>
      <c r="D38" s="533"/>
      <c r="E38" s="533"/>
      <c r="F38" s="533"/>
      <c r="G38" s="95" t="s">
        <v>93</v>
      </c>
      <c r="H38" s="534">
        <f>(AA38-((AVERAGE(AC36,AC35))+H36))*H42</f>
        <v>2.0500000000000114</v>
      </c>
      <c r="I38" s="534"/>
      <c r="J38" s="534"/>
      <c r="K38" s="85" t="s">
        <v>84</v>
      </c>
      <c r="L38" s="18"/>
      <c r="M38" s="18"/>
      <c r="N38" s="18"/>
      <c r="O38" s="18"/>
      <c r="P38" s="18"/>
      <c r="Q38" s="18"/>
      <c r="R38" s="94" t="s">
        <v>50</v>
      </c>
      <c r="S38" s="20"/>
      <c r="T38" s="20"/>
      <c r="U38" s="20"/>
      <c r="V38" s="20"/>
      <c r="W38" s="20"/>
      <c r="X38" s="20"/>
      <c r="Y38" s="20"/>
      <c r="Z38" s="85" t="s">
        <v>93</v>
      </c>
      <c r="AA38" s="531">
        <f>AH36-0.43</f>
        <v>50.63</v>
      </c>
      <c r="AB38" s="531"/>
      <c r="AC38" s="531"/>
      <c r="AD38" s="531"/>
      <c r="AE38" s="18" t="s">
        <v>84</v>
      </c>
      <c r="AF38" s="18"/>
      <c r="AG38" s="18"/>
      <c r="AH38" s="18"/>
      <c r="AI38" s="18"/>
      <c r="AJ38" s="71"/>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2" customHeight="1">
      <c r="A39" s="92" t="s">
        <v>51</v>
      </c>
      <c r="B39" s="20"/>
      <c r="C39" s="20"/>
      <c r="D39" s="20"/>
      <c r="E39" s="20"/>
      <c r="F39" s="20"/>
      <c r="G39" s="93" t="s">
        <v>93</v>
      </c>
      <c r="H39" s="523">
        <f>'start(met info)'!S11</f>
        <v>1</v>
      </c>
      <c r="I39" s="523"/>
      <c r="J39" s="523"/>
      <c r="K39" s="18" t="s">
        <v>84</v>
      </c>
      <c r="L39" s="18"/>
      <c r="M39" s="18"/>
      <c r="N39" s="18"/>
      <c r="O39" s="18"/>
      <c r="P39" s="18"/>
      <c r="Q39" s="18"/>
      <c r="R39" s="94" t="s">
        <v>52</v>
      </c>
      <c r="S39" s="20"/>
      <c r="T39" s="20"/>
      <c r="U39" s="20"/>
      <c r="V39" s="20"/>
      <c r="W39" s="20"/>
      <c r="X39" s="20"/>
      <c r="Y39" s="20"/>
      <c r="Z39" s="85" t="s">
        <v>93</v>
      </c>
      <c r="AA39" s="531">
        <f>AA38-(AC21/1000/J40)</f>
        <v>50.619852134292572</v>
      </c>
      <c r="AB39" s="531"/>
      <c r="AC39" s="531"/>
      <c r="AD39" s="531"/>
      <c r="AE39" s="18" t="s">
        <v>84</v>
      </c>
      <c r="AF39" s="18"/>
      <c r="AG39" s="18"/>
      <c r="AH39" s="18"/>
      <c r="AI39" s="18"/>
      <c r="AJ39" s="71"/>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92" t="s">
        <v>53</v>
      </c>
      <c r="B40" s="20"/>
      <c r="C40" s="20"/>
      <c r="D40" s="20"/>
      <c r="E40" s="20"/>
      <c r="F40" s="20"/>
      <c r="G40" s="95" t="s">
        <v>93</v>
      </c>
      <c r="H40" s="72"/>
      <c r="I40" s="72"/>
      <c r="J40" s="52">
        <f>(3.14*((X26/2)^2))+((3.14*((H37/2)^2))*H42)</f>
        <v>0.40918125</v>
      </c>
      <c r="K40" s="85" t="s">
        <v>35</v>
      </c>
      <c r="L40" s="18"/>
      <c r="M40" s="18"/>
      <c r="N40" s="18"/>
      <c r="O40" s="18"/>
      <c r="P40" s="18"/>
      <c r="Q40" s="18"/>
      <c r="R40" s="94" t="s">
        <v>54</v>
      </c>
      <c r="S40" s="20"/>
      <c r="T40" s="20"/>
      <c r="U40" s="20"/>
      <c r="V40" s="20"/>
      <c r="W40" s="20"/>
      <c r="X40" s="20"/>
      <c r="Y40" s="20"/>
      <c r="Z40" s="85" t="s">
        <v>93</v>
      </c>
      <c r="AA40" s="528">
        <f>AA38-AA39</f>
        <v>1.0147865707430981E-2</v>
      </c>
      <c r="AB40" s="506"/>
      <c r="AC40" s="506"/>
      <c r="AD40" s="506"/>
      <c r="AE40" s="85" t="s">
        <v>84</v>
      </c>
      <c r="AF40" s="18"/>
      <c r="AG40" s="18"/>
      <c r="AH40" s="18"/>
      <c r="AI40" s="18"/>
      <c r="AJ40" s="71"/>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92" t="s">
        <v>55</v>
      </c>
      <c r="B41" s="20"/>
      <c r="C41" s="20"/>
      <c r="D41" s="20"/>
      <c r="E41" s="20"/>
      <c r="F41" s="20"/>
      <c r="G41" s="95" t="s">
        <v>93</v>
      </c>
      <c r="H41" s="536">
        <v>1</v>
      </c>
      <c r="I41" s="536"/>
      <c r="J41" s="536"/>
      <c r="K41" s="85" t="s">
        <v>56</v>
      </c>
      <c r="L41" s="18"/>
      <c r="M41" s="18"/>
      <c r="N41" s="18"/>
      <c r="O41" s="18"/>
      <c r="P41" s="18"/>
      <c r="Q41" s="18"/>
      <c r="R41" s="537" t="s">
        <v>57</v>
      </c>
      <c r="S41" s="533"/>
      <c r="T41" s="533"/>
      <c r="U41" s="533"/>
      <c r="V41" s="533"/>
      <c r="W41" s="533"/>
      <c r="X41" s="533"/>
      <c r="Y41" s="533"/>
      <c r="Z41" s="85" t="s">
        <v>93</v>
      </c>
      <c r="AA41" s="538">
        <v>0.1</v>
      </c>
      <c r="AB41" s="538"/>
      <c r="AC41" s="538"/>
      <c r="AD41" s="538"/>
      <c r="AE41" s="85" t="s">
        <v>58</v>
      </c>
      <c r="AF41" s="18"/>
      <c r="AG41" s="18"/>
      <c r="AH41" s="18"/>
      <c r="AI41" s="18"/>
      <c r="AJ41" s="71"/>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96" t="s">
        <v>59</v>
      </c>
      <c r="B42" s="97"/>
      <c r="C42" s="97"/>
      <c r="D42" s="97"/>
      <c r="E42" s="97"/>
      <c r="F42" s="97"/>
      <c r="G42" s="98" t="s">
        <v>93</v>
      </c>
      <c r="H42" s="539">
        <v>2</v>
      </c>
      <c r="I42" s="539"/>
      <c r="J42" s="539"/>
      <c r="K42" s="99"/>
      <c r="L42" s="99"/>
      <c r="M42" s="99"/>
      <c r="N42" s="99"/>
      <c r="O42" s="99"/>
      <c r="P42" s="99"/>
      <c r="Q42" s="99"/>
      <c r="R42" s="100"/>
      <c r="S42" s="99"/>
      <c r="T42" s="99"/>
      <c r="U42" s="99"/>
      <c r="V42" s="99"/>
      <c r="W42" s="99"/>
      <c r="X42" s="99"/>
      <c r="Y42" s="99"/>
      <c r="Z42" s="99"/>
      <c r="AA42" s="99"/>
      <c r="AB42" s="99"/>
      <c r="AC42" s="99"/>
      <c r="AD42" s="99"/>
      <c r="AE42" s="99"/>
      <c r="AF42" s="99"/>
      <c r="AG42" s="99"/>
      <c r="AH42" s="99"/>
      <c r="AI42" s="99"/>
      <c r="AJ42" s="101"/>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2"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F29:G29"/>
    <mergeCell ref="M28:N28"/>
    <mergeCell ref="M29:N29"/>
    <mergeCell ref="M30:N30"/>
    <mergeCell ref="M31:N3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Z28:Z29"/>
    <mergeCell ref="T29:U29"/>
    <mergeCell ref="U30:V30"/>
    <mergeCell ref="Z30:Z31"/>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10:AJ10"/>
    <mergeCell ref="K12:L12"/>
    <mergeCell ref="AC12:AE12"/>
    <mergeCell ref="O13:Q13"/>
    <mergeCell ref="AG13:AI13"/>
    <mergeCell ref="V9:X9"/>
    <mergeCell ref="AA9:AF9"/>
  </mergeCells>
  <phoneticPr fontId="9" type="noConversion"/>
  <conditionalFormatting sqref="J23">
    <cfRule type="cellIs" dxfId="97" priority="1" stopIfTrue="1" operator="equal">
      <formula>$J$23</formula>
    </cfRule>
  </conditionalFormatting>
  <conditionalFormatting sqref="H14">
    <cfRule type="cellIs" dxfId="96" priority="2" stopIfTrue="1" operator="between">
      <formula>"""FOUT"""</formula>
      <formula>"""FOUT"""</formula>
    </cfRule>
  </conditionalFormatting>
  <pageMargins left="0.27559055118110237" right="0" top="0.15748031496062992" bottom="0.51181102362204722" header="0.51181102362204722" footer="7.874015748031496E-2"/>
  <pageSetup paperSize="9"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70"/>
  <sheetViews>
    <sheetView workbookViewId="0">
      <selection activeCell="AR11" sqref="AR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64" t="s">
        <v>44</v>
      </c>
      <c r="B8" s="63"/>
      <c r="C8" s="63"/>
      <c r="D8" s="63"/>
      <c r="E8" s="63" t="str">
        <f>'start(met info)'!A7</f>
        <v>R000730</v>
      </c>
      <c r="F8" s="63"/>
      <c r="G8" s="63"/>
      <c r="H8" s="61" t="s">
        <v>62</v>
      </c>
      <c r="I8" s="63"/>
      <c r="J8" s="63"/>
      <c r="K8" s="63"/>
      <c r="L8" s="63"/>
      <c r="M8" s="61" t="str">
        <f>'start(met info)'!F7</f>
        <v>Rolering Luikersteenweg en Zijstraten</v>
      </c>
      <c r="N8" s="63"/>
      <c r="O8" s="63"/>
      <c r="P8" s="63"/>
      <c r="Q8" s="63"/>
      <c r="R8" s="63"/>
      <c r="S8" s="63"/>
      <c r="T8" s="63"/>
      <c r="U8" s="63"/>
      <c r="V8" s="63"/>
      <c r="W8" s="63"/>
      <c r="X8" s="63"/>
      <c r="Y8" s="63"/>
      <c r="Z8" s="63"/>
      <c r="AA8" s="63"/>
      <c r="AB8" s="63"/>
      <c r="AC8" s="63"/>
      <c r="AD8" s="63"/>
      <c r="AE8" s="63"/>
      <c r="AF8" s="63"/>
      <c r="AG8" s="63"/>
      <c r="AH8" s="63"/>
      <c r="AI8" s="63"/>
      <c r="AJ8" s="65"/>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489" t="s">
        <v>76</v>
      </c>
      <c r="B9" s="490"/>
      <c r="C9" s="491">
        <v>2</v>
      </c>
      <c r="D9" s="491"/>
      <c r="E9" s="62"/>
      <c r="F9" s="62"/>
      <c r="G9" s="62"/>
      <c r="H9" s="62"/>
      <c r="I9" s="62"/>
      <c r="J9" s="62" t="s">
        <v>77</v>
      </c>
      <c r="K9" s="62"/>
      <c r="L9" s="62"/>
      <c r="M9" s="62"/>
      <c r="N9" s="62"/>
      <c r="O9" s="62"/>
      <c r="P9" s="492">
        <f>H36*1000</f>
        <v>400</v>
      </c>
      <c r="Q9" s="492"/>
      <c r="R9" s="492"/>
      <c r="S9" s="66" t="s">
        <v>78</v>
      </c>
      <c r="T9" s="62"/>
      <c r="U9" s="67" t="s">
        <v>79</v>
      </c>
      <c r="V9" s="492" t="str">
        <f>'start(met info)'!C12</f>
        <v>zone7</v>
      </c>
      <c r="W9" s="492"/>
      <c r="X9" s="499"/>
      <c r="Y9" s="5" t="s">
        <v>80</v>
      </c>
      <c r="Z9" s="62" t="s">
        <v>79</v>
      </c>
      <c r="AA9" s="500" t="str">
        <f>'start(met info)'!E12</f>
        <v>zone8</v>
      </c>
      <c r="AB9" s="500"/>
      <c r="AC9" s="501"/>
      <c r="AD9" s="501"/>
      <c r="AE9" s="501"/>
      <c r="AF9" s="68"/>
      <c r="AG9" s="68"/>
      <c r="AH9" s="68"/>
      <c r="AI9" s="68"/>
      <c r="AJ9" s="69"/>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493" t="s">
        <v>90</v>
      </c>
      <c r="B10" s="494"/>
      <c r="C10" s="494"/>
      <c r="D10" s="494"/>
      <c r="E10" s="494"/>
      <c r="F10" s="494"/>
      <c r="G10" s="494"/>
      <c r="H10" s="494"/>
      <c r="I10" s="494"/>
      <c r="J10" s="494"/>
      <c r="K10" s="494"/>
      <c r="L10" s="494"/>
      <c r="M10" s="494"/>
      <c r="N10" s="494"/>
      <c r="O10" s="494"/>
      <c r="P10" s="494"/>
      <c r="Q10" s="494"/>
      <c r="R10" s="494"/>
      <c r="S10" s="494"/>
      <c r="T10" s="494"/>
      <c r="U10" s="494"/>
      <c r="V10" s="494"/>
      <c r="W10" s="494"/>
      <c r="X10" s="494"/>
      <c r="Y10" s="494"/>
      <c r="Z10" s="494"/>
      <c r="AA10" s="494"/>
      <c r="AB10" s="494"/>
      <c r="AC10" s="494"/>
      <c r="AD10" s="494"/>
      <c r="AE10" s="494"/>
      <c r="AF10" s="494"/>
      <c r="AG10" s="494"/>
      <c r="AH10" s="494"/>
      <c r="AI10" s="494"/>
      <c r="AJ10" s="495"/>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5"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5" customHeight="1">
      <c r="A12" s="70"/>
      <c r="B12" s="18"/>
      <c r="C12" s="18"/>
      <c r="D12" s="72"/>
      <c r="E12" s="18"/>
      <c r="F12" s="18"/>
      <c r="G12" s="18"/>
      <c r="H12" s="18"/>
      <c r="I12" s="18"/>
      <c r="J12" s="108" t="s">
        <v>79</v>
      </c>
      <c r="K12" s="496" t="str">
        <f>V36</f>
        <v>zone8</v>
      </c>
      <c r="L12" s="497"/>
      <c r="M12" s="18"/>
      <c r="N12" s="18"/>
      <c r="O12" s="18"/>
      <c r="P12" s="18"/>
      <c r="Q12" s="18"/>
      <c r="R12" s="18"/>
      <c r="S12" s="18"/>
      <c r="T12" s="18"/>
      <c r="U12" s="18"/>
      <c r="V12" s="18"/>
      <c r="W12" s="18"/>
      <c r="X12" s="18"/>
      <c r="Y12" s="18"/>
      <c r="Z12" s="18"/>
      <c r="AA12" s="18"/>
      <c r="AB12" s="18" t="s">
        <v>79</v>
      </c>
      <c r="AC12" s="496" t="str">
        <f>V35</f>
        <v>zone7</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5" customHeight="1" thickBot="1">
      <c r="A13" s="70"/>
      <c r="B13" s="18"/>
      <c r="C13" s="18"/>
      <c r="D13" s="72"/>
      <c r="E13" s="106" t="s">
        <v>81</v>
      </c>
      <c r="F13" s="72"/>
      <c r="G13" s="72"/>
      <c r="H13" s="72"/>
      <c r="I13" s="18"/>
      <c r="J13" s="18"/>
      <c r="K13" s="18"/>
      <c r="L13" s="18"/>
      <c r="M13" s="18" t="s">
        <v>82</v>
      </c>
      <c r="N13" s="18"/>
      <c r="O13" s="496">
        <f>AH36</f>
        <v>51.04</v>
      </c>
      <c r="P13" s="498"/>
      <c r="Q13" s="498"/>
      <c r="R13" s="18"/>
      <c r="S13" s="18"/>
      <c r="T13" s="18"/>
      <c r="U13" s="18"/>
      <c r="V13" s="18"/>
      <c r="W13" s="18"/>
      <c r="X13" s="18"/>
      <c r="Y13" s="18"/>
      <c r="Z13" s="18"/>
      <c r="AA13" s="18"/>
      <c r="AB13" s="18"/>
      <c r="AC13" s="18"/>
      <c r="AD13" s="18"/>
      <c r="AE13" s="18" t="s">
        <v>82</v>
      </c>
      <c r="AF13" s="18"/>
      <c r="AG13" s="496">
        <f>AH35</f>
        <v>51.04</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5" customHeight="1">
      <c r="A14" s="70"/>
      <c r="B14" s="18"/>
      <c r="C14" s="18"/>
      <c r="D14" s="72"/>
      <c r="E14" s="481">
        <f>IF((AH36-AA38)&gt;0.5,"FOUT",AA38)</f>
        <v>50.67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5"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5"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5" customHeight="1" thickBot="1">
      <c r="A17" s="70"/>
      <c r="B17" s="18"/>
      <c r="C17" s="18"/>
      <c r="D17" s="18" t="s">
        <v>83</v>
      </c>
      <c r="E17" s="18"/>
      <c r="F17" s="496">
        <f>AC36</f>
        <v>48.96</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49.11</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5" customHeight="1">
      <c r="A18" s="70"/>
      <c r="B18" s="18"/>
      <c r="C18" s="18"/>
      <c r="D18" s="18"/>
      <c r="E18" s="18"/>
      <c r="F18" s="18"/>
      <c r="G18" s="18"/>
      <c r="H18" s="18"/>
      <c r="I18" s="18"/>
      <c r="J18" s="53">
        <f>H39</f>
        <v>1</v>
      </c>
      <c r="K18" s="18" t="s">
        <v>84</v>
      </c>
      <c r="L18" s="18"/>
      <c r="M18" s="18"/>
      <c r="N18" s="18"/>
      <c r="O18" s="18"/>
      <c r="P18" s="18"/>
      <c r="Q18" s="18"/>
      <c r="R18" s="504">
        <f>H35</f>
        <v>46</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5"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5"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5" customHeight="1">
      <c r="A21" s="505" t="s">
        <v>85</v>
      </c>
      <c r="B21" s="506"/>
      <c r="C21" s="506"/>
      <c r="D21" s="506"/>
      <c r="E21" s="506"/>
      <c r="F21" s="506"/>
      <c r="G21" s="506"/>
      <c r="H21" s="506"/>
      <c r="I21" s="506"/>
      <c r="J21" s="506"/>
      <c r="K21" s="504">
        <f>J40*(AA38-AA39)*1000</f>
        <v>6.5005653750004058</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6.5005653750000025</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5"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5" customHeight="1">
      <c r="A23" s="507">
        <f>ROUND(K21,2)</f>
        <v>6.5</v>
      </c>
      <c r="B23" s="508"/>
      <c r="C23" s="508"/>
      <c r="D23" s="508"/>
      <c r="E23" s="18" t="str">
        <f>IF(A23&lt;F23,"&lt;",IF(A23=F23,"=","&gt;"))</f>
        <v>=</v>
      </c>
      <c r="F23" s="508">
        <f>ROUND(AC21,2)</f>
        <v>6.5</v>
      </c>
      <c r="G23" s="508"/>
      <c r="H23" s="508"/>
      <c r="I23" s="18" t="s">
        <v>88</v>
      </c>
      <c r="J23" s="20" t="str">
        <f>IF(A23&lt;=F23,"De proef voldoet","De proef voldoet niet")</f>
        <v>De proef voldoet</v>
      </c>
      <c r="K23" s="107"/>
      <c r="L23" s="107"/>
      <c r="M23" s="107"/>
      <c r="N23" s="107"/>
      <c r="O23" s="107"/>
      <c r="P23" s="172" t="s">
        <v>33</v>
      </c>
      <c r="Q23" s="172"/>
      <c r="R23" s="172"/>
      <c r="S23" s="172"/>
      <c r="T23" s="172"/>
      <c r="U23" s="172"/>
      <c r="V23" s="172"/>
      <c r="W23" s="172"/>
      <c r="X23" s="172"/>
      <c r="Y23" s="172"/>
      <c r="Z23" s="172"/>
      <c r="AA23" s="172"/>
      <c r="AB23" s="172"/>
      <c r="AC23" s="171"/>
      <c r="AD23" s="171"/>
      <c r="AE23" s="171"/>
      <c r="AF23" s="171"/>
      <c r="AG23" s="171"/>
      <c r="AH23" s="172"/>
      <c r="AI23" s="172"/>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5" customHeight="1" thickBot="1">
      <c r="A24" s="70"/>
      <c r="B24" s="18"/>
      <c r="C24" s="18"/>
      <c r="D24" s="18"/>
      <c r="E24" s="18"/>
      <c r="F24" s="18"/>
      <c r="G24" s="18"/>
      <c r="H24" s="18"/>
      <c r="I24" s="18"/>
      <c r="J24" s="18"/>
      <c r="K24" s="18"/>
      <c r="L24" s="18"/>
      <c r="M24" s="18"/>
      <c r="N24" s="18"/>
      <c r="O24" s="18"/>
      <c r="P24" s="172"/>
      <c r="Q24" s="172"/>
      <c r="R24" s="172"/>
      <c r="S24" s="172"/>
      <c r="T24" s="172"/>
      <c r="U24" s="172"/>
      <c r="V24" s="172"/>
      <c r="W24" s="172"/>
      <c r="X24" s="172"/>
      <c r="Y24" s="172"/>
      <c r="Z24" s="172"/>
      <c r="AA24" s="172"/>
      <c r="AB24" s="172"/>
      <c r="AC24" s="172"/>
      <c r="AD24" s="172"/>
      <c r="AE24" s="172"/>
      <c r="AF24" s="172"/>
      <c r="AG24" s="172"/>
      <c r="AH24" s="172"/>
      <c r="AI24" s="172"/>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5"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5" customHeight="1">
      <c r="A26" s="70"/>
      <c r="B26" s="18"/>
      <c r="C26" s="18"/>
      <c r="D26" s="18"/>
      <c r="E26" s="18"/>
      <c r="F26" s="18"/>
      <c r="G26" s="18"/>
      <c r="H26" s="18"/>
      <c r="I26" s="18"/>
      <c r="J26" s="18"/>
      <c r="K26" s="18"/>
      <c r="L26" s="18"/>
      <c r="M26" s="18"/>
      <c r="N26" s="18"/>
      <c r="O26" s="18"/>
      <c r="P26" s="18"/>
      <c r="Q26" s="18"/>
      <c r="R26" s="112"/>
      <c r="S26" s="112"/>
      <c r="T26" s="191"/>
      <c r="U26" s="192"/>
      <c r="V26" s="192"/>
      <c r="W26" s="192"/>
      <c r="X26" s="512">
        <v>0.7</v>
      </c>
      <c r="Y26" s="512"/>
      <c r="Z26" s="192"/>
      <c r="AA26" s="192"/>
      <c r="AB26" s="192"/>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5" customHeight="1">
      <c r="A27" s="70"/>
      <c r="B27" s="18"/>
      <c r="C27" s="18"/>
      <c r="D27" s="18"/>
      <c r="E27" s="18"/>
      <c r="F27" s="18"/>
      <c r="G27" s="18"/>
      <c r="H27" s="18"/>
      <c r="I27" s="18"/>
      <c r="J27" s="18"/>
      <c r="K27" s="119" t="s">
        <v>103</v>
      </c>
      <c r="L27" s="18"/>
      <c r="M27" s="18"/>
      <c r="N27" s="18"/>
      <c r="O27" s="18"/>
      <c r="P27" s="18"/>
      <c r="Q27" s="18"/>
      <c r="R27" s="18"/>
      <c r="S27" s="18"/>
      <c r="T27" s="192"/>
      <c r="U27" s="513">
        <v>0.02</v>
      </c>
      <c r="V27" s="513"/>
      <c r="W27" s="192"/>
      <c r="X27" s="192"/>
      <c r="Y27" s="192"/>
      <c r="Z27" s="192"/>
      <c r="AA27" s="192"/>
      <c r="AB27" s="192"/>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5" customHeight="1">
      <c r="A28" s="70"/>
      <c r="B28" s="18"/>
      <c r="C28" s="18"/>
      <c r="D28" s="18"/>
      <c r="E28" s="18"/>
      <c r="F28" s="18"/>
      <c r="G28" s="18"/>
      <c r="H28" s="18"/>
      <c r="I28" s="18"/>
      <c r="J28" s="86"/>
      <c r="K28" s="112" t="s">
        <v>104</v>
      </c>
      <c r="L28" s="112"/>
      <c r="M28" s="545">
        <f>H36</f>
        <v>0.4</v>
      </c>
      <c r="N28" s="549"/>
      <c r="O28" s="112" t="s">
        <v>84</v>
      </c>
      <c r="P28" s="112"/>
      <c r="Q28" s="112"/>
      <c r="R28" s="112"/>
      <c r="S28" s="112"/>
      <c r="T28" s="192"/>
      <c r="U28" s="192"/>
      <c r="V28" s="192"/>
      <c r="W28" s="192"/>
      <c r="X28" s="192"/>
      <c r="Y28" s="192"/>
      <c r="Z28" s="514">
        <v>0</v>
      </c>
      <c r="AA28" s="192"/>
      <c r="AB28" s="192"/>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5" customHeight="1">
      <c r="A29" s="92" t="s">
        <v>102</v>
      </c>
      <c r="B29" s="18"/>
      <c r="C29" s="18"/>
      <c r="D29" s="18"/>
      <c r="E29" s="18"/>
      <c r="F29" s="543">
        <f>(3.14*((X32/2)^2))+(3.14*X32*Z30)+((3.14*((X32/2)^2))-(3.14*((T29/2)^2)))+(3.14*T29*Z28)+((3.14*((T29/2)^2))-(3.14*((X26/2)^2)))+(3.14*X26*U27)-(3.14*((M28/2)^2))-(3.14*((M29/2)^2))-(3.14*((M30/2)^2))-(3.14*((M31/2)^2))</f>
        <v>6.2847100000000031</v>
      </c>
      <c r="G29" s="544"/>
      <c r="H29" s="133" t="s">
        <v>35</v>
      </c>
      <c r="I29" s="18"/>
      <c r="J29" s="18"/>
      <c r="K29" s="111" t="s">
        <v>105</v>
      </c>
      <c r="L29" s="112"/>
      <c r="M29" s="515">
        <f>H36</f>
        <v>0.4</v>
      </c>
      <c r="N29" s="546"/>
      <c r="O29" s="112" t="s">
        <v>84</v>
      </c>
      <c r="P29" s="112"/>
      <c r="Q29" s="111"/>
      <c r="R29" s="112"/>
      <c r="S29" s="111"/>
      <c r="T29" s="513">
        <v>1</v>
      </c>
      <c r="U29" s="513"/>
      <c r="V29" s="192"/>
      <c r="W29" s="192"/>
      <c r="X29" s="192"/>
      <c r="Y29" s="192"/>
      <c r="Z29" s="514"/>
      <c r="AA29" s="192"/>
      <c r="AB29" s="192"/>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5" customHeight="1">
      <c r="A30" s="70"/>
      <c r="B30" s="18"/>
      <c r="C30" s="18"/>
      <c r="D30" s="18"/>
      <c r="E30" s="18"/>
      <c r="F30" s="18"/>
      <c r="G30" s="18"/>
      <c r="H30" s="87"/>
      <c r="I30" s="18"/>
      <c r="J30" s="18"/>
      <c r="K30" s="112" t="s">
        <v>106</v>
      </c>
      <c r="L30" s="88"/>
      <c r="M30" s="547">
        <v>0</v>
      </c>
      <c r="N30" s="548"/>
      <c r="O30" s="112" t="s">
        <v>84</v>
      </c>
      <c r="P30" s="112"/>
      <c r="Q30" s="18"/>
      <c r="R30" s="72"/>
      <c r="S30" s="18"/>
      <c r="T30" s="192"/>
      <c r="U30" s="513">
        <f>M28</f>
        <v>0.4</v>
      </c>
      <c r="V30" s="515"/>
      <c r="W30" s="193"/>
      <c r="X30" s="192"/>
      <c r="Y30" s="192"/>
      <c r="Z30" s="516">
        <f>AA38-AC36-Z28-U27</f>
        <v>1.6900000000000008</v>
      </c>
      <c r="AA30" s="192"/>
      <c r="AB30" s="192"/>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5" customHeight="1">
      <c r="A31" s="70"/>
      <c r="B31" s="18"/>
      <c r="C31" s="18"/>
      <c r="D31" s="18"/>
      <c r="E31" s="18"/>
      <c r="F31" s="18"/>
      <c r="G31" s="18"/>
      <c r="H31" s="18"/>
      <c r="I31" s="18"/>
      <c r="J31" s="89"/>
      <c r="K31" s="112" t="s">
        <v>107</v>
      </c>
      <c r="L31" s="111"/>
      <c r="M31" s="547">
        <v>0</v>
      </c>
      <c r="N31" s="548"/>
      <c r="O31" s="111" t="s">
        <v>84</v>
      </c>
      <c r="P31" s="112"/>
      <c r="Q31" s="18"/>
      <c r="R31" s="18"/>
      <c r="S31" s="18"/>
      <c r="T31" s="192"/>
      <c r="U31" s="518">
        <f>M29</f>
        <v>0.4</v>
      </c>
      <c r="V31" s="518"/>
      <c r="W31" s="192"/>
      <c r="X31" s="194"/>
      <c r="Y31" s="192"/>
      <c r="Z31" s="517"/>
      <c r="AA31" s="192"/>
      <c r="AB31" s="192"/>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5" customHeight="1">
      <c r="A32" s="70"/>
      <c r="B32" s="18"/>
      <c r="C32" s="18"/>
      <c r="D32" s="18"/>
      <c r="E32" s="18"/>
      <c r="F32" s="90"/>
      <c r="G32" s="18"/>
      <c r="H32" s="18"/>
      <c r="I32" s="18"/>
      <c r="J32" s="18"/>
      <c r="K32" s="112"/>
      <c r="L32" s="112"/>
      <c r="M32" s="112"/>
      <c r="N32" s="112"/>
      <c r="O32" s="108"/>
      <c r="P32" s="111"/>
      <c r="Q32" s="112"/>
      <c r="R32" s="18"/>
      <c r="S32" s="108"/>
      <c r="T32" s="519"/>
      <c r="U32" s="520"/>
      <c r="V32" s="192"/>
      <c r="W32" s="192"/>
      <c r="X32" s="512">
        <f>H39</f>
        <v>1</v>
      </c>
      <c r="Y32" s="512"/>
      <c r="Z32" s="192"/>
      <c r="AA32" s="192"/>
      <c r="AB32" s="192"/>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5" customHeight="1" thickBot="1">
      <c r="A33" s="70"/>
      <c r="B33" s="18"/>
      <c r="C33" s="18"/>
      <c r="D33" s="18"/>
      <c r="E33" s="18"/>
      <c r="F33" s="18"/>
      <c r="G33" s="18"/>
      <c r="H33" s="18"/>
      <c r="I33" s="18"/>
      <c r="J33" s="18"/>
      <c r="K33" s="18"/>
      <c r="L33" s="18"/>
      <c r="M33" s="18"/>
      <c r="N33" s="18"/>
      <c r="O33" s="18"/>
      <c r="P33" s="18"/>
      <c r="Q33" s="18"/>
      <c r="R33" s="18"/>
      <c r="S33" s="18"/>
      <c r="T33" s="18"/>
      <c r="U33" s="18"/>
      <c r="V33" s="18"/>
      <c r="W33" s="18"/>
      <c r="X33" s="88"/>
      <c r="Y33" s="88"/>
      <c r="Z33" s="18"/>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15.75" customHeight="1" thickTop="1" thickBot="1">
      <c r="A34" s="509" t="s">
        <v>36</v>
      </c>
      <c r="B34" s="521"/>
      <c r="C34" s="521"/>
      <c r="D34" s="521"/>
      <c r="E34" s="521"/>
      <c r="F34" s="521"/>
      <c r="G34" s="521"/>
      <c r="H34" s="521"/>
      <c r="I34" s="521"/>
      <c r="J34" s="521"/>
      <c r="K34" s="521"/>
      <c r="L34" s="521"/>
      <c r="M34" s="521"/>
      <c r="N34" s="521"/>
      <c r="O34" s="521"/>
      <c r="P34" s="521"/>
      <c r="Q34" s="521"/>
      <c r="R34" s="521"/>
      <c r="S34" s="521"/>
      <c r="T34" s="521"/>
      <c r="U34" s="521"/>
      <c r="V34" s="521"/>
      <c r="W34" s="521"/>
      <c r="X34" s="521"/>
      <c r="Y34" s="521"/>
      <c r="Z34" s="521"/>
      <c r="AA34" s="521"/>
      <c r="AB34" s="521"/>
      <c r="AC34" s="521"/>
      <c r="AD34" s="521"/>
      <c r="AE34" s="521"/>
      <c r="AF34" s="521"/>
      <c r="AG34" s="521"/>
      <c r="AH34" s="521"/>
      <c r="AI34" s="521"/>
      <c r="AJ34" s="522"/>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row>
    <row r="35" spans="1:81" ht="22" customHeight="1" thickTop="1">
      <c r="A35" s="92" t="s">
        <v>92</v>
      </c>
      <c r="B35" s="20"/>
      <c r="C35" s="20"/>
      <c r="D35" s="20"/>
      <c r="E35" s="20"/>
      <c r="F35" s="20"/>
      <c r="G35" s="93" t="s">
        <v>93</v>
      </c>
      <c r="H35" s="550">
        <f>'start(met info)'!Z12</f>
        <v>46</v>
      </c>
      <c r="I35" s="550"/>
      <c r="J35" s="550"/>
      <c r="K35" s="18" t="s">
        <v>84</v>
      </c>
      <c r="L35" s="18"/>
      <c r="M35" s="18"/>
      <c r="N35" s="18"/>
      <c r="O35" s="18"/>
      <c r="P35" s="18"/>
      <c r="Q35" s="18"/>
      <c r="R35" s="94" t="s">
        <v>42</v>
      </c>
      <c r="S35" s="20"/>
      <c r="T35" s="20"/>
      <c r="U35" s="20"/>
      <c r="V35" s="524" t="str">
        <f>'start(met info)'!C12</f>
        <v>zone7</v>
      </c>
      <c r="W35" s="524"/>
      <c r="X35" s="524"/>
      <c r="Y35" s="20"/>
      <c r="Z35" s="18" t="s">
        <v>94</v>
      </c>
      <c r="AA35" s="18"/>
      <c r="AB35" s="18"/>
      <c r="AC35" s="551">
        <f>'start(met info)'!F12</f>
        <v>49.11</v>
      </c>
      <c r="AD35" s="551"/>
      <c r="AE35" s="551"/>
      <c r="AF35" s="20" t="s">
        <v>95</v>
      </c>
      <c r="AG35" s="18"/>
      <c r="AH35" s="551">
        <f>'start(met info)'!G12</f>
        <v>51.04</v>
      </c>
      <c r="AI35" s="551"/>
      <c r="AJ35" s="552"/>
      <c r="AK35" s="6"/>
      <c r="AL35" s="6"/>
      <c r="AM35" s="14"/>
      <c r="AN35" s="14"/>
      <c r="AO35" s="15"/>
      <c r="AP35" s="16"/>
      <c r="AQ35" s="16"/>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2" customHeight="1">
      <c r="A36" s="92" t="s">
        <v>43</v>
      </c>
      <c r="B36" s="20"/>
      <c r="C36" s="20"/>
      <c r="D36" s="20"/>
      <c r="E36" s="20"/>
      <c r="F36" s="20"/>
      <c r="G36" s="93" t="s">
        <v>93</v>
      </c>
      <c r="H36" s="523">
        <f>'start(met info)'!A12</f>
        <v>0.4</v>
      </c>
      <c r="I36" s="523"/>
      <c r="J36" s="523"/>
      <c r="K36" s="18" t="s">
        <v>84</v>
      </c>
      <c r="L36" s="18"/>
      <c r="M36" s="18"/>
      <c r="N36" s="18"/>
      <c r="O36" s="18"/>
      <c r="P36" s="18"/>
      <c r="Q36" s="18"/>
      <c r="R36" s="94" t="s">
        <v>42</v>
      </c>
      <c r="S36" s="20"/>
      <c r="T36" s="20"/>
      <c r="U36" s="20"/>
      <c r="V36" s="529" t="str">
        <f>'start(met info)'!E12</f>
        <v>zone8</v>
      </c>
      <c r="W36" s="529"/>
      <c r="X36" s="529"/>
      <c r="Y36" s="20"/>
      <c r="Z36" s="18" t="s">
        <v>45</v>
      </c>
      <c r="AA36" s="18"/>
      <c r="AB36" s="18"/>
      <c r="AC36" s="526">
        <f>'start(met info)'!K12</f>
        <v>48.96</v>
      </c>
      <c r="AD36" s="526"/>
      <c r="AE36" s="526"/>
      <c r="AF36" s="20" t="s">
        <v>95</v>
      </c>
      <c r="AG36" s="18"/>
      <c r="AH36" s="526">
        <f>'start(met info)'!L12</f>
        <v>51.04</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2" customHeight="1">
      <c r="A37" s="92" t="s">
        <v>47</v>
      </c>
      <c r="B37" s="20"/>
      <c r="C37" s="20"/>
      <c r="D37" s="20"/>
      <c r="E37" s="20"/>
      <c r="F37" s="20"/>
      <c r="G37" s="93" t="s">
        <v>93</v>
      </c>
      <c r="H37" s="531">
        <v>0.125</v>
      </c>
      <c r="I37" s="531"/>
      <c r="J37" s="531"/>
      <c r="K37" s="18" t="s">
        <v>84</v>
      </c>
      <c r="L37" s="18"/>
      <c r="M37" s="18"/>
      <c r="N37" s="18"/>
      <c r="O37" s="18"/>
      <c r="P37" s="18"/>
      <c r="Q37" s="18"/>
      <c r="R37" s="94" t="s">
        <v>48</v>
      </c>
      <c r="S37" s="20"/>
      <c r="T37" s="20"/>
      <c r="U37" s="20"/>
      <c r="V37" s="20"/>
      <c r="W37" s="20"/>
      <c r="X37" s="20"/>
      <c r="Y37" s="20"/>
      <c r="Z37" s="18" t="s">
        <v>93</v>
      </c>
      <c r="AA37" s="531">
        <v>0</v>
      </c>
      <c r="AB37" s="531"/>
      <c r="AC37" s="531"/>
      <c r="AD37" s="531"/>
      <c r="AE37" s="18" t="s">
        <v>84</v>
      </c>
      <c r="AF37" s="18"/>
      <c r="AG37" s="18"/>
      <c r="AH37" s="18"/>
      <c r="AI37" s="18"/>
      <c r="AJ37" s="71"/>
      <c r="AK37" s="6"/>
      <c r="AL37" s="6"/>
      <c r="AM37" s="14"/>
      <c r="AN37" s="14"/>
      <c r="AO37" s="17"/>
      <c r="AP37" s="17"/>
      <c r="AQ37" s="17"/>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2" customHeight="1">
      <c r="A38" s="532" t="s">
        <v>49</v>
      </c>
      <c r="B38" s="533"/>
      <c r="C38" s="533"/>
      <c r="D38" s="533"/>
      <c r="E38" s="533"/>
      <c r="F38" s="533"/>
      <c r="G38" s="95" t="s">
        <v>93</v>
      </c>
      <c r="H38" s="534">
        <f>(AA38-((AVERAGE(AC36,AC35))+H36))*H42</f>
        <v>2.4700000000000131</v>
      </c>
      <c r="I38" s="534"/>
      <c r="J38" s="534"/>
      <c r="K38" s="85" t="s">
        <v>84</v>
      </c>
      <c r="L38" s="18"/>
      <c r="M38" s="18"/>
      <c r="N38" s="18"/>
      <c r="O38" s="18"/>
      <c r="P38" s="18"/>
      <c r="Q38" s="18"/>
      <c r="R38" s="94" t="s">
        <v>50</v>
      </c>
      <c r="S38" s="20"/>
      <c r="T38" s="20"/>
      <c r="U38" s="20"/>
      <c r="V38" s="20"/>
      <c r="W38" s="20"/>
      <c r="X38" s="20"/>
      <c r="Y38" s="20"/>
      <c r="Z38" s="85" t="s">
        <v>93</v>
      </c>
      <c r="AA38" s="531">
        <f>AH36-0.37</f>
        <v>50.67</v>
      </c>
      <c r="AB38" s="531"/>
      <c r="AC38" s="531"/>
      <c r="AD38" s="531"/>
      <c r="AE38" s="18" t="s">
        <v>84</v>
      </c>
      <c r="AF38" s="18"/>
      <c r="AG38" s="18"/>
      <c r="AH38" s="18"/>
      <c r="AI38" s="18"/>
      <c r="AJ38" s="71"/>
      <c r="AK38" s="6"/>
      <c r="AL38" s="6"/>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2" customHeight="1">
      <c r="A39" s="92" t="s">
        <v>51</v>
      </c>
      <c r="B39" s="20"/>
      <c r="C39" s="20"/>
      <c r="D39" s="20"/>
      <c r="E39" s="20"/>
      <c r="F39" s="20"/>
      <c r="G39" s="93" t="s">
        <v>93</v>
      </c>
      <c r="H39" s="523">
        <f>'start(met info)'!S12</f>
        <v>1</v>
      </c>
      <c r="I39" s="523"/>
      <c r="J39" s="523"/>
      <c r="K39" s="18" t="s">
        <v>84</v>
      </c>
      <c r="L39" s="18"/>
      <c r="M39" s="18"/>
      <c r="N39" s="18"/>
      <c r="O39" s="18"/>
      <c r="P39" s="18"/>
      <c r="Q39" s="18"/>
      <c r="R39" s="94" t="s">
        <v>52</v>
      </c>
      <c r="S39" s="20"/>
      <c r="T39" s="20"/>
      <c r="U39" s="20"/>
      <c r="V39" s="20"/>
      <c r="W39" s="20"/>
      <c r="X39" s="20"/>
      <c r="Y39" s="20"/>
      <c r="Z39" s="85" t="s">
        <v>93</v>
      </c>
      <c r="AA39" s="531">
        <f>AA38-(AC21/1000/J40)</f>
        <v>50.654113237410073</v>
      </c>
      <c r="AB39" s="531"/>
      <c r="AC39" s="531"/>
      <c r="AD39" s="531"/>
      <c r="AE39" s="18" t="s">
        <v>84</v>
      </c>
      <c r="AF39" s="18"/>
      <c r="AG39" s="18"/>
      <c r="AH39" s="18"/>
      <c r="AI39" s="18"/>
      <c r="AJ39" s="71"/>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2" customHeight="1">
      <c r="A40" s="92" t="s">
        <v>53</v>
      </c>
      <c r="B40" s="20"/>
      <c r="C40" s="20"/>
      <c r="D40" s="20"/>
      <c r="E40" s="20"/>
      <c r="F40" s="20"/>
      <c r="G40" s="95" t="s">
        <v>93</v>
      </c>
      <c r="H40" s="72"/>
      <c r="I40" s="72"/>
      <c r="J40" s="52">
        <f>(3.14*((X26/2)^2))+((3.14*((H37/2)^2))*H42)</f>
        <v>0.40918125</v>
      </c>
      <c r="K40" s="85" t="s">
        <v>35</v>
      </c>
      <c r="L40" s="18"/>
      <c r="M40" s="18"/>
      <c r="N40" s="18"/>
      <c r="O40" s="18"/>
      <c r="P40" s="18"/>
      <c r="Q40" s="18"/>
      <c r="R40" s="94" t="s">
        <v>54</v>
      </c>
      <c r="S40" s="20"/>
      <c r="T40" s="20"/>
      <c r="U40" s="20"/>
      <c r="V40" s="20"/>
      <c r="W40" s="20"/>
      <c r="X40" s="20"/>
      <c r="Y40" s="20"/>
      <c r="Z40" s="85" t="s">
        <v>93</v>
      </c>
      <c r="AA40" s="528">
        <f>AA38-AA39</f>
        <v>1.5886762589929049E-2</v>
      </c>
      <c r="AB40" s="528"/>
      <c r="AC40" s="528"/>
      <c r="AD40" s="528"/>
      <c r="AE40" s="85" t="s">
        <v>84</v>
      </c>
      <c r="AF40" s="18"/>
      <c r="AG40" s="18"/>
      <c r="AH40" s="18"/>
      <c r="AI40" s="18"/>
      <c r="AJ40" s="71"/>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2" customHeight="1">
      <c r="A41" s="92" t="s">
        <v>55</v>
      </c>
      <c r="B41" s="20"/>
      <c r="C41" s="20"/>
      <c r="D41" s="20"/>
      <c r="E41" s="20"/>
      <c r="F41" s="20"/>
      <c r="G41" s="95" t="s">
        <v>93</v>
      </c>
      <c r="H41" s="536">
        <v>1</v>
      </c>
      <c r="I41" s="536"/>
      <c r="J41" s="536"/>
      <c r="K41" s="85" t="s">
        <v>56</v>
      </c>
      <c r="L41" s="18"/>
      <c r="M41" s="18"/>
      <c r="N41" s="18"/>
      <c r="O41" s="18"/>
      <c r="P41" s="18"/>
      <c r="Q41" s="18"/>
      <c r="R41" s="537" t="s">
        <v>57</v>
      </c>
      <c r="S41" s="533"/>
      <c r="T41" s="533"/>
      <c r="U41" s="533"/>
      <c r="V41" s="533"/>
      <c r="W41" s="533"/>
      <c r="X41" s="533"/>
      <c r="Y41" s="533"/>
      <c r="Z41" s="85" t="s">
        <v>93</v>
      </c>
      <c r="AA41" s="538">
        <v>0.1</v>
      </c>
      <c r="AB41" s="538"/>
      <c r="AC41" s="538"/>
      <c r="AD41" s="538"/>
      <c r="AE41" s="85" t="s">
        <v>58</v>
      </c>
      <c r="AF41" s="18"/>
      <c r="AG41" s="18"/>
      <c r="AH41" s="18"/>
      <c r="AI41" s="18"/>
      <c r="AJ41" s="71"/>
      <c r="AK41" s="6"/>
      <c r="AL41" s="6"/>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2" customHeight="1" thickBot="1">
      <c r="A42" s="96" t="s">
        <v>59</v>
      </c>
      <c r="B42" s="97"/>
      <c r="C42" s="97"/>
      <c r="D42" s="97"/>
      <c r="E42" s="97"/>
      <c r="F42" s="97"/>
      <c r="G42" s="98" t="s">
        <v>93</v>
      </c>
      <c r="H42" s="539">
        <v>2</v>
      </c>
      <c r="I42" s="539"/>
      <c r="J42" s="539"/>
      <c r="K42" s="99"/>
      <c r="L42" s="99"/>
      <c r="M42" s="99"/>
      <c r="N42" s="99"/>
      <c r="O42" s="99"/>
      <c r="P42" s="99"/>
      <c r="Q42" s="99"/>
      <c r="R42" s="100"/>
      <c r="S42" s="99"/>
      <c r="T42" s="99"/>
      <c r="U42" s="99"/>
      <c r="V42" s="99"/>
      <c r="W42" s="99"/>
      <c r="X42" s="99"/>
      <c r="Y42" s="99"/>
      <c r="Z42" s="99"/>
      <c r="AA42" s="99"/>
      <c r="AB42" s="99"/>
      <c r="AC42" s="99"/>
      <c r="AD42" s="99"/>
      <c r="AE42" s="99"/>
      <c r="AF42" s="99"/>
      <c r="AG42" s="99"/>
      <c r="AH42" s="99"/>
      <c r="AI42" s="99"/>
      <c r="AJ42" s="101"/>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2"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1"/>
      <c r="C44" s="541"/>
      <c r="D44" s="541"/>
      <c r="E44" s="541"/>
      <c r="F44" s="541"/>
      <c r="G44" s="541"/>
      <c r="H44" s="541"/>
      <c r="I44" s="541"/>
      <c r="J44" s="541"/>
      <c r="K44" s="541"/>
      <c r="L44" s="541"/>
      <c r="M44" s="541"/>
      <c r="N44" s="541"/>
      <c r="O44" s="541"/>
      <c r="P44" s="541"/>
      <c r="Q44" s="541"/>
      <c r="R44" s="541"/>
      <c r="S44" s="541"/>
      <c r="T44" s="541"/>
      <c r="U44" s="541"/>
      <c r="V44" s="541"/>
      <c r="W44" s="541"/>
      <c r="X44" s="541"/>
      <c r="Y44" s="541"/>
      <c r="Z44" s="541"/>
      <c r="AA44" s="541"/>
      <c r="AB44" s="541"/>
      <c r="AC44" s="541"/>
      <c r="AD44" s="541"/>
      <c r="AE44" s="541"/>
      <c r="AF44" s="541"/>
      <c r="AG44" s="541"/>
      <c r="AH44" s="541"/>
      <c r="AI44" s="541"/>
      <c r="AJ44" s="541"/>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1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6"/>
      <c r="BT46" s="6"/>
      <c r="BU46" s="6"/>
      <c r="BV46" s="6"/>
      <c r="BW46" s="6"/>
      <c r="BX46" s="6"/>
      <c r="BY46" s="6"/>
      <c r="BZ46" s="6"/>
      <c r="CA46" s="6"/>
      <c r="CB46" s="6"/>
      <c r="CC46" s="6"/>
    </row>
    <row r="47" spans="1:81" ht="15.75" customHeight="1">
      <c r="AK47" s="6"/>
      <c r="AL47" s="6"/>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6"/>
      <c r="BT47" s="6"/>
      <c r="BU47" s="6"/>
      <c r="BV47" s="6"/>
      <c r="BW47" s="6"/>
      <c r="BX47" s="6"/>
      <c r="BY47" s="6"/>
      <c r="BZ47" s="6"/>
      <c r="CA47" s="6"/>
      <c r="CB47" s="6"/>
      <c r="CC47" s="6"/>
    </row>
    <row r="48" spans="1:81" ht="19.5" customHeight="1">
      <c r="AK48" s="6"/>
      <c r="AL48" s="6"/>
      <c r="AM48" s="14"/>
      <c r="AN48" s="14"/>
      <c r="AO48" s="21"/>
      <c r="AP48" s="21"/>
      <c r="AQ48" s="21"/>
      <c r="AR48" s="21"/>
      <c r="AS48" s="21"/>
      <c r="AT48" s="21"/>
      <c r="AU48" s="21"/>
      <c r="AV48" s="21"/>
      <c r="AW48" s="21"/>
      <c r="AX48" s="21"/>
      <c r="AY48" s="22"/>
      <c r="AZ48" s="22"/>
      <c r="BA48" s="22"/>
      <c r="BB48" s="21"/>
      <c r="BC48" s="21"/>
      <c r="BD48" s="21"/>
      <c r="BE48" s="23"/>
      <c r="BF48" s="23"/>
      <c r="BG48" s="21"/>
      <c r="BH48" s="21"/>
      <c r="BI48" s="14"/>
      <c r="BJ48" s="14"/>
      <c r="BK48" s="14"/>
      <c r="BL48" s="14"/>
      <c r="BM48" s="14"/>
      <c r="BN48" s="14"/>
      <c r="BO48" s="14"/>
      <c r="BP48" s="14"/>
      <c r="BQ48" s="14"/>
      <c r="BR48" s="14"/>
      <c r="BS48" s="6"/>
      <c r="BT48" s="6"/>
      <c r="BU48" s="6"/>
      <c r="BV48" s="6"/>
      <c r="BW48" s="6"/>
      <c r="BX48" s="6"/>
      <c r="BY48" s="6"/>
      <c r="BZ48" s="6"/>
      <c r="CA48" s="6"/>
      <c r="CB48" s="6"/>
      <c r="CC48" s="6"/>
    </row>
    <row r="49" spans="37:81" ht="15" customHeight="1">
      <c r="AK49" s="6"/>
      <c r="AL49" s="6"/>
      <c r="AM49" s="14"/>
      <c r="AN49" s="14"/>
      <c r="AO49" s="21"/>
      <c r="AP49" s="21"/>
      <c r="AQ49" s="21"/>
      <c r="AR49" s="21"/>
      <c r="AS49" s="21"/>
      <c r="AT49" s="21"/>
      <c r="AU49" s="21"/>
      <c r="AV49" s="21"/>
      <c r="AW49" s="21"/>
      <c r="AX49" s="21"/>
      <c r="AY49" s="21"/>
      <c r="AZ49" s="21"/>
      <c r="BA49" s="21"/>
      <c r="BB49" s="21"/>
      <c r="BC49" s="21"/>
      <c r="BD49" s="21"/>
      <c r="BE49" s="21"/>
      <c r="BF49" s="21"/>
      <c r="BG49" s="21"/>
      <c r="BH49" s="21"/>
      <c r="BI49" s="14"/>
      <c r="BJ49" s="14"/>
      <c r="BK49" s="14"/>
      <c r="BL49" s="14"/>
      <c r="BM49" s="14"/>
      <c r="BN49" s="14"/>
      <c r="BO49" s="14"/>
      <c r="BP49" s="14"/>
      <c r="BQ49" s="14"/>
      <c r="BR49" s="14"/>
      <c r="BS49" s="6"/>
      <c r="BT49" s="6"/>
      <c r="BU49" s="6"/>
      <c r="BV49" s="6"/>
      <c r="BW49" s="6"/>
      <c r="BX49" s="6"/>
      <c r="BY49" s="6"/>
      <c r="BZ49" s="6"/>
      <c r="CA49" s="6"/>
      <c r="CB49" s="6"/>
      <c r="CC49" s="6"/>
    </row>
    <row r="50" spans="37:81" ht="15" customHeight="1">
      <c r="AK50" s="6"/>
      <c r="AL50" s="6"/>
      <c r="AM50" s="14"/>
      <c r="AN50" s="14"/>
      <c r="AO50" s="21"/>
      <c r="AP50" s="21"/>
      <c r="AQ50" s="21"/>
      <c r="AR50" s="21"/>
      <c r="AS50" s="24"/>
      <c r="AT50" s="21"/>
      <c r="AU50" s="21"/>
      <c r="AV50" s="21"/>
      <c r="AW50" s="21"/>
      <c r="AX50" s="16"/>
      <c r="AY50" s="16"/>
      <c r="AZ50" s="16"/>
      <c r="BA50" s="21"/>
      <c r="BB50" s="21"/>
      <c r="BC50" s="21"/>
      <c r="BD50" s="21"/>
      <c r="BE50" s="16"/>
      <c r="BF50" s="16"/>
      <c r="BG50" s="25"/>
      <c r="BH50" s="21"/>
      <c r="BI50" s="14"/>
      <c r="BJ50" s="14"/>
      <c r="BK50" s="14"/>
      <c r="BL50" s="14"/>
      <c r="BM50" s="14"/>
      <c r="BN50" s="14"/>
      <c r="BO50" s="14"/>
      <c r="BP50" s="14"/>
      <c r="BQ50" s="14"/>
      <c r="BR50" s="14"/>
      <c r="BS50" s="6"/>
      <c r="BT50" s="6"/>
      <c r="BU50" s="6"/>
      <c r="BV50" s="6"/>
      <c r="BW50" s="6"/>
      <c r="BX50" s="6"/>
      <c r="BY50" s="6"/>
      <c r="BZ50" s="6"/>
      <c r="CA50" s="6"/>
      <c r="CB50" s="6"/>
      <c r="CC50" s="6"/>
    </row>
    <row r="51" spans="37:81" ht="15" customHeight="1">
      <c r="AK51" s="6"/>
      <c r="AL51" s="6"/>
      <c r="AM51" s="14"/>
      <c r="AN51" s="14"/>
      <c r="AO51" s="21"/>
      <c r="AP51" s="21"/>
      <c r="AQ51" s="16"/>
      <c r="AR51" s="16"/>
      <c r="AS51" s="24"/>
      <c r="AT51" s="21"/>
      <c r="AU51" s="21"/>
      <c r="AV51" s="21"/>
      <c r="AW51" s="21"/>
      <c r="AX51" s="17"/>
      <c r="AY51" s="17"/>
      <c r="AZ51" s="17"/>
      <c r="BA51" s="21"/>
      <c r="BB51" s="21"/>
      <c r="BC51" s="21"/>
      <c r="BD51" s="21"/>
      <c r="BE51" s="16"/>
      <c r="BF51" s="16"/>
      <c r="BG51" s="25"/>
      <c r="BH51" s="21"/>
      <c r="BI51" s="14"/>
      <c r="BJ51" s="14"/>
      <c r="BK51" s="14"/>
      <c r="BL51" s="14"/>
      <c r="BM51" s="14"/>
      <c r="BN51" s="14"/>
      <c r="BO51" s="14"/>
      <c r="BP51" s="14"/>
      <c r="BQ51" s="14"/>
      <c r="BR51" s="14"/>
      <c r="BS51" s="6"/>
      <c r="BT51" s="6"/>
      <c r="BU51" s="6"/>
      <c r="BV51" s="6"/>
      <c r="BW51" s="6"/>
      <c r="BX51" s="6"/>
      <c r="BY51" s="6"/>
      <c r="BZ51" s="6"/>
      <c r="CA51" s="6"/>
      <c r="CB51" s="6"/>
      <c r="CC51" s="6"/>
    </row>
    <row r="52" spans="37:81" ht="15" customHeight="1">
      <c r="AK52" s="6"/>
      <c r="AL52" s="6"/>
      <c r="AM52" s="14"/>
      <c r="AN52" s="14"/>
      <c r="AO52" s="26"/>
      <c r="AP52" s="16"/>
      <c r="AQ52" s="16"/>
      <c r="AR52" s="16"/>
      <c r="AS52" s="26"/>
      <c r="AT52" s="26"/>
      <c r="AU52" s="21"/>
      <c r="AV52" s="21"/>
      <c r="AW52" s="21"/>
      <c r="AX52" s="21"/>
      <c r="AY52" s="21"/>
      <c r="AZ52" s="21"/>
      <c r="BA52" s="21"/>
      <c r="BB52" s="26"/>
      <c r="BC52" s="22"/>
      <c r="BD52" s="21"/>
      <c r="BE52" s="16"/>
      <c r="BF52" s="16"/>
      <c r="BG52" s="27"/>
      <c r="BH52" s="21"/>
      <c r="BI52" s="14"/>
      <c r="BJ52" s="14"/>
      <c r="BK52" s="14"/>
      <c r="BL52" s="14"/>
      <c r="BM52" s="14"/>
      <c r="BN52" s="14"/>
      <c r="BO52" s="14"/>
      <c r="BP52" s="14"/>
      <c r="BQ52" s="14"/>
      <c r="BR52" s="14"/>
      <c r="BS52" s="6"/>
      <c r="BT52" s="6"/>
      <c r="BU52" s="6"/>
      <c r="BV52" s="6"/>
      <c r="BW52" s="6"/>
      <c r="BX52" s="6"/>
      <c r="BY52" s="6"/>
      <c r="BZ52" s="6"/>
      <c r="CA52" s="6"/>
      <c r="CB52" s="6"/>
      <c r="CC52" s="6"/>
    </row>
    <row r="53" spans="37:81" ht="15" customHeight="1">
      <c r="AK53" s="6"/>
      <c r="AL53" s="6"/>
      <c r="AM53" s="14"/>
      <c r="AN53" s="14"/>
      <c r="AO53" s="21"/>
      <c r="AP53" s="21"/>
      <c r="AQ53" s="26"/>
      <c r="AR53" s="16"/>
      <c r="AS53" s="21"/>
      <c r="AT53" s="21"/>
      <c r="AU53" s="21"/>
      <c r="AV53" s="28"/>
      <c r="AW53" s="21"/>
      <c r="AX53" s="21"/>
      <c r="AY53" s="21"/>
      <c r="AZ53" s="21"/>
      <c r="BA53" s="29"/>
      <c r="BB53" s="30"/>
      <c r="BC53" s="30"/>
      <c r="BD53" s="21"/>
      <c r="BE53" s="31"/>
      <c r="BF53" s="16"/>
      <c r="BG53" s="32"/>
      <c r="BH53" s="21"/>
      <c r="BI53" s="14"/>
      <c r="BJ53" s="14"/>
      <c r="BK53" s="14"/>
      <c r="BL53" s="14"/>
      <c r="BM53" s="14"/>
      <c r="BN53" s="14"/>
      <c r="BO53" s="14"/>
      <c r="BP53" s="14"/>
      <c r="BQ53" s="14"/>
      <c r="BR53" s="14"/>
      <c r="BS53" s="6"/>
      <c r="BT53" s="6"/>
      <c r="BU53" s="6"/>
      <c r="BV53" s="6"/>
      <c r="BW53" s="6"/>
      <c r="BX53" s="6"/>
      <c r="BY53" s="6"/>
      <c r="BZ53" s="6"/>
      <c r="CA53" s="6"/>
      <c r="CB53" s="6"/>
      <c r="CC53" s="6"/>
    </row>
    <row r="54" spans="37:81" ht="15" customHeight="1">
      <c r="AK54" s="6"/>
      <c r="AL54" s="6"/>
      <c r="AM54" s="14"/>
      <c r="AN54" s="14"/>
      <c r="AO54" s="21"/>
      <c r="AP54" s="21"/>
      <c r="AQ54" s="21"/>
      <c r="AR54" s="21"/>
      <c r="AS54" s="21"/>
      <c r="AT54" s="21"/>
      <c r="AU54" s="21"/>
      <c r="AV54" s="33"/>
      <c r="AW54" s="28"/>
      <c r="AX54" s="21"/>
      <c r="AY54" s="16"/>
      <c r="AZ54" s="34"/>
      <c r="BA54" s="34"/>
      <c r="BB54" s="21"/>
      <c r="BC54" s="21"/>
      <c r="BD54" s="21"/>
      <c r="BE54" s="23"/>
      <c r="BF54" s="23"/>
      <c r="BG54" s="21"/>
      <c r="BH54" s="21"/>
      <c r="BI54" s="14"/>
      <c r="BJ54" s="14"/>
      <c r="BK54" s="14"/>
      <c r="BL54" s="14"/>
      <c r="BM54" s="14"/>
      <c r="BN54" s="14"/>
      <c r="BO54" s="14"/>
      <c r="BP54" s="14"/>
      <c r="BQ54" s="14"/>
      <c r="BR54" s="14"/>
      <c r="BS54" s="6"/>
      <c r="BT54" s="6"/>
      <c r="BU54" s="6"/>
      <c r="BV54" s="6"/>
      <c r="BW54" s="6"/>
      <c r="BX54" s="6"/>
      <c r="BY54" s="6"/>
      <c r="BZ54" s="6"/>
      <c r="CA54" s="6"/>
      <c r="CB54" s="6"/>
      <c r="CC54" s="6"/>
    </row>
    <row r="55" spans="37:81" ht="19.5" customHeight="1">
      <c r="AK55" s="6"/>
      <c r="AL55" s="6"/>
      <c r="AM55" s="14"/>
      <c r="AN55" s="14"/>
      <c r="AO55" s="21"/>
      <c r="AP55" s="21"/>
      <c r="AQ55" s="21"/>
      <c r="AR55" s="21"/>
      <c r="AS55" s="21"/>
      <c r="AT55" s="21"/>
      <c r="AU55" s="21"/>
      <c r="AV55" s="33"/>
      <c r="AW55" s="28"/>
      <c r="AX55" s="21"/>
      <c r="AY55" s="16"/>
      <c r="AZ55" s="34"/>
      <c r="BA55" s="34"/>
      <c r="BB55" s="21"/>
      <c r="BC55" s="21"/>
      <c r="BD55" s="21"/>
      <c r="BE55" s="23"/>
      <c r="BF55" s="23"/>
      <c r="BG55" s="21"/>
      <c r="BH55" s="21"/>
      <c r="BI55" s="14"/>
      <c r="BJ55" s="14"/>
      <c r="BK55" s="14"/>
      <c r="BL55" s="14"/>
      <c r="BM55" s="14"/>
      <c r="BN55" s="14"/>
      <c r="BO55" s="14"/>
      <c r="BP55" s="14"/>
      <c r="BQ55" s="14"/>
      <c r="BR55" s="14"/>
      <c r="BS55" s="6"/>
      <c r="BT55" s="6"/>
      <c r="BU55" s="6"/>
      <c r="BV55" s="6"/>
      <c r="BW55" s="6"/>
      <c r="BX55" s="6"/>
      <c r="BY55" s="6"/>
      <c r="BZ55" s="6"/>
      <c r="CA55" s="6"/>
      <c r="CB55" s="6"/>
      <c r="CC55" s="6"/>
    </row>
    <row r="56" spans="37:81" ht="15" customHeight="1">
      <c r="AK56" s="6"/>
      <c r="AL56" s="6"/>
      <c r="AM56" s="14"/>
      <c r="AN56" s="14"/>
      <c r="AO56" s="21"/>
      <c r="AP56" s="21"/>
      <c r="AQ56" s="21"/>
      <c r="AR56" s="21"/>
      <c r="AS56" s="21"/>
      <c r="AT56" s="21"/>
      <c r="AU56" s="21"/>
      <c r="AV56" s="33"/>
      <c r="AW56" s="28"/>
      <c r="AX56" s="21"/>
      <c r="AY56" s="16"/>
      <c r="AZ56" s="34"/>
      <c r="BA56" s="34"/>
      <c r="BB56" s="21"/>
      <c r="BC56" s="21"/>
      <c r="BD56" s="21"/>
      <c r="BE56" s="23"/>
      <c r="BF56" s="23"/>
      <c r="BG56" s="21"/>
      <c r="BH56" s="21"/>
      <c r="BI56" s="14"/>
      <c r="BJ56" s="14"/>
      <c r="BK56" s="14"/>
      <c r="BL56" s="14"/>
      <c r="BM56" s="14"/>
      <c r="BN56" s="14"/>
      <c r="BO56" s="14"/>
      <c r="BP56" s="14"/>
      <c r="BQ56" s="14"/>
      <c r="BR56" s="14"/>
      <c r="BS56" s="6"/>
      <c r="BT56" s="6"/>
      <c r="BU56" s="6"/>
      <c r="BV56" s="6"/>
      <c r="BW56" s="6"/>
      <c r="BX56" s="6"/>
      <c r="BY56" s="6"/>
      <c r="BZ56" s="6"/>
      <c r="CA56" s="6"/>
      <c r="CB56" s="6"/>
      <c r="CC56" s="6"/>
    </row>
    <row r="57" spans="37:81" ht="23.25" customHeight="1">
      <c r="AK57" s="6"/>
      <c r="AL57" s="6"/>
      <c r="AM57" s="14"/>
      <c r="AN57" s="14"/>
      <c r="AO57" s="14"/>
      <c r="AP57" s="16"/>
      <c r="AQ57" s="14"/>
      <c r="AR57" s="14"/>
      <c r="AS57" s="14"/>
      <c r="AT57" s="14"/>
      <c r="AU57" s="14"/>
      <c r="AV57" s="14"/>
      <c r="AW57" s="16"/>
      <c r="AX57" s="14"/>
      <c r="AY57" s="14"/>
      <c r="AZ57" s="14"/>
      <c r="BA57" s="14"/>
      <c r="BB57" s="14"/>
      <c r="BC57" s="14"/>
      <c r="BD57" s="14"/>
      <c r="BE57" s="14"/>
      <c r="BF57" s="14"/>
      <c r="BG57" s="14"/>
      <c r="BH57" s="14"/>
      <c r="BI57" s="14"/>
      <c r="BJ57" s="14"/>
      <c r="BK57" s="14"/>
      <c r="BL57" s="14"/>
      <c r="BM57" s="14"/>
      <c r="BN57" s="14"/>
      <c r="BO57" s="14"/>
      <c r="BP57" s="14"/>
      <c r="BQ57" s="14"/>
      <c r="BR57" s="14"/>
      <c r="BS57" s="6"/>
      <c r="BT57" s="6"/>
      <c r="BU57" s="6"/>
      <c r="BV57" s="6"/>
      <c r="BW57" s="6"/>
      <c r="BX57" s="6"/>
      <c r="BY57" s="6"/>
      <c r="BZ57" s="6"/>
      <c r="CA57" s="6"/>
      <c r="CB57" s="6"/>
      <c r="CC57" s="6"/>
    </row>
    <row r="58" spans="37:81" ht="21.75" customHeight="1">
      <c r="AK58" s="6"/>
      <c r="AL58" s="6"/>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6"/>
      <c r="BT58" s="6"/>
      <c r="BU58" s="6"/>
      <c r="BV58" s="6"/>
      <c r="BW58" s="6"/>
      <c r="BX58" s="6"/>
      <c r="BY58" s="6"/>
      <c r="BZ58" s="6"/>
      <c r="CA58" s="6"/>
      <c r="CB58" s="6"/>
      <c r="CC58" s="6"/>
    </row>
    <row r="59" spans="37:81" ht="21.75" customHeight="1">
      <c r="AK59" s="6"/>
      <c r="AL59" s="6"/>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6"/>
      <c r="BT59" s="6"/>
      <c r="BU59" s="6"/>
      <c r="BV59" s="6"/>
      <c r="BW59" s="6"/>
      <c r="BX59" s="6"/>
      <c r="BY59" s="6"/>
      <c r="BZ59" s="6"/>
      <c r="CA59" s="6"/>
      <c r="CB59" s="6"/>
      <c r="CC59" s="6"/>
    </row>
    <row r="60" spans="37:81" ht="21.75" customHeight="1">
      <c r="AK60" s="6"/>
      <c r="AL60" s="6"/>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6"/>
      <c r="BT60" s="6"/>
      <c r="BU60" s="6"/>
      <c r="BV60" s="6"/>
      <c r="BW60" s="6"/>
      <c r="BX60" s="6"/>
      <c r="BY60" s="6"/>
      <c r="BZ60" s="6"/>
      <c r="CA60" s="6"/>
      <c r="CB60" s="6"/>
      <c r="CC60" s="6"/>
    </row>
    <row r="61" spans="37:81" ht="21.75" customHeight="1">
      <c r="AK61" s="6"/>
      <c r="AL61" s="6"/>
      <c r="AM61" s="14"/>
      <c r="AN61" s="14"/>
      <c r="AO61" s="14"/>
      <c r="AP61" s="14"/>
      <c r="AQ61" s="16"/>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6"/>
      <c r="BT61" s="6"/>
      <c r="BU61" s="6"/>
      <c r="BV61" s="6"/>
      <c r="BW61" s="6"/>
      <c r="BX61" s="6"/>
      <c r="BY61" s="6"/>
      <c r="BZ61" s="6"/>
      <c r="CA61" s="6"/>
      <c r="CB61" s="6"/>
      <c r="CC61" s="6"/>
    </row>
    <row r="62" spans="37:81" ht="21.75" customHeight="1">
      <c r="AK62" s="6"/>
      <c r="AL62" s="6"/>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6"/>
      <c r="BT62" s="6"/>
      <c r="BU62" s="6"/>
      <c r="BV62" s="6"/>
      <c r="BW62" s="6"/>
      <c r="BX62" s="6"/>
      <c r="BY62" s="6"/>
      <c r="BZ62" s="6"/>
      <c r="CA62" s="6"/>
      <c r="CB62" s="6"/>
      <c r="CC62" s="6"/>
    </row>
    <row r="63" spans="37:81" ht="21.75" customHeight="1">
      <c r="AK63" s="6"/>
      <c r="AL63" s="6"/>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6"/>
      <c r="BT63" s="6"/>
      <c r="BU63" s="6"/>
      <c r="BV63" s="6"/>
      <c r="BW63" s="6"/>
      <c r="BX63" s="6"/>
      <c r="BY63" s="6"/>
      <c r="BZ63" s="6"/>
      <c r="CA63" s="6"/>
      <c r="CB63" s="6"/>
      <c r="CC63" s="6"/>
    </row>
    <row r="64" spans="37:81" ht="21.75" customHeight="1">
      <c r="AK64" s="6"/>
      <c r="AL64" s="6"/>
      <c r="AM64" s="14"/>
      <c r="AN64" s="14"/>
      <c r="AO64" s="41"/>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6"/>
      <c r="BT64" s="6"/>
      <c r="BU64" s="6"/>
      <c r="BV64" s="6"/>
      <c r="BW64" s="6"/>
      <c r="BX64" s="6"/>
      <c r="BY64" s="6"/>
      <c r="BZ64" s="6"/>
      <c r="CA64" s="6"/>
      <c r="CB64" s="6"/>
      <c r="CC64" s="6"/>
    </row>
    <row r="65" spans="37:81" ht="21.75" customHeight="1">
      <c r="AK65" s="6"/>
      <c r="AL65" s="6"/>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4"/>
      <c r="BO65" s="14"/>
      <c r="BP65" s="14"/>
      <c r="BQ65" s="14"/>
      <c r="BR65" s="14"/>
      <c r="BS65" s="6"/>
      <c r="BT65" s="6"/>
      <c r="BU65" s="6"/>
      <c r="BV65" s="6"/>
      <c r="BW65" s="6"/>
      <c r="BX65" s="6"/>
      <c r="BY65" s="6"/>
      <c r="BZ65" s="6"/>
      <c r="CA65" s="6"/>
      <c r="CB65" s="6"/>
      <c r="CC65" s="6"/>
    </row>
    <row r="66" spans="37:81" ht="21.75" customHeight="1">
      <c r="AK66" s="6"/>
      <c r="AL66" s="6"/>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4"/>
      <c r="BO66" s="14"/>
      <c r="BP66" s="14"/>
      <c r="BQ66" s="14"/>
      <c r="BR66" s="14"/>
      <c r="BS66" s="6"/>
      <c r="BT66" s="6"/>
      <c r="BU66" s="6"/>
      <c r="BV66" s="6"/>
      <c r="BW66" s="6"/>
      <c r="BX66" s="6"/>
      <c r="BY66" s="6"/>
      <c r="BZ66" s="6"/>
      <c r="CA66" s="6"/>
      <c r="CB66" s="6"/>
      <c r="CC66" s="6"/>
    </row>
    <row r="67" spans="37:81" ht="15" customHeight="1">
      <c r="AK67" s="6"/>
      <c r="AL67" s="6"/>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6"/>
      <c r="BT67" s="6"/>
      <c r="BU67" s="6"/>
      <c r="BV67" s="6"/>
      <c r="BW67" s="6"/>
      <c r="BX67" s="6"/>
      <c r="BY67" s="6"/>
      <c r="BZ67" s="6"/>
      <c r="CA67" s="6"/>
      <c r="CB67" s="6"/>
      <c r="CC67" s="6"/>
    </row>
    <row r="68" spans="37:81" ht="6" customHeight="1">
      <c r="AK68" s="6"/>
      <c r="AL68" s="6"/>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4"/>
      <c r="BQ68" s="14"/>
      <c r="BR68" s="14"/>
      <c r="BS68" s="6"/>
      <c r="BT68" s="6"/>
      <c r="BU68" s="6"/>
      <c r="BV68" s="6"/>
      <c r="BW68" s="6"/>
      <c r="BX68" s="6"/>
      <c r="BY68" s="6"/>
      <c r="BZ68" s="6"/>
      <c r="CA68" s="6"/>
      <c r="CB68" s="6"/>
      <c r="CC68" s="6"/>
    </row>
    <row r="69" spans="37:81" ht="21.7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ht="15" customHeight="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ht="15" customHeight="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ht="15" customHeight="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ht="15" customHeight="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ht="15" customHeight="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ht="15" customHeight="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ht="15" customHeight="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ht="15" customHeight="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ht="15" customHeight="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ht="15" customHeight="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ht="15" customHeight="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ht="15" customHeight="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ht="15" customHeight="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ht="15" customHeight="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ht="15" customHeight="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ht="15" customHeight="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ht="15" customHeight="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ht="15" customHeight="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ht="15" customHeight="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ht="15" customHeight="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ht="15" customHeight="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ht="15" customHeight="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ht="15" customHeight="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row r="348" spans="37:81">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row>
    <row r="349" spans="37:81">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row>
    <row r="350" spans="37:81">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row>
    <row r="351" spans="37:81">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row>
    <row r="352" spans="37:81">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row>
    <row r="353" spans="37:81">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row>
    <row r="354" spans="37:81">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row>
    <row r="355" spans="37:81">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row>
    <row r="356" spans="37:81">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row>
    <row r="357" spans="37:81">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row>
    <row r="358" spans="37:81">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row>
    <row r="359" spans="37:81">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row>
    <row r="360" spans="37:81">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row>
    <row r="361" spans="37:81">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row>
    <row r="362" spans="37:81">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row>
    <row r="363" spans="37:81">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row>
    <row r="364" spans="37:81">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row>
    <row r="365" spans="37:81">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row>
    <row r="366" spans="37:81">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row>
    <row r="367" spans="37:81">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row>
    <row r="368" spans="37:81">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row>
    <row r="369" spans="37:81">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row>
    <row r="370" spans="37:81">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row>
  </sheetData>
  <sheetProtection password="CC2D" sheet="1" objects="1" scenarios="1"/>
  <mergeCells count="61">
    <mergeCell ref="A46:AJ46"/>
    <mergeCell ref="H41:J41"/>
    <mergeCell ref="R41:Y41"/>
    <mergeCell ref="AA41:AD41"/>
    <mergeCell ref="H42:J42"/>
    <mergeCell ref="A43:AJ43"/>
    <mergeCell ref="A44:AJ44"/>
    <mergeCell ref="AA40:AD40"/>
    <mergeCell ref="H36:J36"/>
    <mergeCell ref="V36:X36"/>
    <mergeCell ref="AC36:AE36"/>
    <mergeCell ref="A38:F38"/>
    <mergeCell ref="H38:J38"/>
    <mergeCell ref="AA38:AD38"/>
    <mergeCell ref="H39:J39"/>
    <mergeCell ref="AA39:AD39"/>
    <mergeCell ref="H37:J37"/>
    <mergeCell ref="AA37:AD37"/>
    <mergeCell ref="AH36:AJ36"/>
    <mergeCell ref="Z30:Z31"/>
    <mergeCell ref="M31:N31"/>
    <mergeCell ref="T32:U32"/>
    <mergeCell ref="X32:Y32"/>
    <mergeCell ref="A34:AJ34"/>
    <mergeCell ref="H35:J35"/>
    <mergeCell ref="V35:X35"/>
    <mergeCell ref="AC35:AE35"/>
    <mergeCell ref="AH35:AJ35"/>
    <mergeCell ref="R21:AB21"/>
    <mergeCell ref="AC21:AG21"/>
    <mergeCell ref="M29:N29"/>
    <mergeCell ref="T29:U29"/>
    <mergeCell ref="M30:N30"/>
    <mergeCell ref="U30:V30"/>
    <mergeCell ref="A10:AJ10"/>
    <mergeCell ref="K12:L12"/>
    <mergeCell ref="AC12:AE12"/>
    <mergeCell ref="O13:Q13"/>
    <mergeCell ref="AG13:AI13"/>
    <mergeCell ref="A6:AJ7"/>
    <mergeCell ref="A9:B9"/>
    <mergeCell ref="C9:D9"/>
    <mergeCell ref="P9:R9"/>
    <mergeCell ref="V9:X9"/>
    <mergeCell ref="AA9:AE9"/>
    <mergeCell ref="E14:F14"/>
    <mergeCell ref="F17:H17"/>
    <mergeCell ref="W17:X17"/>
    <mergeCell ref="U31:V31"/>
    <mergeCell ref="Z28:Z29"/>
    <mergeCell ref="F23:H23"/>
    <mergeCell ref="A25:AJ25"/>
    <mergeCell ref="X26:Y26"/>
    <mergeCell ref="U27:V27"/>
    <mergeCell ref="A23:D23"/>
    <mergeCell ref="M28:N28"/>
    <mergeCell ref="F29:G29"/>
    <mergeCell ref="AG17:AI17"/>
    <mergeCell ref="R18:T18"/>
    <mergeCell ref="A21:J21"/>
    <mergeCell ref="K21:O21"/>
  </mergeCells>
  <phoneticPr fontId="9" type="noConversion"/>
  <conditionalFormatting sqref="J23">
    <cfRule type="cellIs" dxfId="95" priority="1" stopIfTrue="1" operator="equal">
      <formula>$J$23</formula>
    </cfRule>
  </conditionalFormatting>
  <conditionalFormatting sqref="H14">
    <cfRule type="cellIs" dxfId="94" priority="2" stopIfTrue="1" operator="between">
      <formula>"""FOUT"""</formula>
      <formula>"""FOUT"""</formula>
    </cfRule>
  </conditionalFormatting>
  <pageMargins left="0.29000000000000004" right="0" top="0.16" bottom="0.5" header="0" footer="0.08"/>
  <pageSetup paperSize="9" orientation="portrait" horizontalDpi="300" verticalDpi="300"/>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10" workbookViewId="0">
      <selection activeCell="AP9" sqref="AP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144</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v>
      </c>
      <c r="D9" s="555"/>
      <c r="E9" s="7"/>
      <c r="F9" s="7"/>
      <c r="G9" s="7"/>
      <c r="H9" s="7"/>
      <c r="I9" s="7"/>
      <c r="J9" s="7" t="s">
        <v>77</v>
      </c>
      <c r="K9" s="7"/>
      <c r="L9" s="7"/>
      <c r="M9" s="7"/>
      <c r="N9" s="7"/>
      <c r="O9" s="7"/>
      <c r="P9" s="492">
        <f>H36*1000</f>
        <v>250</v>
      </c>
      <c r="Q9" s="492"/>
      <c r="R9" s="492"/>
      <c r="S9" s="8" t="s">
        <v>78</v>
      </c>
      <c r="T9" s="7"/>
      <c r="U9" s="9" t="s">
        <v>79</v>
      </c>
      <c r="V9" s="492" t="str">
        <f>V35</f>
        <v>D03</v>
      </c>
      <c r="W9" s="492"/>
      <c r="X9" s="499"/>
      <c r="Y9" s="4" t="s">
        <v>80</v>
      </c>
      <c r="Z9" s="7" t="s">
        <v>79</v>
      </c>
      <c r="AA9" s="500" t="str">
        <f>V36</f>
        <v>D04</v>
      </c>
      <c r="AB9" s="500"/>
      <c r="AC9" s="501"/>
      <c r="AD9" s="501"/>
      <c r="AE9" s="10"/>
      <c r="AF9" s="10"/>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D04</v>
      </c>
      <c r="L12" s="497"/>
      <c r="M12" s="18"/>
      <c r="N12" s="18"/>
      <c r="O12" s="18"/>
      <c r="P12" s="18"/>
      <c r="Q12" s="18"/>
      <c r="R12" s="18"/>
      <c r="S12" s="18"/>
      <c r="T12" s="18"/>
      <c r="U12" s="18"/>
      <c r="V12" s="18"/>
      <c r="W12" s="18"/>
      <c r="X12" s="18"/>
      <c r="Y12" s="18"/>
      <c r="Z12" s="18"/>
      <c r="AA12" s="18"/>
      <c r="AB12" s="18" t="s">
        <v>79</v>
      </c>
      <c r="AC12" s="496" t="str">
        <f>V35</f>
        <v>D03</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37.97</v>
      </c>
      <c r="P13" s="498"/>
      <c r="Q13" s="498"/>
      <c r="R13" s="18"/>
      <c r="S13" s="18"/>
      <c r="T13" s="18"/>
      <c r="U13" s="18"/>
      <c r="V13" s="18"/>
      <c r="W13" s="18"/>
      <c r="X13" s="18"/>
      <c r="Y13" s="18"/>
      <c r="Z13" s="18"/>
      <c r="AA13" s="18"/>
      <c r="AB13" s="18"/>
      <c r="AC13" s="18"/>
      <c r="AD13" s="18"/>
      <c r="AE13" s="18" t="s">
        <v>82</v>
      </c>
      <c r="AF13" s="18"/>
      <c r="AG13" s="496">
        <f>AH35</f>
        <v>36.15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37.64</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37</v>
      </c>
      <c r="G17" s="497"/>
      <c r="H17" s="497"/>
      <c r="I17" s="18"/>
      <c r="J17" s="83"/>
      <c r="K17" s="82"/>
      <c r="L17" s="83"/>
      <c r="M17" s="82"/>
      <c r="N17" s="82"/>
      <c r="O17" s="82"/>
      <c r="P17" s="82"/>
      <c r="Q17" s="82"/>
      <c r="R17" s="82"/>
      <c r="S17" s="82"/>
      <c r="T17" s="82"/>
      <c r="U17" s="82"/>
      <c r="V17" s="82"/>
      <c r="W17" s="502">
        <f>H36</f>
        <v>0.25</v>
      </c>
      <c r="X17" s="503"/>
      <c r="Y17" s="82" t="s">
        <v>84</v>
      </c>
      <c r="Z17" s="82"/>
      <c r="AA17" s="84"/>
      <c r="AB17" s="18"/>
      <c r="AC17" s="18"/>
      <c r="AD17" s="18"/>
      <c r="AE17" s="18" t="s">
        <v>83</v>
      </c>
      <c r="AF17" s="18"/>
      <c r="AG17" s="496">
        <f>AC35</f>
        <v>35.229999999999997</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74.819999999999993</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6.2750348749996707</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6.2750348750000011</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6.28</v>
      </c>
      <c r="B23" s="508"/>
      <c r="C23" s="508"/>
      <c r="D23" s="508"/>
      <c r="E23" s="18" t="str">
        <f>IF(A23&lt;F23,"&lt;",IF(A23=F23,"=","&gt;"))</f>
        <v>=</v>
      </c>
      <c r="F23" s="508">
        <f>ROUND(AC21,2)</f>
        <v>6.28</v>
      </c>
      <c r="G23" s="508"/>
      <c r="H23" s="508"/>
      <c r="I23" s="18" t="s">
        <v>88</v>
      </c>
      <c r="J23" s="20" t="str">
        <f>IF(A23&lt;=F23,"De proef voldoet","De proef voldoet niet")</f>
        <v>De proef voldoet</v>
      </c>
      <c r="K23" s="107"/>
      <c r="L23" s="107"/>
      <c r="M23" s="107"/>
      <c r="N23" s="107"/>
      <c r="O23" s="107"/>
      <c r="P23" s="172" t="s">
        <v>34</v>
      </c>
      <c r="Q23" s="172"/>
      <c r="R23" s="172"/>
      <c r="S23" s="172"/>
      <c r="T23" s="172"/>
      <c r="U23" s="172"/>
      <c r="V23" s="172"/>
      <c r="W23" s="172"/>
      <c r="X23" s="172"/>
      <c r="Y23" s="172"/>
      <c r="Z23" s="172"/>
      <c r="AA23" s="172"/>
      <c r="AB23" s="172"/>
      <c r="AC23" s="171"/>
      <c r="AD23" s="171"/>
      <c r="AE23" s="171"/>
      <c r="AF23" s="171"/>
      <c r="AG23" s="171"/>
      <c r="AH23" s="172"/>
      <c r="AI23" s="172"/>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2"/>
      <c r="Q24" s="172"/>
      <c r="R24" s="172"/>
      <c r="S24" s="172"/>
      <c r="T24" s="172"/>
      <c r="U24" s="172"/>
      <c r="V24" s="172"/>
      <c r="W24" s="172"/>
      <c r="X24" s="172"/>
      <c r="Y24" s="172"/>
      <c r="Z24" s="172"/>
      <c r="AA24" s="172"/>
      <c r="AB24" s="172"/>
      <c r="AC24" s="172"/>
      <c r="AD24" s="172"/>
      <c r="AE24" s="172"/>
      <c r="AF24" s="172"/>
      <c r="AG24" s="172"/>
      <c r="AH24" s="172"/>
      <c r="AI24" s="172"/>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195"/>
      <c r="U26" s="196"/>
      <c r="V26" s="196"/>
      <c r="W26" s="196"/>
      <c r="X26" s="512">
        <v>0.7</v>
      </c>
      <c r="Y26" s="512"/>
      <c r="Z26" s="196"/>
      <c r="AA26" s="196"/>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196"/>
      <c r="U27" s="513">
        <v>0.06</v>
      </c>
      <c r="V27" s="513"/>
      <c r="W27" s="196"/>
      <c r="X27" s="196"/>
      <c r="Y27" s="196"/>
      <c r="Z27" s="196"/>
      <c r="AA27" s="196"/>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0.25</v>
      </c>
      <c r="N28" s="549"/>
      <c r="O28" s="112" t="s">
        <v>84</v>
      </c>
      <c r="P28" s="112"/>
      <c r="Q28" s="112"/>
      <c r="R28" s="112"/>
      <c r="S28" s="112"/>
      <c r="T28" s="196"/>
      <c r="U28" s="196"/>
      <c r="V28" s="196"/>
      <c r="W28" s="196"/>
      <c r="X28" s="196"/>
      <c r="Y28" s="196"/>
      <c r="Z28" s="514">
        <v>0</v>
      </c>
      <c r="AA28" s="196"/>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3.0403050000000018</v>
      </c>
      <c r="G29" s="544"/>
      <c r="H29" s="133" t="s">
        <v>35</v>
      </c>
      <c r="I29" s="18"/>
      <c r="J29" s="18"/>
      <c r="K29" s="111" t="s">
        <v>105</v>
      </c>
      <c r="L29" s="112"/>
      <c r="M29" s="515">
        <f>H36</f>
        <v>0.25</v>
      </c>
      <c r="N29" s="546"/>
      <c r="O29" s="112" t="s">
        <v>84</v>
      </c>
      <c r="P29" s="112"/>
      <c r="Q29" s="111"/>
      <c r="R29" s="112"/>
      <c r="S29" s="111"/>
      <c r="T29" s="513">
        <v>1</v>
      </c>
      <c r="U29" s="513"/>
      <c r="V29" s="196"/>
      <c r="W29" s="196"/>
      <c r="X29" s="196"/>
      <c r="Y29" s="196"/>
      <c r="Z29" s="514"/>
      <c r="AA29" s="196"/>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196"/>
      <c r="U30" s="513">
        <f>M28</f>
        <v>0.25</v>
      </c>
      <c r="V30" s="515"/>
      <c r="W30" s="197"/>
      <c r="X30" s="196"/>
      <c r="Y30" s="196"/>
      <c r="Z30" s="516">
        <f>AA38-AC36-Z28-U27</f>
        <v>0.58000000000000052</v>
      </c>
      <c r="AA30" s="196"/>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196"/>
      <c r="U31" s="518">
        <f>M29</f>
        <v>0.25</v>
      </c>
      <c r="V31" s="518"/>
      <c r="W31" s="196"/>
      <c r="X31" s="198"/>
      <c r="Y31" s="196"/>
      <c r="Z31" s="517"/>
      <c r="AA31" s="196"/>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196"/>
      <c r="W32" s="196"/>
      <c r="X32" s="512">
        <f>H39</f>
        <v>1</v>
      </c>
      <c r="Y32" s="512"/>
      <c r="Z32" s="196"/>
      <c r="AA32" s="196"/>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196"/>
      <c r="U33" s="196"/>
      <c r="V33" s="196"/>
      <c r="W33" s="196"/>
      <c r="X33" s="199"/>
      <c r="Y33" s="199"/>
      <c r="Z33" s="196"/>
      <c r="AA33" s="196"/>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info)'!Z13</f>
        <v>74.819999999999993</v>
      </c>
      <c r="I35" s="523"/>
      <c r="J35" s="523"/>
      <c r="K35" s="12" t="s">
        <v>84</v>
      </c>
      <c r="L35" s="12"/>
      <c r="M35" s="12"/>
      <c r="N35" s="12"/>
      <c r="O35" s="12"/>
      <c r="P35" s="12"/>
      <c r="Q35" s="12"/>
      <c r="R35" s="38" t="s">
        <v>42</v>
      </c>
      <c r="S35" s="36"/>
      <c r="T35" s="36"/>
      <c r="U35" s="36"/>
      <c r="V35" s="524" t="str">
        <f>'start(met info)'!C13</f>
        <v>D03</v>
      </c>
      <c r="W35" s="525"/>
      <c r="X35" s="525"/>
      <c r="Y35" s="39"/>
      <c r="Z35" s="12" t="s">
        <v>94</v>
      </c>
      <c r="AA35" s="12"/>
      <c r="AB35" s="12"/>
      <c r="AC35" s="526">
        <f>'start(met info)'!F13</f>
        <v>35.229999999999997</v>
      </c>
      <c r="AD35" s="526"/>
      <c r="AE35" s="526"/>
      <c r="AF35" s="36" t="s">
        <v>95</v>
      </c>
      <c r="AG35" s="12"/>
      <c r="AH35" s="526">
        <f>'start(met info)'!G13</f>
        <v>36.15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info)'!A13</f>
        <v>0.25</v>
      </c>
      <c r="I36" s="523"/>
      <c r="J36" s="523"/>
      <c r="K36" s="12" t="s">
        <v>84</v>
      </c>
      <c r="L36" s="12"/>
      <c r="M36" s="12"/>
      <c r="N36" s="12"/>
      <c r="O36" s="12"/>
      <c r="P36" s="12"/>
      <c r="Q36" s="12"/>
      <c r="R36" s="38" t="s">
        <v>42</v>
      </c>
      <c r="S36" s="36"/>
      <c r="T36" s="36"/>
      <c r="U36" s="36"/>
      <c r="V36" s="529" t="str">
        <f>'start(met info)'!E13</f>
        <v>D04</v>
      </c>
      <c r="W36" s="530"/>
      <c r="X36" s="530"/>
      <c r="Y36" s="39"/>
      <c r="Z36" s="12" t="s">
        <v>45</v>
      </c>
      <c r="AA36" s="12"/>
      <c r="AB36" s="12"/>
      <c r="AC36" s="526">
        <f>'start(met info)'!K13</f>
        <v>37</v>
      </c>
      <c r="AD36" s="526"/>
      <c r="AE36" s="526"/>
      <c r="AF36" s="36" t="s">
        <v>95</v>
      </c>
      <c r="AG36" s="12"/>
      <c r="AH36" s="526">
        <f>'start(met info)'!L13</f>
        <v>37.97</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36"/>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2.5500000000000114</v>
      </c>
      <c r="I38" s="534"/>
      <c r="J38" s="534"/>
      <c r="K38" s="19" t="s">
        <v>84</v>
      </c>
      <c r="L38" s="12"/>
      <c r="M38" s="12"/>
      <c r="N38" s="12"/>
      <c r="O38" s="12"/>
      <c r="P38" s="12"/>
      <c r="Q38" s="12"/>
      <c r="R38" s="38" t="s">
        <v>50</v>
      </c>
      <c r="S38" s="36"/>
      <c r="T38" s="36"/>
      <c r="U38" s="36"/>
      <c r="V38" s="36"/>
      <c r="W38" s="36"/>
      <c r="X38" s="36"/>
      <c r="Y38" s="36"/>
      <c r="Z38" s="19" t="s">
        <v>93</v>
      </c>
      <c r="AA38" s="531">
        <f>AH36-0.33</f>
        <v>37.64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info)'!S13</f>
        <v>1</v>
      </c>
      <c r="I39" s="523"/>
      <c r="J39" s="523"/>
      <c r="K39" s="12" t="s">
        <v>84</v>
      </c>
      <c r="L39" s="12"/>
      <c r="M39" s="12"/>
      <c r="N39" s="12"/>
      <c r="O39" s="12"/>
      <c r="P39" s="12"/>
      <c r="Q39" s="12"/>
      <c r="R39" s="38" t="s">
        <v>52</v>
      </c>
      <c r="S39" s="36"/>
      <c r="T39" s="36"/>
      <c r="U39" s="36"/>
      <c r="V39" s="36"/>
      <c r="W39" s="36"/>
      <c r="X39" s="36"/>
      <c r="Y39" s="36"/>
      <c r="Z39" s="19" t="s">
        <v>93</v>
      </c>
      <c r="AA39" s="531">
        <f>AA38-(AC21/1000/J40)</f>
        <v>37.624664412470025</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1.5335587529975214E-2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10:AJ10"/>
    <mergeCell ref="K12:L12"/>
    <mergeCell ref="AC12:AE12"/>
    <mergeCell ref="O13:Q13"/>
    <mergeCell ref="AG13:AI13"/>
    <mergeCell ref="V9:X9"/>
    <mergeCell ref="AA9:AD9"/>
  </mergeCells>
  <phoneticPr fontId="9" type="noConversion"/>
  <conditionalFormatting sqref="J23">
    <cfRule type="cellIs" dxfId="93" priority="1" stopIfTrue="1" operator="equal">
      <formula>$J$23</formula>
    </cfRule>
  </conditionalFormatting>
  <conditionalFormatting sqref="H14">
    <cfRule type="cellIs" dxfId="9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H3" sqref="AH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145</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v>
      </c>
      <c r="D9" s="555"/>
      <c r="E9" s="7"/>
      <c r="F9" s="7"/>
      <c r="G9" s="7"/>
      <c r="H9" s="7"/>
      <c r="I9" s="7"/>
      <c r="J9" s="7" t="s">
        <v>77</v>
      </c>
      <c r="K9" s="7"/>
      <c r="L9" s="7"/>
      <c r="M9" s="7"/>
      <c r="N9" s="7"/>
      <c r="O9" s="7"/>
      <c r="P9" s="492">
        <f>H36*1000</f>
        <v>400</v>
      </c>
      <c r="Q9" s="492"/>
      <c r="R9" s="492"/>
      <c r="S9" s="8" t="s">
        <v>78</v>
      </c>
      <c r="T9" s="7"/>
      <c r="U9" s="9" t="s">
        <v>79</v>
      </c>
      <c r="V9" s="492" t="str">
        <f>V35</f>
        <v>D01</v>
      </c>
      <c r="W9" s="492"/>
      <c r="X9" s="499"/>
      <c r="Y9" s="4" t="s">
        <v>80</v>
      </c>
      <c r="Z9" s="7" t="s">
        <v>79</v>
      </c>
      <c r="AA9" s="569" t="str">
        <f>V36</f>
        <v>D02</v>
      </c>
      <c r="AB9" s="492"/>
      <c r="AC9" s="570"/>
      <c r="AD9" s="570"/>
      <c r="AE9" s="570"/>
      <c r="AF9" s="570"/>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D02</v>
      </c>
      <c r="L12" s="497"/>
      <c r="M12" s="18"/>
      <c r="N12" s="18"/>
      <c r="O12" s="18"/>
      <c r="P12" s="18"/>
      <c r="Q12" s="18"/>
      <c r="R12" s="18"/>
      <c r="S12" s="18"/>
      <c r="T12" s="18"/>
      <c r="U12" s="18"/>
      <c r="V12" s="18"/>
      <c r="W12" s="18"/>
      <c r="X12" s="18"/>
      <c r="Y12" s="18"/>
      <c r="Z12" s="18"/>
      <c r="AA12" s="18"/>
      <c r="AB12" s="18" t="s">
        <v>79</v>
      </c>
      <c r="AC12" s="496" t="str">
        <f>V35</f>
        <v>D01</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34.19</v>
      </c>
      <c r="P13" s="498"/>
      <c r="Q13" s="498"/>
      <c r="R13" s="18"/>
      <c r="S13" s="18"/>
      <c r="T13" s="18"/>
      <c r="U13" s="18"/>
      <c r="V13" s="18"/>
      <c r="W13" s="18"/>
      <c r="X13" s="18"/>
      <c r="Y13" s="18"/>
      <c r="Z13" s="18"/>
      <c r="AA13" s="18"/>
      <c r="AB13" s="18"/>
      <c r="AC13" s="18"/>
      <c r="AD13" s="18"/>
      <c r="AE13" s="18" t="s">
        <v>82</v>
      </c>
      <c r="AF13" s="18"/>
      <c r="AG13" s="496">
        <f>AH35</f>
        <v>33.54</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33.869999999999997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32.840000000000003</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32.1</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23.49</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3.4347478749990308</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3.434747874999998</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3.43</v>
      </c>
      <c r="B23" s="508"/>
      <c r="C23" s="508"/>
      <c r="D23" s="508"/>
      <c r="E23" s="18" t="str">
        <f>IF(A23&lt;F23,"&lt;",IF(A23=F23,"=","&gt;"))</f>
        <v>=</v>
      </c>
      <c r="F23" s="508">
        <f>ROUND(AC21,2)</f>
        <v>3.43</v>
      </c>
      <c r="G23" s="508"/>
      <c r="H23" s="508"/>
      <c r="I23" s="18" t="s">
        <v>88</v>
      </c>
      <c r="J23" s="20" t="str">
        <f>IF(A23&lt;=F23,"De proef voldoet","De proef voldoet niet")</f>
        <v>De proef voldoet</v>
      </c>
      <c r="K23" s="107"/>
      <c r="L23" s="107"/>
      <c r="M23" s="107"/>
      <c r="N23" s="107"/>
      <c r="O23" s="107"/>
      <c r="P23" s="172" t="s">
        <v>34</v>
      </c>
      <c r="Q23" s="172"/>
      <c r="R23" s="172"/>
      <c r="S23" s="172"/>
      <c r="T23" s="172"/>
      <c r="U23" s="172"/>
      <c r="V23" s="172"/>
      <c r="W23" s="172"/>
      <c r="X23" s="172"/>
      <c r="Y23" s="172"/>
      <c r="Z23" s="172"/>
      <c r="AA23" s="172"/>
      <c r="AB23" s="172"/>
      <c r="AC23" s="171"/>
      <c r="AD23" s="171"/>
      <c r="AE23" s="171"/>
      <c r="AF23" s="171"/>
      <c r="AG23" s="171"/>
      <c r="AH23" s="172"/>
      <c r="AI23" s="172"/>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2"/>
      <c r="Q24" s="172"/>
      <c r="R24" s="172"/>
      <c r="S24" s="172"/>
      <c r="T24" s="172"/>
      <c r="U24" s="172"/>
      <c r="V24" s="172"/>
      <c r="W24" s="172"/>
      <c r="X24" s="172"/>
      <c r="Y24" s="172"/>
      <c r="Z24" s="172"/>
      <c r="AA24" s="172"/>
      <c r="AB24" s="172"/>
      <c r="AC24" s="172"/>
      <c r="AD24" s="172"/>
      <c r="AE24" s="172"/>
      <c r="AF24" s="172"/>
      <c r="AG24" s="172"/>
      <c r="AH24" s="172"/>
      <c r="AI24" s="172"/>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00"/>
      <c r="U26" s="201"/>
      <c r="V26" s="201"/>
      <c r="W26" s="201"/>
      <c r="X26" s="512">
        <v>0.7</v>
      </c>
      <c r="Y26" s="512"/>
      <c r="Z26" s="201"/>
      <c r="AA26" s="201"/>
      <c r="AB26" s="201"/>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01"/>
      <c r="U27" s="513">
        <v>0.09</v>
      </c>
      <c r="V27" s="513"/>
      <c r="W27" s="201"/>
      <c r="X27" s="201"/>
      <c r="Y27" s="201"/>
      <c r="Z27" s="201"/>
      <c r="AA27" s="201"/>
      <c r="AB27" s="201"/>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0.4</v>
      </c>
      <c r="N28" s="520"/>
      <c r="O28" s="112" t="s">
        <v>84</v>
      </c>
      <c r="P28" s="112"/>
      <c r="Q28" s="112"/>
      <c r="R28" s="112"/>
      <c r="S28" s="112"/>
      <c r="T28" s="201"/>
      <c r="U28" s="201"/>
      <c r="V28" s="201"/>
      <c r="W28" s="201"/>
      <c r="X28" s="201"/>
      <c r="Y28" s="201"/>
      <c r="Z28" s="514">
        <v>0</v>
      </c>
      <c r="AA28" s="201"/>
      <c r="AB28" s="201"/>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4.0835699999999813</v>
      </c>
      <c r="G29" s="544"/>
      <c r="H29" s="133" t="s">
        <v>35</v>
      </c>
      <c r="I29" s="18"/>
      <c r="J29" s="18"/>
      <c r="K29" s="111" t="s">
        <v>105</v>
      </c>
      <c r="L29" s="112"/>
      <c r="M29" s="515">
        <f>H36</f>
        <v>0.4</v>
      </c>
      <c r="N29" s="546"/>
      <c r="O29" s="112" t="s">
        <v>84</v>
      </c>
      <c r="P29" s="112"/>
      <c r="Q29" s="111"/>
      <c r="R29" s="112"/>
      <c r="S29" s="111"/>
      <c r="T29" s="513">
        <v>1</v>
      </c>
      <c r="U29" s="513"/>
      <c r="V29" s="201"/>
      <c r="W29" s="201"/>
      <c r="X29" s="201"/>
      <c r="Y29" s="201"/>
      <c r="Z29" s="514"/>
      <c r="AA29" s="201"/>
      <c r="AB29" s="201"/>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01"/>
      <c r="U30" s="513">
        <f>M28</f>
        <v>0.4</v>
      </c>
      <c r="V30" s="515"/>
      <c r="W30" s="202"/>
      <c r="X30" s="201"/>
      <c r="Y30" s="201"/>
      <c r="Z30" s="516">
        <f>AA38-AC36-Z28-U27</f>
        <v>0.93999999999999406</v>
      </c>
      <c r="AA30" s="201"/>
      <c r="AB30" s="201"/>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01"/>
      <c r="U31" s="518">
        <f>M29</f>
        <v>0.4</v>
      </c>
      <c r="V31" s="518"/>
      <c r="W31" s="201"/>
      <c r="X31" s="203"/>
      <c r="Y31" s="201"/>
      <c r="Z31" s="517"/>
      <c r="AA31" s="201"/>
      <c r="AB31" s="201"/>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01"/>
      <c r="W32" s="201"/>
      <c r="X32" s="512">
        <f>H39</f>
        <v>1</v>
      </c>
      <c r="Y32" s="512"/>
      <c r="Z32" s="201"/>
      <c r="AA32" s="201"/>
      <c r="AB32" s="201"/>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18"/>
      <c r="U33" s="18"/>
      <c r="V33" s="18"/>
      <c r="W33" s="18"/>
      <c r="X33" s="88"/>
      <c r="Y33" s="88"/>
      <c r="Z33" s="18"/>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info)'!Z14</f>
        <v>23.49</v>
      </c>
      <c r="I35" s="523"/>
      <c r="J35" s="523"/>
      <c r="K35" s="12" t="s">
        <v>84</v>
      </c>
      <c r="L35" s="12"/>
      <c r="M35" s="12"/>
      <c r="N35" s="12"/>
      <c r="O35" s="12"/>
      <c r="P35" s="12"/>
      <c r="Q35" s="12"/>
      <c r="R35" s="38" t="s">
        <v>42</v>
      </c>
      <c r="S35" s="36"/>
      <c r="T35" s="36"/>
      <c r="U35" s="36"/>
      <c r="V35" s="524" t="str">
        <f>'start(met info)'!C14</f>
        <v>D01</v>
      </c>
      <c r="W35" s="525"/>
      <c r="X35" s="525"/>
      <c r="Y35" s="39"/>
      <c r="Z35" s="12" t="s">
        <v>94</v>
      </c>
      <c r="AA35" s="12"/>
      <c r="AB35" s="12"/>
      <c r="AC35" s="526">
        <f>'start(met info)'!F14</f>
        <v>32.1</v>
      </c>
      <c r="AD35" s="526"/>
      <c r="AE35" s="526"/>
      <c r="AF35" s="36" t="s">
        <v>95</v>
      </c>
      <c r="AG35" s="12"/>
      <c r="AH35" s="526">
        <f>'start(met info)'!G14</f>
        <v>33.54</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info)'!A14</f>
        <v>0.4</v>
      </c>
      <c r="I36" s="523"/>
      <c r="J36" s="523"/>
      <c r="K36" s="12" t="s">
        <v>84</v>
      </c>
      <c r="L36" s="12"/>
      <c r="M36" s="12"/>
      <c r="N36" s="12"/>
      <c r="O36" s="12"/>
      <c r="P36" s="12"/>
      <c r="Q36" s="12"/>
      <c r="R36" s="38" t="s">
        <v>42</v>
      </c>
      <c r="S36" s="36"/>
      <c r="T36" s="36"/>
      <c r="U36" s="36"/>
      <c r="V36" s="529" t="str">
        <f>'start(met info)'!E14</f>
        <v>D02</v>
      </c>
      <c r="W36" s="530"/>
      <c r="X36" s="530"/>
      <c r="Y36" s="39"/>
      <c r="Z36" s="12" t="s">
        <v>45</v>
      </c>
      <c r="AA36" s="12"/>
      <c r="AB36" s="12"/>
      <c r="AC36" s="526">
        <f>'start(met info)'!K14</f>
        <v>32.840000000000003</v>
      </c>
      <c r="AD36" s="526"/>
      <c r="AE36" s="526"/>
      <c r="AF36" s="36" t="s">
        <v>95</v>
      </c>
      <c r="AG36" s="12"/>
      <c r="AH36" s="526">
        <f>'start(met info)'!L14</f>
        <v>34.19</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2</v>
      </c>
      <c r="I38" s="534"/>
      <c r="J38" s="534"/>
      <c r="K38" s="19" t="s">
        <v>84</v>
      </c>
      <c r="L38" s="12"/>
      <c r="M38" s="12"/>
      <c r="N38" s="12"/>
      <c r="O38" s="12"/>
      <c r="P38" s="12"/>
      <c r="Q38" s="12"/>
      <c r="R38" s="38" t="s">
        <v>50</v>
      </c>
      <c r="S38" s="36"/>
      <c r="T38" s="36"/>
      <c r="U38" s="36"/>
      <c r="V38" s="36"/>
      <c r="W38" s="36"/>
      <c r="X38" s="36"/>
      <c r="Y38" s="36"/>
      <c r="Z38" s="19" t="s">
        <v>93</v>
      </c>
      <c r="AA38" s="531">
        <f>AH36-0.32</f>
        <v>33.869999999999997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info)'!S14</f>
        <v>1</v>
      </c>
      <c r="I39" s="523"/>
      <c r="J39" s="523"/>
      <c r="K39" s="12" t="s">
        <v>84</v>
      </c>
      <c r="L39" s="12"/>
      <c r="M39" s="12"/>
      <c r="N39" s="12"/>
      <c r="O39" s="12"/>
      <c r="P39" s="12"/>
      <c r="Q39" s="12"/>
      <c r="R39" s="38" t="s">
        <v>52</v>
      </c>
      <c r="S39" s="36"/>
      <c r="T39" s="36"/>
      <c r="U39" s="36"/>
      <c r="V39" s="36"/>
      <c r="W39" s="36"/>
      <c r="X39" s="36"/>
      <c r="Y39" s="36"/>
      <c r="Z39" s="19" t="s">
        <v>93</v>
      </c>
      <c r="AA39" s="531">
        <f>AA38-(AC21/1000/J40)</f>
        <v>33.861605803357314</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8.3941966426834824E-3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10:AJ10"/>
    <mergeCell ref="A6:AJ7"/>
    <mergeCell ref="A9:B9"/>
    <mergeCell ref="C9:D9"/>
    <mergeCell ref="P9:R9"/>
    <mergeCell ref="V9:X9"/>
    <mergeCell ref="R18:T18"/>
    <mergeCell ref="AC12:AE12"/>
    <mergeCell ref="O13:Q13"/>
    <mergeCell ref="AG13:AI13"/>
    <mergeCell ref="E14:F14"/>
    <mergeCell ref="F17:H17"/>
    <mergeCell ref="W17:X17"/>
    <mergeCell ref="AG17:AI17"/>
    <mergeCell ref="K12:L12"/>
    <mergeCell ref="X32:Y32"/>
    <mergeCell ref="M28:N28"/>
    <mergeCell ref="A21:J21"/>
    <mergeCell ref="K21:O21"/>
    <mergeCell ref="R21:AB21"/>
    <mergeCell ref="A25:AJ25"/>
    <mergeCell ref="X26:Y26"/>
    <mergeCell ref="U27:V27"/>
    <mergeCell ref="AC21:AG21"/>
    <mergeCell ref="A23:D23"/>
    <mergeCell ref="F23:H23"/>
    <mergeCell ref="Z28:Z29"/>
    <mergeCell ref="T29:U29"/>
    <mergeCell ref="U30:V30"/>
    <mergeCell ref="Z30:Z31"/>
    <mergeCell ref="U31:V31"/>
    <mergeCell ref="AA37:AD37"/>
    <mergeCell ref="A34:AJ34"/>
    <mergeCell ref="H35:J35"/>
    <mergeCell ref="V35:X35"/>
    <mergeCell ref="AC35:AE35"/>
    <mergeCell ref="H36:J36"/>
    <mergeCell ref="V36:X36"/>
    <mergeCell ref="AC36:AE36"/>
    <mergeCell ref="AH35:AJ35"/>
    <mergeCell ref="A46:AJ46"/>
    <mergeCell ref="AA9:AF9"/>
    <mergeCell ref="H41:J41"/>
    <mergeCell ref="R41:Y41"/>
    <mergeCell ref="AA41:AD41"/>
    <mergeCell ref="H42:J42"/>
    <mergeCell ref="A43:AJ43"/>
    <mergeCell ref="A44:AJ44"/>
    <mergeCell ref="A38:F38"/>
    <mergeCell ref="H38:J38"/>
    <mergeCell ref="AA38:AD38"/>
    <mergeCell ref="H39:J39"/>
    <mergeCell ref="AA39:AD39"/>
    <mergeCell ref="AA40:AD40"/>
    <mergeCell ref="AH36:AJ36"/>
    <mergeCell ref="H37:J37"/>
    <mergeCell ref="F29:G29"/>
    <mergeCell ref="M29:N29"/>
    <mergeCell ref="M30:N30"/>
    <mergeCell ref="M31:N31"/>
    <mergeCell ref="T32:U32"/>
  </mergeCells>
  <phoneticPr fontId="9" type="noConversion"/>
  <conditionalFormatting sqref="J23">
    <cfRule type="cellIs" dxfId="91" priority="1" stopIfTrue="1" operator="equal">
      <formula>$J$23</formula>
    </cfRule>
  </conditionalFormatting>
  <conditionalFormatting sqref="H14">
    <cfRule type="cellIs" dxfId="9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11" sqref="AL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144</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5</v>
      </c>
      <c r="D9" s="555"/>
      <c r="E9" s="7"/>
      <c r="F9" s="7"/>
      <c r="G9" s="7"/>
      <c r="H9" s="7"/>
      <c r="I9" s="7"/>
      <c r="J9" s="7" t="s">
        <v>77</v>
      </c>
      <c r="K9" s="7"/>
      <c r="L9" s="7"/>
      <c r="M9" s="7"/>
      <c r="N9" s="7"/>
      <c r="O9" s="7"/>
      <c r="P9" s="492">
        <f>H36*1000</f>
        <v>250</v>
      </c>
      <c r="Q9" s="492"/>
      <c r="R9" s="492"/>
      <c r="S9" s="8" t="s">
        <v>78</v>
      </c>
      <c r="T9" s="7"/>
      <c r="U9" s="9" t="s">
        <v>79</v>
      </c>
      <c r="V9" s="492" t="str">
        <f>V35</f>
        <v>D05</v>
      </c>
      <c r="W9" s="492"/>
      <c r="X9" s="499"/>
      <c r="Y9" s="4" t="s">
        <v>80</v>
      </c>
      <c r="Z9" s="7" t="s">
        <v>79</v>
      </c>
      <c r="AA9" s="492" t="str">
        <f>V36</f>
        <v>D06</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D06</v>
      </c>
      <c r="L12" s="497"/>
      <c r="M12" s="18"/>
      <c r="N12" s="18"/>
      <c r="O12" s="18"/>
      <c r="P12" s="18"/>
      <c r="Q12" s="18"/>
      <c r="R12" s="18"/>
      <c r="S12" s="18"/>
      <c r="T12" s="18"/>
      <c r="U12" s="18"/>
      <c r="V12" s="18"/>
      <c r="W12" s="18"/>
      <c r="X12" s="18"/>
      <c r="Y12" s="18"/>
      <c r="Z12" s="18"/>
      <c r="AA12" s="18"/>
      <c r="AB12" s="18" t="s">
        <v>79</v>
      </c>
      <c r="AC12" s="496" t="str">
        <f>V35</f>
        <v>D05</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33.53</v>
      </c>
      <c r="P13" s="498"/>
      <c r="Q13" s="498"/>
      <c r="R13" s="18"/>
      <c r="S13" s="18"/>
      <c r="T13" s="18"/>
      <c r="U13" s="18"/>
      <c r="V13" s="18"/>
      <c r="W13" s="18"/>
      <c r="X13" s="18"/>
      <c r="Y13" s="18"/>
      <c r="Z13" s="18"/>
      <c r="AA13" s="18"/>
      <c r="AB13" s="18"/>
      <c r="AC13" s="18"/>
      <c r="AD13" s="18"/>
      <c r="AE13" s="18" t="s">
        <v>82</v>
      </c>
      <c r="AF13" s="18"/>
      <c r="AG13" s="496">
        <f>AH35</f>
        <v>33.47</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33.17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32.200000000000003</v>
      </c>
      <c r="G17" s="497"/>
      <c r="H17" s="497"/>
      <c r="I17" s="18"/>
      <c r="J17" s="83"/>
      <c r="K17" s="82"/>
      <c r="L17" s="83"/>
      <c r="M17" s="82"/>
      <c r="N17" s="82"/>
      <c r="O17" s="82"/>
      <c r="P17" s="82"/>
      <c r="Q17" s="82"/>
      <c r="R17" s="82"/>
      <c r="S17" s="82"/>
      <c r="T17" s="82"/>
      <c r="U17" s="82"/>
      <c r="V17" s="82"/>
      <c r="W17" s="502">
        <f>H36</f>
        <v>0.25</v>
      </c>
      <c r="X17" s="503"/>
      <c r="Y17" s="82" t="s">
        <v>84</v>
      </c>
      <c r="Z17" s="82"/>
      <c r="AA17" s="84"/>
      <c r="AB17" s="18"/>
      <c r="AC17" s="18"/>
      <c r="AD17" s="18"/>
      <c r="AE17" s="18" t="s">
        <v>83</v>
      </c>
      <c r="AF17" s="18"/>
      <c r="AG17" s="496">
        <f>AC35</f>
        <v>32.14</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31.490000000000002</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2.9332113749991438</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2.9332113750000004</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2.93</v>
      </c>
      <c r="B23" s="508"/>
      <c r="C23" s="508"/>
      <c r="D23" s="508"/>
      <c r="E23" s="18" t="str">
        <f>IF(A23&lt;F23,"&lt;",IF(A23=F23,"=","&gt;"))</f>
        <v>=</v>
      </c>
      <c r="F23" s="508">
        <f>ROUND(AC21,2)</f>
        <v>2.93</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04"/>
      <c r="U26" s="205"/>
      <c r="V26" s="205"/>
      <c r="W26" s="205"/>
      <c r="X26" s="512">
        <v>0.7</v>
      </c>
      <c r="Y26" s="512"/>
      <c r="Z26" s="205"/>
      <c r="AA26" s="205"/>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05"/>
      <c r="U27" s="513">
        <v>0.09</v>
      </c>
      <c r="V27" s="513"/>
      <c r="W27" s="205"/>
      <c r="X27" s="205"/>
      <c r="Y27" s="205"/>
      <c r="Z27" s="205"/>
      <c r="AA27" s="205"/>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0.25</v>
      </c>
      <c r="N28" s="520"/>
      <c r="O28" s="112" t="s">
        <v>84</v>
      </c>
      <c r="P28" s="112"/>
      <c r="Q28" s="112"/>
      <c r="R28" s="112"/>
      <c r="S28" s="112"/>
      <c r="T28" s="205"/>
      <c r="U28" s="205"/>
      <c r="V28" s="205"/>
      <c r="W28" s="205"/>
      <c r="X28" s="205"/>
      <c r="Y28" s="205"/>
      <c r="Z28" s="514">
        <v>0</v>
      </c>
      <c r="AA28" s="205"/>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4.048244999999997</v>
      </c>
      <c r="G29" s="544"/>
      <c r="H29" s="133" t="s">
        <v>35</v>
      </c>
      <c r="I29" s="18"/>
      <c r="J29" s="18"/>
      <c r="K29" s="111" t="s">
        <v>105</v>
      </c>
      <c r="L29" s="112"/>
      <c r="M29" s="515">
        <f>H36</f>
        <v>0.25</v>
      </c>
      <c r="N29" s="546"/>
      <c r="O29" s="112" t="s">
        <v>84</v>
      </c>
      <c r="P29" s="112"/>
      <c r="Q29" s="111"/>
      <c r="R29" s="112"/>
      <c r="S29" s="111"/>
      <c r="T29" s="513">
        <v>1</v>
      </c>
      <c r="U29" s="513"/>
      <c r="V29" s="205"/>
      <c r="W29" s="205"/>
      <c r="X29" s="205"/>
      <c r="Y29" s="205"/>
      <c r="Z29" s="514"/>
      <c r="AA29" s="205"/>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05"/>
      <c r="U30" s="513">
        <f>M28</f>
        <v>0.25</v>
      </c>
      <c r="V30" s="515"/>
      <c r="W30" s="206"/>
      <c r="X30" s="205"/>
      <c r="Y30" s="205"/>
      <c r="Z30" s="516">
        <f>AA38-AC36-Z28-U27</f>
        <v>0.87999999999999889</v>
      </c>
      <c r="AA30" s="205"/>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05"/>
      <c r="U31" s="518">
        <f>M29</f>
        <v>0.25</v>
      </c>
      <c r="V31" s="518"/>
      <c r="W31" s="205"/>
      <c r="X31" s="207"/>
      <c r="Y31" s="205"/>
      <c r="Z31" s="517"/>
      <c r="AA31" s="205"/>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05"/>
      <c r="W32" s="205"/>
      <c r="X32" s="512">
        <f>H39</f>
        <v>1</v>
      </c>
      <c r="Y32" s="512"/>
      <c r="Z32" s="205"/>
      <c r="AA32" s="205"/>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05"/>
      <c r="U33" s="205"/>
      <c r="V33" s="205"/>
      <c r="W33" s="205"/>
      <c r="X33" s="208"/>
      <c r="Y33" s="208"/>
      <c r="Z33" s="205"/>
      <c r="AA33" s="205"/>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50">
        <f>'start(met info)'!Z15</f>
        <v>31.490000000000002</v>
      </c>
      <c r="I35" s="550"/>
      <c r="J35" s="550"/>
      <c r="K35" s="12" t="s">
        <v>84</v>
      </c>
      <c r="L35" s="12"/>
      <c r="M35" s="12"/>
      <c r="N35" s="12"/>
      <c r="O35" s="12"/>
      <c r="P35" s="12"/>
      <c r="Q35" s="12"/>
      <c r="R35" s="38" t="s">
        <v>42</v>
      </c>
      <c r="S35" s="36"/>
      <c r="T35" s="36"/>
      <c r="U35" s="36"/>
      <c r="V35" s="524" t="str">
        <f>'start(met info)'!C15</f>
        <v>D05</v>
      </c>
      <c r="W35" s="524"/>
      <c r="X35" s="524"/>
      <c r="Y35" s="39"/>
      <c r="Z35" s="12" t="s">
        <v>94</v>
      </c>
      <c r="AA35" s="12"/>
      <c r="AB35" s="12"/>
      <c r="AC35" s="551">
        <f>'start(met info)'!F15</f>
        <v>32.14</v>
      </c>
      <c r="AD35" s="551"/>
      <c r="AE35" s="551"/>
      <c r="AF35" s="36" t="s">
        <v>95</v>
      </c>
      <c r="AG35" s="12"/>
      <c r="AH35" s="551">
        <f>'start(met info)'!G15</f>
        <v>33.47</v>
      </c>
      <c r="AI35" s="551"/>
      <c r="AJ35" s="552"/>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info)'!A15</f>
        <v>0.25</v>
      </c>
      <c r="I36" s="523"/>
      <c r="J36" s="523"/>
      <c r="K36" s="12" t="s">
        <v>84</v>
      </c>
      <c r="L36" s="12"/>
      <c r="M36" s="12"/>
      <c r="N36" s="12"/>
      <c r="O36" s="12"/>
      <c r="P36" s="12"/>
      <c r="Q36" s="12"/>
      <c r="R36" s="38" t="s">
        <v>42</v>
      </c>
      <c r="S36" s="36"/>
      <c r="T36" s="36"/>
      <c r="U36" s="36"/>
      <c r="V36" s="529" t="str">
        <f>'start(met info)'!E15</f>
        <v>D06</v>
      </c>
      <c r="W36" s="530"/>
      <c r="X36" s="530"/>
      <c r="Y36" s="39"/>
      <c r="Z36" s="12" t="s">
        <v>45</v>
      </c>
      <c r="AA36" s="12"/>
      <c r="AB36" s="12"/>
      <c r="AC36" s="526">
        <f>'start(met info)'!K15</f>
        <v>32.200000000000003</v>
      </c>
      <c r="AD36" s="526"/>
      <c r="AE36" s="526"/>
      <c r="AF36" s="36" t="s">
        <v>95</v>
      </c>
      <c r="AG36" s="12"/>
      <c r="AH36" s="526">
        <f>'start(met info)'!L15</f>
        <v>33.53</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1.5</v>
      </c>
      <c r="I38" s="534"/>
      <c r="J38" s="534"/>
      <c r="K38" s="19" t="s">
        <v>84</v>
      </c>
      <c r="L38" s="12"/>
      <c r="M38" s="12"/>
      <c r="N38" s="12"/>
      <c r="O38" s="12"/>
      <c r="P38" s="12"/>
      <c r="Q38" s="12"/>
      <c r="R38" s="38" t="s">
        <v>50</v>
      </c>
      <c r="S38" s="36"/>
      <c r="T38" s="36"/>
      <c r="U38" s="36"/>
      <c r="V38" s="36"/>
      <c r="W38" s="36"/>
      <c r="X38" s="36"/>
      <c r="Y38" s="36"/>
      <c r="Z38" s="19" t="s">
        <v>93</v>
      </c>
      <c r="AA38" s="531">
        <f>AH36-0.36</f>
        <v>33.17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info)'!S15</f>
        <v>1</v>
      </c>
      <c r="I39" s="523"/>
      <c r="J39" s="523"/>
      <c r="K39" s="12" t="s">
        <v>84</v>
      </c>
      <c r="L39" s="12"/>
      <c r="M39" s="12"/>
      <c r="N39" s="12"/>
      <c r="O39" s="12"/>
      <c r="P39" s="12"/>
      <c r="Q39" s="12"/>
      <c r="R39" s="38" t="s">
        <v>52</v>
      </c>
      <c r="S39" s="36"/>
      <c r="T39" s="36"/>
      <c r="U39" s="36"/>
      <c r="V39" s="36"/>
      <c r="W39" s="36"/>
      <c r="X39" s="36"/>
      <c r="Y39" s="36"/>
      <c r="Z39" s="19" t="s">
        <v>93</v>
      </c>
      <c r="AA39" s="531">
        <f>AA38-(AC21/1000/J40)</f>
        <v>33.162831510791371</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7.1684892086310015E-3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23:D23"/>
    <mergeCell ref="F23:H23"/>
    <mergeCell ref="U30:V30"/>
    <mergeCell ref="Z30:Z31"/>
    <mergeCell ref="A10:AJ10"/>
    <mergeCell ref="AC12:AE12"/>
    <mergeCell ref="O13:Q13"/>
    <mergeCell ref="AG13:AI13"/>
    <mergeCell ref="K12:L12"/>
    <mergeCell ref="E14:F14"/>
    <mergeCell ref="AG17:AI17"/>
    <mergeCell ref="R18:T18"/>
    <mergeCell ref="F17:H17"/>
    <mergeCell ref="W17:X17"/>
    <mergeCell ref="A21:J21"/>
    <mergeCell ref="K21:O21"/>
    <mergeCell ref="R21:AB21"/>
    <mergeCell ref="AC21:AG21"/>
    <mergeCell ref="AH36:AJ36"/>
    <mergeCell ref="H37:J37"/>
    <mergeCell ref="AA37:AD37"/>
    <mergeCell ref="H36:J36"/>
    <mergeCell ref="T32:U32"/>
    <mergeCell ref="X32:Y32"/>
    <mergeCell ref="A34:AJ34"/>
    <mergeCell ref="H35:J35"/>
    <mergeCell ref="V35:X35"/>
    <mergeCell ref="AC35:AE35"/>
    <mergeCell ref="AH35:AJ35"/>
    <mergeCell ref="U31:V31"/>
    <mergeCell ref="A25:AJ25"/>
    <mergeCell ref="X26:Y26"/>
    <mergeCell ref="H39:J39"/>
    <mergeCell ref="AA39:AD39"/>
    <mergeCell ref="AA40:AD40"/>
    <mergeCell ref="A46:AJ46"/>
    <mergeCell ref="H41:J41"/>
    <mergeCell ref="R41:Y41"/>
    <mergeCell ref="AA41:AD41"/>
    <mergeCell ref="H42:J42"/>
    <mergeCell ref="A43:AJ43"/>
    <mergeCell ref="A44:AJ44"/>
    <mergeCell ref="A38:F38"/>
    <mergeCell ref="H38:J38"/>
    <mergeCell ref="F29:G29"/>
    <mergeCell ref="M29:N29"/>
    <mergeCell ref="AA38:AD38"/>
    <mergeCell ref="V36:X36"/>
    <mergeCell ref="AC36:AE36"/>
    <mergeCell ref="U27:V27"/>
    <mergeCell ref="Z28:Z29"/>
    <mergeCell ref="T29:U29"/>
    <mergeCell ref="M30:N30"/>
    <mergeCell ref="M31:N31"/>
    <mergeCell ref="M28:N28"/>
  </mergeCells>
  <phoneticPr fontId="9" type="noConversion"/>
  <conditionalFormatting sqref="J23">
    <cfRule type="cellIs" dxfId="89" priority="1" stopIfTrue="1" operator="equal">
      <formula>$J$23</formula>
    </cfRule>
  </conditionalFormatting>
  <conditionalFormatting sqref="H14">
    <cfRule type="cellIs" dxfId="8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O10" sqref="AO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146</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6</v>
      </c>
      <c r="D9" s="555"/>
      <c r="E9" s="7"/>
      <c r="F9" s="7"/>
      <c r="G9" s="7"/>
      <c r="H9" s="7"/>
      <c r="I9" s="7"/>
      <c r="J9" s="7" t="s">
        <v>77</v>
      </c>
      <c r="K9" s="7"/>
      <c r="L9" s="7"/>
      <c r="M9" s="7"/>
      <c r="N9" s="7"/>
      <c r="O9" s="7"/>
      <c r="P9" s="492">
        <f>H36*1000</f>
        <v>0</v>
      </c>
      <c r="Q9" s="492"/>
      <c r="R9" s="492"/>
      <c r="S9" s="8" t="s">
        <v>78</v>
      </c>
      <c r="T9" s="7"/>
      <c r="U9" s="9" t="s">
        <v>79</v>
      </c>
      <c r="V9" s="492">
        <f>V35</f>
        <v>0</v>
      </c>
      <c r="W9" s="492"/>
      <c r="X9" s="499"/>
      <c r="Y9" s="4"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09"/>
      <c r="U26" s="210"/>
      <c r="V26" s="210"/>
      <c r="W26" s="210"/>
      <c r="X26" s="512">
        <v>0.7</v>
      </c>
      <c r="Y26" s="512"/>
      <c r="Z26" s="210"/>
      <c r="AA26" s="210"/>
      <c r="AB26" s="210"/>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10"/>
      <c r="U27" s="513">
        <v>7.0000000000000007E-2</v>
      </c>
      <c r="V27" s="513"/>
      <c r="W27" s="210"/>
      <c r="X27" s="210"/>
      <c r="Y27" s="210"/>
      <c r="Z27" s="210"/>
      <c r="AA27" s="210"/>
      <c r="AB27" s="210"/>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v>
      </c>
      <c r="N28" s="520"/>
      <c r="O28" s="112" t="s">
        <v>84</v>
      </c>
      <c r="P28" s="112"/>
      <c r="Q28" s="112"/>
      <c r="R28" s="112"/>
      <c r="S28" s="112"/>
      <c r="T28" s="210"/>
      <c r="U28" s="210"/>
      <c r="V28" s="210"/>
      <c r="W28" s="210"/>
      <c r="X28" s="210"/>
      <c r="Y28" s="210"/>
      <c r="Z28" s="514">
        <v>0</v>
      </c>
      <c r="AA28" s="210"/>
      <c r="AB28" s="210"/>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11" t="s">
        <v>105</v>
      </c>
      <c r="L29" s="112"/>
      <c r="M29" s="515">
        <f>H36</f>
        <v>0</v>
      </c>
      <c r="N29" s="546"/>
      <c r="O29" s="112" t="s">
        <v>84</v>
      </c>
      <c r="P29" s="112"/>
      <c r="Q29" s="111"/>
      <c r="R29" s="112"/>
      <c r="S29" s="111"/>
      <c r="T29" s="513">
        <v>1</v>
      </c>
      <c r="U29" s="513"/>
      <c r="V29" s="210"/>
      <c r="W29" s="210"/>
      <c r="X29" s="210"/>
      <c r="Y29" s="210"/>
      <c r="Z29" s="514"/>
      <c r="AA29" s="210"/>
      <c r="AB29" s="210"/>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10"/>
      <c r="U30" s="513">
        <f>M28</f>
        <v>0</v>
      </c>
      <c r="V30" s="515"/>
      <c r="W30" s="211"/>
      <c r="X30" s="210"/>
      <c r="Y30" s="210"/>
      <c r="Z30" s="516">
        <f>AA38-AC36-Z28-U27</f>
        <v>-0.45</v>
      </c>
      <c r="AA30" s="210"/>
      <c r="AB30" s="210"/>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10"/>
      <c r="U31" s="518">
        <f>M29</f>
        <v>0</v>
      </c>
      <c r="V31" s="518"/>
      <c r="W31" s="210"/>
      <c r="X31" s="212"/>
      <c r="Y31" s="210"/>
      <c r="Z31" s="517"/>
      <c r="AA31" s="210"/>
      <c r="AB31" s="210"/>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10"/>
      <c r="W32" s="210"/>
      <c r="X32" s="512">
        <f>H39</f>
        <v>0</v>
      </c>
      <c r="Y32" s="512"/>
      <c r="Z32" s="210"/>
      <c r="AA32" s="210"/>
      <c r="AB32" s="210"/>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18"/>
      <c r="U33" s="18"/>
      <c r="V33" s="18"/>
      <c r="W33" s="18"/>
      <c r="X33" s="88"/>
      <c r="Y33" s="88"/>
      <c r="Z33" s="18"/>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50" t="str">
        <f>'start(met info)'!Z16</f>
        <v/>
      </c>
      <c r="I35" s="550"/>
      <c r="J35" s="550"/>
      <c r="K35" s="12" t="s">
        <v>84</v>
      </c>
      <c r="L35" s="12"/>
      <c r="M35" s="12"/>
      <c r="N35" s="12"/>
      <c r="O35" s="12"/>
      <c r="P35" s="12"/>
      <c r="Q35" s="12"/>
      <c r="R35" s="38" t="s">
        <v>42</v>
      </c>
      <c r="S35" s="36"/>
      <c r="T35" s="36"/>
      <c r="U35" s="36"/>
      <c r="V35" s="524">
        <f>'start(met info)'!C16</f>
        <v>0</v>
      </c>
      <c r="W35" s="524"/>
      <c r="X35" s="524"/>
      <c r="Y35" s="39"/>
      <c r="Z35" s="12" t="s">
        <v>94</v>
      </c>
      <c r="AA35" s="12"/>
      <c r="AB35" s="12"/>
      <c r="AC35" s="551">
        <f>'start(met info)'!F16</f>
        <v>0</v>
      </c>
      <c r="AD35" s="551"/>
      <c r="AE35" s="551"/>
      <c r="AF35" s="36" t="s">
        <v>95</v>
      </c>
      <c r="AG35" s="12"/>
      <c r="AH35" s="551">
        <f>'start(met info)'!G16</f>
        <v>0</v>
      </c>
      <c r="AI35" s="551"/>
      <c r="AJ35" s="552"/>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info)'!A16</f>
        <v>0</v>
      </c>
      <c r="I36" s="523"/>
      <c r="J36" s="523"/>
      <c r="K36" s="12" t="s">
        <v>84</v>
      </c>
      <c r="L36" s="12"/>
      <c r="M36" s="12"/>
      <c r="N36" s="12"/>
      <c r="O36" s="12"/>
      <c r="P36" s="12"/>
      <c r="Q36" s="12"/>
      <c r="R36" s="38" t="s">
        <v>42</v>
      </c>
      <c r="S36" s="36"/>
      <c r="T36" s="36"/>
      <c r="U36" s="36"/>
      <c r="V36" s="529">
        <f>'start(met info)'!E16</f>
        <v>0</v>
      </c>
      <c r="W36" s="530"/>
      <c r="X36" s="530"/>
      <c r="Y36" s="39"/>
      <c r="Z36" s="12" t="s">
        <v>45</v>
      </c>
      <c r="AA36" s="12"/>
      <c r="AB36" s="12"/>
      <c r="AC36" s="526">
        <f>'start(met info)'!K16</f>
        <v>0</v>
      </c>
      <c r="AD36" s="526"/>
      <c r="AE36" s="526"/>
      <c r="AF36" s="36" t="s">
        <v>95</v>
      </c>
      <c r="AG36" s="12"/>
      <c r="AH36" s="526">
        <f>'start(met info)'!L16</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info)'!S16</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23:D23"/>
    <mergeCell ref="F23:H23"/>
    <mergeCell ref="U30:V30"/>
    <mergeCell ref="Z30:Z31"/>
    <mergeCell ref="A10:AJ10"/>
    <mergeCell ref="AC12:AE12"/>
    <mergeCell ref="O13:Q13"/>
    <mergeCell ref="AG13:AI13"/>
    <mergeCell ref="K12:L12"/>
    <mergeCell ref="E14:F14"/>
    <mergeCell ref="AG17:AI17"/>
    <mergeCell ref="R18:T18"/>
    <mergeCell ref="F17:H17"/>
    <mergeCell ref="W17:X17"/>
    <mergeCell ref="A21:J21"/>
    <mergeCell ref="K21:O21"/>
    <mergeCell ref="R21:AB21"/>
    <mergeCell ref="AC21:AG21"/>
    <mergeCell ref="AH36:AJ36"/>
    <mergeCell ref="H37:J37"/>
    <mergeCell ref="AA37:AD37"/>
    <mergeCell ref="H36:J36"/>
    <mergeCell ref="T32:U32"/>
    <mergeCell ref="X32:Y32"/>
    <mergeCell ref="A34:AJ34"/>
    <mergeCell ref="H35:J35"/>
    <mergeCell ref="V35:X35"/>
    <mergeCell ref="AC35:AE35"/>
    <mergeCell ref="AH35:AJ35"/>
    <mergeCell ref="U31:V31"/>
    <mergeCell ref="A25:AJ25"/>
    <mergeCell ref="X26:Y26"/>
    <mergeCell ref="H39:J39"/>
    <mergeCell ref="AA39:AD39"/>
    <mergeCell ref="AA40:AD40"/>
    <mergeCell ref="A46:AJ46"/>
    <mergeCell ref="H41:J41"/>
    <mergeCell ref="R41:Y41"/>
    <mergeCell ref="AA41:AD41"/>
    <mergeCell ref="H42:J42"/>
    <mergeCell ref="A43:AJ43"/>
    <mergeCell ref="A44:AJ44"/>
    <mergeCell ref="A38:F38"/>
    <mergeCell ref="H38:J38"/>
    <mergeCell ref="F29:G29"/>
    <mergeCell ref="M29:N29"/>
    <mergeCell ref="AA38:AD38"/>
    <mergeCell ref="V36:X36"/>
    <mergeCell ref="AC36:AE36"/>
    <mergeCell ref="U27:V27"/>
    <mergeCell ref="Z28:Z29"/>
    <mergeCell ref="T29:U29"/>
    <mergeCell ref="M30:N30"/>
    <mergeCell ref="M31:N31"/>
    <mergeCell ref="M28:N28"/>
  </mergeCells>
  <phoneticPr fontId="9" type="noConversion"/>
  <conditionalFormatting sqref="J23">
    <cfRule type="cellIs" dxfId="87" priority="1" stopIfTrue="1" operator="equal">
      <formula>$J$23</formula>
    </cfRule>
  </conditionalFormatting>
  <conditionalFormatting sqref="H14">
    <cfRule type="cellIs" dxfId="8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G17" sqref="AG17:AI17"/>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7</v>
      </c>
      <c r="D9" s="555"/>
      <c r="E9" s="7"/>
      <c r="F9" s="7"/>
      <c r="G9" s="7"/>
      <c r="H9" s="7"/>
      <c r="I9" s="7"/>
      <c r="J9" s="7" t="s">
        <v>77</v>
      </c>
      <c r="K9" s="7"/>
      <c r="L9" s="7"/>
      <c r="M9" s="7"/>
      <c r="N9" s="7"/>
      <c r="O9" s="7"/>
      <c r="P9" s="492">
        <f>H36*1000</f>
        <v>250</v>
      </c>
      <c r="Q9" s="492"/>
      <c r="R9" s="492"/>
      <c r="S9" s="8" t="s">
        <v>78</v>
      </c>
      <c r="T9" s="7"/>
      <c r="U9" s="9" t="s">
        <v>79</v>
      </c>
      <c r="V9" s="492" t="str">
        <f>V35</f>
        <v>D10</v>
      </c>
      <c r="W9" s="492"/>
      <c r="X9" s="499"/>
      <c r="Y9" s="4" t="s">
        <v>80</v>
      </c>
      <c r="Z9" s="7" t="s">
        <v>79</v>
      </c>
      <c r="AA9" s="492" t="str">
        <f>V36</f>
        <v>D11</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D11</v>
      </c>
      <c r="L12" s="497"/>
      <c r="M12" s="18"/>
      <c r="N12" s="18"/>
      <c r="O12" s="18"/>
      <c r="P12" s="18"/>
      <c r="Q12" s="18"/>
      <c r="R12" s="18"/>
      <c r="S12" s="18"/>
      <c r="T12" s="18"/>
      <c r="U12" s="18"/>
      <c r="V12" s="18"/>
      <c r="W12" s="18"/>
      <c r="X12" s="18"/>
      <c r="Y12" s="18"/>
      <c r="Z12" s="18"/>
      <c r="AA12" s="18"/>
      <c r="AB12" s="18" t="s">
        <v>79</v>
      </c>
      <c r="AC12" s="496" t="str">
        <f>V35</f>
        <v>D10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57.7</v>
      </c>
      <c r="P13" s="498"/>
      <c r="Q13" s="498"/>
      <c r="R13" s="18"/>
      <c r="S13" s="18"/>
      <c r="T13" s="18"/>
      <c r="U13" s="18"/>
      <c r="V13" s="18"/>
      <c r="W13" s="18"/>
      <c r="X13" s="18"/>
      <c r="Y13" s="18"/>
      <c r="Z13" s="18"/>
      <c r="AA13" s="18"/>
      <c r="AB13" s="18"/>
      <c r="AC13" s="18"/>
      <c r="AD13" s="18"/>
      <c r="AE13" s="18" t="s">
        <v>82</v>
      </c>
      <c r="AF13" s="18"/>
      <c r="AG13" s="496">
        <f>AH35</f>
        <v>57.53</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57.370000000000005</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55.39</v>
      </c>
      <c r="G17" s="497"/>
      <c r="H17" s="497"/>
      <c r="I17" s="18"/>
      <c r="J17" s="83"/>
      <c r="K17" s="82"/>
      <c r="L17" s="83"/>
      <c r="M17" s="82"/>
      <c r="N17" s="82"/>
      <c r="O17" s="82"/>
      <c r="P17" s="82"/>
      <c r="Q17" s="82"/>
      <c r="R17" s="82"/>
      <c r="S17" s="82"/>
      <c r="T17" s="82"/>
      <c r="U17" s="82"/>
      <c r="V17" s="82"/>
      <c r="W17" s="502">
        <f>H36</f>
        <v>0.25</v>
      </c>
      <c r="X17" s="503"/>
      <c r="Y17" s="82" t="s">
        <v>84</v>
      </c>
      <c r="Z17" s="82"/>
      <c r="AA17" s="84"/>
      <c r="AB17" s="18"/>
      <c r="AC17" s="18"/>
      <c r="AD17" s="18"/>
      <c r="AE17" s="18" t="s">
        <v>83</v>
      </c>
      <c r="AF17" s="18"/>
      <c r="AG17" s="496">
        <f>AC35</f>
        <v>55.25</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14</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1.9569853749994417</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1.9569853750000019</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1.96</v>
      </c>
      <c r="B23" s="508"/>
      <c r="C23" s="508"/>
      <c r="D23" s="508"/>
      <c r="E23" s="18" t="str">
        <f>IF(A23&lt;F23,"&lt;",IF(A23=F23,"=","&gt;"))</f>
        <v>=</v>
      </c>
      <c r="F23" s="508">
        <f>ROUND(AC21,2)</f>
        <v>1.96</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13"/>
      <c r="U26" s="214"/>
      <c r="V26" s="214"/>
      <c r="W26" s="214"/>
      <c r="X26" s="512">
        <v>0.7</v>
      </c>
      <c r="Y26" s="512"/>
      <c r="Z26" s="214"/>
      <c r="AA26" s="214"/>
      <c r="AB26" s="21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14"/>
      <c r="U27" s="513">
        <v>0.12</v>
      </c>
      <c r="V27" s="513"/>
      <c r="W27" s="214"/>
      <c r="X27" s="214"/>
      <c r="Y27" s="214"/>
      <c r="Z27" s="214"/>
      <c r="AA27" s="214"/>
      <c r="AB27" s="214"/>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0.25</v>
      </c>
      <c r="N28" s="520"/>
      <c r="O28" s="112" t="s">
        <v>84</v>
      </c>
      <c r="P28" s="112"/>
      <c r="Q28" s="112"/>
      <c r="R28" s="112"/>
      <c r="S28" s="112"/>
      <c r="T28" s="214"/>
      <c r="U28" s="214"/>
      <c r="V28" s="214"/>
      <c r="W28" s="214"/>
      <c r="X28" s="214"/>
      <c r="Y28" s="214"/>
      <c r="Z28" s="514">
        <v>0</v>
      </c>
      <c r="AA28" s="214"/>
      <c r="AB28" s="214"/>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7.1913850000000128</v>
      </c>
      <c r="G29" s="544"/>
      <c r="H29" s="133" t="s">
        <v>35</v>
      </c>
      <c r="I29" s="18"/>
      <c r="J29" s="18"/>
      <c r="K29" s="111" t="s">
        <v>105</v>
      </c>
      <c r="L29" s="112"/>
      <c r="M29" s="515">
        <f>H36</f>
        <v>0.25</v>
      </c>
      <c r="N29" s="546"/>
      <c r="O29" s="112" t="s">
        <v>84</v>
      </c>
      <c r="P29" s="112"/>
      <c r="Q29" s="111"/>
      <c r="R29" s="112"/>
      <c r="S29" s="111"/>
      <c r="T29" s="513">
        <v>1</v>
      </c>
      <c r="U29" s="513"/>
      <c r="V29" s="214"/>
      <c r="W29" s="214"/>
      <c r="X29" s="214"/>
      <c r="Y29" s="214"/>
      <c r="Z29" s="514"/>
      <c r="AA29" s="214"/>
      <c r="AB29" s="214"/>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14"/>
      <c r="U30" s="513">
        <f>M28</f>
        <v>0.25</v>
      </c>
      <c r="V30" s="515"/>
      <c r="W30" s="215"/>
      <c r="X30" s="214"/>
      <c r="Y30" s="214"/>
      <c r="Z30" s="516">
        <f>AA38-AC36-Z28-U27</f>
        <v>1.8600000000000039</v>
      </c>
      <c r="AA30" s="214"/>
      <c r="AB30" s="214"/>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14"/>
      <c r="U31" s="518">
        <f>M29</f>
        <v>0.25</v>
      </c>
      <c r="V31" s="518"/>
      <c r="W31" s="214"/>
      <c r="X31" s="216"/>
      <c r="Y31" s="214"/>
      <c r="Z31" s="517"/>
      <c r="AA31" s="214"/>
      <c r="AB31" s="214"/>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14"/>
      <c r="W32" s="214"/>
      <c r="X32" s="512">
        <f>H39</f>
        <v>1</v>
      </c>
      <c r="Y32" s="512"/>
      <c r="Z32" s="214"/>
      <c r="AA32" s="214"/>
      <c r="AB32" s="214"/>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14"/>
      <c r="U33" s="214"/>
      <c r="V33" s="214"/>
      <c r="W33" s="214"/>
      <c r="X33" s="217"/>
      <c r="Y33" s="217"/>
      <c r="Z33" s="214"/>
      <c r="AA33" s="214"/>
      <c r="AB33" s="21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info)'!Z17</f>
        <v>14</v>
      </c>
      <c r="I35" s="523"/>
      <c r="J35" s="523"/>
      <c r="K35" s="12" t="s">
        <v>84</v>
      </c>
      <c r="L35" s="12"/>
      <c r="M35" s="12"/>
      <c r="N35" s="12"/>
      <c r="O35" s="12"/>
      <c r="P35" s="12"/>
      <c r="Q35" s="12"/>
      <c r="R35" s="38" t="s">
        <v>42</v>
      </c>
      <c r="S35" s="36"/>
      <c r="T35" s="36"/>
      <c r="U35" s="36"/>
      <c r="V35" s="524" t="str">
        <f>'start(met info)'!C17</f>
        <v>D10</v>
      </c>
      <c r="W35" s="525"/>
      <c r="X35" s="525"/>
      <c r="Y35" s="39"/>
      <c r="Z35" s="12" t="s">
        <v>94</v>
      </c>
      <c r="AA35" s="12"/>
      <c r="AB35" s="12"/>
      <c r="AC35" s="526">
        <f>'start(met info)'!F17</f>
        <v>55.25</v>
      </c>
      <c r="AD35" s="526"/>
      <c r="AE35" s="526"/>
      <c r="AF35" s="36" t="s">
        <v>95</v>
      </c>
      <c r="AG35" s="12"/>
      <c r="AH35" s="526">
        <f>'start(met info)'!G17</f>
        <v>57.53</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info)'!A17</f>
        <v>0.25</v>
      </c>
      <c r="I36" s="523"/>
      <c r="J36" s="523"/>
      <c r="K36" s="12" t="s">
        <v>84</v>
      </c>
      <c r="L36" s="12"/>
      <c r="M36" s="12"/>
      <c r="N36" s="12"/>
      <c r="O36" s="12"/>
      <c r="P36" s="12"/>
      <c r="Q36" s="12"/>
      <c r="R36" s="38" t="s">
        <v>42</v>
      </c>
      <c r="S36" s="36"/>
      <c r="T36" s="36"/>
      <c r="U36" s="36"/>
      <c r="V36" s="529" t="str">
        <f>'start(met info)'!E17</f>
        <v>D11</v>
      </c>
      <c r="W36" s="530"/>
      <c r="X36" s="530"/>
      <c r="Y36" s="39"/>
      <c r="Z36" s="12" t="s">
        <v>45</v>
      </c>
      <c r="AA36" s="12"/>
      <c r="AB36" s="12"/>
      <c r="AC36" s="526">
        <f>'start(met info)'!K17</f>
        <v>55.39</v>
      </c>
      <c r="AD36" s="526"/>
      <c r="AE36" s="526"/>
      <c r="AF36" s="36" t="s">
        <v>95</v>
      </c>
      <c r="AG36" s="12"/>
      <c r="AH36" s="526">
        <f>'start(met info)'!L17</f>
        <v>57.7</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3.6000000000000085</v>
      </c>
      <c r="I38" s="534"/>
      <c r="J38" s="534"/>
      <c r="K38" s="19" t="s">
        <v>84</v>
      </c>
      <c r="L38" s="12"/>
      <c r="M38" s="12"/>
      <c r="N38" s="12"/>
      <c r="O38" s="12"/>
      <c r="P38" s="12"/>
      <c r="Q38" s="12"/>
      <c r="R38" s="38" t="s">
        <v>50</v>
      </c>
      <c r="S38" s="36"/>
      <c r="T38" s="36"/>
      <c r="U38" s="36"/>
      <c r="V38" s="36"/>
      <c r="W38" s="36"/>
      <c r="X38" s="36"/>
      <c r="Y38" s="36"/>
      <c r="Z38" s="19" t="s">
        <v>93</v>
      </c>
      <c r="AA38" s="531">
        <f>AH36-0.33</f>
        <v>57.370000000000005</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info)'!S17</f>
        <v>1</v>
      </c>
      <c r="I39" s="523"/>
      <c r="J39" s="523"/>
      <c r="K39" s="12" t="s">
        <v>84</v>
      </c>
      <c r="L39" s="12"/>
      <c r="M39" s="12"/>
      <c r="N39" s="12"/>
      <c r="O39" s="12"/>
      <c r="P39" s="12"/>
      <c r="Q39" s="12"/>
      <c r="R39" s="38" t="s">
        <v>52</v>
      </c>
      <c r="S39" s="36"/>
      <c r="T39" s="36"/>
      <c r="U39" s="36"/>
      <c r="V39" s="36"/>
      <c r="W39" s="36"/>
      <c r="X39" s="36"/>
      <c r="Y39" s="36"/>
      <c r="Z39" s="19" t="s">
        <v>93</v>
      </c>
      <c r="AA39" s="531">
        <f>AA38-(AC21/1000/J40)</f>
        <v>57.365217314148687</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4.7826858513175807E-3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5" priority="1" stopIfTrue="1" operator="equal">
      <formula>$J$23</formula>
    </cfRule>
  </conditionalFormatting>
  <conditionalFormatting sqref="H14">
    <cfRule type="cellIs" dxfId="8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9" sqref="AN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144</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8</v>
      </c>
      <c r="D9" s="555"/>
      <c r="E9" s="7"/>
      <c r="F9" s="7"/>
      <c r="G9" s="7"/>
      <c r="H9" s="7"/>
      <c r="I9" s="7"/>
      <c r="J9" s="7" t="s">
        <v>77</v>
      </c>
      <c r="K9" s="7"/>
      <c r="L9" s="7"/>
      <c r="M9" s="7"/>
      <c r="N9" s="7"/>
      <c r="O9" s="7"/>
      <c r="P9" s="492">
        <f>H36*1000</f>
        <v>250</v>
      </c>
      <c r="Q9" s="492"/>
      <c r="R9" s="492"/>
      <c r="S9" s="8" t="s">
        <v>78</v>
      </c>
      <c r="T9" s="7"/>
      <c r="U9" s="9" t="s">
        <v>79</v>
      </c>
      <c r="V9" s="492" t="str">
        <f>V35</f>
        <v>D11</v>
      </c>
      <c r="W9" s="492"/>
      <c r="X9" s="499"/>
      <c r="Y9" s="4" t="s">
        <v>80</v>
      </c>
      <c r="Z9" s="7" t="s">
        <v>79</v>
      </c>
      <c r="AA9" s="492" t="str">
        <f>V36</f>
        <v>D12</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D12</v>
      </c>
      <c r="L12" s="497"/>
      <c r="M12" s="18"/>
      <c r="N12" s="18"/>
      <c r="O12" s="18"/>
      <c r="P12" s="18"/>
      <c r="Q12" s="18"/>
      <c r="R12" s="18"/>
      <c r="S12" s="18"/>
      <c r="T12" s="18"/>
      <c r="U12" s="18"/>
      <c r="V12" s="18"/>
      <c r="W12" s="18"/>
      <c r="X12" s="18"/>
      <c r="Y12" s="18"/>
      <c r="Z12" s="18"/>
      <c r="AA12" s="18"/>
      <c r="AB12" s="18" t="s">
        <v>79</v>
      </c>
      <c r="AC12" s="496" t="str">
        <f>V35</f>
        <v>D11</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v>
      </c>
      <c r="P13" s="498"/>
      <c r="Q13" s="498"/>
      <c r="R13" s="18"/>
      <c r="S13" s="18"/>
      <c r="T13" s="18"/>
      <c r="U13" s="18"/>
      <c r="V13" s="18"/>
      <c r="W13" s="18"/>
      <c r="X13" s="18"/>
      <c r="Y13" s="18"/>
      <c r="Z13" s="18"/>
      <c r="AA13" s="18"/>
      <c r="AB13" s="18"/>
      <c r="AC13" s="18"/>
      <c r="AD13" s="18"/>
      <c r="AE13" s="18" t="s">
        <v>82</v>
      </c>
      <c r="AF13" s="18"/>
      <c r="AG13" s="496">
        <f>AH35</f>
        <v>57.7</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57.82</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55.96</v>
      </c>
      <c r="G17" s="497"/>
      <c r="H17" s="497"/>
      <c r="I17" s="18"/>
      <c r="J17" s="83"/>
      <c r="K17" s="82"/>
      <c r="L17" s="83"/>
      <c r="M17" s="82"/>
      <c r="N17" s="82"/>
      <c r="O17" s="82"/>
      <c r="P17" s="82"/>
      <c r="Q17" s="82"/>
      <c r="R17" s="82"/>
      <c r="S17" s="82"/>
      <c r="T17" s="82"/>
      <c r="U17" s="82"/>
      <c r="V17" s="82"/>
      <c r="W17" s="502">
        <f>H36</f>
        <v>0.25</v>
      </c>
      <c r="X17" s="503"/>
      <c r="Y17" s="82" t="s">
        <v>84</v>
      </c>
      <c r="Z17" s="82"/>
      <c r="AA17" s="84"/>
      <c r="AB17" s="18"/>
      <c r="AC17" s="18"/>
      <c r="AD17" s="18"/>
      <c r="AE17" s="18" t="s">
        <v>83</v>
      </c>
      <c r="AF17" s="18"/>
      <c r="AG17" s="496">
        <f>AC35</f>
        <v>55.39</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55</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5.1499728750010014</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5.1499728750000004</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5.15</v>
      </c>
      <c r="B23" s="508"/>
      <c r="C23" s="508"/>
      <c r="D23" s="508"/>
      <c r="E23" s="18" t="str">
        <f>IF(A23&lt;F23,"&lt;",IF(A23=F23,"=","&gt;"))</f>
        <v>=</v>
      </c>
      <c r="F23" s="508">
        <f>ROUND(AC21,2)</f>
        <v>5.15</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13"/>
      <c r="U26" s="214"/>
      <c r="V26" s="214"/>
      <c r="W26" s="214"/>
      <c r="X26" s="512">
        <v>0.7</v>
      </c>
      <c r="Y26" s="512"/>
      <c r="Z26" s="214"/>
      <c r="AA26" s="214"/>
      <c r="AB26" s="21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14"/>
      <c r="U27" s="513">
        <v>7.0000000000000007E-2</v>
      </c>
      <c r="V27" s="513"/>
      <c r="W27" s="214"/>
      <c r="X27" s="214"/>
      <c r="Y27" s="214"/>
      <c r="Z27" s="214"/>
      <c r="AA27" s="214"/>
      <c r="AB27" s="214"/>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0.25</v>
      </c>
      <c r="N28" s="520"/>
      <c r="O28" s="112" t="s">
        <v>84</v>
      </c>
      <c r="P28" s="112"/>
      <c r="Q28" s="112"/>
      <c r="R28" s="112"/>
      <c r="S28" s="112"/>
      <c r="T28" s="214"/>
      <c r="U28" s="214"/>
      <c r="V28" s="214"/>
      <c r="W28" s="214"/>
      <c r="X28" s="214"/>
      <c r="Y28" s="214"/>
      <c r="Z28" s="514">
        <v>0</v>
      </c>
      <c r="AA28" s="214"/>
      <c r="AB28" s="214"/>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6.8616849999999987</v>
      </c>
      <c r="G29" s="544"/>
      <c r="H29" s="133" t="s">
        <v>35</v>
      </c>
      <c r="I29" s="18"/>
      <c r="J29" s="18"/>
      <c r="K29" s="111" t="s">
        <v>105</v>
      </c>
      <c r="L29" s="112"/>
      <c r="M29" s="515">
        <f>H36</f>
        <v>0.25</v>
      </c>
      <c r="N29" s="546"/>
      <c r="O29" s="112" t="s">
        <v>84</v>
      </c>
      <c r="P29" s="112"/>
      <c r="Q29" s="111"/>
      <c r="R29" s="112"/>
      <c r="S29" s="111"/>
      <c r="T29" s="513">
        <v>1</v>
      </c>
      <c r="U29" s="513"/>
      <c r="V29" s="214"/>
      <c r="W29" s="214"/>
      <c r="X29" s="214"/>
      <c r="Y29" s="214"/>
      <c r="Z29" s="514"/>
      <c r="AA29" s="214"/>
      <c r="AB29" s="214"/>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14"/>
      <c r="U30" s="513">
        <f>M28</f>
        <v>0.25</v>
      </c>
      <c r="V30" s="515"/>
      <c r="W30" s="215"/>
      <c r="X30" s="214"/>
      <c r="Y30" s="214"/>
      <c r="Z30" s="516">
        <f>AA38-AC36-Z28-U27</f>
        <v>1.7899999999999994</v>
      </c>
      <c r="AA30" s="214"/>
      <c r="AB30" s="214"/>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14"/>
      <c r="U31" s="518">
        <f>M29</f>
        <v>0.25</v>
      </c>
      <c r="V31" s="518"/>
      <c r="W31" s="214"/>
      <c r="X31" s="216"/>
      <c r="Y31" s="214"/>
      <c r="Z31" s="517"/>
      <c r="AA31" s="214"/>
      <c r="AB31" s="214"/>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14"/>
      <c r="W32" s="214"/>
      <c r="X32" s="512">
        <f>H39</f>
        <v>1</v>
      </c>
      <c r="Y32" s="512"/>
      <c r="Z32" s="214"/>
      <c r="AA32" s="214"/>
      <c r="AB32" s="214"/>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14"/>
      <c r="U33" s="214"/>
      <c r="V33" s="214"/>
      <c r="W33" s="214"/>
      <c r="X33" s="217"/>
      <c r="Y33" s="217"/>
      <c r="Z33" s="214"/>
      <c r="AA33" s="214"/>
      <c r="AB33" s="21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info)'!Z18</f>
        <v>55</v>
      </c>
      <c r="I35" s="523"/>
      <c r="J35" s="523"/>
      <c r="K35" s="12" t="s">
        <v>84</v>
      </c>
      <c r="L35" s="12"/>
      <c r="M35" s="12"/>
      <c r="N35" s="12"/>
      <c r="O35" s="12"/>
      <c r="P35" s="12"/>
      <c r="Q35" s="12"/>
      <c r="R35" s="38" t="s">
        <v>42</v>
      </c>
      <c r="S35" s="36"/>
      <c r="T35" s="36"/>
      <c r="U35" s="36"/>
      <c r="V35" s="524" t="str">
        <f>'start(met info)'!C18</f>
        <v>D11</v>
      </c>
      <c r="W35" s="525"/>
      <c r="X35" s="525"/>
      <c r="Y35" s="39"/>
      <c r="Z35" s="12" t="s">
        <v>94</v>
      </c>
      <c r="AA35" s="12"/>
      <c r="AB35" s="12"/>
      <c r="AC35" s="526">
        <f>'start(met info)'!F18</f>
        <v>55.39</v>
      </c>
      <c r="AD35" s="526"/>
      <c r="AE35" s="526"/>
      <c r="AF35" s="36" t="s">
        <v>95</v>
      </c>
      <c r="AG35" s="12"/>
      <c r="AH35" s="526">
        <f>'start(met info)'!G18</f>
        <v>57.7</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info)'!A18</f>
        <v>0.25</v>
      </c>
      <c r="I36" s="523"/>
      <c r="J36" s="523"/>
      <c r="K36" s="12" t="s">
        <v>84</v>
      </c>
      <c r="L36" s="12"/>
      <c r="M36" s="12"/>
      <c r="N36" s="12"/>
      <c r="O36" s="12"/>
      <c r="P36" s="12"/>
      <c r="Q36" s="12"/>
      <c r="R36" s="38" t="s">
        <v>42</v>
      </c>
      <c r="S36" s="36"/>
      <c r="T36" s="36"/>
      <c r="U36" s="36"/>
      <c r="V36" s="529" t="str">
        <f>'start(met info)'!E18</f>
        <v>D12</v>
      </c>
      <c r="W36" s="530"/>
      <c r="X36" s="530"/>
      <c r="Y36" s="39"/>
      <c r="Z36" s="12" t="s">
        <v>45</v>
      </c>
      <c r="AA36" s="12"/>
      <c r="AB36" s="12"/>
      <c r="AC36" s="526">
        <f>'start(met info)'!K18</f>
        <v>55.96</v>
      </c>
      <c r="AD36" s="526"/>
      <c r="AE36" s="526"/>
      <c r="AF36" s="36" t="s">
        <v>95</v>
      </c>
      <c r="AG36" s="12"/>
      <c r="AH36" s="526">
        <f>'start(met info)'!L18</f>
        <v>58.2</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3.7900000000000063</v>
      </c>
      <c r="I38" s="534"/>
      <c r="J38" s="534"/>
      <c r="K38" s="19" t="s">
        <v>84</v>
      </c>
      <c r="L38" s="12"/>
      <c r="M38" s="12"/>
      <c r="N38" s="12"/>
      <c r="O38" s="12"/>
      <c r="P38" s="12"/>
      <c r="Q38" s="12"/>
      <c r="R38" s="38" t="s">
        <v>50</v>
      </c>
      <c r="S38" s="36"/>
      <c r="T38" s="36"/>
      <c r="U38" s="36"/>
      <c r="V38" s="36"/>
      <c r="W38" s="36"/>
      <c r="X38" s="36"/>
      <c r="Y38" s="36"/>
      <c r="Z38" s="19" t="s">
        <v>93</v>
      </c>
      <c r="AA38" s="531">
        <f>AH36-0.38</f>
        <v>57.82</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info)'!S18</f>
        <v>1</v>
      </c>
      <c r="I39" s="523"/>
      <c r="J39" s="523"/>
      <c r="K39" s="12" t="s">
        <v>84</v>
      </c>
      <c r="L39" s="12"/>
      <c r="M39" s="12"/>
      <c r="N39" s="12"/>
      <c r="O39" s="12"/>
      <c r="P39" s="12"/>
      <c r="Q39" s="12"/>
      <c r="R39" s="38" t="s">
        <v>52</v>
      </c>
      <c r="S39" s="36"/>
      <c r="T39" s="36"/>
      <c r="U39" s="36"/>
      <c r="V39" s="36"/>
      <c r="W39" s="36"/>
      <c r="X39" s="36"/>
      <c r="Y39" s="36"/>
      <c r="Z39" s="19" t="s">
        <v>93</v>
      </c>
      <c r="AA39" s="531">
        <f>AA38-(AC21/1000/J40)</f>
        <v>57.80741395683453</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1.2586043165470073E-2</v>
      </c>
      <c r="AB40" s="528"/>
      <c r="AC40" s="528"/>
      <c r="AD40" s="528"/>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3" priority="1" stopIfTrue="1" operator="equal">
      <formula>$J$23</formula>
    </cfRule>
  </conditionalFormatting>
  <conditionalFormatting sqref="H14">
    <cfRule type="cellIs" dxfId="8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5" workbookViewId="0">
      <selection activeCell="AL13" sqref="AL1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145</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9</v>
      </c>
      <c r="D9" s="555"/>
      <c r="E9" s="7"/>
      <c r="F9" s="7"/>
      <c r="G9" s="7"/>
      <c r="H9" s="7"/>
      <c r="I9" s="7"/>
      <c r="J9" s="7" t="s">
        <v>77</v>
      </c>
      <c r="K9" s="7"/>
      <c r="L9" s="7"/>
      <c r="M9" s="7"/>
      <c r="N9" s="7"/>
      <c r="O9" s="7"/>
      <c r="P9" s="492">
        <f>H36*1000</f>
        <v>500</v>
      </c>
      <c r="Q9" s="492"/>
      <c r="R9" s="492"/>
      <c r="S9" s="8" t="s">
        <v>78</v>
      </c>
      <c r="T9" s="7"/>
      <c r="U9" s="9" t="s">
        <v>79</v>
      </c>
      <c r="V9" s="492" t="str">
        <f>V35</f>
        <v>D12</v>
      </c>
      <c r="W9" s="492"/>
      <c r="X9" s="499"/>
      <c r="Y9" s="4" t="s">
        <v>80</v>
      </c>
      <c r="Z9" s="7" t="s">
        <v>79</v>
      </c>
      <c r="AA9" s="492" t="str">
        <f>V36</f>
        <v>D13</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D13</v>
      </c>
      <c r="L12" s="497"/>
      <c r="M12" s="18"/>
      <c r="N12" s="18"/>
      <c r="O12" s="18"/>
      <c r="P12" s="18"/>
      <c r="Q12" s="18"/>
      <c r="R12" s="18"/>
      <c r="S12" s="18"/>
      <c r="T12" s="18"/>
      <c r="U12" s="18"/>
      <c r="V12" s="18"/>
      <c r="W12" s="18"/>
      <c r="X12" s="18"/>
      <c r="Y12" s="18"/>
      <c r="Z12" s="18"/>
      <c r="AA12" s="18"/>
      <c r="AB12" s="18" t="s">
        <v>79</v>
      </c>
      <c r="AC12" s="496" t="str">
        <f>V35</f>
        <v>D12</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58.25</v>
      </c>
      <c r="P13" s="498"/>
      <c r="Q13" s="498"/>
      <c r="R13" s="18"/>
      <c r="S13" s="18"/>
      <c r="T13" s="18"/>
      <c r="U13" s="18"/>
      <c r="V13" s="18"/>
      <c r="W13" s="18"/>
      <c r="X13" s="18"/>
      <c r="Y13" s="18"/>
      <c r="Z13" s="18"/>
      <c r="AA13" s="18"/>
      <c r="AB13" s="18"/>
      <c r="AC13" s="18"/>
      <c r="AD13" s="18"/>
      <c r="AE13" s="18" t="s">
        <v>82</v>
      </c>
      <c r="AF13" s="18"/>
      <c r="AG13" s="496">
        <f>AH35</f>
        <v>57.44</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57.86</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54.76</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54.48</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74</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12.877669874999334</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12.877669875000002</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12.88</v>
      </c>
      <c r="B23" s="508"/>
      <c r="C23" s="508"/>
      <c r="D23" s="508"/>
      <c r="E23" s="18" t="str">
        <f>IF(A23&lt;F23,"&lt;",IF(A23=F23,"=","&gt;"))</f>
        <v>=</v>
      </c>
      <c r="F23" s="508">
        <f>ROUND(AC21,2)</f>
        <v>12.88</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18"/>
      <c r="U26" s="219"/>
      <c r="V26" s="219"/>
      <c r="W26" s="219"/>
      <c r="X26" s="512">
        <v>0.7</v>
      </c>
      <c r="Y26" s="512"/>
      <c r="Z26" s="219"/>
      <c r="AA26" s="21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19"/>
      <c r="U27" s="513">
        <v>0.06</v>
      </c>
      <c r="V27" s="513"/>
      <c r="W27" s="219"/>
      <c r="X27" s="219"/>
      <c r="Y27" s="219"/>
      <c r="Z27" s="219"/>
      <c r="AA27" s="219"/>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20"/>
      <c r="O28" s="112" t="s">
        <v>84</v>
      </c>
      <c r="P28" s="112"/>
      <c r="Q28" s="112"/>
      <c r="R28" s="112"/>
      <c r="S28" s="112"/>
      <c r="T28" s="219"/>
      <c r="U28" s="219"/>
      <c r="V28" s="219"/>
      <c r="W28" s="219"/>
      <c r="X28" s="219"/>
      <c r="Y28" s="219"/>
      <c r="Z28" s="514">
        <v>0</v>
      </c>
      <c r="AA28" s="219"/>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10.470330000000006</v>
      </c>
      <c r="G29" s="544"/>
      <c r="H29" s="133" t="s">
        <v>35</v>
      </c>
      <c r="I29" s="18"/>
      <c r="J29" s="18"/>
      <c r="K29" s="111" t="s">
        <v>105</v>
      </c>
      <c r="L29" s="112"/>
      <c r="M29" s="515">
        <f>H36</f>
        <v>0.5</v>
      </c>
      <c r="N29" s="546"/>
      <c r="O29" s="112" t="s">
        <v>84</v>
      </c>
      <c r="P29" s="112"/>
      <c r="Q29" s="111"/>
      <c r="R29" s="112"/>
      <c r="S29" s="111"/>
      <c r="T29" s="513">
        <v>1</v>
      </c>
      <c r="U29" s="513"/>
      <c r="V29" s="219"/>
      <c r="W29" s="219"/>
      <c r="X29" s="219"/>
      <c r="Y29" s="219"/>
      <c r="Z29" s="514"/>
      <c r="AA29" s="219"/>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19"/>
      <c r="U30" s="513">
        <f>M28</f>
        <v>0.5</v>
      </c>
      <c r="V30" s="515"/>
      <c r="W30" s="220"/>
      <c r="X30" s="219"/>
      <c r="Y30" s="219"/>
      <c r="Z30" s="516">
        <f>AA38-AC36-Z28-U27</f>
        <v>3.0400000000000014</v>
      </c>
      <c r="AA30" s="219"/>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19"/>
      <c r="U31" s="518">
        <f>M29</f>
        <v>0.5</v>
      </c>
      <c r="V31" s="518"/>
      <c r="W31" s="219"/>
      <c r="X31" s="221"/>
      <c r="Y31" s="219"/>
      <c r="Z31" s="517"/>
      <c r="AA31" s="219"/>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19"/>
      <c r="W32" s="219"/>
      <c r="X32" s="512">
        <f>H39</f>
        <v>1</v>
      </c>
      <c r="Y32" s="512"/>
      <c r="Z32" s="219"/>
      <c r="AA32" s="219"/>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19"/>
      <c r="U33" s="219"/>
      <c r="V33" s="219"/>
      <c r="W33" s="219"/>
      <c r="X33" s="222"/>
      <c r="Y33" s="222"/>
      <c r="Z33" s="219"/>
      <c r="AA33" s="21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info)'!Z19</f>
        <v>74</v>
      </c>
      <c r="I35" s="523"/>
      <c r="J35" s="523"/>
      <c r="K35" s="12" t="s">
        <v>84</v>
      </c>
      <c r="L35" s="12"/>
      <c r="M35" s="12"/>
      <c r="N35" s="12"/>
      <c r="O35" s="12"/>
      <c r="P35" s="12"/>
      <c r="Q35" s="12"/>
      <c r="R35" s="38" t="s">
        <v>42</v>
      </c>
      <c r="S35" s="36"/>
      <c r="T35" s="36"/>
      <c r="U35" s="36"/>
      <c r="V35" s="524" t="str">
        <f>'start(met info)'!C19</f>
        <v>D12</v>
      </c>
      <c r="W35" s="525"/>
      <c r="X35" s="525"/>
      <c r="Y35" s="39"/>
      <c r="Z35" s="12" t="s">
        <v>94</v>
      </c>
      <c r="AA35" s="12"/>
      <c r="AB35" s="12"/>
      <c r="AC35" s="526">
        <f>'start(met info)'!F19</f>
        <v>54.48</v>
      </c>
      <c r="AD35" s="526"/>
      <c r="AE35" s="526"/>
      <c r="AF35" s="36" t="s">
        <v>95</v>
      </c>
      <c r="AG35" s="12"/>
      <c r="AH35" s="526">
        <f>'start(met info)'!G19</f>
        <v>57.44</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info)'!A19</f>
        <v>0.5</v>
      </c>
      <c r="I36" s="523"/>
      <c r="J36" s="523"/>
      <c r="K36" s="12" t="s">
        <v>84</v>
      </c>
      <c r="L36" s="12"/>
      <c r="M36" s="12"/>
      <c r="N36" s="12"/>
      <c r="O36" s="12"/>
      <c r="P36" s="12"/>
      <c r="Q36" s="12"/>
      <c r="R36" s="38" t="s">
        <v>42</v>
      </c>
      <c r="S36" s="36"/>
      <c r="T36" s="36"/>
      <c r="U36" s="36"/>
      <c r="V36" s="529" t="str">
        <f>'start(met info)'!E19</f>
        <v>D13</v>
      </c>
      <c r="W36" s="530"/>
      <c r="X36" s="530"/>
      <c r="Y36" s="39"/>
      <c r="Z36" s="12" t="s">
        <v>45</v>
      </c>
      <c r="AA36" s="12"/>
      <c r="AB36" s="12"/>
      <c r="AC36" s="526">
        <f>'start(met info)'!K19</f>
        <v>54.76</v>
      </c>
      <c r="AD36" s="526"/>
      <c r="AE36" s="526"/>
      <c r="AF36" s="36" t="s">
        <v>95</v>
      </c>
      <c r="AG36" s="12"/>
      <c r="AH36" s="526">
        <f>'start(met info)'!L19</f>
        <v>58.25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5.480000000000004</v>
      </c>
      <c r="I38" s="534"/>
      <c r="J38" s="534"/>
      <c r="K38" s="19" t="s">
        <v>84</v>
      </c>
      <c r="L38" s="12"/>
      <c r="M38" s="12"/>
      <c r="N38" s="12"/>
      <c r="O38" s="12"/>
      <c r="P38" s="12"/>
      <c r="Q38" s="12"/>
      <c r="R38" s="38" t="s">
        <v>50</v>
      </c>
      <c r="S38" s="36"/>
      <c r="T38" s="36"/>
      <c r="U38" s="36"/>
      <c r="V38" s="36"/>
      <c r="W38" s="36"/>
      <c r="X38" s="36"/>
      <c r="Y38" s="36"/>
      <c r="Z38" s="19" t="s">
        <v>93</v>
      </c>
      <c r="AA38" s="531">
        <f>AH36-0.39</f>
        <v>57.86</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info)'!S19</f>
        <v>1</v>
      </c>
      <c r="I39" s="523"/>
      <c r="J39" s="523"/>
      <c r="K39" s="12" t="s">
        <v>84</v>
      </c>
      <c r="L39" s="12"/>
      <c r="M39" s="12"/>
      <c r="N39" s="12"/>
      <c r="O39" s="12"/>
      <c r="P39" s="12"/>
      <c r="Q39" s="12"/>
      <c r="R39" s="38" t="s">
        <v>52</v>
      </c>
      <c r="S39" s="36"/>
      <c r="T39" s="36"/>
      <c r="U39" s="36"/>
      <c r="V39" s="36"/>
      <c r="W39" s="36"/>
      <c r="X39" s="36"/>
      <c r="Y39" s="36"/>
      <c r="Z39" s="19" t="s">
        <v>93</v>
      </c>
      <c r="AA39" s="531">
        <f>AA38-(AC21/1000/J40)</f>
        <v>57.82852820143885</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3.1471798561149456E-2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81" priority="1" stopIfTrue="1" operator="equal">
      <formula>$J$23</formula>
    </cfRule>
  </conditionalFormatting>
  <conditionalFormatting sqref="H14">
    <cfRule type="cellIs" dxfId="8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H3" sqref="AH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145</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10</v>
      </c>
      <c r="D9" s="555"/>
      <c r="E9" s="7"/>
      <c r="F9" s="7"/>
      <c r="G9" s="7"/>
      <c r="H9" s="7"/>
      <c r="I9" s="7"/>
      <c r="J9" s="7" t="s">
        <v>77</v>
      </c>
      <c r="K9" s="7"/>
      <c r="L9" s="7"/>
      <c r="M9" s="7"/>
      <c r="N9" s="7"/>
      <c r="O9" s="7"/>
      <c r="P9" s="492">
        <f>H36*1000</f>
        <v>500</v>
      </c>
      <c r="Q9" s="492"/>
      <c r="R9" s="492"/>
      <c r="S9" s="8" t="s">
        <v>78</v>
      </c>
      <c r="T9" s="7"/>
      <c r="U9" s="9" t="s">
        <v>79</v>
      </c>
      <c r="V9" s="492" t="str">
        <f>V35</f>
        <v>D13</v>
      </c>
      <c r="W9" s="492"/>
      <c r="X9" s="499"/>
      <c r="Y9" s="4" t="s">
        <v>80</v>
      </c>
      <c r="Z9" s="7" t="s">
        <v>79</v>
      </c>
      <c r="AA9" s="492" t="str">
        <f>V36</f>
        <v>D14</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D14</v>
      </c>
      <c r="L12" s="497"/>
      <c r="M12" s="18"/>
      <c r="N12" s="18"/>
      <c r="O12" s="18"/>
      <c r="P12" s="18"/>
      <c r="Q12" s="18"/>
      <c r="R12" s="18"/>
      <c r="S12" s="18"/>
      <c r="T12" s="18"/>
      <c r="U12" s="18"/>
      <c r="V12" s="18"/>
      <c r="W12" s="18"/>
      <c r="X12" s="18"/>
      <c r="Y12" s="18"/>
      <c r="Z12" s="18"/>
      <c r="AA12" s="18"/>
      <c r="AB12" s="18" t="s">
        <v>79</v>
      </c>
      <c r="AC12" s="496" t="str">
        <f>V35</f>
        <v>D13</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58.29</v>
      </c>
      <c r="P13" s="498"/>
      <c r="Q13" s="498"/>
      <c r="R13" s="18"/>
      <c r="S13" s="18"/>
      <c r="T13" s="18"/>
      <c r="U13" s="18"/>
      <c r="V13" s="18"/>
      <c r="W13" s="18"/>
      <c r="X13" s="18"/>
      <c r="Y13" s="18"/>
      <c r="Z13" s="18"/>
      <c r="AA13" s="18"/>
      <c r="AB13" s="18"/>
      <c r="AC13" s="18"/>
      <c r="AD13" s="18"/>
      <c r="AE13" s="18" t="s">
        <v>82</v>
      </c>
      <c r="AF13" s="18"/>
      <c r="AG13" s="496">
        <f>AH35</f>
        <v>58.25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57.97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54.85</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54.76</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41</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7.6904683749998766</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7.6904683750000009</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7.69</v>
      </c>
      <c r="B23" s="508"/>
      <c r="C23" s="508"/>
      <c r="D23" s="508"/>
      <c r="E23" s="18" t="str">
        <f>IF(A23&lt;F23,"&lt;",IF(A23=F23,"=","&gt;"))</f>
        <v>=</v>
      </c>
      <c r="F23" s="508">
        <f>ROUND(AC21,2)</f>
        <v>7.69</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23"/>
      <c r="U26" s="224"/>
      <c r="V26" s="224"/>
      <c r="W26" s="224"/>
      <c r="X26" s="512">
        <v>0.7</v>
      </c>
      <c r="Y26" s="512"/>
      <c r="Z26" s="224"/>
      <c r="AA26" s="22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24"/>
      <c r="U27" s="513">
        <v>0.13</v>
      </c>
      <c r="V27" s="513"/>
      <c r="W27" s="224"/>
      <c r="X27" s="224"/>
      <c r="Y27" s="224"/>
      <c r="Z27" s="224"/>
      <c r="AA27" s="224"/>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20"/>
      <c r="O28" s="112" t="s">
        <v>84</v>
      </c>
      <c r="P28" s="112"/>
      <c r="Q28" s="112"/>
      <c r="R28" s="112"/>
      <c r="S28" s="112"/>
      <c r="T28" s="224"/>
      <c r="U28" s="224"/>
      <c r="V28" s="224"/>
      <c r="W28" s="224"/>
      <c r="X28" s="224"/>
      <c r="Y28" s="224"/>
      <c r="Z28" s="514">
        <v>0</v>
      </c>
      <c r="AA28" s="224"/>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10.467189999999995</v>
      </c>
      <c r="G29" s="544"/>
      <c r="H29" s="133" t="s">
        <v>35</v>
      </c>
      <c r="I29" s="18"/>
      <c r="J29" s="18"/>
      <c r="K29" s="111" t="s">
        <v>105</v>
      </c>
      <c r="L29" s="112"/>
      <c r="M29" s="515">
        <f>H36</f>
        <v>0.5</v>
      </c>
      <c r="N29" s="546"/>
      <c r="O29" s="112" t="s">
        <v>84</v>
      </c>
      <c r="P29" s="112"/>
      <c r="Q29" s="111"/>
      <c r="R29" s="112"/>
      <c r="S29" s="111"/>
      <c r="T29" s="513">
        <v>1</v>
      </c>
      <c r="U29" s="513"/>
      <c r="V29" s="224"/>
      <c r="W29" s="224"/>
      <c r="X29" s="224"/>
      <c r="Y29" s="224"/>
      <c r="Z29" s="514"/>
      <c r="AA29" s="224"/>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24"/>
      <c r="U30" s="513">
        <f>M28</f>
        <v>0.5</v>
      </c>
      <c r="V30" s="515"/>
      <c r="W30" s="225"/>
      <c r="X30" s="224"/>
      <c r="Y30" s="224"/>
      <c r="Z30" s="516">
        <f>AA38-AC36-Z28-U27</f>
        <v>2.9899999999999975</v>
      </c>
      <c r="AA30" s="224"/>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24"/>
      <c r="U31" s="518">
        <f>M29</f>
        <v>0.5</v>
      </c>
      <c r="V31" s="518"/>
      <c r="W31" s="224"/>
      <c r="X31" s="226"/>
      <c r="Y31" s="224"/>
      <c r="Z31" s="517"/>
      <c r="AA31" s="224"/>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24"/>
      <c r="W32" s="224"/>
      <c r="X32" s="512">
        <f>H39</f>
        <v>1</v>
      </c>
      <c r="Y32" s="512"/>
      <c r="Z32" s="224"/>
      <c r="AA32" s="224"/>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24"/>
      <c r="U33" s="224"/>
      <c r="V33" s="224"/>
      <c r="W33" s="224"/>
      <c r="X33" s="227"/>
      <c r="Y33" s="227"/>
      <c r="Z33" s="224"/>
      <c r="AA33" s="22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info)'!Z20</f>
        <v>41</v>
      </c>
      <c r="I35" s="523"/>
      <c r="J35" s="523"/>
      <c r="K35" s="12" t="s">
        <v>84</v>
      </c>
      <c r="L35" s="12"/>
      <c r="M35" s="12"/>
      <c r="N35" s="12"/>
      <c r="O35" s="12"/>
      <c r="P35" s="12"/>
      <c r="Q35" s="12"/>
      <c r="R35" s="38" t="s">
        <v>42</v>
      </c>
      <c r="S35" s="36"/>
      <c r="T35" s="36"/>
      <c r="U35" s="36"/>
      <c r="V35" s="524" t="str">
        <f>'start(met info)'!C20</f>
        <v>D13</v>
      </c>
      <c r="W35" s="525"/>
      <c r="X35" s="525"/>
      <c r="Y35" s="39"/>
      <c r="Z35" s="12" t="s">
        <v>94</v>
      </c>
      <c r="AA35" s="12"/>
      <c r="AB35" s="12"/>
      <c r="AC35" s="526">
        <f>'start(met info)'!F20</f>
        <v>54.76</v>
      </c>
      <c r="AD35" s="526"/>
      <c r="AE35" s="526"/>
      <c r="AF35" s="36" t="s">
        <v>95</v>
      </c>
      <c r="AG35" s="12"/>
      <c r="AH35" s="526">
        <f>'start(met info)'!G20</f>
        <v>58.25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info)'!A20</f>
        <v>0.5</v>
      </c>
      <c r="I36" s="523"/>
      <c r="J36" s="523"/>
      <c r="K36" s="12" t="s">
        <v>84</v>
      </c>
      <c r="L36" s="12"/>
      <c r="M36" s="12"/>
      <c r="N36" s="12"/>
      <c r="O36" s="12"/>
      <c r="P36" s="12"/>
      <c r="Q36" s="12"/>
      <c r="R36" s="38" t="s">
        <v>42</v>
      </c>
      <c r="S36" s="36"/>
      <c r="T36" s="36"/>
      <c r="U36" s="36"/>
      <c r="V36" s="529" t="str">
        <f>'start(met info)'!E20</f>
        <v>D14</v>
      </c>
      <c r="W36" s="530"/>
      <c r="X36" s="530"/>
      <c r="Y36" s="39"/>
      <c r="Z36" s="12" t="s">
        <v>45</v>
      </c>
      <c r="AA36" s="12"/>
      <c r="AB36" s="12"/>
      <c r="AC36" s="526">
        <f>'start(met info)'!K20</f>
        <v>54.85</v>
      </c>
      <c r="AD36" s="526"/>
      <c r="AE36" s="526"/>
      <c r="AF36" s="36" t="s">
        <v>95</v>
      </c>
      <c r="AG36" s="12"/>
      <c r="AH36" s="526">
        <f>'start(met info)'!L20</f>
        <v>58.29</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5.3299999999999983</v>
      </c>
      <c r="I38" s="534"/>
      <c r="J38" s="534"/>
      <c r="K38" s="19" t="s">
        <v>84</v>
      </c>
      <c r="L38" s="12"/>
      <c r="M38" s="12"/>
      <c r="N38" s="12"/>
      <c r="O38" s="12"/>
      <c r="P38" s="12"/>
      <c r="Q38" s="12"/>
      <c r="R38" s="38" t="s">
        <v>50</v>
      </c>
      <c r="S38" s="36"/>
      <c r="T38" s="36"/>
      <c r="U38" s="36"/>
      <c r="V38" s="36"/>
      <c r="W38" s="36"/>
      <c r="X38" s="36"/>
      <c r="Y38" s="36"/>
      <c r="Z38" s="19" t="s">
        <v>93</v>
      </c>
      <c r="AA38" s="531">
        <f>AH36-0.32</f>
        <v>57.97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info)'!S20</f>
        <v>1</v>
      </c>
      <c r="I39" s="523"/>
      <c r="J39" s="523"/>
      <c r="K39" s="12" t="s">
        <v>84</v>
      </c>
      <c r="L39" s="12"/>
      <c r="M39" s="12"/>
      <c r="N39" s="12"/>
      <c r="O39" s="12"/>
      <c r="P39" s="12"/>
      <c r="Q39" s="12"/>
      <c r="R39" s="38" t="s">
        <v>52</v>
      </c>
      <c r="S39" s="36"/>
      <c r="T39" s="36"/>
      <c r="U39" s="36"/>
      <c r="V39" s="36"/>
      <c r="W39" s="36"/>
      <c r="X39" s="36"/>
      <c r="Y39" s="36"/>
      <c r="Z39" s="19" t="s">
        <v>93</v>
      </c>
      <c r="AA39" s="531">
        <f>AA38-(AC21/1000/J40)</f>
        <v>57.951205227817745</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1.8794772182253894E-2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9" priority="1" stopIfTrue="1" operator="equal">
      <formula>$J$23</formula>
    </cfRule>
  </conditionalFormatting>
  <conditionalFormatting sqref="H14">
    <cfRule type="cellIs" dxfId="7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F4" sqref="AF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145</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11</v>
      </c>
      <c r="D9" s="555"/>
      <c r="E9" s="7"/>
      <c r="F9" s="7"/>
      <c r="G9" s="7"/>
      <c r="H9" s="7"/>
      <c r="I9" s="7"/>
      <c r="J9" s="7" t="s">
        <v>77</v>
      </c>
      <c r="K9" s="7"/>
      <c r="L9" s="7"/>
      <c r="M9" s="7"/>
      <c r="N9" s="7"/>
      <c r="O9" s="7"/>
      <c r="P9" s="492">
        <f>H36*1000</f>
        <v>500</v>
      </c>
      <c r="Q9" s="492"/>
      <c r="R9" s="492"/>
      <c r="S9" s="8" t="s">
        <v>78</v>
      </c>
      <c r="T9" s="7"/>
      <c r="U9" s="9" t="s">
        <v>79</v>
      </c>
      <c r="V9" s="492" t="str">
        <f>V35</f>
        <v>D14</v>
      </c>
      <c r="W9" s="492"/>
      <c r="X9" s="499"/>
      <c r="Y9" s="4" t="s">
        <v>80</v>
      </c>
      <c r="Z9" s="7" t="s">
        <v>79</v>
      </c>
      <c r="AA9" s="492" t="str">
        <f>V36</f>
        <v>D15</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D15</v>
      </c>
      <c r="L12" s="497"/>
      <c r="M12" s="18"/>
      <c r="N12" s="18"/>
      <c r="O12" s="18"/>
      <c r="P12" s="18"/>
      <c r="Q12" s="18"/>
      <c r="R12" s="18"/>
      <c r="S12" s="18"/>
      <c r="T12" s="18"/>
      <c r="U12" s="18"/>
      <c r="V12" s="18"/>
      <c r="W12" s="18"/>
      <c r="X12" s="18"/>
      <c r="Y12" s="18"/>
      <c r="Z12" s="18"/>
      <c r="AA12" s="18"/>
      <c r="AB12" s="18" t="s">
        <v>79</v>
      </c>
      <c r="AC12" s="496" t="str">
        <f>V35</f>
        <v>D14</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58.25</v>
      </c>
      <c r="P13" s="498"/>
      <c r="Q13" s="498"/>
      <c r="R13" s="18"/>
      <c r="S13" s="18"/>
      <c r="T13" s="18"/>
      <c r="U13" s="18"/>
      <c r="V13" s="18"/>
      <c r="W13" s="18"/>
      <c r="X13" s="18"/>
      <c r="Y13" s="18"/>
      <c r="Z13" s="18"/>
      <c r="AA13" s="18"/>
      <c r="AB13" s="18"/>
      <c r="AC13" s="18"/>
      <c r="AD13" s="18"/>
      <c r="AE13" s="18" t="s">
        <v>82</v>
      </c>
      <c r="AF13" s="18"/>
      <c r="AG13" s="496">
        <f>AH35</f>
        <v>58.29</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57.89</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54.87</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54.85</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9</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2.6282388749989969</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2.6282388750000019</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2.63</v>
      </c>
      <c r="B23" s="508"/>
      <c r="C23" s="508"/>
      <c r="D23" s="508"/>
      <c r="E23" s="18" t="str">
        <f>IF(A23&lt;F23,"&lt;",IF(A23=F23,"=","&gt;"))</f>
        <v>=</v>
      </c>
      <c r="F23" s="508">
        <f>ROUND(AC21,2)</f>
        <v>2.63</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28"/>
      <c r="U26" s="229"/>
      <c r="V26" s="229"/>
      <c r="W26" s="229"/>
      <c r="X26" s="512">
        <v>0.7</v>
      </c>
      <c r="Y26" s="512"/>
      <c r="Z26" s="229"/>
      <c r="AA26" s="22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29"/>
      <c r="U27" s="513">
        <v>0.09</v>
      </c>
      <c r="V27" s="513"/>
      <c r="W27" s="229"/>
      <c r="X27" s="229"/>
      <c r="Y27" s="229"/>
      <c r="Z27" s="229"/>
      <c r="AA27" s="229"/>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20"/>
      <c r="O28" s="112" t="s">
        <v>84</v>
      </c>
      <c r="P28" s="112"/>
      <c r="Q28" s="112"/>
      <c r="R28" s="112"/>
      <c r="S28" s="112"/>
      <c r="T28" s="229"/>
      <c r="U28" s="229"/>
      <c r="V28" s="229"/>
      <c r="W28" s="229"/>
      <c r="X28" s="229"/>
      <c r="Y28" s="229"/>
      <c r="Z28" s="514">
        <v>0</v>
      </c>
      <c r="AA28" s="229"/>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10.190870000000013</v>
      </c>
      <c r="G29" s="544"/>
      <c r="H29" s="133" t="s">
        <v>35</v>
      </c>
      <c r="I29" s="18"/>
      <c r="J29" s="18"/>
      <c r="K29" s="111" t="s">
        <v>105</v>
      </c>
      <c r="L29" s="112"/>
      <c r="M29" s="515">
        <f>H36</f>
        <v>0.5</v>
      </c>
      <c r="N29" s="546"/>
      <c r="O29" s="112" t="s">
        <v>84</v>
      </c>
      <c r="P29" s="112"/>
      <c r="Q29" s="111"/>
      <c r="R29" s="112"/>
      <c r="S29" s="111"/>
      <c r="T29" s="513">
        <v>1</v>
      </c>
      <c r="U29" s="513"/>
      <c r="V29" s="229"/>
      <c r="W29" s="229"/>
      <c r="X29" s="229"/>
      <c r="Y29" s="229"/>
      <c r="Z29" s="514"/>
      <c r="AA29" s="229"/>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29"/>
      <c r="U30" s="513">
        <f>M28</f>
        <v>0.5</v>
      </c>
      <c r="V30" s="515"/>
      <c r="W30" s="230"/>
      <c r="X30" s="229"/>
      <c r="Y30" s="229"/>
      <c r="Z30" s="516">
        <f>AA38-AC36-Z28-U27</f>
        <v>2.9300000000000033</v>
      </c>
      <c r="AA30" s="229"/>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29"/>
      <c r="U31" s="518">
        <f>M29</f>
        <v>0.5</v>
      </c>
      <c r="V31" s="518"/>
      <c r="W31" s="229"/>
      <c r="X31" s="231"/>
      <c r="Y31" s="229"/>
      <c r="Z31" s="517"/>
      <c r="AA31" s="229"/>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29"/>
      <c r="W32" s="229"/>
      <c r="X32" s="512">
        <f>H39</f>
        <v>1</v>
      </c>
      <c r="Y32" s="512"/>
      <c r="Z32" s="229"/>
      <c r="AA32" s="229"/>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29"/>
      <c r="U33" s="229"/>
      <c r="V33" s="229"/>
      <c r="W33" s="229"/>
      <c r="X33" s="232"/>
      <c r="Y33" s="232"/>
      <c r="Z33" s="229"/>
      <c r="AA33" s="22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info)'!Z21</f>
        <v>9</v>
      </c>
      <c r="I35" s="523"/>
      <c r="J35" s="523"/>
      <c r="K35" s="12" t="s">
        <v>84</v>
      </c>
      <c r="L35" s="12"/>
      <c r="M35" s="12"/>
      <c r="N35" s="12"/>
      <c r="O35" s="12"/>
      <c r="P35" s="12"/>
      <c r="Q35" s="12"/>
      <c r="R35" s="38" t="s">
        <v>42</v>
      </c>
      <c r="S35" s="36"/>
      <c r="T35" s="36"/>
      <c r="U35" s="36"/>
      <c r="V35" s="524" t="str">
        <f>'start(met info)'!C21</f>
        <v>D14</v>
      </c>
      <c r="W35" s="525"/>
      <c r="X35" s="525"/>
      <c r="Y35" s="39"/>
      <c r="Z35" s="12" t="s">
        <v>94</v>
      </c>
      <c r="AA35" s="12"/>
      <c r="AB35" s="12"/>
      <c r="AC35" s="526">
        <f>'start(met info)'!F21</f>
        <v>54.85</v>
      </c>
      <c r="AD35" s="526"/>
      <c r="AE35" s="526"/>
      <c r="AF35" s="36" t="s">
        <v>95</v>
      </c>
      <c r="AG35" s="12"/>
      <c r="AH35" s="526">
        <f>'start(met info)'!G21</f>
        <v>58.29</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info)'!A21</f>
        <v>0.5</v>
      </c>
      <c r="I36" s="523"/>
      <c r="J36" s="523"/>
      <c r="K36" s="12" t="s">
        <v>84</v>
      </c>
      <c r="L36" s="12"/>
      <c r="M36" s="12"/>
      <c r="N36" s="12"/>
      <c r="O36" s="12"/>
      <c r="P36" s="12"/>
      <c r="Q36" s="12"/>
      <c r="R36" s="38" t="s">
        <v>42</v>
      </c>
      <c r="S36" s="36"/>
      <c r="T36" s="36"/>
      <c r="U36" s="36"/>
      <c r="V36" s="529" t="str">
        <f>'start(met info)'!E21</f>
        <v>D15</v>
      </c>
      <c r="W36" s="530"/>
      <c r="X36" s="530"/>
      <c r="Y36" s="39"/>
      <c r="Z36" s="12" t="s">
        <v>45</v>
      </c>
      <c r="AA36" s="12"/>
      <c r="AB36" s="12"/>
      <c r="AC36" s="526">
        <f>'start(met info)'!K21</f>
        <v>54.87</v>
      </c>
      <c r="AD36" s="526"/>
      <c r="AE36" s="526"/>
      <c r="AF36" s="36" t="s">
        <v>95</v>
      </c>
      <c r="AG36" s="12"/>
      <c r="AH36" s="526">
        <f>'start(met info)'!L21</f>
        <v>58.25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5.0600000000000023</v>
      </c>
      <c r="I38" s="534"/>
      <c r="J38" s="534"/>
      <c r="K38" s="19" t="s">
        <v>84</v>
      </c>
      <c r="L38" s="12"/>
      <c r="M38" s="12"/>
      <c r="N38" s="12"/>
      <c r="O38" s="12"/>
      <c r="P38" s="12"/>
      <c r="Q38" s="12"/>
      <c r="R38" s="38" t="s">
        <v>50</v>
      </c>
      <c r="S38" s="36"/>
      <c r="T38" s="36"/>
      <c r="U38" s="36"/>
      <c r="V38" s="36"/>
      <c r="W38" s="36"/>
      <c r="X38" s="36"/>
      <c r="Y38" s="36"/>
      <c r="Z38" s="19" t="s">
        <v>93</v>
      </c>
      <c r="AA38" s="531">
        <f>AH36-0.36</f>
        <v>57.89</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info)'!S21</f>
        <v>1</v>
      </c>
      <c r="I39" s="523"/>
      <c r="J39" s="523"/>
      <c r="K39" s="12" t="s">
        <v>84</v>
      </c>
      <c r="L39" s="12"/>
      <c r="M39" s="12"/>
      <c r="N39" s="12"/>
      <c r="O39" s="12"/>
      <c r="P39" s="12"/>
      <c r="Q39" s="12"/>
      <c r="R39" s="38" t="s">
        <v>52</v>
      </c>
      <c r="S39" s="36"/>
      <c r="T39" s="36"/>
      <c r="U39" s="36"/>
      <c r="V39" s="36"/>
      <c r="W39" s="36"/>
      <c r="X39" s="36"/>
      <c r="Y39" s="36"/>
      <c r="Z39" s="19" t="s">
        <v>93</v>
      </c>
      <c r="AA39" s="531">
        <f>AA38-(AC21/1000/J40)</f>
        <v>57.883576834532377</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6.4231654676234484E-3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77" priority="1" stopIfTrue="1" operator="equal">
      <formula>$J$23</formula>
    </cfRule>
  </conditionalFormatting>
  <conditionalFormatting sqref="H14">
    <cfRule type="cellIs" dxfId="7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12</v>
      </c>
      <c r="D9" s="555"/>
      <c r="E9" s="7"/>
      <c r="F9" s="7"/>
      <c r="G9" s="7"/>
      <c r="H9" s="7"/>
      <c r="I9" s="7"/>
      <c r="J9" s="7" t="s">
        <v>77</v>
      </c>
      <c r="K9" s="7"/>
      <c r="L9" s="7"/>
      <c r="M9" s="7"/>
      <c r="N9" s="7"/>
      <c r="O9" s="7"/>
      <c r="P9" s="492">
        <f>H36*1000</f>
        <v>500</v>
      </c>
      <c r="Q9" s="492"/>
      <c r="R9" s="492"/>
      <c r="S9" s="8" t="s">
        <v>78</v>
      </c>
      <c r="T9" s="7"/>
      <c r="U9" s="9" t="s">
        <v>79</v>
      </c>
      <c r="V9" s="492" t="str">
        <f>V35</f>
        <v>D15</v>
      </c>
      <c r="W9" s="492"/>
      <c r="X9" s="499"/>
      <c r="Y9" s="4" t="s">
        <v>80</v>
      </c>
      <c r="Z9" s="7" t="s">
        <v>79</v>
      </c>
      <c r="AA9" s="492" t="str">
        <f>V36</f>
        <v>D16</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D16</v>
      </c>
      <c r="L12" s="497"/>
      <c r="M12" s="18"/>
      <c r="N12" s="18"/>
      <c r="O12" s="18"/>
      <c r="P12" s="18"/>
      <c r="Q12" s="18"/>
      <c r="R12" s="18"/>
      <c r="S12" s="18"/>
      <c r="T12" s="18"/>
      <c r="U12" s="18"/>
      <c r="V12" s="18"/>
      <c r="W12" s="18"/>
      <c r="X12" s="18"/>
      <c r="Y12" s="18"/>
      <c r="Z12" s="18"/>
      <c r="AA12" s="18"/>
      <c r="AB12" s="18" t="s">
        <v>79</v>
      </c>
      <c r="AC12" s="496" t="str">
        <f>V35</f>
        <v>D15</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58.45</v>
      </c>
      <c r="P13" s="498"/>
      <c r="Q13" s="498"/>
      <c r="R13" s="18"/>
      <c r="S13" s="18"/>
      <c r="T13" s="18"/>
      <c r="U13" s="18"/>
      <c r="V13" s="18"/>
      <c r="W13" s="18"/>
      <c r="X13" s="18"/>
      <c r="Y13" s="18"/>
      <c r="Z13" s="18"/>
      <c r="AA13" s="18"/>
      <c r="AB13" s="18"/>
      <c r="AC13" s="18"/>
      <c r="AD13" s="18"/>
      <c r="AE13" s="18" t="s">
        <v>82</v>
      </c>
      <c r="AF13" s="18"/>
      <c r="AG13" s="496">
        <f>AH35</f>
        <v>58.25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58.06</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55.01</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54.87</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60</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10.654549875000521</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10.654549875000004</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10.65</v>
      </c>
      <c r="B23" s="508"/>
      <c r="C23" s="508"/>
      <c r="D23" s="508"/>
      <c r="E23" s="18" t="str">
        <f>IF(A23&lt;F23,"&lt;",IF(A23=F23,"=","&gt;"))</f>
        <v>=</v>
      </c>
      <c r="F23" s="508">
        <f>ROUND(AC21,2)</f>
        <v>10.65</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33"/>
      <c r="U26" s="234"/>
      <c r="V26" s="234"/>
      <c r="W26" s="234"/>
      <c r="X26" s="512">
        <v>0.7</v>
      </c>
      <c r="Y26" s="512"/>
      <c r="Z26" s="234"/>
      <c r="AA26" s="234"/>
      <c r="AB26" s="23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34"/>
      <c r="U27" s="513">
        <v>0.06</v>
      </c>
      <c r="V27" s="513"/>
      <c r="W27" s="234"/>
      <c r="X27" s="234"/>
      <c r="Y27" s="234"/>
      <c r="Z27" s="234"/>
      <c r="AA27" s="234"/>
      <c r="AB27" s="234"/>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73"/>
      <c r="O28" s="112" t="s">
        <v>84</v>
      </c>
      <c r="P28" s="112"/>
      <c r="Q28" s="112"/>
      <c r="R28" s="112"/>
      <c r="S28" s="112"/>
      <c r="T28" s="234"/>
      <c r="U28" s="234"/>
      <c r="V28" s="234"/>
      <c r="W28" s="234"/>
      <c r="X28" s="234"/>
      <c r="Y28" s="234"/>
      <c r="Z28" s="514">
        <v>0</v>
      </c>
      <c r="AA28" s="234"/>
      <c r="AB28" s="234"/>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10.313330000000015</v>
      </c>
      <c r="G29" s="544"/>
      <c r="H29" s="133" t="s">
        <v>35</v>
      </c>
      <c r="I29" s="18"/>
      <c r="J29" s="18"/>
      <c r="K29" s="111" t="s">
        <v>105</v>
      </c>
      <c r="L29" s="112"/>
      <c r="M29" s="515">
        <f>H36</f>
        <v>0.5</v>
      </c>
      <c r="N29" s="572"/>
      <c r="O29" s="112" t="s">
        <v>84</v>
      </c>
      <c r="P29" s="112"/>
      <c r="Q29" s="111"/>
      <c r="R29" s="112"/>
      <c r="S29" s="111"/>
      <c r="T29" s="513">
        <v>1</v>
      </c>
      <c r="U29" s="513"/>
      <c r="V29" s="234"/>
      <c r="W29" s="234"/>
      <c r="X29" s="234"/>
      <c r="Y29" s="234"/>
      <c r="Z29" s="514"/>
      <c r="AA29" s="234"/>
      <c r="AB29" s="234"/>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34"/>
      <c r="U30" s="513">
        <f>M28</f>
        <v>0.5</v>
      </c>
      <c r="V30" s="515"/>
      <c r="W30" s="235"/>
      <c r="X30" s="234"/>
      <c r="Y30" s="234"/>
      <c r="Z30" s="516">
        <f>AA38-AC36-Z28-U27</f>
        <v>2.9900000000000042</v>
      </c>
      <c r="AA30" s="234"/>
      <c r="AB30" s="234"/>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34"/>
      <c r="U31" s="518">
        <f>M29</f>
        <v>0.5</v>
      </c>
      <c r="V31" s="518"/>
      <c r="W31" s="234"/>
      <c r="X31" s="236"/>
      <c r="Y31" s="234"/>
      <c r="Z31" s="517"/>
      <c r="AA31" s="234"/>
      <c r="AB31" s="234"/>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34"/>
      <c r="W32" s="234"/>
      <c r="X32" s="512">
        <f>H39</f>
        <v>1</v>
      </c>
      <c r="Y32" s="512"/>
      <c r="Z32" s="234"/>
      <c r="AA32" s="234"/>
      <c r="AB32" s="234"/>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34"/>
      <c r="U33" s="234"/>
      <c r="V33" s="234"/>
      <c r="W33" s="234"/>
      <c r="X33" s="237"/>
      <c r="Y33" s="237"/>
      <c r="Z33" s="234"/>
      <c r="AA33" s="234"/>
      <c r="AB33" s="23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info)'!Z22</f>
        <v>60</v>
      </c>
      <c r="I35" s="523"/>
      <c r="J35" s="523"/>
      <c r="K35" s="12" t="s">
        <v>84</v>
      </c>
      <c r="L35" s="12"/>
      <c r="M35" s="12"/>
      <c r="N35" s="12"/>
      <c r="O35" s="12"/>
      <c r="P35" s="12"/>
      <c r="Q35" s="12"/>
      <c r="R35" s="38" t="s">
        <v>42</v>
      </c>
      <c r="S35" s="36"/>
      <c r="T35" s="36"/>
      <c r="U35" s="36"/>
      <c r="V35" s="524" t="str">
        <f>'start(met info)'!C22</f>
        <v>D15</v>
      </c>
      <c r="W35" s="525"/>
      <c r="X35" s="525"/>
      <c r="Y35" s="39"/>
      <c r="Z35" s="12" t="s">
        <v>94</v>
      </c>
      <c r="AA35" s="12"/>
      <c r="AB35" s="12"/>
      <c r="AC35" s="526">
        <f>'start(met info)'!F22</f>
        <v>54.87</v>
      </c>
      <c r="AD35" s="526"/>
      <c r="AE35" s="526"/>
      <c r="AF35" s="36" t="s">
        <v>95</v>
      </c>
      <c r="AG35" s="12"/>
      <c r="AH35" s="526">
        <f>'start(met info)'!G22</f>
        <v>58.25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info)'!A22</f>
        <v>0.5</v>
      </c>
      <c r="I36" s="523"/>
      <c r="J36" s="523"/>
      <c r="K36" s="12" t="s">
        <v>84</v>
      </c>
      <c r="L36" s="12"/>
      <c r="M36" s="12"/>
      <c r="N36" s="12"/>
      <c r="O36" s="12"/>
      <c r="P36" s="12"/>
      <c r="Q36" s="12"/>
      <c r="R36" s="38" t="s">
        <v>42</v>
      </c>
      <c r="S36" s="36"/>
      <c r="T36" s="36"/>
      <c r="U36" s="36"/>
      <c r="V36" s="529" t="str">
        <f>'start(met info)'!E22</f>
        <v>D16</v>
      </c>
      <c r="W36" s="530"/>
      <c r="X36" s="530"/>
      <c r="Y36" s="39"/>
      <c r="Z36" s="12" t="s">
        <v>45</v>
      </c>
      <c r="AA36" s="12"/>
      <c r="AB36" s="12"/>
      <c r="AC36" s="526">
        <f>'start(met info)'!K22</f>
        <v>55.01</v>
      </c>
      <c r="AD36" s="526"/>
      <c r="AE36" s="526"/>
      <c r="AF36" s="36" t="s">
        <v>95</v>
      </c>
      <c r="AG36" s="12"/>
      <c r="AH36" s="526">
        <f>'start(met info)'!L22</f>
        <v>58.45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5.2400000000000091</v>
      </c>
      <c r="I38" s="534"/>
      <c r="J38" s="534"/>
      <c r="K38" s="19" t="s">
        <v>84</v>
      </c>
      <c r="L38" s="12"/>
      <c r="M38" s="12"/>
      <c r="N38" s="12"/>
      <c r="O38" s="12"/>
      <c r="P38" s="12"/>
      <c r="Q38" s="12"/>
      <c r="R38" s="38" t="s">
        <v>50</v>
      </c>
      <c r="S38" s="36"/>
      <c r="T38" s="36"/>
      <c r="U38" s="36"/>
      <c r="V38" s="36"/>
      <c r="W38" s="36"/>
      <c r="X38" s="36"/>
      <c r="Y38" s="36"/>
      <c r="Z38" s="19" t="s">
        <v>93</v>
      </c>
      <c r="AA38" s="531">
        <f>AH36-0.39</f>
        <v>58.06</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info)'!S22</f>
        <v>1</v>
      </c>
      <c r="I39" s="523"/>
      <c r="J39" s="523"/>
      <c r="K39" s="12" t="s">
        <v>84</v>
      </c>
      <c r="L39" s="12"/>
      <c r="M39" s="12"/>
      <c r="N39" s="12"/>
      <c r="O39" s="12"/>
      <c r="P39" s="12"/>
      <c r="Q39" s="12"/>
      <c r="R39" s="38" t="s">
        <v>52</v>
      </c>
      <c r="S39" s="36"/>
      <c r="T39" s="36"/>
      <c r="U39" s="36"/>
      <c r="V39" s="36"/>
      <c r="W39" s="36"/>
      <c r="X39" s="36"/>
      <c r="Y39" s="36"/>
      <c r="Z39" s="19" t="s">
        <v>93</v>
      </c>
      <c r="AA39" s="531">
        <f>AA38-(AC21/1000/J40)</f>
        <v>58.03396129496403</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2.6038705035972498E-2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5" priority="1" stopIfTrue="1" operator="equal">
      <formula>$J$23</formula>
    </cfRule>
  </conditionalFormatting>
  <conditionalFormatting sqref="H14">
    <cfRule type="cellIs" dxfId="7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146</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13</v>
      </c>
      <c r="D9" s="555"/>
      <c r="E9" s="7"/>
      <c r="F9" s="7"/>
      <c r="G9" s="7"/>
      <c r="H9" s="7"/>
      <c r="I9" s="7"/>
      <c r="J9" s="7" t="s">
        <v>77</v>
      </c>
      <c r="K9" s="7"/>
      <c r="L9" s="7"/>
      <c r="M9" s="7"/>
      <c r="N9" s="7"/>
      <c r="O9" s="7"/>
      <c r="P9" s="492">
        <f>H36*1000</f>
        <v>500</v>
      </c>
      <c r="Q9" s="492"/>
      <c r="R9" s="492"/>
      <c r="S9" s="8" t="s">
        <v>78</v>
      </c>
      <c r="T9" s="7"/>
      <c r="U9" s="9" t="s">
        <v>79</v>
      </c>
      <c r="V9" s="492" t="str">
        <f>V35</f>
        <v>D16</v>
      </c>
      <c r="W9" s="492"/>
      <c r="X9" s="499"/>
      <c r="Y9" s="4" t="s">
        <v>80</v>
      </c>
      <c r="Z9" s="7" t="s">
        <v>79</v>
      </c>
      <c r="AA9" s="492" t="str">
        <f>V36</f>
        <v>D17</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D17</v>
      </c>
      <c r="L12" s="497"/>
      <c r="M12" s="18"/>
      <c r="N12" s="18"/>
      <c r="O12" s="18"/>
      <c r="P12" s="18"/>
      <c r="Q12" s="18"/>
      <c r="R12" s="18"/>
      <c r="S12" s="18"/>
      <c r="T12" s="18"/>
      <c r="U12" s="18"/>
      <c r="V12" s="18"/>
      <c r="W12" s="18"/>
      <c r="X12" s="18"/>
      <c r="Y12" s="18"/>
      <c r="Z12" s="18"/>
      <c r="AA12" s="18"/>
      <c r="AB12" s="18" t="s">
        <v>79</v>
      </c>
      <c r="AC12" s="496" t="str">
        <f>V35</f>
        <v>D16</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58.35</v>
      </c>
      <c r="P13" s="498"/>
      <c r="Q13" s="498"/>
      <c r="R13" s="18"/>
      <c r="S13" s="18"/>
      <c r="T13" s="18"/>
      <c r="U13" s="18"/>
      <c r="V13" s="18"/>
      <c r="W13" s="18"/>
      <c r="X13" s="18"/>
      <c r="Y13" s="18"/>
      <c r="Z13" s="18"/>
      <c r="AA13" s="18"/>
      <c r="AB13" s="18"/>
      <c r="AC13" s="18"/>
      <c r="AD13" s="18"/>
      <c r="AE13" s="18" t="s">
        <v>82</v>
      </c>
      <c r="AF13" s="18"/>
      <c r="AG13" s="496">
        <f>AH35</f>
        <v>58.45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58.01</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55.02</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55.01</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6</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2.1431873749995116</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2.1431873749999988</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2.14</v>
      </c>
      <c r="B23" s="508"/>
      <c r="C23" s="508"/>
      <c r="D23" s="508"/>
      <c r="E23" s="18" t="str">
        <f>IF(A23&lt;F23,"&lt;",IF(A23=F23,"=","&gt;"))</f>
        <v>=</v>
      </c>
      <c r="F23" s="508">
        <f>ROUND(AC21,2)</f>
        <v>2.14</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38"/>
      <c r="U26" s="239"/>
      <c r="V26" s="239"/>
      <c r="W26" s="239"/>
      <c r="X26" s="512">
        <v>0.7</v>
      </c>
      <c r="Y26" s="512"/>
      <c r="Z26" s="239"/>
      <c r="AA26" s="239"/>
      <c r="AB26" s="239"/>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39"/>
      <c r="U27" s="513">
        <v>0.11</v>
      </c>
      <c r="V27" s="513"/>
      <c r="W27" s="239"/>
      <c r="X27" s="239"/>
      <c r="Y27" s="239"/>
      <c r="Z27" s="239"/>
      <c r="AA27" s="239"/>
      <c r="AB27" s="239"/>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20"/>
      <c r="O28" s="112" t="s">
        <v>84</v>
      </c>
      <c r="P28" s="112"/>
      <c r="Q28" s="112"/>
      <c r="R28" s="112"/>
      <c r="S28" s="112"/>
      <c r="T28" s="239"/>
      <c r="U28" s="239"/>
      <c r="V28" s="239"/>
      <c r="W28" s="239"/>
      <c r="X28" s="239"/>
      <c r="Y28" s="239"/>
      <c r="Z28" s="514">
        <v>0</v>
      </c>
      <c r="AA28" s="239"/>
      <c r="AB28" s="239"/>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10.077829999999986</v>
      </c>
      <c r="G29" s="544"/>
      <c r="H29" s="133" t="s">
        <v>35</v>
      </c>
      <c r="I29" s="18"/>
      <c r="J29" s="18"/>
      <c r="K29" s="111" t="s">
        <v>105</v>
      </c>
      <c r="L29" s="112"/>
      <c r="M29" s="515">
        <f>H36</f>
        <v>0.5</v>
      </c>
      <c r="N29" s="546"/>
      <c r="O29" s="112" t="s">
        <v>84</v>
      </c>
      <c r="P29" s="112"/>
      <c r="Q29" s="111"/>
      <c r="R29" s="112"/>
      <c r="S29" s="111"/>
      <c r="T29" s="513">
        <v>1</v>
      </c>
      <c r="U29" s="513"/>
      <c r="V29" s="239"/>
      <c r="W29" s="239"/>
      <c r="X29" s="239"/>
      <c r="Y29" s="239"/>
      <c r="Z29" s="514"/>
      <c r="AA29" s="239"/>
      <c r="AB29" s="239"/>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39"/>
      <c r="U30" s="513">
        <f>M28</f>
        <v>0.5</v>
      </c>
      <c r="V30" s="515"/>
      <c r="W30" s="240"/>
      <c r="X30" s="239"/>
      <c r="Y30" s="239"/>
      <c r="Z30" s="516">
        <f>AA38-AC36-Z28-U27</f>
        <v>2.879999999999995</v>
      </c>
      <c r="AA30" s="239"/>
      <c r="AB30" s="239"/>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39"/>
      <c r="U31" s="518">
        <f>M29</f>
        <v>0.5</v>
      </c>
      <c r="V31" s="518"/>
      <c r="W31" s="239"/>
      <c r="X31" s="241"/>
      <c r="Y31" s="239"/>
      <c r="Z31" s="517"/>
      <c r="AA31" s="239"/>
      <c r="AB31" s="239"/>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39"/>
      <c r="W32" s="239"/>
      <c r="X32" s="512">
        <f>H39</f>
        <v>1</v>
      </c>
      <c r="Y32" s="512"/>
      <c r="Z32" s="239"/>
      <c r="AA32" s="239"/>
      <c r="AB32" s="239"/>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39"/>
      <c r="U33" s="239"/>
      <c r="V33" s="239"/>
      <c r="W33" s="239"/>
      <c r="X33" s="242"/>
      <c r="Y33" s="242"/>
      <c r="Z33" s="239"/>
      <c r="AA33" s="239"/>
      <c r="AB33" s="239"/>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info)'!Z23</f>
        <v>6</v>
      </c>
      <c r="I35" s="523"/>
      <c r="J35" s="523"/>
      <c r="K35" s="12" t="s">
        <v>84</v>
      </c>
      <c r="L35" s="12"/>
      <c r="M35" s="12"/>
      <c r="N35" s="12"/>
      <c r="O35" s="12"/>
      <c r="P35" s="12"/>
      <c r="Q35" s="12"/>
      <c r="R35" s="38" t="s">
        <v>42</v>
      </c>
      <c r="S35" s="36"/>
      <c r="T35" s="36"/>
      <c r="U35" s="36"/>
      <c r="V35" s="524" t="str">
        <f>'start(met info)'!C23</f>
        <v>D16</v>
      </c>
      <c r="W35" s="525"/>
      <c r="X35" s="525"/>
      <c r="Y35" s="39"/>
      <c r="Z35" s="12" t="s">
        <v>94</v>
      </c>
      <c r="AA35" s="12"/>
      <c r="AB35" s="12"/>
      <c r="AC35" s="526">
        <f>'start(met info)'!F23</f>
        <v>55.01</v>
      </c>
      <c r="AD35" s="526"/>
      <c r="AE35" s="526"/>
      <c r="AF35" s="36" t="s">
        <v>95</v>
      </c>
      <c r="AG35" s="12"/>
      <c r="AH35" s="526">
        <f>'start(met info)'!G23</f>
        <v>58.45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info)'!A23</f>
        <v>0.5</v>
      </c>
      <c r="I36" s="523"/>
      <c r="J36" s="523"/>
      <c r="K36" s="12" t="s">
        <v>84</v>
      </c>
      <c r="L36" s="12"/>
      <c r="M36" s="12"/>
      <c r="N36" s="12"/>
      <c r="O36" s="12"/>
      <c r="P36" s="12"/>
      <c r="Q36" s="12"/>
      <c r="R36" s="38" t="s">
        <v>42</v>
      </c>
      <c r="S36" s="36"/>
      <c r="T36" s="36"/>
      <c r="U36" s="36"/>
      <c r="V36" s="529" t="str">
        <f>'start(met info)'!E23</f>
        <v>D17</v>
      </c>
      <c r="W36" s="530"/>
      <c r="X36" s="530"/>
      <c r="Y36" s="39"/>
      <c r="Z36" s="12" t="s">
        <v>45</v>
      </c>
      <c r="AA36" s="12"/>
      <c r="AB36" s="12"/>
      <c r="AC36" s="526">
        <f>'start(met info)'!K23</f>
        <v>55.02</v>
      </c>
      <c r="AD36" s="526"/>
      <c r="AE36" s="526"/>
      <c r="AF36" s="36" t="s">
        <v>95</v>
      </c>
      <c r="AG36" s="12"/>
      <c r="AH36" s="526">
        <f>'start(met info)'!L23</f>
        <v>58.35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4.9899999999999949</v>
      </c>
      <c r="I38" s="534"/>
      <c r="J38" s="534"/>
      <c r="K38" s="19" t="s">
        <v>84</v>
      </c>
      <c r="L38" s="12"/>
      <c r="M38" s="12"/>
      <c r="N38" s="12"/>
      <c r="O38" s="12"/>
      <c r="P38" s="12"/>
      <c r="Q38" s="12"/>
      <c r="R38" s="38" t="s">
        <v>50</v>
      </c>
      <c r="S38" s="36"/>
      <c r="T38" s="36"/>
      <c r="U38" s="36"/>
      <c r="V38" s="36"/>
      <c r="W38" s="36"/>
      <c r="X38" s="36"/>
      <c r="Y38" s="36"/>
      <c r="Z38" s="19" t="s">
        <v>93</v>
      </c>
      <c r="AA38" s="531">
        <f>AH36-0.34</f>
        <v>58.01</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info)'!S23</f>
        <v>1</v>
      </c>
      <c r="I39" s="523"/>
      <c r="J39" s="523"/>
      <c r="K39" s="12" t="s">
        <v>84</v>
      </c>
      <c r="L39" s="12"/>
      <c r="M39" s="12"/>
      <c r="N39" s="12"/>
      <c r="O39" s="12"/>
      <c r="P39" s="12"/>
      <c r="Q39" s="12"/>
      <c r="R39" s="38" t="s">
        <v>52</v>
      </c>
      <c r="S39" s="36"/>
      <c r="T39" s="36"/>
      <c r="U39" s="36"/>
      <c r="V39" s="36"/>
      <c r="W39" s="36"/>
      <c r="X39" s="36"/>
      <c r="Y39" s="36"/>
      <c r="Z39" s="19" t="s">
        <v>93</v>
      </c>
      <c r="AA39" s="531">
        <f>AA38-(AC21/1000/J40)</f>
        <v>58.004762254196642</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5.2377458033561197E-3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3" priority="1" stopIfTrue="1" operator="equal">
      <formula>$J$23</formula>
    </cfRule>
  </conditionalFormatting>
  <conditionalFormatting sqref="H14">
    <cfRule type="cellIs" dxfId="7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J5" sqref="AJ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148</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14</v>
      </c>
      <c r="D9" s="555"/>
      <c r="E9" s="7"/>
      <c r="F9" s="7"/>
      <c r="G9" s="7"/>
      <c r="H9" s="7"/>
      <c r="I9" s="7"/>
      <c r="J9" s="7" t="s">
        <v>77</v>
      </c>
      <c r="K9" s="7"/>
      <c r="L9" s="7"/>
      <c r="M9" s="7"/>
      <c r="N9" s="7"/>
      <c r="O9" s="7"/>
      <c r="P9" s="492">
        <f>H36*1000</f>
        <v>500</v>
      </c>
      <c r="Q9" s="492"/>
      <c r="R9" s="492"/>
      <c r="S9" s="8" t="s">
        <v>78</v>
      </c>
      <c r="T9" s="7"/>
      <c r="U9" s="9" t="s">
        <v>79</v>
      </c>
      <c r="V9" s="492" t="str">
        <f>V35</f>
        <v>D17</v>
      </c>
      <c r="W9" s="492"/>
      <c r="X9" s="499"/>
      <c r="Y9" s="4" t="s">
        <v>80</v>
      </c>
      <c r="Z9" s="7" t="s">
        <v>79</v>
      </c>
      <c r="AA9" s="492" t="str">
        <f>V36</f>
        <v>D18</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D18</v>
      </c>
      <c r="L12" s="497"/>
      <c r="M12" s="18"/>
      <c r="N12" s="18"/>
      <c r="O12" s="18"/>
      <c r="P12" s="18"/>
      <c r="Q12" s="18"/>
      <c r="R12" s="18"/>
      <c r="S12" s="18"/>
      <c r="T12" s="18"/>
      <c r="U12" s="18"/>
      <c r="V12" s="18"/>
      <c r="W12" s="18"/>
      <c r="X12" s="18"/>
      <c r="Y12" s="18"/>
      <c r="Z12" s="18"/>
      <c r="AA12" s="18"/>
      <c r="AB12" s="18" t="s">
        <v>79</v>
      </c>
      <c r="AC12" s="496" t="str">
        <f>V35</f>
        <v>D17</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58.33</v>
      </c>
      <c r="P13" s="498"/>
      <c r="Q13" s="498"/>
      <c r="R13" s="18"/>
      <c r="S13" s="18"/>
      <c r="T13" s="18"/>
      <c r="U13" s="18"/>
      <c r="V13" s="18"/>
      <c r="W13" s="18"/>
      <c r="X13" s="18"/>
      <c r="Y13" s="18"/>
      <c r="Z13" s="18"/>
      <c r="AA13" s="18"/>
      <c r="AB13" s="18"/>
      <c r="AC13" s="18"/>
      <c r="AD13" s="18"/>
      <c r="AE13" s="18" t="s">
        <v>82</v>
      </c>
      <c r="AF13" s="18"/>
      <c r="AG13" s="496">
        <f>AH35</f>
        <v>58.35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57.93</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55.1</v>
      </c>
      <c r="G17" s="497"/>
      <c r="H17" s="497"/>
      <c r="I17" s="18"/>
      <c r="J17" s="83"/>
      <c r="K17" s="82"/>
      <c r="L17" s="83"/>
      <c r="M17" s="82"/>
      <c r="N17" s="82"/>
      <c r="O17" s="82"/>
      <c r="P17" s="82"/>
      <c r="Q17" s="82"/>
      <c r="R17" s="82"/>
      <c r="S17" s="82"/>
      <c r="T17" s="82"/>
      <c r="U17" s="82"/>
      <c r="V17" s="82"/>
      <c r="W17" s="502">
        <f>H36</f>
        <v>0.5</v>
      </c>
      <c r="X17" s="503"/>
      <c r="Y17" s="82" t="s">
        <v>84</v>
      </c>
      <c r="Z17" s="82"/>
      <c r="AA17" s="84"/>
      <c r="AB17" s="18"/>
      <c r="AC17" s="18"/>
      <c r="AD17" s="18"/>
      <c r="AE17" s="18" t="s">
        <v>83</v>
      </c>
      <c r="AF17" s="18"/>
      <c r="AG17" s="496">
        <f>AC35</f>
        <v>55.02</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10</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2.7167868749988244</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2.7167868749999999</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2.72</v>
      </c>
      <c r="B23" s="508"/>
      <c r="C23" s="508"/>
      <c r="D23" s="508"/>
      <c r="E23" s="18" t="str">
        <f>IF(A23&lt;F23,"&lt;",IF(A23=F23,"=","&gt;"))</f>
        <v>=</v>
      </c>
      <c r="F23" s="508">
        <f>ROUND(AC21,2)</f>
        <v>2.72</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43"/>
      <c r="U26" s="244"/>
      <c r="V26" s="244"/>
      <c r="W26" s="244"/>
      <c r="X26" s="512">
        <v>0.7</v>
      </c>
      <c r="Y26" s="512"/>
      <c r="Z26" s="244"/>
      <c r="AA26" s="24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44"/>
      <c r="U27" s="513">
        <v>0.05</v>
      </c>
      <c r="V27" s="513"/>
      <c r="W27" s="244"/>
      <c r="X27" s="244"/>
      <c r="Y27" s="244"/>
      <c r="Z27" s="244"/>
      <c r="AA27" s="244"/>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0.5</v>
      </c>
      <c r="N28" s="520"/>
      <c r="O28" s="112" t="s">
        <v>84</v>
      </c>
      <c r="P28" s="112"/>
      <c r="Q28" s="112"/>
      <c r="R28" s="112"/>
      <c r="S28" s="112"/>
      <c r="T28" s="244"/>
      <c r="U28" s="244"/>
      <c r="V28" s="244"/>
      <c r="W28" s="244"/>
      <c r="X28" s="244"/>
      <c r="Y28" s="244"/>
      <c r="Z28" s="514">
        <v>0</v>
      </c>
      <c r="AA28" s="244"/>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9.6319499999999962</v>
      </c>
      <c r="G29" s="544"/>
      <c r="H29" s="133" t="s">
        <v>35</v>
      </c>
      <c r="I29" s="18"/>
      <c r="J29" s="18"/>
      <c r="K29" s="111" t="s">
        <v>105</v>
      </c>
      <c r="L29" s="112"/>
      <c r="M29" s="515">
        <f>H36</f>
        <v>0.5</v>
      </c>
      <c r="N29" s="546"/>
      <c r="O29" s="112" t="s">
        <v>84</v>
      </c>
      <c r="P29" s="112"/>
      <c r="Q29" s="111"/>
      <c r="R29" s="112"/>
      <c r="S29" s="111"/>
      <c r="T29" s="513">
        <v>1</v>
      </c>
      <c r="U29" s="513"/>
      <c r="V29" s="244"/>
      <c r="W29" s="244"/>
      <c r="X29" s="244"/>
      <c r="Y29" s="244"/>
      <c r="Z29" s="514"/>
      <c r="AA29" s="244"/>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44"/>
      <c r="U30" s="513">
        <f>M28</f>
        <v>0.5</v>
      </c>
      <c r="V30" s="515"/>
      <c r="W30" s="245"/>
      <c r="X30" s="244"/>
      <c r="Y30" s="244"/>
      <c r="Z30" s="516">
        <f>AA38-AC36-Z28-U27</f>
        <v>2.7799999999999985</v>
      </c>
      <c r="AA30" s="244"/>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44"/>
      <c r="U31" s="518">
        <f>M29</f>
        <v>0.5</v>
      </c>
      <c r="V31" s="518"/>
      <c r="W31" s="244"/>
      <c r="X31" s="246"/>
      <c r="Y31" s="244"/>
      <c r="Z31" s="517"/>
      <c r="AA31" s="244"/>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44"/>
      <c r="W32" s="244"/>
      <c r="X32" s="512">
        <f>H39</f>
        <v>1</v>
      </c>
      <c r="Y32" s="512"/>
      <c r="Z32" s="244"/>
      <c r="AA32" s="244"/>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44"/>
      <c r="U33" s="244"/>
      <c r="V33" s="244"/>
      <c r="W33" s="244"/>
      <c r="X33" s="247"/>
      <c r="Y33" s="247"/>
      <c r="Z33" s="244"/>
      <c r="AA33" s="24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info)'!Z24</f>
        <v>10</v>
      </c>
      <c r="I35" s="523"/>
      <c r="J35" s="523"/>
      <c r="K35" s="12" t="s">
        <v>84</v>
      </c>
      <c r="L35" s="12"/>
      <c r="M35" s="12"/>
      <c r="N35" s="12"/>
      <c r="O35" s="12"/>
      <c r="P35" s="12"/>
      <c r="Q35" s="12"/>
      <c r="R35" s="38" t="s">
        <v>42</v>
      </c>
      <c r="S35" s="36"/>
      <c r="T35" s="36"/>
      <c r="U35" s="36"/>
      <c r="V35" s="524" t="str">
        <f>'start(met info)'!C24</f>
        <v>D17</v>
      </c>
      <c r="W35" s="525"/>
      <c r="X35" s="525"/>
      <c r="Y35" s="39"/>
      <c r="Z35" s="12" t="s">
        <v>94</v>
      </c>
      <c r="AA35" s="12"/>
      <c r="AB35" s="12"/>
      <c r="AC35" s="526">
        <f>'start(met info)'!F24</f>
        <v>55.02</v>
      </c>
      <c r="AD35" s="526"/>
      <c r="AE35" s="526"/>
      <c r="AF35" s="36" t="s">
        <v>95</v>
      </c>
      <c r="AG35" s="12"/>
      <c r="AH35" s="526">
        <f>'start(met info)'!G24</f>
        <v>58.35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info)'!A24</f>
        <v>0.5</v>
      </c>
      <c r="I36" s="523"/>
      <c r="J36" s="523"/>
      <c r="K36" s="12" t="s">
        <v>84</v>
      </c>
      <c r="L36" s="12"/>
      <c r="M36" s="12"/>
      <c r="N36" s="12"/>
      <c r="O36" s="12"/>
      <c r="P36" s="12"/>
      <c r="Q36" s="12"/>
      <c r="R36" s="38" t="s">
        <v>42</v>
      </c>
      <c r="S36" s="36"/>
      <c r="T36" s="36"/>
      <c r="U36" s="36"/>
      <c r="V36" s="529" t="str">
        <f>'start(met info)'!E24</f>
        <v>D18</v>
      </c>
      <c r="W36" s="530"/>
      <c r="X36" s="530"/>
      <c r="Y36" s="39"/>
      <c r="Z36" s="12" t="s">
        <v>45</v>
      </c>
      <c r="AA36" s="12"/>
      <c r="AB36" s="12"/>
      <c r="AC36" s="526">
        <f>'start(met info)'!K24</f>
        <v>55.1</v>
      </c>
      <c r="AD36" s="526"/>
      <c r="AE36" s="526"/>
      <c r="AF36" s="36" t="s">
        <v>95</v>
      </c>
      <c r="AG36" s="12"/>
      <c r="AH36" s="526">
        <f>'start(met info)'!L24</f>
        <v>58.33</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4.7399999999999949</v>
      </c>
      <c r="I38" s="534"/>
      <c r="J38" s="534"/>
      <c r="K38" s="19" t="s">
        <v>84</v>
      </c>
      <c r="L38" s="12"/>
      <c r="M38" s="12"/>
      <c r="N38" s="12"/>
      <c r="O38" s="12"/>
      <c r="P38" s="12"/>
      <c r="Q38" s="12"/>
      <c r="R38" s="38" t="s">
        <v>50</v>
      </c>
      <c r="S38" s="36"/>
      <c r="T38" s="36"/>
      <c r="U38" s="36"/>
      <c r="V38" s="36"/>
      <c r="W38" s="36"/>
      <c r="X38" s="36"/>
      <c r="Y38" s="36"/>
      <c r="Z38" s="19" t="s">
        <v>93</v>
      </c>
      <c r="AA38" s="531">
        <f>AH36-0.4</f>
        <v>57.93</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info)'!S24</f>
        <v>1</v>
      </c>
      <c r="I39" s="523"/>
      <c r="J39" s="523"/>
      <c r="K39" s="12" t="s">
        <v>84</v>
      </c>
      <c r="L39" s="12"/>
      <c r="M39" s="12"/>
      <c r="N39" s="12"/>
      <c r="O39" s="12"/>
      <c r="P39" s="12"/>
      <c r="Q39" s="12"/>
      <c r="R39" s="38" t="s">
        <v>52</v>
      </c>
      <c r="S39" s="36"/>
      <c r="T39" s="36"/>
      <c r="U39" s="36"/>
      <c r="V39" s="36"/>
      <c r="W39" s="36"/>
      <c r="X39" s="36"/>
      <c r="Y39" s="36"/>
      <c r="Z39" s="19" t="s">
        <v>93</v>
      </c>
      <c r="AA39" s="531">
        <f>AA38-(AC21/1000/J40)</f>
        <v>57.923360431654679</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6.6395683453208676E-3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1" priority="1" stopIfTrue="1" operator="equal">
      <formula>$J$23</formula>
    </cfRule>
  </conditionalFormatting>
  <conditionalFormatting sqref="H14">
    <cfRule type="cellIs" dxfId="7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N11" sqref="AN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149</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15</v>
      </c>
      <c r="D9" s="555"/>
      <c r="E9" s="7"/>
      <c r="F9" s="7"/>
      <c r="G9" s="7"/>
      <c r="H9" s="7"/>
      <c r="I9" s="7"/>
      <c r="J9" s="7" t="s">
        <v>77</v>
      </c>
      <c r="K9" s="7"/>
      <c r="L9" s="7"/>
      <c r="M9" s="7"/>
      <c r="N9" s="7"/>
      <c r="O9" s="7"/>
      <c r="P9" s="492">
        <f>H36*1000</f>
        <v>0</v>
      </c>
      <c r="Q9" s="492"/>
      <c r="R9" s="492"/>
      <c r="S9" s="8" t="s">
        <v>78</v>
      </c>
      <c r="T9" s="7"/>
      <c r="U9" s="9" t="s">
        <v>79</v>
      </c>
      <c r="V9" s="492">
        <f>V35</f>
        <v>0</v>
      </c>
      <c r="W9" s="492"/>
      <c r="X9" s="499"/>
      <c r="Y9" s="4"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-0.35</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48"/>
      <c r="U26" s="249"/>
      <c r="V26" s="249"/>
      <c r="W26" s="249"/>
      <c r="X26" s="512">
        <v>0.7</v>
      </c>
      <c r="Y26" s="512"/>
      <c r="Z26" s="249"/>
      <c r="AA26" s="249"/>
      <c r="AB26" s="249"/>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49"/>
      <c r="U27" s="513">
        <v>0.1</v>
      </c>
      <c r="V27" s="513"/>
      <c r="W27" s="249"/>
      <c r="X27" s="249"/>
      <c r="Y27" s="249"/>
      <c r="Z27" s="249"/>
      <c r="AA27" s="249"/>
      <c r="AB27" s="249"/>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v>
      </c>
      <c r="N28" s="520"/>
      <c r="O28" s="112" t="s">
        <v>84</v>
      </c>
      <c r="P28" s="112"/>
      <c r="Q28" s="112"/>
      <c r="R28" s="112"/>
      <c r="S28" s="112"/>
      <c r="T28" s="249"/>
      <c r="U28" s="249"/>
      <c r="V28" s="249"/>
      <c r="W28" s="249"/>
      <c r="X28" s="249"/>
      <c r="Y28" s="249"/>
      <c r="Z28" s="514">
        <v>0</v>
      </c>
      <c r="AA28" s="249"/>
      <c r="AB28" s="249"/>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-0.16485</v>
      </c>
      <c r="G29" s="544"/>
      <c r="H29" s="133" t="s">
        <v>35</v>
      </c>
      <c r="I29" s="18"/>
      <c r="J29" s="18"/>
      <c r="K29" s="111" t="s">
        <v>105</v>
      </c>
      <c r="L29" s="112"/>
      <c r="M29" s="515">
        <f>H36</f>
        <v>0</v>
      </c>
      <c r="N29" s="546"/>
      <c r="O29" s="112" t="s">
        <v>84</v>
      </c>
      <c r="P29" s="112"/>
      <c r="Q29" s="111"/>
      <c r="R29" s="112"/>
      <c r="S29" s="111"/>
      <c r="T29" s="513">
        <v>1</v>
      </c>
      <c r="U29" s="513"/>
      <c r="V29" s="249"/>
      <c r="W29" s="249"/>
      <c r="X29" s="249"/>
      <c r="Y29" s="249"/>
      <c r="Z29" s="514"/>
      <c r="AA29" s="249"/>
      <c r="AB29" s="249"/>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49"/>
      <c r="U30" s="513">
        <f>M28</f>
        <v>0</v>
      </c>
      <c r="V30" s="515"/>
      <c r="W30" s="250"/>
      <c r="X30" s="249"/>
      <c r="Y30" s="249"/>
      <c r="Z30" s="516">
        <f>AA38-AC36-Z28-U27</f>
        <v>-0.44999999999999996</v>
      </c>
      <c r="AA30" s="249"/>
      <c r="AB30" s="249"/>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49"/>
      <c r="U31" s="518">
        <f>M29</f>
        <v>0</v>
      </c>
      <c r="V31" s="518"/>
      <c r="W31" s="249"/>
      <c r="X31" s="251"/>
      <c r="Y31" s="249"/>
      <c r="Z31" s="517"/>
      <c r="AA31" s="249"/>
      <c r="AB31" s="249"/>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49"/>
      <c r="W32" s="249"/>
      <c r="X32" s="512">
        <f>H39</f>
        <v>0</v>
      </c>
      <c r="Y32" s="512"/>
      <c r="Z32" s="249"/>
      <c r="AA32" s="249"/>
      <c r="AB32" s="249"/>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49"/>
      <c r="U33" s="249"/>
      <c r="V33" s="249"/>
      <c r="W33" s="249"/>
      <c r="X33" s="252"/>
      <c r="Y33" s="252"/>
      <c r="Z33" s="249"/>
      <c r="AA33" s="249"/>
      <c r="AB33" s="249"/>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info)'!Z25</f>
        <v/>
      </c>
      <c r="I35" s="523"/>
      <c r="J35" s="523"/>
      <c r="K35" s="12" t="s">
        <v>84</v>
      </c>
      <c r="L35" s="12"/>
      <c r="M35" s="12"/>
      <c r="N35" s="12"/>
      <c r="O35" s="12"/>
      <c r="P35" s="12"/>
      <c r="Q35" s="12"/>
      <c r="R35" s="38" t="s">
        <v>42</v>
      </c>
      <c r="S35" s="36"/>
      <c r="T35" s="36"/>
      <c r="U35" s="36"/>
      <c r="V35" s="524">
        <f>'start(met info)'!C25</f>
        <v>0</v>
      </c>
      <c r="W35" s="525"/>
      <c r="X35" s="525"/>
      <c r="Y35" s="39"/>
      <c r="Z35" s="12" t="s">
        <v>94</v>
      </c>
      <c r="AA35" s="12"/>
      <c r="AB35" s="12"/>
      <c r="AC35" s="526">
        <f>'start(met info)'!F25</f>
        <v>0</v>
      </c>
      <c r="AD35" s="526"/>
      <c r="AE35" s="526"/>
      <c r="AF35" s="36" t="s">
        <v>95</v>
      </c>
      <c r="AG35" s="12"/>
      <c r="AH35" s="526">
        <f>'start(met info)'!G25</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info)'!A25</f>
        <v>0</v>
      </c>
      <c r="I36" s="523"/>
      <c r="J36" s="523"/>
      <c r="K36" s="12" t="s">
        <v>84</v>
      </c>
      <c r="L36" s="12"/>
      <c r="M36" s="12"/>
      <c r="N36" s="12"/>
      <c r="O36" s="12"/>
      <c r="P36" s="12"/>
      <c r="Q36" s="12"/>
      <c r="R36" s="38" t="s">
        <v>42</v>
      </c>
      <c r="S36" s="36"/>
      <c r="T36" s="36"/>
      <c r="U36" s="36"/>
      <c r="V36" s="529">
        <f>'start(met info)'!E25</f>
        <v>0</v>
      </c>
      <c r="W36" s="530"/>
      <c r="X36" s="530"/>
      <c r="Y36" s="39"/>
      <c r="Z36" s="12" t="s">
        <v>45</v>
      </c>
      <c r="AA36" s="12"/>
      <c r="AB36" s="12"/>
      <c r="AC36" s="526">
        <f>'start(met info)'!K25</f>
        <v>0</v>
      </c>
      <c r="AD36" s="526"/>
      <c r="AE36" s="526"/>
      <c r="AF36" s="36" t="s">
        <v>95</v>
      </c>
      <c r="AG36" s="12"/>
      <c r="AH36" s="526">
        <f>'start(met info)'!L25</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v>
      </c>
      <c r="I38" s="534"/>
      <c r="J38" s="534"/>
      <c r="K38" s="19" t="s">
        <v>84</v>
      </c>
      <c r="L38" s="12"/>
      <c r="M38" s="12"/>
      <c r="N38" s="12"/>
      <c r="O38" s="12"/>
      <c r="P38" s="12"/>
      <c r="Q38" s="12"/>
      <c r="R38" s="38" t="s">
        <v>50</v>
      </c>
      <c r="S38" s="36"/>
      <c r="T38" s="36"/>
      <c r="U38" s="36"/>
      <c r="V38" s="36"/>
      <c r="W38" s="36"/>
      <c r="X38" s="36"/>
      <c r="Y38" s="36"/>
      <c r="Z38" s="19" t="s">
        <v>93</v>
      </c>
      <c r="AA38" s="531">
        <f>AH36-0.35</f>
        <v>-0.35</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info)'!S25</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K12:L12"/>
    <mergeCell ref="AC12:AE12"/>
    <mergeCell ref="O13:Q13"/>
    <mergeCell ref="AG13:AI13"/>
    <mergeCell ref="E14:F14"/>
    <mergeCell ref="A10:AJ10"/>
    <mergeCell ref="A6:AJ7"/>
    <mergeCell ref="A9:B9"/>
    <mergeCell ref="C9:D9"/>
    <mergeCell ref="P9:R9"/>
    <mergeCell ref="AA9:AF9"/>
    <mergeCell ref="V9:X9"/>
    <mergeCell ref="A25:AJ25"/>
    <mergeCell ref="X26:Y26"/>
    <mergeCell ref="U27:V27"/>
    <mergeCell ref="W17:X17"/>
    <mergeCell ref="AG17:AI17"/>
    <mergeCell ref="R18:T18"/>
    <mergeCell ref="F17:H17"/>
    <mergeCell ref="A21:J21"/>
    <mergeCell ref="K21:O21"/>
    <mergeCell ref="R21:AB21"/>
    <mergeCell ref="AC21:AG21"/>
    <mergeCell ref="A23:D23"/>
    <mergeCell ref="F23:H23"/>
    <mergeCell ref="F29:G29"/>
    <mergeCell ref="M29:N29"/>
    <mergeCell ref="M30:N30"/>
    <mergeCell ref="Z28:Z29"/>
    <mergeCell ref="T29:U29"/>
    <mergeCell ref="U30:V30"/>
    <mergeCell ref="Z30:Z31"/>
    <mergeCell ref="U31:V31"/>
    <mergeCell ref="M31:N31"/>
    <mergeCell ref="M28:N28"/>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69" priority="1" stopIfTrue="1" operator="equal">
      <formula>$J$23</formula>
    </cfRule>
  </conditionalFormatting>
  <conditionalFormatting sqref="H14">
    <cfRule type="cellIs" dxfId="6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J1" sqref="AJ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16</v>
      </c>
      <c r="D9" s="555"/>
      <c r="E9" s="7"/>
      <c r="F9" s="7"/>
      <c r="G9" s="7"/>
      <c r="H9" s="7"/>
      <c r="I9" s="7"/>
      <c r="J9" s="7" t="s">
        <v>77</v>
      </c>
      <c r="K9" s="7"/>
      <c r="L9" s="7"/>
      <c r="M9" s="7"/>
      <c r="N9" s="7"/>
      <c r="O9" s="7"/>
      <c r="P9" s="492">
        <f>H36*1000</f>
        <v>0</v>
      </c>
      <c r="Q9" s="492"/>
      <c r="R9" s="492"/>
      <c r="S9" s="8" t="s">
        <v>78</v>
      </c>
      <c r="T9" s="7"/>
      <c r="U9" s="9" t="s">
        <v>79</v>
      </c>
      <c r="V9" s="492">
        <f>V35</f>
        <v>0</v>
      </c>
      <c r="W9" s="492"/>
      <c r="X9" s="499"/>
      <c r="Y9" s="4"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53"/>
      <c r="U26" s="254"/>
      <c r="V26" s="254"/>
      <c r="W26" s="254"/>
      <c r="X26" s="512">
        <v>0.7</v>
      </c>
      <c r="Y26" s="512"/>
      <c r="Z26" s="254"/>
      <c r="AA26" s="25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54"/>
      <c r="U27" s="513">
        <v>0.08</v>
      </c>
      <c r="V27" s="513"/>
      <c r="W27" s="254"/>
      <c r="X27" s="254"/>
      <c r="Y27" s="254"/>
      <c r="Z27" s="254"/>
      <c r="AA27" s="254"/>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v>
      </c>
      <c r="N28" s="520"/>
      <c r="O28" s="112" t="s">
        <v>84</v>
      </c>
      <c r="P28" s="112"/>
      <c r="Q28" s="112"/>
      <c r="R28" s="112"/>
      <c r="S28" s="112"/>
      <c r="T28" s="254"/>
      <c r="U28" s="254"/>
      <c r="V28" s="254"/>
      <c r="W28" s="254"/>
      <c r="X28" s="254"/>
      <c r="Y28" s="254"/>
      <c r="Z28" s="514">
        <v>0</v>
      </c>
      <c r="AA28" s="254"/>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11" t="s">
        <v>105</v>
      </c>
      <c r="L29" s="112"/>
      <c r="M29" s="515">
        <f>H36</f>
        <v>0</v>
      </c>
      <c r="N29" s="546"/>
      <c r="O29" s="112" t="s">
        <v>84</v>
      </c>
      <c r="P29" s="112"/>
      <c r="Q29" s="111"/>
      <c r="R29" s="112"/>
      <c r="S29" s="111"/>
      <c r="T29" s="513">
        <v>1</v>
      </c>
      <c r="U29" s="513"/>
      <c r="V29" s="254"/>
      <c r="W29" s="254"/>
      <c r="X29" s="254"/>
      <c r="Y29" s="254"/>
      <c r="Z29" s="514"/>
      <c r="AA29" s="254"/>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54"/>
      <c r="U30" s="513">
        <f>M28</f>
        <v>0</v>
      </c>
      <c r="V30" s="515"/>
      <c r="W30" s="255"/>
      <c r="X30" s="254"/>
      <c r="Y30" s="254"/>
      <c r="Z30" s="516">
        <f>AA38-AC36-Z28-U27</f>
        <v>-0.45</v>
      </c>
      <c r="AA30" s="254"/>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54"/>
      <c r="U31" s="518">
        <f>M29</f>
        <v>0</v>
      </c>
      <c r="V31" s="518"/>
      <c r="W31" s="254"/>
      <c r="X31" s="256"/>
      <c r="Y31" s="254"/>
      <c r="Z31" s="517"/>
      <c r="AA31" s="254"/>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54"/>
      <c r="W32" s="254"/>
      <c r="X32" s="512">
        <f>H39</f>
        <v>0</v>
      </c>
      <c r="Y32" s="512"/>
      <c r="Z32" s="254"/>
      <c r="AA32" s="254"/>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54"/>
      <c r="U33" s="254"/>
      <c r="V33" s="254"/>
      <c r="W33" s="254"/>
      <c r="X33" s="257"/>
      <c r="Y33" s="257"/>
      <c r="Z33" s="254"/>
      <c r="AA33" s="25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info)'!Z26</f>
        <v/>
      </c>
      <c r="I35" s="523"/>
      <c r="J35" s="523"/>
      <c r="K35" s="12" t="s">
        <v>84</v>
      </c>
      <c r="L35" s="12"/>
      <c r="M35" s="12"/>
      <c r="N35" s="12"/>
      <c r="O35" s="12"/>
      <c r="P35" s="12"/>
      <c r="Q35" s="12"/>
      <c r="R35" s="38" t="s">
        <v>42</v>
      </c>
      <c r="S35" s="36"/>
      <c r="T35" s="36"/>
      <c r="U35" s="36"/>
      <c r="V35" s="524">
        <f>'start(met info)'!C26</f>
        <v>0</v>
      </c>
      <c r="W35" s="525"/>
      <c r="X35" s="525"/>
      <c r="Y35" s="39"/>
      <c r="Z35" s="12" t="s">
        <v>94</v>
      </c>
      <c r="AA35" s="12"/>
      <c r="AB35" s="12"/>
      <c r="AC35" s="526">
        <f>'start(met info)'!F26</f>
        <v>0</v>
      </c>
      <c r="AD35" s="526"/>
      <c r="AE35" s="526"/>
      <c r="AF35" s="36" t="s">
        <v>95</v>
      </c>
      <c r="AG35" s="12"/>
      <c r="AH35" s="526">
        <f>'start(met info)'!G26</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info)'!A26</f>
        <v>0</v>
      </c>
      <c r="I36" s="523"/>
      <c r="J36" s="523"/>
      <c r="K36" s="12" t="s">
        <v>84</v>
      </c>
      <c r="L36" s="12"/>
      <c r="M36" s="12"/>
      <c r="N36" s="12"/>
      <c r="O36" s="12"/>
      <c r="P36" s="12"/>
      <c r="Q36" s="12"/>
      <c r="R36" s="38" t="s">
        <v>42</v>
      </c>
      <c r="S36" s="36"/>
      <c r="T36" s="36"/>
      <c r="U36" s="36"/>
      <c r="V36" s="529">
        <f>'start(met info)'!E26</f>
        <v>0</v>
      </c>
      <c r="W36" s="530"/>
      <c r="X36" s="530"/>
      <c r="Y36" s="39"/>
      <c r="Z36" s="12" t="s">
        <v>45</v>
      </c>
      <c r="AA36" s="12"/>
      <c r="AB36" s="12"/>
      <c r="AC36" s="526">
        <f>'start(met info)'!K26</f>
        <v>0</v>
      </c>
      <c r="AD36" s="526"/>
      <c r="AE36" s="526"/>
      <c r="AF36" s="36" t="s">
        <v>95</v>
      </c>
      <c r="AG36" s="12"/>
      <c r="AH36" s="526">
        <f>'start(met info)'!L26</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info)'!S26</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W17:X17"/>
    <mergeCell ref="AG17:AI17"/>
    <mergeCell ref="R18:T18"/>
    <mergeCell ref="A10:AJ10"/>
    <mergeCell ref="A6:AJ7"/>
    <mergeCell ref="A9:B9"/>
    <mergeCell ref="C9:D9"/>
    <mergeCell ref="P9:R9"/>
    <mergeCell ref="AA9:AF9"/>
    <mergeCell ref="K12:L12"/>
    <mergeCell ref="AC12:AE12"/>
    <mergeCell ref="O13:Q13"/>
    <mergeCell ref="AG13:AI13"/>
    <mergeCell ref="E14:F14"/>
    <mergeCell ref="V9:X9"/>
    <mergeCell ref="F17:H17"/>
    <mergeCell ref="F29:G29"/>
    <mergeCell ref="M29:N29"/>
    <mergeCell ref="M30:N30"/>
    <mergeCell ref="U30:V30"/>
    <mergeCell ref="A25:AJ25"/>
    <mergeCell ref="X26:Y26"/>
    <mergeCell ref="U27:V27"/>
    <mergeCell ref="Z30:Z31"/>
    <mergeCell ref="U31:V31"/>
    <mergeCell ref="M31:N31"/>
    <mergeCell ref="Z28:Z29"/>
    <mergeCell ref="T29:U29"/>
    <mergeCell ref="M28:N28"/>
    <mergeCell ref="T32:U32"/>
    <mergeCell ref="X32:Y32"/>
    <mergeCell ref="A34:AJ34"/>
    <mergeCell ref="H35:J35"/>
    <mergeCell ref="V35:X35"/>
    <mergeCell ref="AC35:AE35"/>
    <mergeCell ref="AH35:AJ35"/>
    <mergeCell ref="A21:J21"/>
    <mergeCell ref="K21:O21"/>
    <mergeCell ref="R21:AB21"/>
    <mergeCell ref="AC21:AG21"/>
    <mergeCell ref="A23:D23"/>
    <mergeCell ref="F23:H23"/>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67" priority="1" stopIfTrue="1" operator="equal">
      <formula>$J$23</formula>
    </cfRule>
  </conditionalFormatting>
  <conditionalFormatting sqref="H14">
    <cfRule type="cellIs" dxfId="6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3" workbookViewId="0">
      <selection activeCell="AM39" sqref="AM3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17</v>
      </c>
      <c r="D9" s="555"/>
      <c r="E9" s="7"/>
      <c r="F9" s="7"/>
      <c r="G9" s="7"/>
      <c r="H9" s="7"/>
      <c r="I9" s="7"/>
      <c r="J9" s="7" t="s">
        <v>77</v>
      </c>
      <c r="K9" s="7"/>
      <c r="L9" s="7"/>
      <c r="M9" s="7"/>
      <c r="N9" s="7"/>
      <c r="O9" s="7"/>
      <c r="P9" s="492">
        <f>H36*1000</f>
        <v>400</v>
      </c>
      <c r="Q9" s="492"/>
      <c r="R9" s="492"/>
      <c r="S9" s="8" t="s">
        <v>78</v>
      </c>
      <c r="T9" s="7"/>
      <c r="U9" s="9" t="s">
        <v>79</v>
      </c>
      <c r="V9" s="492" t="str">
        <f>V35</f>
        <v>D20</v>
      </c>
      <c r="W9" s="492"/>
      <c r="X9" s="499"/>
      <c r="Y9" s="4" t="s">
        <v>80</v>
      </c>
      <c r="Z9" s="7" t="s">
        <v>79</v>
      </c>
      <c r="AA9" s="492" t="str">
        <f>V36</f>
        <v>D21</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D21</v>
      </c>
      <c r="L12" s="497"/>
      <c r="M12" s="18"/>
      <c r="N12" s="18"/>
      <c r="O12" s="18"/>
      <c r="P12" s="18"/>
      <c r="Q12" s="18"/>
      <c r="R12" s="18"/>
      <c r="S12" s="18"/>
      <c r="T12" s="18"/>
      <c r="U12" s="18"/>
      <c r="V12" s="18"/>
      <c r="W12" s="18"/>
      <c r="X12" s="18"/>
      <c r="Y12" s="18"/>
      <c r="Z12" s="18"/>
      <c r="AA12" s="18"/>
      <c r="AB12" s="18" t="s">
        <v>79</v>
      </c>
      <c r="AC12" s="496" t="str">
        <f>V35</f>
        <v>D20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57.96</v>
      </c>
      <c r="P13" s="498"/>
      <c r="Q13" s="498"/>
      <c r="R13" s="18"/>
      <c r="S13" s="18"/>
      <c r="T13" s="18"/>
      <c r="U13" s="18"/>
      <c r="V13" s="18"/>
      <c r="W13" s="18"/>
      <c r="X13" s="18"/>
      <c r="Y13" s="18"/>
      <c r="Z13" s="18"/>
      <c r="AA13" s="18"/>
      <c r="AB13" s="18"/>
      <c r="AC13" s="18"/>
      <c r="AD13" s="18"/>
      <c r="AE13" s="18" t="s">
        <v>82</v>
      </c>
      <c r="AF13" s="18"/>
      <c r="AG13" s="496">
        <f>AH35</f>
        <v>58.2</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508">
        <f>IF((AH36-AA38)&gt;0.5,"FOUT",AA38)</f>
        <v>57.6</v>
      </c>
      <c r="F14" s="574"/>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54.85</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55.95</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38</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5.8600838750000479</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5.8600838750000008</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5.86</v>
      </c>
      <c r="B23" s="508"/>
      <c r="C23" s="508"/>
      <c r="D23" s="508"/>
      <c r="E23" s="18" t="str">
        <f>IF(A23&lt;F23,"&lt;",IF(A23=F23,"=","&gt;"))</f>
        <v>=</v>
      </c>
      <c r="F23" s="508">
        <f>ROUND(AC21,2)</f>
        <v>5.86</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58"/>
      <c r="U26" s="259"/>
      <c r="V26" s="259"/>
      <c r="W26" s="259"/>
      <c r="X26" s="512">
        <v>0.7</v>
      </c>
      <c r="Y26" s="512"/>
      <c r="Z26" s="259"/>
      <c r="AA26" s="25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59"/>
      <c r="U27" s="513">
        <v>0.09</v>
      </c>
      <c r="V27" s="513"/>
      <c r="W27" s="259"/>
      <c r="X27" s="259"/>
      <c r="Y27" s="259"/>
      <c r="Z27" s="259"/>
      <c r="AA27" s="259"/>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0.4</v>
      </c>
      <c r="N28" s="520"/>
      <c r="O28" s="112" t="s">
        <v>84</v>
      </c>
      <c r="P28" s="112"/>
      <c r="Q28" s="112"/>
      <c r="R28" s="112"/>
      <c r="S28" s="112"/>
      <c r="T28" s="259"/>
      <c r="U28" s="259"/>
      <c r="V28" s="259"/>
      <c r="W28" s="259"/>
      <c r="X28" s="259"/>
      <c r="Y28" s="259"/>
      <c r="Z28" s="514">
        <v>0</v>
      </c>
      <c r="AA28" s="259"/>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9.4843700000000002</v>
      </c>
      <c r="G29" s="544"/>
      <c r="H29" s="133" t="s">
        <v>35</v>
      </c>
      <c r="I29" s="18"/>
      <c r="J29" s="18"/>
      <c r="K29" s="111" t="s">
        <v>105</v>
      </c>
      <c r="L29" s="112"/>
      <c r="M29" s="515">
        <f>H36</f>
        <v>0.4</v>
      </c>
      <c r="N29" s="546"/>
      <c r="O29" s="112" t="s">
        <v>84</v>
      </c>
      <c r="P29" s="112"/>
      <c r="Q29" s="111"/>
      <c r="R29" s="112"/>
      <c r="S29" s="111"/>
      <c r="T29" s="513">
        <v>1</v>
      </c>
      <c r="U29" s="513"/>
      <c r="V29" s="259"/>
      <c r="W29" s="259"/>
      <c r="X29" s="259"/>
      <c r="Y29" s="259"/>
      <c r="Z29" s="514"/>
      <c r="AA29" s="259"/>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59"/>
      <c r="U30" s="513">
        <f>M28</f>
        <v>0.4</v>
      </c>
      <c r="V30" s="515"/>
      <c r="W30" s="260"/>
      <c r="X30" s="259"/>
      <c r="Y30" s="259"/>
      <c r="Z30" s="516">
        <f>AA38-AC36-Z28-U27</f>
        <v>2.66</v>
      </c>
      <c r="AA30" s="259"/>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59"/>
      <c r="U31" s="518">
        <f>M29</f>
        <v>0.4</v>
      </c>
      <c r="V31" s="518"/>
      <c r="W31" s="259"/>
      <c r="X31" s="261"/>
      <c r="Y31" s="259"/>
      <c r="Z31" s="517"/>
      <c r="AA31" s="259"/>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59"/>
      <c r="W32" s="259"/>
      <c r="X32" s="512">
        <f>H39</f>
        <v>1</v>
      </c>
      <c r="Y32" s="512"/>
      <c r="Z32" s="259"/>
      <c r="AA32" s="259"/>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59"/>
      <c r="U33" s="259"/>
      <c r="V33" s="259"/>
      <c r="W33" s="259"/>
      <c r="X33" s="262"/>
      <c r="Y33" s="262"/>
      <c r="Z33" s="259"/>
      <c r="AA33" s="25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info)'!Z27</f>
        <v>38</v>
      </c>
      <c r="I35" s="523"/>
      <c r="J35" s="523"/>
      <c r="K35" s="12" t="s">
        <v>84</v>
      </c>
      <c r="L35" s="12"/>
      <c r="M35" s="12"/>
      <c r="N35" s="12"/>
      <c r="O35" s="12"/>
      <c r="P35" s="12"/>
      <c r="Q35" s="12"/>
      <c r="R35" s="38" t="s">
        <v>42</v>
      </c>
      <c r="S35" s="36"/>
      <c r="T35" s="36"/>
      <c r="U35" s="36"/>
      <c r="V35" s="524" t="str">
        <f>'start(met info)'!C27</f>
        <v>D20</v>
      </c>
      <c r="W35" s="525"/>
      <c r="X35" s="525"/>
      <c r="Y35" s="39"/>
      <c r="Z35" s="12" t="s">
        <v>94</v>
      </c>
      <c r="AA35" s="12"/>
      <c r="AB35" s="12"/>
      <c r="AC35" s="526">
        <f>'start(met info)'!F27</f>
        <v>55.95</v>
      </c>
      <c r="AD35" s="526"/>
      <c r="AE35" s="526"/>
      <c r="AF35" s="36" t="s">
        <v>95</v>
      </c>
      <c r="AG35" s="12"/>
      <c r="AH35" s="526">
        <f>'start(met info)'!G27</f>
        <v>58.2</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info)'!A27</f>
        <v>0.4</v>
      </c>
      <c r="I36" s="523"/>
      <c r="J36" s="523"/>
      <c r="K36" s="12" t="s">
        <v>84</v>
      </c>
      <c r="L36" s="12"/>
      <c r="M36" s="12"/>
      <c r="N36" s="12"/>
      <c r="O36" s="12"/>
      <c r="P36" s="12"/>
      <c r="Q36" s="12"/>
      <c r="R36" s="38" t="s">
        <v>42</v>
      </c>
      <c r="S36" s="36"/>
      <c r="T36" s="36"/>
      <c r="U36" s="36"/>
      <c r="V36" s="529" t="str">
        <f>'start(met info)'!E27</f>
        <v>D21</v>
      </c>
      <c r="W36" s="530"/>
      <c r="X36" s="530"/>
      <c r="Y36" s="39"/>
      <c r="Z36" s="12" t="s">
        <v>45</v>
      </c>
      <c r="AA36" s="12"/>
      <c r="AB36" s="12"/>
      <c r="AC36" s="526">
        <f>'start(met info)'!K27</f>
        <v>54.85</v>
      </c>
      <c r="AD36" s="526"/>
      <c r="AE36" s="526"/>
      <c r="AF36" s="36" t="s">
        <v>95</v>
      </c>
      <c r="AG36" s="12"/>
      <c r="AH36" s="526">
        <f>'start(met info)'!L27</f>
        <v>57.96</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3.5999999999999943</v>
      </c>
      <c r="I38" s="534"/>
      <c r="J38" s="534"/>
      <c r="K38" s="19" t="s">
        <v>84</v>
      </c>
      <c r="L38" s="12"/>
      <c r="M38" s="12"/>
      <c r="N38" s="12"/>
      <c r="O38" s="12"/>
      <c r="P38" s="12"/>
      <c r="Q38" s="12"/>
      <c r="R38" s="38" t="s">
        <v>50</v>
      </c>
      <c r="S38" s="36"/>
      <c r="T38" s="36"/>
      <c r="U38" s="36"/>
      <c r="V38" s="36"/>
      <c r="W38" s="36"/>
      <c r="X38" s="36"/>
      <c r="Y38" s="36"/>
      <c r="Z38" s="19" t="s">
        <v>93</v>
      </c>
      <c r="AA38" s="531">
        <f>AH36-0.36</f>
        <v>57.6</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info)'!S27</f>
        <v>1</v>
      </c>
      <c r="I39" s="523"/>
      <c r="J39" s="523"/>
      <c r="K39" s="12" t="s">
        <v>84</v>
      </c>
      <c r="L39" s="12"/>
      <c r="M39" s="12"/>
      <c r="N39" s="12"/>
      <c r="O39" s="12"/>
      <c r="P39" s="12"/>
      <c r="Q39" s="12"/>
      <c r="R39" s="38" t="s">
        <v>52</v>
      </c>
      <c r="S39" s="36"/>
      <c r="T39" s="36"/>
      <c r="U39" s="36"/>
      <c r="V39" s="36"/>
      <c r="W39" s="36"/>
      <c r="X39" s="36"/>
      <c r="Y39" s="36"/>
      <c r="Z39" s="19" t="s">
        <v>93</v>
      </c>
      <c r="AA39" s="531">
        <f>AA38-(AC21/1000/J40)</f>
        <v>57.58567851318945</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1.4321486810551676E-2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5" priority="1" stopIfTrue="1" operator="equal">
      <formula>$J$23</formula>
    </cfRule>
  </conditionalFormatting>
  <conditionalFormatting sqref="H14">
    <cfRule type="cellIs" dxfId="6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4" sqref="AN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18</v>
      </c>
      <c r="D9" s="555"/>
      <c r="E9" s="7"/>
      <c r="F9" s="7"/>
      <c r="G9" s="7"/>
      <c r="H9" s="7"/>
      <c r="I9" s="7"/>
      <c r="J9" s="7" t="s">
        <v>77</v>
      </c>
      <c r="K9" s="7"/>
      <c r="L9" s="7"/>
      <c r="M9" s="7"/>
      <c r="N9" s="7"/>
      <c r="O9" s="7"/>
      <c r="P9" s="492">
        <f>H36*1000</f>
        <v>400</v>
      </c>
      <c r="Q9" s="492"/>
      <c r="R9" s="492"/>
      <c r="S9" s="8" t="s">
        <v>78</v>
      </c>
      <c r="T9" s="7"/>
      <c r="U9" s="9" t="s">
        <v>79</v>
      </c>
      <c r="V9" s="492" t="str">
        <f>V35</f>
        <v>D21</v>
      </c>
      <c r="W9" s="492"/>
      <c r="X9" s="499"/>
      <c r="Y9" s="4" t="s">
        <v>80</v>
      </c>
      <c r="Z9" s="7" t="s">
        <v>79</v>
      </c>
      <c r="AA9" s="492" t="str">
        <f>V36</f>
        <v>D22</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D22</v>
      </c>
      <c r="L12" s="497"/>
      <c r="M12" s="18"/>
      <c r="N12" s="18"/>
      <c r="O12" s="18"/>
      <c r="P12" s="18"/>
      <c r="Q12" s="18"/>
      <c r="R12" s="18"/>
      <c r="S12" s="18"/>
      <c r="T12" s="18"/>
      <c r="U12" s="18"/>
      <c r="V12" s="18"/>
      <c r="W12" s="18"/>
      <c r="X12" s="18"/>
      <c r="Y12" s="18"/>
      <c r="Z12" s="18"/>
      <c r="AA12" s="18"/>
      <c r="AB12" s="18" t="s">
        <v>79</v>
      </c>
      <c r="AC12" s="496" t="str">
        <f>V35</f>
        <v>D21</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58.25</v>
      </c>
      <c r="P13" s="498"/>
      <c r="Q13" s="498"/>
      <c r="R13" s="18"/>
      <c r="S13" s="18"/>
      <c r="T13" s="18"/>
      <c r="U13" s="18"/>
      <c r="V13" s="18"/>
      <c r="W13" s="18"/>
      <c r="X13" s="18"/>
      <c r="Y13" s="18"/>
      <c r="Z13" s="18"/>
      <c r="AA13" s="18"/>
      <c r="AB13" s="18"/>
      <c r="AC13" s="18"/>
      <c r="AD13" s="18"/>
      <c r="AE13" s="18" t="s">
        <v>82</v>
      </c>
      <c r="AF13" s="18"/>
      <c r="AG13" s="496">
        <f>AH35</f>
        <v>58.25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57.87</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55.46</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55.34</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11</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2.3852028750006471</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2.3852028749999987</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2.39</v>
      </c>
      <c r="B23" s="508"/>
      <c r="C23" s="508"/>
      <c r="D23" s="508"/>
      <c r="E23" s="18" t="str">
        <f>IF(A23&lt;F23,"&lt;",IF(A23=F23,"=","&gt;"))</f>
        <v>=</v>
      </c>
      <c r="F23" s="508">
        <f>ROUND(AC21,2)</f>
        <v>2.39</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63"/>
      <c r="U26" s="264"/>
      <c r="V26" s="264"/>
      <c r="W26" s="264"/>
      <c r="X26" s="512">
        <v>0.7</v>
      </c>
      <c r="Y26" s="512"/>
      <c r="Z26" s="264"/>
      <c r="AA26" s="264"/>
      <c r="AB26" s="26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64"/>
      <c r="U27" s="513">
        <v>7.0000000000000007E-2</v>
      </c>
      <c r="V27" s="513"/>
      <c r="W27" s="264"/>
      <c r="X27" s="264"/>
      <c r="Y27" s="264"/>
      <c r="Z27" s="264"/>
      <c r="AA27" s="264"/>
      <c r="AB27" s="264"/>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0.4</v>
      </c>
      <c r="N28" s="520"/>
      <c r="O28" s="112" t="s">
        <v>84</v>
      </c>
      <c r="P28" s="112"/>
      <c r="Q28" s="112"/>
      <c r="R28" s="112"/>
      <c r="S28" s="112"/>
      <c r="T28" s="264"/>
      <c r="U28" s="264"/>
      <c r="V28" s="264"/>
      <c r="W28" s="264"/>
      <c r="X28" s="264"/>
      <c r="Y28" s="264"/>
      <c r="Z28" s="514">
        <v>0</v>
      </c>
      <c r="AA28" s="264"/>
      <c r="AB28" s="264"/>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8.4356099999999881</v>
      </c>
      <c r="G29" s="544"/>
      <c r="H29" s="133" t="s">
        <v>35</v>
      </c>
      <c r="I29" s="18"/>
      <c r="J29" s="18"/>
      <c r="K29" s="111" t="s">
        <v>105</v>
      </c>
      <c r="L29" s="112"/>
      <c r="M29" s="515">
        <f>H36</f>
        <v>0.4</v>
      </c>
      <c r="N29" s="546"/>
      <c r="O29" s="112" t="s">
        <v>84</v>
      </c>
      <c r="P29" s="112"/>
      <c r="Q29" s="111"/>
      <c r="R29" s="112"/>
      <c r="S29" s="111"/>
      <c r="T29" s="513">
        <v>1</v>
      </c>
      <c r="U29" s="513"/>
      <c r="V29" s="264"/>
      <c r="W29" s="264"/>
      <c r="X29" s="264"/>
      <c r="Y29" s="264"/>
      <c r="Z29" s="514"/>
      <c r="AA29" s="264"/>
      <c r="AB29" s="264"/>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64"/>
      <c r="U30" s="513">
        <f>M28</f>
        <v>0.4</v>
      </c>
      <c r="V30" s="515"/>
      <c r="W30" s="265"/>
      <c r="X30" s="264"/>
      <c r="Y30" s="264"/>
      <c r="Z30" s="516">
        <f>AA38-AC36-Z28-U27</f>
        <v>2.3399999999999967</v>
      </c>
      <c r="AA30" s="264"/>
      <c r="AB30" s="264"/>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64"/>
      <c r="U31" s="518">
        <f>M29</f>
        <v>0.4</v>
      </c>
      <c r="V31" s="518"/>
      <c r="W31" s="264"/>
      <c r="X31" s="266"/>
      <c r="Y31" s="264"/>
      <c r="Z31" s="517"/>
      <c r="AA31" s="264"/>
      <c r="AB31" s="264"/>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64"/>
      <c r="W32" s="264"/>
      <c r="X32" s="512">
        <f>H39</f>
        <v>1</v>
      </c>
      <c r="Y32" s="512"/>
      <c r="Z32" s="264"/>
      <c r="AA32" s="264"/>
      <c r="AB32" s="264"/>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64"/>
      <c r="U33" s="264"/>
      <c r="V33" s="264"/>
      <c r="W33" s="264"/>
      <c r="X33" s="267"/>
      <c r="Y33" s="267"/>
      <c r="Z33" s="264"/>
      <c r="AA33" s="264"/>
      <c r="AB33" s="26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info)'!Z28</f>
        <v>11</v>
      </c>
      <c r="I35" s="523"/>
      <c r="J35" s="523"/>
      <c r="K35" s="12" t="s">
        <v>84</v>
      </c>
      <c r="L35" s="12"/>
      <c r="M35" s="12"/>
      <c r="N35" s="12"/>
      <c r="O35" s="12"/>
      <c r="P35" s="12"/>
      <c r="Q35" s="12"/>
      <c r="R35" s="38" t="s">
        <v>42</v>
      </c>
      <c r="S35" s="36"/>
      <c r="T35" s="36"/>
      <c r="U35" s="36"/>
      <c r="V35" s="524" t="str">
        <f>'start(met info)'!C28</f>
        <v>D21</v>
      </c>
      <c r="W35" s="525"/>
      <c r="X35" s="525"/>
      <c r="Y35" s="39"/>
      <c r="Z35" s="12" t="s">
        <v>94</v>
      </c>
      <c r="AA35" s="12"/>
      <c r="AB35" s="12"/>
      <c r="AC35" s="526">
        <f>'start(met info)'!F28</f>
        <v>55.34</v>
      </c>
      <c r="AD35" s="526"/>
      <c r="AE35" s="526"/>
      <c r="AF35" s="36" t="s">
        <v>95</v>
      </c>
      <c r="AG35" s="12"/>
      <c r="AH35" s="526">
        <f>'start(met info)'!G28</f>
        <v>58.25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info)'!A28</f>
        <v>0.4</v>
      </c>
      <c r="I36" s="523"/>
      <c r="J36" s="523"/>
      <c r="K36" s="12" t="s">
        <v>84</v>
      </c>
      <c r="L36" s="12"/>
      <c r="M36" s="12"/>
      <c r="N36" s="12"/>
      <c r="O36" s="12"/>
      <c r="P36" s="12"/>
      <c r="Q36" s="12"/>
      <c r="R36" s="38" t="s">
        <v>42</v>
      </c>
      <c r="S36" s="36"/>
      <c r="T36" s="36"/>
      <c r="U36" s="36"/>
      <c r="V36" s="529" t="str">
        <f>'start(met info)'!E28</f>
        <v>D22</v>
      </c>
      <c r="W36" s="530"/>
      <c r="X36" s="530"/>
      <c r="Y36" s="39"/>
      <c r="Z36" s="12" t="s">
        <v>45</v>
      </c>
      <c r="AA36" s="12"/>
      <c r="AB36" s="12"/>
      <c r="AC36" s="526">
        <f>'start(met info)'!K28</f>
        <v>55.46</v>
      </c>
      <c r="AD36" s="526"/>
      <c r="AE36" s="526"/>
      <c r="AF36" s="36" t="s">
        <v>95</v>
      </c>
      <c r="AG36" s="12"/>
      <c r="AH36" s="526">
        <f>'start(met info)'!L28</f>
        <v>58.25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75">
        <v>0.125</v>
      </c>
      <c r="I37" s="575"/>
      <c r="J37" s="575"/>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4.1399999999999864</v>
      </c>
      <c r="I38" s="534"/>
      <c r="J38" s="534"/>
      <c r="K38" s="19" t="s">
        <v>84</v>
      </c>
      <c r="L38" s="12"/>
      <c r="M38" s="12"/>
      <c r="N38" s="12"/>
      <c r="O38" s="12"/>
      <c r="P38" s="12"/>
      <c r="Q38" s="12"/>
      <c r="R38" s="38" t="s">
        <v>50</v>
      </c>
      <c r="S38" s="36"/>
      <c r="T38" s="36"/>
      <c r="U38" s="36"/>
      <c r="V38" s="36"/>
      <c r="W38" s="36"/>
      <c r="X38" s="36"/>
      <c r="Y38" s="36"/>
      <c r="Z38" s="19" t="s">
        <v>93</v>
      </c>
      <c r="AA38" s="531">
        <f>AH36-0.38</f>
        <v>57.87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info)'!S28</f>
        <v>1</v>
      </c>
      <c r="I39" s="523"/>
      <c r="J39" s="523"/>
      <c r="K39" s="12" t="s">
        <v>84</v>
      </c>
      <c r="L39" s="12"/>
      <c r="M39" s="12"/>
      <c r="N39" s="12"/>
      <c r="O39" s="12"/>
      <c r="P39" s="12"/>
      <c r="Q39" s="12"/>
      <c r="R39" s="38" t="s">
        <v>52</v>
      </c>
      <c r="S39" s="36"/>
      <c r="T39" s="36"/>
      <c r="U39" s="36"/>
      <c r="V39" s="36"/>
      <c r="W39" s="36"/>
      <c r="X39" s="36"/>
      <c r="Y39" s="36"/>
      <c r="Z39" s="19" t="s">
        <v>93</v>
      </c>
      <c r="AA39" s="531">
        <f>AA38-(AC21/1000/J40)</f>
        <v>57.864170791366902</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(3.14*((X26/2)^2))+((3.14*((H37/2)^2))*H42)+AF29</f>
        <v>0.40918125</v>
      </c>
      <c r="K40" s="19" t="s">
        <v>35</v>
      </c>
      <c r="L40" s="12"/>
      <c r="M40" s="12"/>
      <c r="N40" s="12"/>
      <c r="O40" s="12"/>
      <c r="P40" s="12"/>
      <c r="Q40" s="12"/>
      <c r="R40" s="38" t="s">
        <v>54</v>
      </c>
      <c r="S40" s="36"/>
      <c r="T40" s="36"/>
      <c r="U40" s="36"/>
      <c r="V40" s="36"/>
      <c r="W40" s="36"/>
      <c r="X40" s="36"/>
      <c r="Y40" s="36"/>
      <c r="Z40" s="19" t="s">
        <v>93</v>
      </c>
      <c r="AA40" s="528">
        <f>AA38-AA39</f>
        <v>5.8292086330951065E-3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3" priority="1" stopIfTrue="1" operator="equal">
      <formula>$J$23</formula>
    </cfRule>
  </conditionalFormatting>
  <conditionalFormatting sqref="H14">
    <cfRule type="cellIs" dxfId="6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4" sqref="AN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146</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19</v>
      </c>
      <c r="D9" s="555"/>
      <c r="E9" s="7"/>
      <c r="F9" s="7"/>
      <c r="G9" s="7"/>
      <c r="H9" s="7"/>
      <c r="I9" s="7"/>
      <c r="J9" s="7" t="s">
        <v>77</v>
      </c>
      <c r="K9" s="7"/>
      <c r="L9" s="7"/>
      <c r="M9" s="7"/>
      <c r="N9" s="7"/>
      <c r="O9" s="7"/>
      <c r="P9" s="492">
        <f>H36*1000</f>
        <v>400</v>
      </c>
      <c r="Q9" s="492"/>
      <c r="R9" s="492"/>
      <c r="S9" s="8" t="s">
        <v>78</v>
      </c>
      <c r="T9" s="7"/>
      <c r="U9" s="9" t="s">
        <v>79</v>
      </c>
      <c r="V9" s="492" t="str">
        <f>V35</f>
        <v>D22</v>
      </c>
      <c r="W9" s="492"/>
      <c r="X9" s="499"/>
      <c r="Y9" s="4" t="s">
        <v>1</v>
      </c>
      <c r="Z9" s="7" t="s">
        <v>79</v>
      </c>
      <c r="AA9" s="492" t="str">
        <f>V36</f>
        <v>D23</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08" t="s">
        <v>79</v>
      </c>
      <c r="K12" s="496" t="str">
        <f>V36</f>
        <v>D23</v>
      </c>
      <c r="L12" s="497"/>
      <c r="M12" s="18"/>
      <c r="N12" s="18"/>
      <c r="O12" s="18"/>
      <c r="P12" s="18"/>
      <c r="Q12" s="18"/>
      <c r="R12" s="18"/>
      <c r="S12" s="18"/>
      <c r="T12" s="18"/>
      <c r="U12" s="18"/>
      <c r="V12" s="18"/>
      <c r="W12" s="18"/>
      <c r="X12" s="18"/>
      <c r="Y12" s="18"/>
      <c r="Z12" s="18"/>
      <c r="AA12" s="18"/>
      <c r="AB12" s="18" t="s">
        <v>79</v>
      </c>
      <c r="AC12" s="496" t="str">
        <f>V35</f>
        <v>D22</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06" t="s">
        <v>81</v>
      </c>
      <c r="F13" s="72"/>
      <c r="G13" s="72"/>
      <c r="H13" s="72"/>
      <c r="I13" s="18"/>
      <c r="J13" s="18"/>
      <c r="K13" s="18"/>
      <c r="L13" s="18"/>
      <c r="M13" s="18" t="s">
        <v>82</v>
      </c>
      <c r="N13" s="18"/>
      <c r="O13" s="496">
        <f>AH36</f>
        <v>58.25</v>
      </c>
      <c r="P13" s="498"/>
      <c r="Q13" s="498"/>
      <c r="R13" s="18"/>
      <c r="S13" s="18"/>
      <c r="T13" s="18"/>
      <c r="U13" s="18"/>
      <c r="V13" s="18"/>
      <c r="W13" s="18"/>
      <c r="X13" s="18"/>
      <c r="Y13" s="18"/>
      <c r="Z13" s="18"/>
      <c r="AA13" s="18"/>
      <c r="AB13" s="18"/>
      <c r="AC13" s="18"/>
      <c r="AD13" s="18"/>
      <c r="AE13" s="18" t="s">
        <v>82</v>
      </c>
      <c r="AF13" s="18"/>
      <c r="AG13" s="496">
        <f>AH35</f>
        <v>58.53</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57.92</v>
      </c>
      <c r="F14" s="482"/>
      <c r="G14" s="117"/>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55.88</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55.46</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73</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10.034242875000556</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10.034242875000004</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07"/>
      <c r="L22" s="107"/>
      <c r="M22" s="107"/>
      <c r="N22" s="107"/>
      <c r="O22" s="107"/>
      <c r="P22" s="18"/>
      <c r="Q22" s="18"/>
      <c r="R22" s="18"/>
      <c r="S22" s="18"/>
      <c r="T22" s="18"/>
      <c r="U22" s="18"/>
      <c r="V22" s="18"/>
      <c r="W22" s="18"/>
      <c r="X22" s="18"/>
      <c r="Y22" s="18"/>
      <c r="Z22" s="18"/>
      <c r="AA22" s="18"/>
      <c r="AB22" s="18"/>
      <c r="AC22" s="107"/>
      <c r="AD22" s="107"/>
      <c r="AE22" s="107"/>
      <c r="AF22" s="107"/>
      <c r="AG22" s="107"/>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10.029999999999999</v>
      </c>
      <c r="B23" s="508"/>
      <c r="C23" s="508"/>
      <c r="D23" s="508"/>
      <c r="E23" s="18" t="str">
        <f>IF(A23&lt;F23,"&lt;",IF(A23=F23,"=","&gt;"))</f>
        <v>=</v>
      </c>
      <c r="F23" s="508">
        <f>ROUND(AC21,2)</f>
        <v>10.029999999999999</v>
      </c>
      <c r="G23" s="508"/>
      <c r="H23" s="508"/>
      <c r="I23" s="18" t="s">
        <v>88</v>
      </c>
      <c r="J23" s="20" t="str">
        <f>IF(A23&lt;=F23,"De proef voldoet","De proef voldoet niet")</f>
        <v>De proef voldoet</v>
      </c>
      <c r="K23" s="107"/>
      <c r="L23" s="107"/>
      <c r="M23" s="107"/>
      <c r="N23" s="107"/>
      <c r="O23" s="107"/>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12"/>
      <c r="S26" s="112"/>
      <c r="T26" s="269"/>
      <c r="U26" s="268"/>
      <c r="V26" s="268"/>
      <c r="W26" s="268"/>
      <c r="X26" s="512">
        <v>0.7</v>
      </c>
      <c r="Y26" s="512"/>
      <c r="Z26" s="268"/>
      <c r="AA26" s="26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68"/>
      <c r="U27" s="513">
        <v>0.12</v>
      </c>
      <c r="V27" s="513"/>
      <c r="W27" s="268"/>
      <c r="X27" s="268"/>
      <c r="Y27" s="268"/>
      <c r="Z27" s="268"/>
      <c r="AA27" s="268"/>
      <c r="AB27" s="18"/>
      <c r="AC27" s="18"/>
      <c r="AD27" s="18"/>
      <c r="AE27" s="18"/>
      <c r="AF27" s="109"/>
      <c r="AG27" s="109"/>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12" t="s">
        <v>104</v>
      </c>
      <c r="L28" s="112"/>
      <c r="M28" s="545">
        <f>H36</f>
        <v>0.4</v>
      </c>
      <c r="N28" s="520"/>
      <c r="O28" s="112" t="s">
        <v>84</v>
      </c>
      <c r="P28" s="112"/>
      <c r="Q28" s="112"/>
      <c r="R28" s="112"/>
      <c r="S28" s="112"/>
      <c r="T28" s="268"/>
      <c r="U28" s="268"/>
      <c r="V28" s="268"/>
      <c r="W28" s="268"/>
      <c r="X28" s="268"/>
      <c r="Y28" s="268"/>
      <c r="Z28" s="514">
        <v>0</v>
      </c>
      <c r="AA28" s="268"/>
      <c r="AB28" s="18"/>
      <c r="AC28" s="112"/>
      <c r="AD28" s="112"/>
      <c r="AE28" s="112"/>
      <c r="AF28" s="112"/>
      <c r="AG28" s="11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7.2267099999999971</v>
      </c>
      <c r="G29" s="544"/>
      <c r="H29" s="133" t="s">
        <v>35</v>
      </c>
      <c r="I29" s="18"/>
      <c r="J29" s="18"/>
      <c r="K29" s="111" t="s">
        <v>105</v>
      </c>
      <c r="L29" s="112"/>
      <c r="M29" s="515">
        <f>H36</f>
        <v>0.4</v>
      </c>
      <c r="N29" s="546"/>
      <c r="O29" s="112" t="s">
        <v>84</v>
      </c>
      <c r="P29" s="112"/>
      <c r="Q29" s="111"/>
      <c r="R29" s="112"/>
      <c r="S29" s="111"/>
      <c r="T29" s="513">
        <v>1</v>
      </c>
      <c r="U29" s="513"/>
      <c r="V29" s="268"/>
      <c r="W29" s="268"/>
      <c r="X29" s="268"/>
      <c r="Y29" s="268"/>
      <c r="Z29" s="514"/>
      <c r="AA29" s="268"/>
      <c r="AB29" s="18"/>
      <c r="AC29" s="112"/>
      <c r="AD29" s="112"/>
      <c r="AE29" s="112"/>
      <c r="AF29" s="112"/>
      <c r="AG29" s="11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12" t="s">
        <v>106</v>
      </c>
      <c r="L30" s="88"/>
      <c r="M30" s="547">
        <v>0</v>
      </c>
      <c r="N30" s="548"/>
      <c r="O30" s="112" t="s">
        <v>84</v>
      </c>
      <c r="P30" s="112"/>
      <c r="Q30" s="18"/>
      <c r="R30" s="72"/>
      <c r="S30" s="18"/>
      <c r="T30" s="268"/>
      <c r="U30" s="513">
        <f>M28</f>
        <v>0.4</v>
      </c>
      <c r="V30" s="515"/>
      <c r="W30" s="270"/>
      <c r="X30" s="268"/>
      <c r="Y30" s="268"/>
      <c r="Z30" s="516">
        <f>AA38-AC36-Z28-U27</f>
        <v>1.919999999999999</v>
      </c>
      <c r="AA30" s="268"/>
      <c r="AB30" s="18"/>
      <c r="AC30" s="118"/>
      <c r="AD30" s="120"/>
      <c r="AE30" s="112"/>
      <c r="AF30" s="112"/>
      <c r="AG30" s="112"/>
      <c r="AH30" s="113"/>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12" t="s">
        <v>107</v>
      </c>
      <c r="L31" s="111"/>
      <c r="M31" s="547">
        <v>0</v>
      </c>
      <c r="N31" s="548"/>
      <c r="O31" s="111" t="s">
        <v>84</v>
      </c>
      <c r="P31" s="112"/>
      <c r="Q31" s="18"/>
      <c r="R31" s="18"/>
      <c r="S31" s="18"/>
      <c r="T31" s="268"/>
      <c r="U31" s="518">
        <f>M29</f>
        <v>0.4</v>
      </c>
      <c r="V31" s="518"/>
      <c r="W31" s="268"/>
      <c r="X31" s="271"/>
      <c r="Y31" s="268"/>
      <c r="Z31" s="517"/>
      <c r="AA31" s="268"/>
      <c r="AB31" s="18"/>
      <c r="AC31" s="115"/>
      <c r="AD31" s="116"/>
      <c r="AE31" s="112"/>
      <c r="AF31" s="112"/>
      <c r="AG31" s="112"/>
      <c r="AH31" s="114"/>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12"/>
      <c r="L32" s="112"/>
      <c r="M32" s="112"/>
      <c r="N32" s="112"/>
      <c r="O32" s="108"/>
      <c r="P32" s="111"/>
      <c r="Q32" s="112"/>
      <c r="R32" s="18"/>
      <c r="S32" s="108"/>
      <c r="T32" s="519"/>
      <c r="U32" s="520"/>
      <c r="V32" s="268"/>
      <c r="W32" s="268"/>
      <c r="X32" s="512">
        <f>H39</f>
        <v>1</v>
      </c>
      <c r="Y32" s="512"/>
      <c r="Z32" s="268"/>
      <c r="AA32" s="268"/>
      <c r="AB32" s="18"/>
      <c r="AC32" s="112"/>
      <c r="AD32" s="112"/>
      <c r="AE32" s="112"/>
      <c r="AF32" s="118"/>
      <c r="AG32" s="109"/>
      <c r="AH32" s="11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68"/>
      <c r="U33" s="268"/>
      <c r="V33" s="268"/>
      <c r="W33" s="268"/>
      <c r="X33" s="272"/>
      <c r="Y33" s="272"/>
      <c r="Z33" s="268"/>
      <c r="AA33" s="268"/>
      <c r="AB33" s="26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info)'!Z29</f>
        <v>73</v>
      </c>
      <c r="I35" s="523"/>
      <c r="J35" s="523"/>
      <c r="K35" s="12" t="s">
        <v>84</v>
      </c>
      <c r="L35" s="12"/>
      <c r="M35" s="12"/>
      <c r="N35" s="12"/>
      <c r="O35" s="12"/>
      <c r="P35" s="12"/>
      <c r="Q35" s="12"/>
      <c r="R35" s="38" t="s">
        <v>42</v>
      </c>
      <c r="S35" s="36"/>
      <c r="T35" s="36"/>
      <c r="U35" s="36"/>
      <c r="V35" s="524" t="str">
        <f>'start(met info)'!C29</f>
        <v>D22</v>
      </c>
      <c r="W35" s="525"/>
      <c r="X35" s="525"/>
      <c r="Y35" s="39"/>
      <c r="Z35" s="12" t="s">
        <v>94</v>
      </c>
      <c r="AA35" s="12"/>
      <c r="AB35" s="12"/>
      <c r="AC35" s="526">
        <f>'start(met info)'!F29</f>
        <v>55.46</v>
      </c>
      <c r="AD35" s="526"/>
      <c r="AE35" s="526"/>
      <c r="AF35" s="36" t="s">
        <v>95</v>
      </c>
      <c r="AG35" s="12"/>
      <c r="AH35" s="526">
        <f>'start(met info)'!G29</f>
        <v>58.53</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info)'!A29</f>
        <v>0.4</v>
      </c>
      <c r="I36" s="523"/>
      <c r="J36" s="523"/>
      <c r="K36" s="12" t="s">
        <v>84</v>
      </c>
      <c r="L36" s="12"/>
      <c r="M36" s="12"/>
      <c r="N36" s="12"/>
      <c r="O36" s="12"/>
      <c r="P36" s="12"/>
      <c r="Q36" s="12"/>
      <c r="R36" s="38" t="s">
        <v>42</v>
      </c>
      <c r="S36" s="36"/>
      <c r="T36" s="36"/>
      <c r="U36" s="36"/>
      <c r="V36" s="529" t="str">
        <f>'start(met info)'!E29</f>
        <v>D23</v>
      </c>
      <c r="W36" s="530"/>
      <c r="X36" s="530"/>
      <c r="Y36" s="39"/>
      <c r="Z36" s="12" t="s">
        <v>45</v>
      </c>
      <c r="AA36" s="12"/>
      <c r="AB36" s="12"/>
      <c r="AC36" s="526">
        <f>'start(met info)'!K29</f>
        <v>55.88</v>
      </c>
      <c r="AD36" s="526"/>
      <c r="AE36" s="526"/>
      <c r="AF36" s="36" t="s">
        <v>95</v>
      </c>
      <c r="AG36" s="12"/>
      <c r="AH36" s="526">
        <f>'start(met info)'!L29</f>
        <v>58.25</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7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3.7000000000000028</v>
      </c>
      <c r="I38" s="534"/>
      <c r="J38" s="534"/>
      <c r="K38" s="19" t="s">
        <v>84</v>
      </c>
      <c r="L38" s="12"/>
      <c r="M38" s="12"/>
      <c r="N38" s="12"/>
      <c r="O38" s="12"/>
      <c r="P38" s="12"/>
      <c r="Q38" s="12"/>
      <c r="R38" s="38" t="s">
        <v>50</v>
      </c>
      <c r="S38" s="36"/>
      <c r="T38" s="36"/>
      <c r="U38" s="36"/>
      <c r="V38" s="36"/>
      <c r="W38" s="36"/>
      <c r="X38" s="36"/>
      <c r="Y38" s="36"/>
      <c r="Z38" s="19" t="s">
        <v>93</v>
      </c>
      <c r="AA38" s="531">
        <f>AH36-0.33</f>
        <v>57.92</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info)'!S29</f>
        <v>1</v>
      </c>
      <c r="I39" s="523"/>
      <c r="J39" s="523"/>
      <c r="K39" s="12" t="s">
        <v>84</v>
      </c>
      <c r="L39" s="12"/>
      <c r="M39" s="12"/>
      <c r="N39" s="12"/>
      <c r="O39" s="12"/>
      <c r="P39" s="12"/>
      <c r="Q39" s="12"/>
      <c r="R39" s="38" t="s">
        <v>52</v>
      </c>
      <c r="S39" s="36"/>
      <c r="T39" s="36"/>
      <c r="U39" s="36"/>
      <c r="V39" s="36"/>
      <c r="W39" s="36"/>
      <c r="X39" s="36"/>
      <c r="Y39" s="36"/>
      <c r="Z39" s="19" t="s">
        <v>93</v>
      </c>
      <c r="AA39" s="531">
        <f>AA38-(AC21/1000/J40)</f>
        <v>57.895477266187051</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2.4522733812951003E-2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H37:J37"/>
    <mergeCell ref="AA37:AD37"/>
    <mergeCell ref="A38:F38"/>
    <mergeCell ref="H38:J38"/>
    <mergeCell ref="AA38:AD38"/>
    <mergeCell ref="F29:G29"/>
    <mergeCell ref="AA40:AD40"/>
    <mergeCell ref="H36:J36"/>
    <mergeCell ref="V36:X36"/>
    <mergeCell ref="AC36:AE36"/>
    <mergeCell ref="H39:J39"/>
    <mergeCell ref="AA39:AD39"/>
    <mergeCell ref="X32:Y32"/>
    <mergeCell ref="A34:AJ34"/>
    <mergeCell ref="H35:J35"/>
    <mergeCell ref="V35:X35"/>
    <mergeCell ref="AC35:AE35"/>
    <mergeCell ref="AH35:AJ35"/>
    <mergeCell ref="Z28:Z29"/>
    <mergeCell ref="Z30:Z31"/>
    <mergeCell ref="AH36:AJ36"/>
    <mergeCell ref="M28:N28"/>
    <mergeCell ref="M29:N29"/>
    <mergeCell ref="M30:N30"/>
    <mergeCell ref="M31:N31"/>
    <mergeCell ref="T32:U32"/>
    <mergeCell ref="T29:U29"/>
    <mergeCell ref="U30:V30"/>
    <mergeCell ref="U31:V31"/>
    <mergeCell ref="A23:D23"/>
    <mergeCell ref="F23:H23"/>
    <mergeCell ref="A25:AJ25"/>
    <mergeCell ref="X26:Y26"/>
    <mergeCell ref="U27:V27"/>
    <mergeCell ref="F17:H17"/>
    <mergeCell ref="W17:X17"/>
    <mergeCell ref="AG17:AI17"/>
    <mergeCell ref="R18:T18"/>
    <mergeCell ref="A21:J21"/>
    <mergeCell ref="K21:O21"/>
    <mergeCell ref="R21:AB21"/>
    <mergeCell ref="AC21:AG21"/>
    <mergeCell ref="E14:F14"/>
    <mergeCell ref="A6:AJ7"/>
    <mergeCell ref="A9:B9"/>
    <mergeCell ref="C9:D9"/>
    <mergeCell ref="P9:R9"/>
    <mergeCell ref="AA9:AF9"/>
    <mergeCell ref="A10:AJ10"/>
    <mergeCell ref="AC12:AE12"/>
    <mergeCell ref="O13:Q13"/>
    <mergeCell ref="AG13:AI13"/>
    <mergeCell ref="K12:L12"/>
    <mergeCell ref="V9:X9"/>
  </mergeCells>
  <phoneticPr fontId="9" type="noConversion"/>
  <conditionalFormatting sqref="J23">
    <cfRule type="cellIs" dxfId="61" priority="1" stopIfTrue="1" operator="equal">
      <formula>$J$23</formula>
    </cfRule>
  </conditionalFormatting>
  <conditionalFormatting sqref="H14">
    <cfRule type="cellIs" dxfId="6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G5" sqref="AG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148</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20</v>
      </c>
      <c r="D9" s="555"/>
      <c r="E9" s="7"/>
      <c r="F9" s="7"/>
      <c r="G9" s="7"/>
      <c r="H9" s="7"/>
      <c r="I9" s="7"/>
      <c r="J9" s="7" t="s">
        <v>77</v>
      </c>
      <c r="K9" s="7"/>
      <c r="L9" s="7"/>
      <c r="M9" s="7"/>
      <c r="N9" s="7"/>
      <c r="O9" s="7"/>
      <c r="P9" s="492">
        <f>H36*1000</f>
        <v>400</v>
      </c>
      <c r="Q9" s="492"/>
      <c r="R9" s="492"/>
      <c r="S9" s="8" t="s">
        <v>78</v>
      </c>
      <c r="T9" s="7"/>
      <c r="U9" s="9" t="s">
        <v>79</v>
      </c>
      <c r="V9" s="492" t="str">
        <f>V35</f>
        <v>D23</v>
      </c>
      <c r="W9" s="492"/>
      <c r="X9" s="499"/>
      <c r="Y9" s="4" t="s">
        <v>80</v>
      </c>
      <c r="Z9" s="7" t="s">
        <v>79</v>
      </c>
      <c r="AA9" s="492" t="str">
        <f>V36</f>
        <v>D24</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D24</v>
      </c>
      <c r="L12" s="497"/>
      <c r="M12" s="18"/>
      <c r="N12" s="18"/>
      <c r="O12" s="18"/>
      <c r="P12" s="18"/>
      <c r="Q12" s="18"/>
      <c r="R12" s="18"/>
      <c r="S12" s="18"/>
      <c r="T12" s="18"/>
      <c r="U12" s="18"/>
      <c r="V12" s="18"/>
      <c r="W12" s="18"/>
      <c r="X12" s="18"/>
      <c r="Y12" s="18"/>
      <c r="Z12" s="18"/>
      <c r="AA12" s="18"/>
      <c r="AB12" s="18" t="s">
        <v>79</v>
      </c>
      <c r="AC12" s="496" t="str">
        <f>V35</f>
        <v>D23</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58.53</v>
      </c>
      <c r="P13" s="498"/>
      <c r="Q13" s="498"/>
      <c r="R13" s="18"/>
      <c r="S13" s="18"/>
      <c r="T13" s="18"/>
      <c r="U13" s="18"/>
      <c r="V13" s="18"/>
      <c r="W13" s="18"/>
      <c r="X13" s="18"/>
      <c r="Y13" s="18"/>
      <c r="Z13" s="18"/>
      <c r="AA13" s="18"/>
      <c r="AB13" s="18"/>
      <c r="AC13" s="18"/>
      <c r="AD13" s="18"/>
      <c r="AE13" s="18" t="s">
        <v>82</v>
      </c>
      <c r="AF13" s="18"/>
      <c r="AG13" s="496">
        <f>AH35</f>
        <v>58.3</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58.17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55.93</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55.88</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20</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3.4442463749999401</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3.444246375000001</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3.44</v>
      </c>
      <c r="B23" s="508"/>
      <c r="C23" s="508"/>
      <c r="D23" s="508"/>
      <c r="E23" s="18" t="str">
        <f>IF(A23&lt;F23,"&lt;",IF(A23=F23,"=","&gt;"))</f>
        <v>=</v>
      </c>
      <c r="F23" s="508">
        <f>ROUND(AC21,2)</f>
        <v>3.44</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274"/>
      <c r="U26" s="273"/>
      <c r="V26" s="273"/>
      <c r="W26" s="273"/>
      <c r="X26" s="512">
        <v>0.7</v>
      </c>
      <c r="Y26" s="512"/>
      <c r="Z26" s="273"/>
      <c r="AA26" s="273"/>
      <c r="AB26" s="273"/>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73"/>
      <c r="U27" s="513">
        <v>0.09</v>
      </c>
      <c r="V27" s="513"/>
      <c r="W27" s="273"/>
      <c r="X27" s="273"/>
      <c r="Y27" s="273"/>
      <c r="Z27" s="273"/>
      <c r="AA27" s="273"/>
      <c r="AB27" s="273"/>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0.4</v>
      </c>
      <c r="N28" s="573"/>
      <c r="O28" s="122" t="s">
        <v>84</v>
      </c>
      <c r="P28" s="122"/>
      <c r="Q28" s="122"/>
      <c r="R28" s="122"/>
      <c r="S28" s="122"/>
      <c r="T28" s="273"/>
      <c r="U28" s="273"/>
      <c r="V28" s="273"/>
      <c r="W28" s="273"/>
      <c r="X28" s="273"/>
      <c r="Y28" s="273"/>
      <c r="Z28" s="514">
        <v>0</v>
      </c>
      <c r="AA28" s="273"/>
      <c r="AB28" s="273"/>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7.8829700000000056</v>
      </c>
      <c r="G29" s="544"/>
      <c r="H29" s="133" t="s">
        <v>35</v>
      </c>
      <c r="I29" s="18"/>
      <c r="J29" s="18"/>
      <c r="K29" s="121" t="s">
        <v>105</v>
      </c>
      <c r="L29" s="122"/>
      <c r="M29" s="515">
        <f>H36</f>
        <v>0.4</v>
      </c>
      <c r="N29" s="546"/>
      <c r="O29" s="122" t="s">
        <v>84</v>
      </c>
      <c r="P29" s="122"/>
      <c r="Q29" s="121"/>
      <c r="R29" s="122"/>
      <c r="S29" s="121"/>
      <c r="T29" s="513">
        <v>1</v>
      </c>
      <c r="U29" s="513"/>
      <c r="V29" s="273"/>
      <c r="W29" s="273"/>
      <c r="X29" s="273"/>
      <c r="Y29" s="273"/>
      <c r="Z29" s="514"/>
      <c r="AA29" s="273"/>
      <c r="AB29" s="273"/>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273"/>
      <c r="U30" s="513">
        <f>M28</f>
        <v>0.4</v>
      </c>
      <c r="V30" s="515"/>
      <c r="W30" s="275"/>
      <c r="X30" s="273"/>
      <c r="Y30" s="273"/>
      <c r="Z30" s="516">
        <f>AA38-AC36-Z28-U27</f>
        <v>2.1500000000000021</v>
      </c>
      <c r="AA30" s="273"/>
      <c r="AB30" s="273"/>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273"/>
      <c r="U31" s="518">
        <f>M29</f>
        <v>0.4</v>
      </c>
      <c r="V31" s="518"/>
      <c r="W31" s="273"/>
      <c r="X31" s="276"/>
      <c r="Y31" s="273"/>
      <c r="Z31" s="517"/>
      <c r="AA31" s="273"/>
      <c r="AB31" s="273"/>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273"/>
      <c r="W32" s="273"/>
      <c r="X32" s="512">
        <f>H39</f>
        <v>1</v>
      </c>
      <c r="Y32" s="512"/>
      <c r="Z32" s="273"/>
      <c r="AA32" s="273"/>
      <c r="AB32" s="273"/>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73"/>
      <c r="U33" s="273"/>
      <c r="V33" s="273"/>
      <c r="W33" s="273"/>
      <c r="X33" s="277"/>
      <c r="Y33" s="277"/>
      <c r="Z33" s="273"/>
      <c r="AA33" s="273"/>
      <c r="AB33" s="273"/>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info)'!Z30</f>
        <v>20</v>
      </c>
      <c r="I35" s="523"/>
      <c r="J35" s="523"/>
      <c r="K35" s="12" t="s">
        <v>84</v>
      </c>
      <c r="L35" s="12"/>
      <c r="M35" s="12"/>
      <c r="N35" s="12"/>
      <c r="O35" s="12"/>
      <c r="P35" s="12"/>
      <c r="Q35" s="12"/>
      <c r="R35" s="38" t="s">
        <v>42</v>
      </c>
      <c r="S35" s="36"/>
      <c r="T35" s="36"/>
      <c r="U35" s="36"/>
      <c r="V35" s="524" t="str">
        <f>'start(met info)'!C30</f>
        <v>D23</v>
      </c>
      <c r="W35" s="525"/>
      <c r="X35" s="525"/>
      <c r="Y35" s="39"/>
      <c r="Z35" s="12" t="s">
        <v>94</v>
      </c>
      <c r="AA35" s="12"/>
      <c r="AB35" s="12"/>
      <c r="AC35" s="526">
        <f>'start(met info)'!F30</f>
        <v>55.88</v>
      </c>
      <c r="AD35" s="526"/>
      <c r="AE35" s="526"/>
      <c r="AF35" s="36" t="s">
        <v>95</v>
      </c>
      <c r="AG35" s="12"/>
      <c r="AH35" s="526">
        <f>'start(met info)'!G30</f>
        <v>58.3</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info)'!A30</f>
        <v>0.4</v>
      </c>
      <c r="I36" s="523"/>
      <c r="J36" s="523"/>
      <c r="K36" s="12" t="s">
        <v>84</v>
      </c>
      <c r="L36" s="12"/>
      <c r="M36" s="12"/>
      <c r="N36" s="12"/>
      <c r="O36" s="12"/>
      <c r="P36" s="12"/>
      <c r="Q36" s="12"/>
      <c r="R36" s="38" t="s">
        <v>42</v>
      </c>
      <c r="S36" s="36"/>
      <c r="T36" s="36"/>
      <c r="U36" s="36"/>
      <c r="V36" s="529" t="str">
        <f>'start(met info)'!E30</f>
        <v>D24</v>
      </c>
      <c r="W36" s="530"/>
      <c r="X36" s="530"/>
      <c r="Y36" s="39"/>
      <c r="Z36" s="12" t="s">
        <v>45</v>
      </c>
      <c r="AA36" s="12"/>
      <c r="AB36" s="12"/>
      <c r="AC36" s="526">
        <f>'start(met info)'!K30</f>
        <v>55.93</v>
      </c>
      <c r="AD36" s="526"/>
      <c r="AE36" s="526"/>
      <c r="AF36" s="36" t="s">
        <v>95</v>
      </c>
      <c r="AG36" s="12"/>
      <c r="AH36" s="526">
        <f>'start(met info)'!L30</f>
        <v>58.53</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3.730000000000004</v>
      </c>
      <c r="I38" s="534"/>
      <c r="J38" s="534"/>
      <c r="K38" s="19" t="s">
        <v>84</v>
      </c>
      <c r="L38" s="12"/>
      <c r="M38" s="12"/>
      <c r="N38" s="12"/>
      <c r="O38" s="12"/>
      <c r="P38" s="12"/>
      <c r="Q38" s="12"/>
      <c r="R38" s="38" t="s">
        <v>50</v>
      </c>
      <c r="S38" s="36"/>
      <c r="T38" s="36"/>
      <c r="U38" s="36"/>
      <c r="V38" s="36"/>
      <c r="W38" s="36"/>
      <c r="X38" s="36"/>
      <c r="Y38" s="36"/>
      <c r="Z38" s="19" t="s">
        <v>93</v>
      </c>
      <c r="AA38" s="531">
        <f>AH36-0.36</f>
        <v>58.17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info)'!S30</f>
        <v>1</v>
      </c>
      <c r="I39" s="523"/>
      <c r="J39" s="523"/>
      <c r="K39" s="12" t="s">
        <v>84</v>
      </c>
      <c r="L39" s="12"/>
      <c r="M39" s="12"/>
      <c r="N39" s="12"/>
      <c r="O39" s="12"/>
      <c r="P39" s="12"/>
      <c r="Q39" s="12"/>
      <c r="R39" s="38" t="s">
        <v>52</v>
      </c>
      <c r="S39" s="36"/>
      <c r="T39" s="36"/>
      <c r="U39" s="36"/>
      <c r="V39" s="36"/>
      <c r="W39" s="36"/>
      <c r="X39" s="36"/>
      <c r="Y39" s="36"/>
      <c r="Z39" s="19" t="s">
        <v>93</v>
      </c>
      <c r="AA39" s="531">
        <f>AA38-(AC21/1000/J40)</f>
        <v>58.161582589928059</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8.4174100719422995E-3</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9" priority="1" stopIfTrue="1" operator="equal">
      <formula>$J$23</formula>
    </cfRule>
  </conditionalFormatting>
  <conditionalFormatting sqref="H14">
    <cfRule type="cellIs" dxfId="5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topLeftCell="A6" workbookViewId="0">
      <selection activeCell="AN32" sqref="AN3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149</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21</v>
      </c>
      <c r="D9" s="555"/>
      <c r="E9" s="7"/>
      <c r="F9" s="7"/>
      <c r="G9" s="7"/>
      <c r="H9" s="7"/>
      <c r="I9" s="7"/>
      <c r="J9" s="7" t="s">
        <v>77</v>
      </c>
      <c r="K9" s="7"/>
      <c r="L9" s="7"/>
      <c r="M9" s="7"/>
      <c r="N9" s="7"/>
      <c r="O9" s="7"/>
      <c r="P9" s="492">
        <f>H36*1000</f>
        <v>400</v>
      </c>
      <c r="Q9" s="492"/>
      <c r="R9" s="492"/>
      <c r="S9" s="8" t="s">
        <v>78</v>
      </c>
      <c r="T9" s="7"/>
      <c r="U9" s="9" t="s">
        <v>79</v>
      </c>
      <c r="V9" s="492" t="str">
        <f>V35</f>
        <v>D24</v>
      </c>
      <c r="W9" s="492"/>
      <c r="X9" s="499"/>
      <c r="Y9" s="185" t="s">
        <v>80</v>
      </c>
      <c r="Z9" s="7" t="s">
        <v>79</v>
      </c>
      <c r="AA9" s="492" t="str">
        <f>V36</f>
        <v>D25</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D25</v>
      </c>
      <c r="L12" s="497"/>
      <c r="M12" s="18"/>
      <c r="N12" s="18"/>
      <c r="O12" s="18"/>
      <c r="P12" s="18"/>
      <c r="Q12" s="18"/>
      <c r="R12" s="18"/>
      <c r="S12" s="18"/>
      <c r="T12" s="18"/>
      <c r="U12" s="18"/>
      <c r="V12" s="18"/>
      <c r="W12" s="18"/>
      <c r="X12" s="18"/>
      <c r="Y12" s="18"/>
      <c r="Z12" s="18"/>
      <c r="AA12" s="18"/>
      <c r="AB12" s="18" t="s">
        <v>79</v>
      </c>
      <c r="AC12" s="496" t="str">
        <f>V35</f>
        <v>D24</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57.57</v>
      </c>
      <c r="P13" s="498"/>
      <c r="Q13" s="498"/>
      <c r="R13" s="18"/>
      <c r="S13" s="18"/>
      <c r="T13" s="18"/>
      <c r="U13" s="18"/>
      <c r="V13" s="18"/>
      <c r="W13" s="18"/>
      <c r="X13" s="18"/>
      <c r="Y13" s="18"/>
      <c r="Z13" s="18"/>
      <c r="AA13" s="18"/>
      <c r="AB13" s="18"/>
      <c r="AC13" s="18"/>
      <c r="AD13" s="18"/>
      <c r="AE13" s="18" t="s">
        <v>82</v>
      </c>
      <c r="AF13" s="18"/>
      <c r="AG13" s="496">
        <f>AH35</f>
        <v>58</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57.18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54.67</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54.51</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53</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7.7021648749994815</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7.7021648750000011</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7.7</v>
      </c>
      <c r="B23" s="508"/>
      <c r="C23" s="508"/>
      <c r="D23" s="508"/>
      <c r="E23" s="18" t="str">
        <f>IF(A23&lt;F23,"&lt;",IF(A23=F23,"=","&gt;"))</f>
        <v>=</v>
      </c>
      <c r="F23" s="508">
        <f>ROUND(AC21,2)</f>
        <v>7.7</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278"/>
      <c r="U26" s="279"/>
      <c r="V26" s="279"/>
      <c r="W26" s="279"/>
      <c r="X26" s="512">
        <v>0.7</v>
      </c>
      <c r="Y26" s="512"/>
      <c r="Z26" s="279"/>
      <c r="AA26" s="27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79"/>
      <c r="U27" s="513">
        <v>0.06</v>
      </c>
      <c r="V27" s="513"/>
      <c r="W27" s="279"/>
      <c r="X27" s="279"/>
      <c r="Y27" s="279"/>
      <c r="Z27" s="279"/>
      <c r="AA27" s="279"/>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0.4</v>
      </c>
      <c r="N28" s="520"/>
      <c r="O28" s="122" t="s">
        <v>84</v>
      </c>
      <c r="P28" s="122"/>
      <c r="Q28" s="122"/>
      <c r="R28" s="122"/>
      <c r="S28" s="122"/>
      <c r="T28" s="279"/>
      <c r="U28" s="279"/>
      <c r="V28" s="279"/>
      <c r="W28" s="279"/>
      <c r="X28" s="279"/>
      <c r="Y28" s="279"/>
      <c r="Z28" s="514">
        <v>0</v>
      </c>
      <c r="AA28" s="279"/>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8.7590299999999939</v>
      </c>
      <c r="G29" s="544"/>
      <c r="H29" s="133" t="s">
        <v>35</v>
      </c>
      <c r="I29" s="18"/>
      <c r="J29" s="18"/>
      <c r="K29" s="121" t="s">
        <v>105</v>
      </c>
      <c r="L29" s="122"/>
      <c r="M29" s="515">
        <f>H36</f>
        <v>0.4</v>
      </c>
      <c r="N29" s="546"/>
      <c r="O29" s="122" t="s">
        <v>84</v>
      </c>
      <c r="P29" s="122"/>
      <c r="Q29" s="121"/>
      <c r="R29" s="122"/>
      <c r="S29" s="121"/>
      <c r="T29" s="513">
        <v>1</v>
      </c>
      <c r="U29" s="513"/>
      <c r="V29" s="279"/>
      <c r="W29" s="279"/>
      <c r="X29" s="279"/>
      <c r="Y29" s="279"/>
      <c r="Z29" s="514"/>
      <c r="AA29" s="279"/>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279"/>
      <c r="U30" s="513">
        <f>M28</f>
        <v>0.4</v>
      </c>
      <c r="V30" s="515"/>
      <c r="W30" s="280"/>
      <c r="X30" s="279"/>
      <c r="Y30" s="279"/>
      <c r="Z30" s="516">
        <f>AA38-AC36-Z28-U27</f>
        <v>2.449999999999998</v>
      </c>
      <c r="AA30" s="279"/>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279"/>
      <c r="U31" s="518">
        <f>M29</f>
        <v>0.4</v>
      </c>
      <c r="V31" s="518"/>
      <c r="W31" s="279"/>
      <c r="X31" s="281"/>
      <c r="Y31" s="279"/>
      <c r="Z31" s="517"/>
      <c r="AA31" s="279"/>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279"/>
      <c r="W32" s="279"/>
      <c r="X32" s="512">
        <f>H39</f>
        <v>1</v>
      </c>
      <c r="Y32" s="512"/>
      <c r="Z32" s="279"/>
      <c r="AA32" s="279"/>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79"/>
      <c r="U33" s="279"/>
      <c r="V33" s="279"/>
      <c r="W33" s="279"/>
      <c r="X33" s="282"/>
      <c r="Y33" s="282"/>
      <c r="Z33" s="279"/>
      <c r="AA33" s="27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info)'!Z31</f>
        <v>53</v>
      </c>
      <c r="I35" s="523"/>
      <c r="J35" s="523"/>
      <c r="K35" s="12" t="s">
        <v>84</v>
      </c>
      <c r="L35" s="12"/>
      <c r="M35" s="12"/>
      <c r="N35" s="12"/>
      <c r="O35" s="12"/>
      <c r="P35" s="12"/>
      <c r="Q35" s="12"/>
      <c r="R35" s="38" t="s">
        <v>42</v>
      </c>
      <c r="S35" s="36"/>
      <c r="T35" s="36"/>
      <c r="U35" s="36"/>
      <c r="V35" s="524" t="str">
        <f>'start(met info)'!C31</f>
        <v>D24</v>
      </c>
      <c r="W35" s="525"/>
      <c r="X35" s="525"/>
      <c r="Y35" s="39"/>
      <c r="Z35" s="12" t="s">
        <v>94</v>
      </c>
      <c r="AA35" s="12"/>
      <c r="AB35" s="12"/>
      <c r="AC35" s="526">
        <f>'start(met info)'!F31</f>
        <v>54.51</v>
      </c>
      <c r="AD35" s="526"/>
      <c r="AE35" s="526"/>
      <c r="AF35" s="36" t="s">
        <v>95</v>
      </c>
      <c r="AG35" s="12"/>
      <c r="AH35" s="526">
        <f>'start(met info)'!G31</f>
        <v>58</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info)'!A31</f>
        <v>0.4</v>
      </c>
      <c r="I36" s="523"/>
      <c r="J36" s="523"/>
      <c r="K36" s="12" t="s">
        <v>84</v>
      </c>
      <c r="L36" s="12"/>
      <c r="M36" s="12"/>
      <c r="N36" s="12"/>
      <c r="O36" s="12"/>
      <c r="P36" s="12"/>
      <c r="Q36" s="12"/>
      <c r="R36" s="38" t="s">
        <v>42</v>
      </c>
      <c r="S36" s="36"/>
      <c r="T36" s="36"/>
      <c r="U36" s="36"/>
      <c r="V36" s="529" t="str">
        <f>'start(met info)'!E31</f>
        <v>D25</v>
      </c>
      <c r="W36" s="530"/>
      <c r="X36" s="530"/>
      <c r="Y36" s="39"/>
      <c r="Z36" s="12" t="s">
        <v>45</v>
      </c>
      <c r="AA36" s="12"/>
      <c r="AB36" s="12"/>
      <c r="AC36" s="526">
        <f>'start(met info)'!K31</f>
        <v>54.67</v>
      </c>
      <c r="AD36" s="526"/>
      <c r="AE36" s="526"/>
      <c r="AF36" s="36" t="s">
        <v>95</v>
      </c>
      <c r="AG36" s="12"/>
      <c r="AH36" s="526">
        <f>'start(met info)'!L31</f>
        <v>57.57</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4.3799999999999955</v>
      </c>
      <c r="I38" s="534"/>
      <c r="J38" s="534"/>
      <c r="K38" s="19" t="s">
        <v>84</v>
      </c>
      <c r="L38" s="12"/>
      <c r="M38" s="12"/>
      <c r="N38" s="12"/>
      <c r="O38" s="12"/>
      <c r="P38" s="12"/>
      <c r="Q38" s="12"/>
      <c r="R38" s="38" t="s">
        <v>50</v>
      </c>
      <c r="S38" s="36"/>
      <c r="T38" s="36"/>
      <c r="U38" s="36"/>
      <c r="V38" s="36"/>
      <c r="W38" s="36"/>
      <c r="X38" s="36"/>
      <c r="Y38" s="36"/>
      <c r="Z38" s="19" t="s">
        <v>93</v>
      </c>
      <c r="AA38" s="531">
        <f>AH36-0.39</f>
        <v>57.18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info)'!S31</f>
        <v>1</v>
      </c>
      <c r="I39" s="523"/>
      <c r="J39" s="523"/>
      <c r="K39" s="12" t="s">
        <v>84</v>
      </c>
      <c r="L39" s="12"/>
      <c r="M39" s="12"/>
      <c r="N39" s="12"/>
      <c r="O39" s="12"/>
      <c r="P39" s="12"/>
      <c r="Q39" s="12"/>
      <c r="R39" s="38" t="s">
        <v>52</v>
      </c>
      <c r="S39" s="36"/>
      <c r="T39" s="36"/>
      <c r="U39" s="36"/>
      <c r="V39" s="36"/>
      <c r="W39" s="36"/>
      <c r="X39" s="36"/>
      <c r="Y39" s="36"/>
      <c r="Z39" s="19" t="s">
        <v>93</v>
      </c>
      <c r="AA39" s="531">
        <f>AA38-(AC21/1000/J40)</f>
        <v>57.161176642685852</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1.8823357314147415E-2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7" priority="1" stopIfTrue="1" operator="equal">
      <formula>$J$23</formula>
    </cfRule>
  </conditionalFormatting>
  <conditionalFormatting sqref="H14">
    <cfRule type="cellIs" dxfId="5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1" sqref="AO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22</v>
      </c>
      <c r="D9" s="555"/>
      <c r="E9" s="7"/>
      <c r="F9" s="7"/>
      <c r="G9" s="7"/>
      <c r="H9" s="7"/>
      <c r="I9" s="7"/>
      <c r="J9" s="7" t="s">
        <v>77</v>
      </c>
      <c r="K9" s="7"/>
      <c r="L9" s="7"/>
      <c r="M9" s="7"/>
      <c r="N9" s="7"/>
      <c r="O9" s="7"/>
      <c r="P9" s="492">
        <f>H36*1000</f>
        <v>400</v>
      </c>
      <c r="Q9" s="492"/>
      <c r="R9" s="492"/>
      <c r="S9" s="8" t="s">
        <v>78</v>
      </c>
      <c r="T9" s="7"/>
      <c r="U9" s="9" t="s">
        <v>79</v>
      </c>
      <c r="V9" s="492" t="str">
        <f>V35</f>
        <v>D25</v>
      </c>
      <c r="W9" s="492"/>
      <c r="X9" s="499"/>
      <c r="Y9" s="185" t="s">
        <v>80</v>
      </c>
      <c r="Z9" s="7" t="s">
        <v>79</v>
      </c>
      <c r="AA9" s="492" t="str">
        <f>V36</f>
        <v>D26</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D26</v>
      </c>
      <c r="L12" s="497"/>
      <c r="M12" s="18"/>
      <c r="N12" s="18"/>
      <c r="O12" s="18"/>
      <c r="P12" s="18"/>
      <c r="Q12" s="18"/>
      <c r="R12" s="18"/>
      <c r="S12" s="18"/>
      <c r="T12" s="18"/>
      <c r="U12" s="18"/>
      <c r="V12" s="18"/>
      <c r="W12" s="18"/>
      <c r="X12" s="18"/>
      <c r="Y12" s="18"/>
      <c r="Z12" s="18"/>
      <c r="AA12" s="18"/>
      <c r="AB12" s="18" t="s">
        <v>79</v>
      </c>
      <c r="AC12" s="496" t="str">
        <f>V35</f>
        <v>D25</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58</v>
      </c>
      <c r="P13" s="498"/>
      <c r="Q13" s="498"/>
      <c r="R13" s="18"/>
      <c r="S13" s="18"/>
      <c r="T13" s="18"/>
      <c r="U13" s="18"/>
      <c r="V13" s="18"/>
      <c r="W13" s="18"/>
      <c r="X13" s="18"/>
      <c r="Y13" s="18"/>
      <c r="Z13" s="18"/>
      <c r="AA13" s="18"/>
      <c r="AB13" s="18"/>
      <c r="AC13" s="18"/>
      <c r="AD13" s="18"/>
      <c r="AE13" s="18" t="s">
        <v>82</v>
      </c>
      <c r="AF13" s="18"/>
      <c r="AG13" s="496">
        <f>AH35</f>
        <v>58.2</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57.66</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54.85</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54.67</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72</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10.202389875001158</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10.202389875000001</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10.199999999999999</v>
      </c>
      <c r="B23" s="508"/>
      <c r="C23" s="508"/>
      <c r="D23" s="508"/>
      <c r="E23" s="18" t="str">
        <f>IF(A23&lt;F23,"&lt;",IF(A23=F23,"=","&gt;"))</f>
        <v>=</v>
      </c>
      <c r="F23" s="508">
        <f>ROUND(AC21,2)</f>
        <v>10.199999999999999</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283"/>
      <c r="U26" s="284"/>
      <c r="V26" s="284"/>
      <c r="W26" s="284"/>
      <c r="X26" s="512">
        <v>0.7</v>
      </c>
      <c r="Y26" s="512"/>
      <c r="Z26" s="284"/>
      <c r="AA26" s="28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84"/>
      <c r="U27" s="513">
        <v>0.11</v>
      </c>
      <c r="V27" s="513"/>
      <c r="W27" s="284"/>
      <c r="X27" s="284"/>
      <c r="Y27" s="284"/>
      <c r="Z27" s="284"/>
      <c r="AA27" s="284"/>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0.4</v>
      </c>
      <c r="N28" s="520"/>
      <c r="O28" s="122" t="s">
        <v>84</v>
      </c>
      <c r="P28" s="122"/>
      <c r="Q28" s="122"/>
      <c r="R28" s="122"/>
      <c r="S28" s="122"/>
      <c r="T28" s="284"/>
      <c r="U28" s="284"/>
      <c r="V28" s="284"/>
      <c r="W28" s="284"/>
      <c r="X28" s="284"/>
      <c r="Y28" s="284"/>
      <c r="Z28" s="514">
        <v>0</v>
      </c>
      <c r="AA28" s="284"/>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9.6539299999999848</v>
      </c>
      <c r="G29" s="544"/>
      <c r="H29" s="133" t="s">
        <v>35</v>
      </c>
      <c r="I29" s="18"/>
      <c r="J29" s="18"/>
      <c r="K29" s="121" t="s">
        <v>105</v>
      </c>
      <c r="L29" s="122"/>
      <c r="M29" s="515">
        <f>H36</f>
        <v>0.4</v>
      </c>
      <c r="N29" s="546"/>
      <c r="O29" s="122" t="s">
        <v>84</v>
      </c>
      <c r="P29" s="122"/>
      <c r="Q29" s="121"/>
      <c r="R29" s="122"/>
      <c r="S29" s="121"/>
      <c r="T29" s="513">
        <v>1</v>
      </c>
      <c r="U29" s="513"/>
      <c r="V29" s="284"/>
      <c r="W29" s="284"/>
      <c r="X29" s="284"/>
      <c r="Y29" s="284"/>
      <c r="Z29" s="514"/>
      <c r="AA29" s="284"/>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284"/>
      <c r="U30" s="513">
        <f>M28</f>
        <v>0.4</v>
      </c>
      <c r="V30" s="515"/>
      <c r="W30" s="285"/>
      <c r="X30" s="284"/>
      <c r="Y30" s="284"/>
      <c r="Z30" s="516">
        <f>AA38-AC36-Z28-U27</f>
        <v>2.6999999999999953</v>
      </c>
      <c r="AA30" s="284"/>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284"/>
      <c r="U31" s="518">
        <f>M29</f>
        <v>0.4</v>
      </c>
      <c r="V31" s="518"/>
      <c r="W31" s="284"/>
      <c r="X31" s="286"/>
      <c r="Y31" s="284"/>
      <c r="Z31" s="517"/>
      <c r="AA31" s="284"/>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284"/>
      <c r="W32" s="284"/>
      <c r="X32" s="512">
        <f>H39</f>
        <v>1</v>
      </c>
      <c r="Y32" s="512"/>
      <c r="Z32" s="284"/>
      <c r="AA32" s="284"/>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84"/>
      <c r="U33" s="284"/>
      <c r="V33" s="284"/>
      <c r="W33" s="284"/>
      <c r="X33" s="287"/>
      <c r="Y33" s="287"/>
      <c r="Z33" s="284"/>
      <c r="AA33" s="28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info)'!Z32</f>
        <v>72</v>
      </c>
      <c r="I35" s="523"/>
      <c r="J35" s="523"/>
      <c r="K35" s="12" t="s">
        <v>84</v>
      </c>
      <c r="L35" s="12"/>
      <c r="M35" s="12"/>
      <c r="N35" s="12"/>
      <c r="O35" s="12"/>
      <c r="P35" s="12"/>
      <c r="Q35" s="12"/>
      <c r="R35" s="38" t="s">
        <v>42</v>
      </c>
      <c r="S35" s="36"/>
      <c r="T35" s="36"/>
      <c r="U35" s="36"/>
      <c r="V35" s="524" t="str">
        <f>'start(met info)'!C32</f>
        <v>D25</v>
      </c>
      <c r="W35" s="525"/>
      <c r="X35" s="525"/>
      <c r="Y35" s="39"/>
      <c r="Z35" s="12" t="s">
        <v>94</v>
      </c>
      <c r="AA35" s="12"/>
      <c r="AB35" s="12"/>
      <c r="AC35" s="526">
        <f>'start(met info)'!F32</f>
        <v>54.67</v>
      </c>
      <c r="AD35" s="526"/>
      <c r="AE35" s="526"/>
      <c r="AF35" s="36" t="s">
        <v>95</v>
      </c>
      <c r="AG35" s="12"/>
      <c r="AH35" s="526">
        <f>'start(met info)'!G32</f>
        <v>58.2</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info)'!A32</f>
        <v>0.4</v>
      </c>
      <c r="I36" s="523"/>
      <c r="J36" s="523"/>
      <c r="K36" s="12" t="s">
        <v>84</v>
      </c>
      <c r="L36" s="12"/>
      <c r="M36" s="12"/>
      <c r="N36" s="12"/>
      <c r="O36" s="12"/>
      <c r="P36" s="12"/>
      <c r="Q36" s="12"/>
      <c r="R36" s="38" t="s">
        <v>42</v>
      </c>
      <c r="S36" s="36"/>
      <c r="T36" s="36"/>
      <c r="U36" s="36"/>
      <c r="V36" s="529" t="str">
        <f>'start(met info)'!E32</f>
        <v>D26</v>
      </c>
      <c r="W36" s="530"/>
      <c r="X36" s="530"/>
      <c r="Y36" s="39"/>
      <c r="Z36" s="12" t="s">
        <v>45</v>
      </c>
      <c r="AA36" s="12"/>
      <c r="AB36" s="12"/>
      <c r="AC36" s="526">
        <f>'start(met info)'!K32</f>
        <v>54.85</v>
      </c>
      <c r="AD36" s="526"/>
      <c r="AE36" s="526"/>
      <c r="AF36" s="36" t="s">
        <v>95</v>
      </c>
      <c r="AG36" s="12"/>
      <c r="AH36" s="526">
        <f>'start(met info)'!L32</f>
        <v>58</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4.9999999999999858</v>
      </c>
      <c r="I38" s="534"/>
      <c r="J38" s="534"/>
      <c r="K38" s="19" t="s">
        <v>84</v>
      </c>
      <c r="L38" s="12"/>
      <c r="M38" s="12"/>
      <c r="N38" s="12"/>
      <c r="O38" s="12"/>
      <c r="P38" s="12"/>
      <c r="Q38" s="12"/>
      <c r="R38" s="38" t="s">
        <v>50</v>
      </c>
      <c r="S38" s="36"/>
      <c r="T38" s="36"/>
      <c r="U38" s="36"/>
      <c r="V38" s="36"/>
      <c r="W38" s="36"/>
      <c r="X38" s="36"/>
      <c r="Y38" s="36"/>
      <c r="Z38" s="19" t="s">
        <v>93</v>
      </c>
      <c r="AA38" s="531">
        <f>AH36-0.34</f>
        <v>57.66</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info)'!S32</f>
        <v>1</v>
      </c>
      <c r="I39" s="523"/>
      <c r="J39" s="523"/>
      <c r="K39" s="12" t="s">
        <v>84</v>
      </c>
      <c r="L39" s="12"/>
      <c r="M39" s="12"/>
      <c r="N39" s="12"/>
      <c r="O39" s="12"/>
      <c r="P39" s="12"/>
      <c r="Q39" s="12"/>
      <c r="R39" s="38" t="s">
        <v>52</v>
      </c>
      <c r="S39" s="36"/>
      <c r="T39" s="36"/>
      <c r="U39" s="36"/>
      <c r="V39" s="36"/>
      <c r="W39" s="36"/>
      <c r="X39" s="36"/>
      <c r="Y39" s="36"/>
      <c r="Z39" s="19" t="s">
        <v>93</v>
      </c>
      <c r="AA39" s="531">
        <f>AA38-(AC21/1000/J40)</f>
        <v>57.635066330935246</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2.493366906475103E-2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5" priority="1" stopIfTrue="1" operator="equal">
      <formula>$J$23</formula>
    </cfRule>
  </conditionalFormatting>
  <conditionalFormatting sqref="H14">
    <cfRule type="cellIs" dxfId="5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E3" sqref="AE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23</v>
      </c>
      <c r="D9" s="555"/>
      <c r="E9" s="7"/>
      <c r="F9" s="7"/>
      <c r="G9" s="7"/>
      <c r="H9" s="7"/>
      <c r="I9" s="7"/>
      <c r="J9" s="7" t="s">
        <v>77</v>
      </c>
      <c r="K9" s="7"/>
      <c r="L9" s="7"/>
      <c r="M9" s="7"/>
      <c r="N9" s="7"/>
      <c r="O9" s="7"/>
      <c r="P9" s="492">
        <f>H36*1000</f>
        <v>400</v>
      </c>
      <c r="Q9" s="492"/>
      <c r="R9" s="492"/>
      <c r="S9" s="8" t="s">
        <v>78</v>
      </c>
      <c r="T9" s="7"/>
      <c r="U9" s="9" t="s">
        <v>79</v>
      </c>
      <c r="V9" s="492" t="str">
        <f>V35</f>
        <v>D26</v>
      </c>
      <c r="W9" s="492"/>
      <c r="X9" s="499"/>
      <c r="Y9" s="289" t="s">
        <v>80</v>
      </c>
      <c r="Z9" s="7" t="s">
        <v>79</v>
      </c>
      <c r="AA9" s="492" t="str">
        <f>V36</f>
        <v>D27</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D27</v>
      </c>
      <c r="L12" s="497"/>
      <c r="M12" s="18"/>
      <c r="N12" s="18"/>
      <c r="O12" s="18"/>
      <c r="P12" s="18"/>
      <c r="Q12" s="18"/>
      <c r="R12" s="18"/>
      <c r="S12" s="18"/>
      <c r="T12" s="18"/>
      <c r="U12" s="18"/>
      <c r="V12" s="18"/>
      <c r="W12" s="18"/>
      <c r="X12" s="18"/>
      <c r="Y12" s="18"/>
      <c r="Z12" s="18"/>
      <c r="AA12" s="18"/>
      <c r="AB12" s="18" t="s">
        <v>79</v>
      </c>
      <c r="AC12" s="496" t="str">
        <f>V35</f>
        <v>D26</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57.3</v>
      </c>
      <c r="P13" s="498"/>
      <c r="Q13" s="498"/>
      <c r="R13" s="18"/>
      <c r="S13" s="18"/>
      <c r="T13" s="18"/>
      <c r="U13" s="18"/>
      <c r="V13" s="18"/>
      <c r="W13" s="18"/>
      <c r="X13" s="18"/>
      <c r="Y13" s="18"/>
      <c r="Z13" s="18"/>
      <c r="AA13" s="18"/>
      <c r="AB13" s="18"/>
      <c r="AC13" s="18"/>
      <c r="AD13" s="18"/>
      <c r="AE13" s="18" t="s">
        <v>82</v>
      </c>
      <c r="AF13" s="18"/>
      <c r="AG13" s="496">
        <f>AH35</f>
        <v>58.07</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56.94</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54.65</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54.31</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30.5</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4.7940538750012633</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4.7940538749999995</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4.79</v>
      </c>
      <c r="B23" s="508"/>
      <c r="C23" s="508"/>
      <c r="D23" s="508"/>
      <c r="E23" s="18" t="str">
        <f>IF(A23&lt;F23,"&lt;",IF(A23=F23,"=","&gt;"))</f>
        <v>=</v>
      </c>
      <c r="F23" s="508">
        <f>ROUND(AC21,2)</f>
        <v>4.79</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290"/>
      <c r="U26" s="291"/>
      <c r="V26" s="291"/>
      <c r="W26" s="291"/>
      <c r="X26" s="512">
        <v>0.7</v>
      </c>
      <c r="Y26" s="512"/>
      <c r="Z26" s="291"/>
      <c r="AA26" s="291"/>
      <c r="AB26" s="291"/>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91"/>
      <c r="U27" s="513">
        <v>0.09</v>
      </c>
      <c r="V27" s="513"/>
      <c r="W27" s="291"/>
      <c r="X27" s="291"/>
      <c r="Y27" s="291"/>
      <c r="Z27" s="291"/>
      <c r="AA27" s="291"/>
      <c r="AB27" s="291"/>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0.4</v>
      </c>
      <c r="N28" s="573"/>
      <c r="O28" s="122" t="s">
        <v>84</v>
      </c>
      <c r="P28" s="122"/>
      <c r="Q28" s="122"/>
      <c r="R28" s="122"/>
      <c r="S28" s="122"/>
      <c r="T28" s="291"/>
      <c r="U28" s="291"/>
      <c r="V28" s="291"/>
      <c r="W28" s="291"/>
      <c r="X28" s="291"/>
      <c r="Y28" s="291"/>
      <c r="Z28" s="514">
        <v>0</v>
      </c>
      <c r="AA28" s="291"/>
      <c r="AB28" s="291"/>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8.0399699999999967</v>
      </c>
      <c r="G29" s="544"/>
      <c r="H29" s="133" t="s">
        <v>35</v>
      </c>
      <c r="I29" s="18"/>
      <c r="J29" s="18"/>
      <c r="K29" s="121" t="s">
        <v>105</v>
      </c>
      <c r="L29" s="122"/>
      <c r="M29" s="515">
        <f>H36</f>
        <v>0.4</v>
      </c>
      <c r="N29" s="572"/>
      <c r="O29" s="122" t="s">
        <v>84</v>
      </c>
      <c r="P29" s="122"/>
      <c r="Q29" s="121"/>
      <c r="R29" s="122"/>
      <c r="S29" s="121"/>
      <c r="T29" s="513">
        <v>1</v>
      </c>
      <c r="U29" s="513"/>
      <c r="V29" s="291"/>
      <c r="W29" s="291"/>
      <c r="X29" s="291"/>
      <c r="Y29" s="291"/>
      <c r="Z29" s="514"/>
      <c r="AA29" s="291"/>
      <c r="AB29" s="291"/>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291"/>
      <c r="U30" s="513">
        <f>M28</f>
        <v>0.4</v>
      </c>
      <c r="V30" s="515"/>
      <c r="W30" s="292"/>
      <c r="X30" s="291"/>
      <c r="Y30" s="291"/>
      <c r="Z30" s="516">
        <f>AA38-AC36-Z28-U27</f>
        <v>2.1999999999999993</v>
      </c>
      <c r="AA30" s="291"/>
      <c r="AB30" s="291"/>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291"/>
      <c r="U31" s="518">
        <f>M29</f>
        <v>0.4</v>
      </c>
      <c r="V31" s="518"/>
      <c r="W31" s="291"/>
      <c r="X31" s="293"/>
      <c r="Y31" s="291"/>
      <c r="Z31" s="517"/>
      <c r="AA31" s="291"/>
      <c r="AB31" s="291"/>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291"/>
      <c r="W32" s="291"/>
      <c r="X32" s="512">
        <f>H39</f>
        <v>1</v>
      </c>
      <c r="Y32" s="512"/>
      <c r="Z32" s="291"/>
      <c r="AA32" s="291"/>
      <c r="AB32" s="291"/>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91"/>
      <c r="U33" s="291"/>
      <c r="V33" s="291"/>
      <c r="W33" s="291"/>
      <c r="X33" s="294"/>
      <c r="Y33" s="294"/>
      <c r="Z33" s="291"/>
      <c r="AA33" s="291"/>
      <c r="AB33" s="291"/>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info)'!Z33</f>
        <v>30.5</v>
      </c>
      <c r="I35" s="523"/>
      <c r="J35" s="523"/>
      <c r="K35" s="12" t="s">
        <v>84</v>
      </c>
      <c r="L35" s="12"/>
      <c r="M35" s="12"/>
      <c r="N35" s="12"/>
      <c r="O35" s="12"/>
      <c r="P35" s="12"/>
      <c r="Q35" s="12"/>
      <c r="R35" s="38" t="s">
        <v>42</v>
      </c>
      <c r="S35" s="36"/>
      <c r="T35" s="36"/>
      <c r="U35" s="36"/>
      <c r="V35" s="524" t="str">
        <f>'start(met info)'!C33</f>
        <v>D26</v>
      </c>
      <c r="W35" s="525"/>
      <c r="X35" s="525"/>
      <c r="Y35" s="39"/>
      <c r="Z35" s="12" t="s">
        <v>94</v>
      </c>
      <c r="AA35" s="12"/>
      <c r="AB35" s="12"/>
      <c r="AC35" s="526">
        <f>'start(met info)'!F33</f>
        <v>54.31</v>
      </c>
      <c r="AD35" s="526"/>
      <c r="AE35" s="526"/>
      <c r="AF35" s="36" t="s">
        <v>95</v>
      </c>
      <c r="AG35" s="12"/>
      <c r="AH35" s="526">
        <f>'start(met info)'!G33</f>
        <v>58.07</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info)'!A33</f>
        <v>0.4</v>
      </c>
      <c r="I36" s="523"/>
      <c r="J36" s="523"/>
      <c r="K36" s="12" t="s">
        <v>84</v>
      </c>
      <c r="L36" s="12"/>
      <c r="M36" s="12"/>
      <c r="N36" s="12"/>
      <c r="O36" s="12"/>
      <c r="P36" s="12"/>
      <c r="Q36" s="12"/>
      <c r="R36" s="38" t="s">
        <v>42</v>
      </c>
      <c r="S36" s="36"/>
      <c r="T36" s="36"/>
      <c r="U36" s="36"/>
      <c r="V36" s="529" t="str">
        <f>'start(met info)'!E33</f>
        <v>D27</v>
      </c>
      <c r="W36" s="530"/>
      <c r="X36" s="530"/>
      <c r="Y36" s="39"/>
      <c r="Z36" s="12" t="s">
        <v>45</v>
      </c>
      <c r="AA36" s="12"/>
      <c r="AB36" s="12"/>
      <c r="AC36" s="526">
        <f>'start(met info)'!K33</f>
        <v>54.65</v>
      </c>
      <c r="AD36" s="526"/>
      <c r="AE36" s="526"/>
      <c r="AF36" s="36" t="s">
        <v>95</v>
      </c>
      <c r="AG36" s="12"/>
      <c r="AH36" s="526">
        <f>'start(met info)'!L33</f>
        <v>57.3</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4.1199999999999903</v>
      </c>
      <c r="I38" s="534"/>
      <c r="J38" s="534"/>
      <c r="K38" s="19" t="s">
        <v>84</v>
      </c>
      <c r="L38" s="12"/>
      <c r="M38" s="12"/>
      <c r="N38" s="12"/>
      <c r="O38" s="12"/>
      <c r="P38" s="12"/>
      <c r="Q38" s="12"/>
      <c r="R38" s="38" t="s">
        <v>50</v>
      </c>
      <c r="S38" s="36"/>
      <c r="T38" s="36"/>
      <c r="U38" s="36"/>
      <c r="V38" s="36"/>
      <c r="W38" s="36"/>
      <c r="X38" s="36"/>
      <c r="Y38" s="36"/>
      <c r="Z38" s="19" t="s">
        <v>93</v>
      </c>
      <c r="AA38" s="531">
        <f>AH36-0.36</f>
        <v>56.94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info)'!S33</f>
        <v>1</v>
      </c>
      <c r="I39" s="523"/>
      <c r="J39" s="523"/>
      <c r="K39" s="12" t="s">
        <v>84</v>
      </c>
      <c r="L39" s="12"/>
      <c r="M39" s="12"/>
      <c r="N39" s="12"/>
      <c r="O39" s="12"/>
      <c r="P39" s="12"/>
      <c r="Q39" s="12"/>
      <c r="R39" s="38" t="s">
        <v>52</v>
      </c>
      <c r="S39" s="36"/>
      <c r="T39" s="36"/>
      <c r="U39" s="36"/>
      <c r="V39" s="36"/>
      <c r="W39" s="36"/>
      <c r="X39" s="36"/>
      <c r="Y39" s="36"/>
      <c r="Z39" s="19" t="s">
        <v>93</v>
      </c>
      <c r="AA39" s="531">
        <f>AA38-(AC21/1000/J40)</f>
        <v>56.92828378896882</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1.1716211031178148E-2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3" priority="1" stopIfTrue="1" operator="equal">
      <formula>$J$23</formula>
    </cfRule>
  </conditionalFormatting>
  <conditionalFormatting sqref="H14">
    <cfRule type="cellIs" dxfId="5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24</v>
      </c>
      <c r="D9" s="555"/>
      <c r="E9" s="7"/>
      <c r="F9" s="7"/>
      <c r="G9" s="7"/>
      <c r="H9" s="7"/>
      <c r="I9" s="7"/>
      <c r="J9" s="7" t="s">
        <v>77</v>
      </c>
      <c r="K9" s="7"/>
      <c r="L9" s="7"/>
      <c r="M9" s="7"/>
      <c r="N9" s="7"/>
      <c r="O9" s="7"/>
      <c r="P9" s="492">
        <f>H36*1000</f>
        <v>400</v>
      </c>
      <c r="Q9" s="492"/>
      <c r="R9" s="492"/>
      <c r="S9" s="8" t="s">
        <v>78</v>
      </c>
      <c r="T9" s="7"/>
      <c r="U9" s="9" t="s">
        <v>79</v>
      </c>
      <c r="V9" s="492" t="str">
        <f>V35</f>
        <v>D27</v>
      </c>
      <c r="W9" s="492"/>
      <c r="X9" s="499"/>
      <c r="Y9" s="289" t="s">
        <v>80</v>
      </c>
      <c r="Z9" s="7" t="s">
        <v>79</v>
      </c>
      <c r="AA9" s="492" t="str">
        <f>V36</f>
        <v>D28</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D28</v>
      </c>
      <c r="L12" s="497"/>
      <c r="M12" s="18"/>
      <c r="N12" s="18"/>
      <c r="O12" s="18"/>
      <c r="P12" s="18"/>
      <c r="Q12" s="18"/>
      <c r="R12" s="18"/>
      <c r="S12" s="18"/>
      <c r="T12" s="18"/>
      <c r="U12" s="18"/>
      <c r="V12" s="18"/>
      <c r="W12" s="18"/>
      <c r="X12" s="18"/>
      <c r="Y12" s="18"/>
      <c r="Z12" s="18"/>
      <c r="AA12" s="18"/>
      <c r="AB12" s="18" t="s">
        <v>79</v>
      </c>
      <c r="AC12" s="496" t="str">
        <f>V35</f>
        <v>D27</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58.07</v>
      </c>
      <c r="P13" s="498"/>
      <c r="Q13" s="498"/>
      <c r="R13" s="18"/>
      <c r="S13" s="18"/>
      <c r="T13" s="18"/>
      <c r="U13" s="18"/>
      <c r="V13" s="18"/>
      <c r="W13" s="18"/>
      <c r="X13" s="18"/>
      <c r="Y13" s="18"/>
      <c r="Z13" s="18"/>
      <c r="AA13" s="18"/>
      <c r="AB13" s="18"/>
      <c r="AC13" s="18"/>
      <c r="AD13" s="18"/>
      <c r="AE13" s="18" t="s">
        <v>82</v>
      </c>
      <c r="AF13" s="18"/>
      <c r="AG13" s="496">
        <f>AH35</f>
        <v>58.25</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57.69</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55.34</v>
      </c>
      <c r="G17" s="497"/>
      <c r="H17" s="497"/>
      <c r="I17" s="18"/>
      <c r="J17" s="83"/>
      <c r="K17" s="82"/>
      <c r="L17" s="83"/>
      <c r="M17" s="82"/>
      <c r="N17" s="82"/>
      <c r="O17" s="82"/>
      <c r="P17" s="82"/>
      <c r="Q17" s="82"/>
      <c r="R17" s="82"/>
      <c r="S17" s="82"/>
      <c r="T17" s="82"/>
      <c r="U17" s="82"/>
      <c r="V17" s="82"/>
      <c r="W17" s="502">
        <f>H36</f>
        <v>0.4</v>
      </c>
      <c r="X17" s="503"/>
      <c r="Y17" s="82" t="s">
        <v>84</v>
      </c>
      <c r="Z17" s="82"/>
      <c r="AA17" s="84"/>
      <c r="AB17" s="18"/>
      <c r="AC17" s="18"/>
      <c r="AD17" s="18"/>
      <c r="AE17" s="18" t="s">
        <v>83</v>
      </c>
      <c r="AF17" s="18"/>
      <c r="AG17" s="496">
        <f>AC35</f>
        <v>54.65</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83</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11.427225375000994</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11.427225375000001</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11.43</v>
      </c>
      <c r="B23" s="508"/>
      <c r="C23" s="508"/>
      <c r="D23" s="508"/>
      <c r="E23" s="18" t="str">
        <f>IF(A23&lt;F23,"&lt;",IF(A23=F23,"=","&gt;"))</f>
        <v>=</v>
      </c>
      <c r="F23" s="508">
        <f>ROUND(AC21,2)</f>
        <v>11.43</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295"/>
      <c r="U26" s="296"/>
      <c r="V26" s="296"/>
      <c r="W26" s="296"/>
      <c r="X26" s="512">
        <v>0.7</v>
      </c>
      <c r="Y26" s="512"/>
      <c r="Z26" s="296"/>
      <c r="AA26" s="296"/>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296"/>
      <c r="U27" s="513">
        <v>7.0000000000000007E-2</v>
      </c>
      <c r="V27" s="513"/>
      <c r="W27" s="296"/>
      <c r="X27" s="296"/>
      <c r="Y27" s="296"/>
      <c r="Z27" s="296"/>
      <c r="AA27" s="296"/>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0.4</v>
      </c>
      <c r="N28" s="520"/>
      <c r="O28" s="122" t="s">
        <v>84</v>
      </c>
      <c r="P28" s="122"/>
      <c r="Q28" s="122"/>
      <c r="R28" s="122"/>
      <c r="S28" s="122"/>
      <c r="T28" s="296"/>
      <c r="U28" s="296"/>
      <c r="V28" s="296"/>
      <c r="W28" s="296"/>
      <c r="X28" s="296"/>
      <c r="Y28" s="296"/>
      <c r="Z28" s="514">
        <v>0</v>
      </c>
      <c r="AA28" s="296"/>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8.2472099999999831</v>
      </c>
      <c r="G29" s="544"/>
      <c r="H29" s="133" t="s">
        <v>35</v>
      </c>
      <c r="I29" s="18"/>
      <c r="J29" s="18"/>
      <c r="K29" s="121" t="s">
        <v>105</v>
      </c>
      <c r="L29" s="122"/>
      <c r="M29" s="515">
        <f>H36</f>
        <v>0.4</v>
      </c>
      <c r="N29" s="546"/>
      <c r="O29" s="122" t="s">
        <v>84</v>
      </c>
      <c r="P29" s="122"/>
      <c r="Q29" s="121"/>
      <c r="R29" s="122"/>
      <c r="S29" s="121"/>
      <c r="T29" s="513">
        <v>1</v>
      </c>
      <c r="U29" s="513"/>
      <c r="V29" s="296"/>
      <c r="W29" s="296"/>
      <c r="X29" s="296"/>
      <c r="Y29" s="296"/>
      <c r="Z29" s="514"/>
      <c r="AA29" s="296"/>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296"/>
      <c r="U30" s="513">
        <f>M28</f>
        <v>0.4</v>
      </c>
      <c r="V30" s="515"/>
      <c r="W30" s="297"/>
      <c r="X30" s="296"/>
      <c r="Y30" s="296"/>
      <c r="Z30" s="516">
        <f>AA38-AC36-Z28-U27</f>
        <v>2.2799999999999945</v>
      </c>
      <c r="AA30" s="296"/>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296"/>
      <c r="U31" s="518">
        <f>M29</f>
        <v>0.4</v>
      </c>
      <c r="V31" s="518"/>
      <c r="W31" s="296"/>
      <c r="X31" s="298"/>
      <c r="Y31" s="296"/>
      <c r="Z31" s="517"/>
      <c r="AA31" s="296"/>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296"/>
      <c r="W32" s="296"/>
      <c r="X32" s="512">
        <f>H39</f>
        <v>1</v>
      </c>
      <c r="Y32" s="512"/>
      <c r="Z32" s="296"/>
      <c r="AA32" s="296"/>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296"/>
      <c r="U33" s="296"/>
      <c r="V33" s="296"/>
      <c r="W33" s="296"/>
      <c r="X33" s="299"/>
      <c r="Y33" s="299"/>
      <c r="Z33" s="296"/>
      <c r="AA33" s="296"/>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info)'!Z34</f>
        <v>83</v>
      </c>
      <c r="I35" s="523"/>
      <c r="J35" s="523"/>
      <c r="K35" s="12" t="s">
        <v>84</v>
      </c>
      <c r="L35" s="12"/>
      <c r="M35" s="12"/>
      <c r="N35" s="12"/>
      <c r="O35" s="12"/>
      <c r="P35" s="12"/>
      <c r="Q35" s="12"/>
      <c r="R35" s="38" t="s">
        <v>42</v>
      </c>
      <c r="S35" s="36"/>
      <c r="T35" s="36"/>
      <c r="U35" s="36"/>
      <c r="V35" s="524" t="str">
        <f>'start(met info)'!C34</f>
        <v>D27</v>
      </c>
      <c r="W35" s="525"/>
      <c r="X35" s="525"/>
      <c r="Y35" s="39"/>
      <c r="Z35" s="12" t="s">
        <v>94</v>
      </c>
      <c r="AA35" s="12"/>
      <c r="AB35" s="12"/>
      <c r="AC35" s="526">
        <f>'start(met info)'!F34</f>
        <v>54.65</v>
      </c>
      <c r="AD35" s="526"/>
      <c r="AE35" s="526"/>
      <c r="AF35" s="36" t="s">
        <v>95</v>
      </c>
      <c r="AG35" s="12"/>
      <c r="AH35" s="526">
        <f>'start(met info)'!G34</f>
        <v>58.25</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info)'!A34</f>
        <v>0.4</v>
      </c>
      <c r="I36" s="523"/>
      <c r="J36" s="523"/>
      <c r="K36" s="12" t="s">
        <v>84</v>
      </c>
      <c r="L36" s="12"/>
      <c r="M36" s="12"/>
      <c r="N36" s="12"/>
      <c r="O36" s="12"/>
      <c r="P36" s="12"/>
      <c r="Q36" s="12"/>
      <c r="R36" s="38" t="s">
        <v>42</v>
      </c>
      <c r="S36" s="36"/>
      <c r="T36" s="36"/>
      <c r="U36" s="36"/>
      <c r="V36" s="529" t="str">
        <f>'start(met info)'!E34</f>
        <v>D28</v>
      </c>
      <c r="W36" s="530"/>
      <c r="X36" s="530"/>
      <c r="Y36" s="39"/>
      <c r="Z36" s="12" t="s">
        <v>45</v>
      </c>
      <c r="AA36" s="12"/>
      <c r="AB36" s="12"/>
      <c r="AC36" s="526">
        <f>'start(met info)'!K34</f>
        <v>55.34</v>
      </c>
      <c r="AD36" s="526"/>
      <c r="AE36" s="526"/>
      <c r="AF36" s="36" t="s">
        <v>95</v>
      </c>
      <c r="AG36" s="12"/>
      <c r="AH36" s="526">
        <f>'start(met info)'!L34</f>
        <v>58.07</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4.5899999999999892</v>
      </c>
      <c r="I38" s="534"/>
      <c r="J38" s="534"/>
      <c r="K38" s="19" t="s">
        <v>84</v>
      </c>
      <c r="L38" s="12"/>
      <c r="M38" s="12"/>
      <c r="N38" s="12"/>
      <c r="O38" s="12"/>
      <c r="P38" s="12"/>
      <c r="Q38" s="12"/>
      <c r="R38" s="38" t="s">
        <v>50</v>
      </c>
      <c r="S38" s="36"/>
      <c r="T38" s="36"/>
      <c r="U38" s="36"/>
      <c r="V38" s="36"/>
      <c r="W38" s="36"/>
      <c r="X38" s="36"/>
      <c r="Y38" s="36"/>
      <c r="Z38" s="19" t="s">
        <v>93</v>
      </c>
      <c r="AA38" s="531">
        <f>AH36-0.38</f>
        <v>57.69</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info)'!S34</f>
        <v>1</v>
      </c>
      <c r="I39" s="523"/>
      <c r="J39" s="523"/>
      <c r="K39" s="12" t="s">
        <v>84</v>
      </c>
      <c r="L39" s="12"/>
      <c r="M39" s="12"/>
      <c r="N39" s="12"/>
      <c r="O39" s="12"/>
      <c r="P39" s="12"/>
      <c r="Q39" s="12"/>
      <c r="R39" s="38" t="s">
        <v>52</v>
      </c>
      <c r="S39" s="36"/>
      <c r="T39" s="36"/>
      <c r="U39" s="36"/>
      <c r="V39" s="36"/>
      <c r="W39" s="36"/>
      <c r="X39" s="36"/>
      <c r="Y39" s="36"/>
      <c r="Z39" s="19" t="s">
        <v>93</v>
      </c>
      <c r="AA39" s="531">
        <f>AA38-(AC21/1000/J40)</f>
        <v>57.662072949640283</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2.7927050359714656E-2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51" priority="1" stopIfTrue="1" operator="equal">
      <formula>$J$23</formula>
    </cfRule>
  </conditionalFormatting>
  <conditionalFormatting sqref="H14">
    <cfRule type="cellIs" dxfId="5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G3" sqref="AG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146</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25</v>
      </c>
      <c r="D9" s="555"/>
      <c r="E9" s="7"/>
      <c r="F9" s="7"/>
      <c r="G9" s="7"/>
      <c r="H9" s="7"/>
      <c r="I9" s="7"/>
      <c r="J9" s="7" t="s">
        <v>77</v>
      </c>
      <c r="K9" s="7"/>
      <c r="L9" s="7"/>
      <c r="M9" s="7"/>
      <c r="N9" s="7"/>
      <c r="O9" s="7"/>
      <c r="P9" s="492">
        <f>H36*1000</f>
        <v>1200</v>
      </c>
      <c r="Q9" s="492"/>
      <c r="R9" s="492"/>
      <c r="S9" s="8" t="s">
        <v>78</v>
      </c>
      <c r="T9" s="7"/>
      <c r="U9" s="9" t="s">
        <v>79</v>
      </c>
      <c r="V9" s="492" t="str">
        <f>V35</f>
        <v>D28</v>
      </c>
      <c r="W9" s="492"/>
      <c r="X9" s="499"/>
      <c r="Y9" s="289" t="s">
        <v>80</v>
      </c>
      <c r="Z9" s="7" t="s">
        <v>79</v>
      </c>
      <c r="AA9" s="492" t="str">
        <f>V36</f>
        <v>D29</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t="str">
        <f>V36</f>
        <v>D29</v>
      </c>
      <c r="L12" s="497"/>
      <c r="M12" s="18"/>
      <c r="N12" s="18"/>
      <c r="O12" s="18"/>
      <c r="P12" s="18"/>
      <c r="Q12" s="18"/>
      <c r="R12" s="18"/>
      <c r="S12" s="18"/>
      <c r="T12" s="18"/>
      <c r="U12" s="18"/>
      <c r="V12" s="18"/>
      <c r="W12" s="18"/>
      <c r="X12" s="18"/>
      <c r="Y12" s="18"/>
      <c r="Z12" s="18"/>
      <c r="AA12" s="18"/>
      <c r="AB12" s="18" t="s">
        <v>79</v>
      </c>
      <c r="AC12" s="496" t="str">
        <f>V35</f>
        <v>D28</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58.2</v>
      </c>
      <c r="P13" s="498"/>
      <c r="Q13" s="498"/>
      <c r="R13" s="18"/>
      <c r="S13" s="18"/>
      <c r="T13" s="18"/>
      <c r="U13" s="18"/>
      <c r="V13" s="18"/>
      <c r="W13" s="18"/>
      <c r="X13" s="18"/>
      <c r="Y13" s="18"/>
      <c r="Z13" s="18"/>
      <c r="AA13" s="18"/>
      <c r="AB13" s="18"/>
      <c r="AC13" s="18"/>
      <c r="AD13" s="18"/>
      <c r="AE13" s="18" t="s">
        <v>82</v>
      </c>
      <c r="AF13" s="18"/>
      <c r="AG13" s="496">
        <f>AH35</f>
        <v>57.84</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57.830000000000005</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56.44</v>
      </c>
      <c r="G17" s="497"/>
      <c r="H17" s="497"/>
      <c r="I17" s="18"/>
      <c r="J17" s="83"/>
      <c r="K17" s="82"/>
      <c r="L17" s="83"/>
      <c r="M17" s="82"/>
      <c r="N17" s="82"/>
      <c r="O17" s="82"/>
      <c r="P17" s="82"/>
      <c r="Q17" s="82"/>
      <c r="R17" s="82"/>
      <c r="S17" s="82"/>
      <c r="T17" s="82"/>
      <c r="U17" s="82"/>
      <c r="V17" s="82"/>
      <c r="W17" s="502">
        <f>H36</f>
        <v>1.2</v>
      </c>
      <c r="X17" s="503"/>
      <c r="Y17" s="82" t="s">
        <v>84</v>
      </c>
      <c r="Z17" s="82"/>
      <c r="AA17" s="84"/>
      <c r="AB17" s="18"/>
      <c r="AC17" s="18"/>
      <c r="AD17" s="18"/>
      <c r="AE17" s="18" t="s">
        <v>83</v>
      </c>
      <c r="AF17" s="18"/>
      <c r="AG17" s="496">
        <f>AC35</f>
        <v>56.3</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1</v>
      </c>
      <c r="K18" s="18" t="s">
        <v>84</v>
      </c>
      <c r="L18" s="18"/>
      <c r="M18" s="18"/>
      <c r="N18" s="18"/>
      <c r="O18" s="18"/>
      <c r="P18" s="18"/>
      <c r="Q18" s="18"/>
      <c r="R18" s="504">
        <f>H35</f>
        <v>64</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f>J40*(AA38-AA39)*1000</f>
        <v>24.454535874998999</v>
      </c>
      <c r="L21" s="504"/>
      <c r="M21" s="504"/>
      <c r="N21" s="504"/>
      <c r="O21" s="504"/>
      <c r="P21" s="18" t="s">
        <v>86</v>
      </c>
      <c r="Q21" s="18"/>
      <c r="R21" s="506" t="s">
        <v>87</v>
      </c>
      <c r="S21" s="506"/>
      <c r="T21" s="506"/>
      <c r="U21" s="506"/>
      <c r="V21" s="506"/>
      <c r="W21" s="506"/>
      <c r="X21" s="506"/>
      <c r="Y21" s="506"/>
      <c r="Z21" s="506"/>
      <c r="AA21" s="506"/>
      <c r="AB21" s="506"/>
      <c r="AC21" s="504">
        <f>AA41*(F29+(3.14*H36*H35)-((3.14*((H37/2)^2))*H42)+(3.14*H37*H38))</f>
        <v>24.454535875000005</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f>ROUND(K21,2)</f>
        <v>24.45</v>
      </c>
      <c r="B23" s="508"/>
      <c r="C23" s="508"/>
      <c r="D23" s="508"/>
      <c r="E23" s="18" t="str">
        <f>IF(A23&lt;F23,"&lt;",IF(A23=F23,"=","&gt;"))</f>
        <v>=</v>
      </c>
      <c r="F23" s="508">
        <f>ROUND(AC21,2)</f>
        <v>24.45</v>
      </c>
      <c r="G23" s="508"/>
      <c r="H23" s="508"/>
      <c r="I23" s="18" t="s">
        <v>88</v>
      </c>
      <c r="J23" s="20" t="str">
        <f>IF(A23&lt;=F23,"De proef voldoet","De proef voldoet niet")</f>
        <v>De proef voldoet</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00"/>
      <c r="U26" s="301"/>
      <c r="V26" s="301"/>
      <c r="W26" s="301"/>
      <c r="X26" s="512">
        <v>0.7</v>
      </c>
      <c r="Y26" s="512"/>
      <c r="Z26" s="301"/>
      <c r="AA26" s="301"/>
      <c r="AB26" s="301"/>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01"/>
      <c r="U27" s="513">
        <v>0.08</v>
      </c>
      <c r="V27" s="513"/>
      <c r="W27" s="301"/>
      <c r="X27" s="301"/>
      <c r="Y27" s="301"/>
      <c r="Z27" s="301"/>
      <c r="AA27" s="301"/>
      <c r="AB27" s="301"/>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1.2</v>
      </c>
      <c r="N28" s="520"/>
      <c r="O28" s="122" t="s">
        <v>84</v>
      </c>
      <c r="P28" s="122"/>
      <c r="Q28" s="122"/>
      <c r="R28" s="122"/>
      <c r="S28" s="122"/>
      <c r="T28" s="301"/>
      <c r="U28" s="301"/>
      <c r="V28" s="301"/>
      <c r="W28" s="301"/>
      <c r="X28" s="301"/>
      <c r="Y28" s="301"/>
      <c r="Z28" s="514">
        <v>0</v>
      </c>
      <c r="AA28" s="301"/>
      <c r="AB28" s="301"/>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3.2137900000000252</v>
      </c>
      <c r="G29" s="544"/>
      <c r="H29" s="133" t="s">
        <v>35</v>
      </c>
      <c r="I29" s="18"/>
      <c r="J29" s="18"/>
      <c r="K29" s="121" t="s">
        <v>105</v>
      </c>
      <c r="L29" s="122"/>
      <c r="M29" s="515">
        <f>H36</f>
        <v>1.2</v>
      </c>
      <c r="N29" s="546"/>
      <c r="O29" s="122" t="s">
        <v>84</v>
      </c>
      <c r="P29" s="122"/>
      <c r="Q29" s="121"/>
      <c r="R29" s="122"/>
      <c r="S29" s="121"/>
      <c r="T29" s="513">
        <v>1</v>
      </c>
      <c r="U29" s="513"/>
      <c r="V29" s="301"/>
      <c r="W29" s="301"/>
      <c r="X29" s="301"/>
      <c r="Y29" s="301"/>
      <c r="Z29" s="514"/>
      <c r="AA29" s="301"/>
      <c r="AB29" s="301"/>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01"/>
      <c r="U30" s="513">
        <f>M28</f>
        <v>1.2</v>
      </c>
      <c r="V30" s="515"/>
      <c r="W30" s="302"/>
      <c r="X30" s="301"/>
      <c r="Y30" s="301"/>
      <c r="Z30" s="516">
        <f>AA38-AC36-Z28-U27</f>
        <v>1.3100000000000076</v>
      </c>
      <c r="AA30" s="301"/>
      <c r="AB30" s="301"/>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01"/>
      <c r="U31" s="518">
        <f>M29</f>
        <v>1.2</v>
      </c>
      <c r="V31" s="518"/>
      <c r="W31" s="301"/>
      <c r="X31" s="303"/>
      <c r="Y31" s="301"/>
      <c r="Z31" s="517"/>
      <c r="AA31" s="301"/>
      <c r="AB31" s="301"/>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01"/>
      <c r="W32" s="301"/>
      <c r="X32" s="512">
        <f>H39</f>
        <v>1</v>
      </c>
      <c r="Y32" s="512"/>
      <c r="Z32" s="301"/>
      <c r="AA32" s="301"/>
      <c r="AB32" s="301"/>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01"/>
      <c r="U33" s="301"/>
      <c r="V33" s="301"/>
      <c r="W33" s="301"/>
      <c r="X33" s="304"/>
      <c r="Y33" s="304"/>
      <c r="Z33" s="301"/>
      <c r="AA33" s="301"/>
      <c r="AB33" s="301"/>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f>'start(met info)'!Z35</f>
        <v>64</v>
      </c>
      <c r="I35" s="523"/>
      <c r="J35" s="523"/>
      <c r="K35" s="12" t="s">
        <v>84</v>
      </c>
      <c r="L35" s="12"/>
      <c r="M35" s="12"/>
      <c r="N35" s="12"/>
      <c r="O35" s="12"/>
      <c r="P35" s="12"/>
      <c r="Q35" s="12"/>
      <c r="R35" s="38" t="s">
        <v>42</v>
      </c>
      <c r="S35" s="36"/>
      <c r="T35" s="36"/>
      <c r="U35" s="36"/>
      <c r="V35" s="524" t="str">
        <f>'start(met info)'!C35</f>
        <v>D28</v>
      </c>
      <c r="W35" s="525"/>
      <c r="X35" s="525"/>
      <c r="Y35" s="39"/>
      <c r="Z35" s="12" t="s">
        <v>94</v>
      </c>
      <c r="AA35" s="12"/>
      <c r="AB35" s="12"/>
      <c r="AC35" s="526">
        <f>'start(met info)'!F35</f>
        <v>56.3</v>
      </c>
      <c r="AD35" s="526"/>
      <c r="AE35" s="526"/>
      <c r="AF35" s="36" t="s">
        <v>95</v>
      </c>
      <c r="AG35" s="12"/>
      <c r="AH35" s="526">
        <f>'start(met info)'!G35</f>
        <v>57.84</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info)'!A35</f>
        <v>1.2</v>
      </c>
      <c r="I36" s="523"/>
      <c r="J36" s="523"/>
      <c r="K36" s="12" t="s">
        <v>84</v>
      </c>
      <c r="L36" s="12"/>
      <c r="M36" s="12"/>
      <c r="N36" s="12"/>
      <c r="O36" s="12"/>
      <c r="P36" s="12"/>
      <c r="Q36" s="12"/>
      <c r="R36" s="38" t="s">
        <v>42</v>
      </c>
      <c r="S36" s="36"/>
      <c r="T36" s="36"/>
      <c r="U36" s="36"/>
      <c r="V36" s="529" t="str">
        <f>'start(met info)'!E35</f>
        <v>D29</v>
      </c>
      <c r="W36" s="530"/>
      <c r="X36" s="530"/>
      <c r="Y36" s="39"/>
      <c r="Z36" s="12" t="s">
        <v>45</v>
      </c>
      <c r="AA36" s="12"/>
      <c r="AB36" s="12"/>
      <c r="AC36" s="526">
        <f>'start(met info)'!K35</f>
        <v>56.44</v>
      </c>
      <c r="AD36" s="526"/>
      <c r="AE36" s="526"/>
      <c r="AF36" s="36" t="s">
        <v>95</v>
      </c>
      <c r="AG36" s="12"/>
      <c r="AH36" s="526">
        <f>'start(met info)'!L35</f>
        <v>58.2</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0.52000000000001023</v>
      </c>
      <c r="I38" s="534"/>
      <c r="J38" s="534"/>
      <c r="K38" s="19" t="s">
        <v>84</v>
      </c>
      <c r="L38" s="12"/>
      <c r="M38" s="12"/>
      <c r="N38" s="12"/>
      <c r="O38" s="12"/>
      <c r="P38" s="12"/>
      <c r="Q38" s="12"/>
      <c r="R38" s="38" t="s">
        <v>50</v>
      </c>
      <c r="S38" s="36"/>
      <c r="T38" s="36"/>
      <c r="U38" s="36"/>
      <c r="V38" s="36"/>
      <c r="W38" s="36"/>
      <c r="X38" s="36"/>
      <c r="Y38" s="36"/>
      <c r="Z38" s="19" t="s">
        <v>93</v>
      </c>
      <c r="AA38" s="531">
        <f>AH36-0.37</f>
        <v>57.830000000000005</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info)'!S35</f>
        <v>1</v>
      </c>
      <c r="I39" s="523"/>
      <c r="J39" s="523"/>
      <c r="K39" s="12" t="s">
        <v>84</v>
      </c>
      <c r="L39" s="12"/>
      <c r="M39" s="12"/>
      <c r="N39" s="12"/>
      <c r="O39" s="12"/>
      <c r="P39" s="12"/>
      <c r="Q39" s="12"/>
      <c r="R39" s="38" t="s">
        <v>52</v>
      </c>
      <c r="S39" s="36"/>
      <c r="T39" s="36"/>
      <c r="U39" s="36"/>
      <c r="V39" s="36"/>
      <c r="W39" s="36"/>
      <c r="X39" s="36"/>
      <c r="Y39" s="36"/>
      <c r="Z39" s="19" t="s">
        <v>93</v>
      </c>
      <c r="AA39" s="531">
        <f>AA38-(AC21/1000/J40)</f>
        <v>57.770235443645092</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f>AA38-AA39</f>
        <v>5.9764556354913623E-2</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49" priority="1" stopIfTrue="1" operator="equal">
      <formula>$J$23</formula>
    </cfRule>
  </conditionalFormatting>
  <conditionalFormatting sqref="H14">
    <cfRule type="cellIs" dxfId="4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K2" sqref="AK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145</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26</v>
      </c>
      <c r="D9" s="555"/>
      <c r="E9" s="7"/>
      <c r="F9" s="7"/>
      <c r="G9" s="7"/>
      <c r="H9" s="7"/>
      <c r="I9" s="7"/>
      <c r="J9" s="7" t="s">
        <v>77</v>
      </c>
      <c r="K9" s="7"/>
      <c r="L9" s="7"/>
      <c r="M9" s="7"/>
      <c r="N9" s="7"/>
      <c r="O9" s="7"/>
      <c r="P9" s="492">
        <f>H36*1000</f>
        <v>0</v>
      </c>
      <c r="Q9" s="492"/>
      <c r="R9" s="492"/>
      <c r="S9" s="8" t="s">
        <v>78</v>
      </c>
      <c r="T9" s="7"/>
      <c r="U9" s="9" t="s">
        <v>79</v>
      </c>
      <c r="V9" s="288">
        <f>V35</f>
        <v>0</v>
      </c>
      <c r="W9" s="288"/>
      <c r="X9" s="305"/>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-0.32</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06"/>
      <c r="U26" s="307"/>
      <c r="V26" s="307"/>
      <c r="W26" s="307"/>
      <c r="X26" s="512">
        <v>0.7</v>
      </c>
      <c r="Y26" s="512"/>
      <c r="Z26" s="307"/>
      <c r="AA26" s="307"/>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07"/>
      <c r="U27" s="513">
        <v>0.13</v>
      </c>
      <c r="V27" s="513"/>
      <c r="W27" s="307"/>
      <c r="X27" s="307"/>
      <c r="Y27" s="307"/>
      <c r="Z27" s="307"/>
      <c r="AA27" s="307"/>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07"/>
      <c r="U28" s="307"/>
      <c r="V28" s="307"/>
      <c r="W28" s="307"/>
      <c r="X28" s="307"/>
      <c r="Y28" s="307"/>
      <c r="Z28" s="514">
        <v>0</v>
      </c>
      <c r="AA28" s="307"/>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-9.8909999999999998E-2</v>
      </c>
      <c r="G29" s="544"/>
      <c r="H29" s="133" t="s">
        <v>35</v>
      </c>
      <c r="I29" s="18"/>
      <c r="J29" s="18"/>
      <c r="K29" s="121" t="s">
        <v>105</v>
      </c>
      <c r="L29" s="122"/>
      <c r="M29" s="515">
        <f>H36</f>
        <v>0</v>
      </c>
      <c r="N29" s="546"/>
      <c r="O29" s="122" t="s">
        <v>84</v>
      </c>
      <c r="P29" s="122"/>
      <c r="Q29" s="121"/>
      <c r="R29" s="122"/>
      <c r="S29" s="121"/>
      <c r="T29" s="513">
        <v>1</v>
      </c>
      <c r="U29" s="513"/>
      <c r="V29" s="307"/>
      <c r="W29" s="307"/>
      <c r="X29" s="307"/>
      <c r="Y29" s="307"/>
      <c r="Z29" s="514"/>
      <c r="AA29" s="307"/>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07"/>
      <c r="U30" s="513">
        <f>M28</f>
        <v>0</v>
      </c>
      <c r="V30" s="515"/>
      <c r="W30" s="308"/>
      <c r="X30" s="307"/>
      <c r="Y30" s="307"/>
      <c r="Z30" s="516">
        <f>AA38-AC36-Z28-U27</f>
        <v>-0.45</v>
      </c>
      <c r="AA30" s="307"/>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07"/>
      <c r="U31" s="518">
        <f>M29</f>
        <v>0</v>
      </c>
      <c r="V31" s="518"/>
      <c r="W31" s="307"/>
      <c r="X31" s="309"/>
      <c r="Y31" s="307"/>
      <c r="Z31" s="517"/>
      <c r="AA31" s="307"/>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07"/>
      <c r="W32" s="307"/>
      <c r="X32" s="512">
        <f>H39</f>
        <v>0</v>
      </c>
      <c r="Y32" s="512"/>
      <c r="Z32" s="307"/>
      <c r="AA32" s="307"/>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07"/>
      <c r="U33" s="307"/>
      <c r="V33" s="307"/>
      <c r="W33" s="307"/>
      <c r="X33" s="310"/>
      <c r="Y33" s="310"/>
      <c r="Z33" s="307"/>
      <c r="AA33" s="307"/>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info)'!Z36</f>
        <v/>
      </c>
      <c r="I35" s="523"/>
      <c r="J35" s="523"/>
      <c r="K35" s="12" t="s">
        <v>84</v>
      </c>
      <c r="L35" s="12"/>
      <c r="M35" s="12"/>
      <c r="N35" s="12"/>
      <c r="O35" s="12"/>
      <c r="P35" s="12"/>
      <c r="Q35" s="12"/>
      <c r="R35" s="38" t="s">
        <v>42</v>
      </c>
      <c r="S35" s="36"/>
      <c r="T35" s="36"/>
      <c r="U35" s="36"/>
      <c r="V35" s="524">
        <f>'start(met info)'!C36</f>
        <v>0</v>
      </c>
      <c r="W35" s="525"/>
      <c r="X35" s="525"/>
      <c r="Y35" s="39"/>
      <c r="Z35" s="12" t="s">
        <v>94</v>
      </c>
      <c r="AA35" s="12"/>
      <c r="AB35" s="12"/>
      <c r="AC35" s="526">
        <f>'start(met info)'!F36</f>
        <v>0</v>
      </c>
      <c r="AD35" s="526"/>
      <c r="AE35" s="526"/>
      <c r="AF35" s="36" t="s">
        <v>95</v>
      </c>
      <c r="AG35" s="12"/>
      <c r="AH35" s="526">
        <f>'start(met info)'!G36</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info)'!A36</f>
        <v>0</v>
      </c>
      <c r="I36" s="523"/>
      <c r="J36" s="523"/>
      <c r="K36" s="12" t="s">
        <v>84</v>
      </c>
      <c r="L36" s="12"/>
      <c r="M36" s="12"/>
      <c r="N36" s="12"/>
      <c r="O36" s="12"/>
      <c r="P36" s="12"/>
      <c r="Q36" s="12"/>
      <c r="R36" s="38" t="s">
        <v>42</v>
      </c>
      <c r="S36" s="36"/>
      <c r="T36" s="36"/>
      <c r="U36" s="36"/>
      <c r="V36" s="529">
        <f>'start(met info)'!E36</f>
        <v>0</v>
      </c>
      <c r="W36" s="530"/>
      <c r="X36" s="530"/>
      <c r="Y36" s="39"/>
      <c r="Z36" s="12" t="s">
        <v>45</v>
      </c>
      <c r="AA36" s="12"/>
      <c r="AB36" s="12"/>
      <c r="AC36" s="526">
        <f>'start(met info)'!K36</f>
        <v>0</v>
      </c>
      <c r="AD36" s="526"/>
      <c r="AE36" s="526"/>
      <c r="AF36" s="36" t="s">
        <v>95</v>
      </c>
      <c r="AG36" s="12"/>
      <c r="AH36" s="526">
        <f>'start(met info)'!L36</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-0.64</v>
      </c>
      <c r="I38" s="534"/>
      <c r="J38" s="534"/>
      <c r="K38" s="19" t="s">
        <v>84</v>
      </c>
      <c r="L38" s="12"/>
      <c r="M38" s="12"/>
      <c r="N38" s="12"/>
      <c r="O38" s="12"/>
      <c r="P38" s="12"/>
      <c r="Q38" s="12"/>
      <c r="R38" s="38" t="s">
        <v>50</v>
      </c>
      <c r="S38" s="36"/>
      <c r="T38" s="36"/>
      <c r="U38" s="36"/>
      <c r="V38" s="36"/>
      <c r="W38" s="36"/>
      <c r="X38" s="36"/>
      <c r="Y38" s="36"/>
      <c r="Z38" s="19" t="s">
        <v>93</v>
      </c>
      <c r="AA38" s="531">
        <f>AH36-0.32</f>
        <v>-0.32</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info)'!S36</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0">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s>
  <phoneticPr fontId="9" type="noConversion"/>
  <conditionalFormatting sqref="J23">
    <cfRule type="cellIs" dxfId="47" priority="1" stopIfTrue="1" operator="equal">
      <formula>$J$23</formula>
    </cfRule>
  </conditionalFormatting>
  <conditionalFormatting sqref="H14">
    <cfRule type="cellIs" dxfId="4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0" sqref="AN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27</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-0.34</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11"/>
      <c r="U26" s="312"/>
      <c r="V26" s="312"/>
      <c r="W26" s="312"/>
      <c r="X26" s="512">
        <v>0.7</v>
      </c>
      <c r="Y26" s="512"/>
      <c r="Z26" s="312"/>
      <c r="AA26" s="312"/>
      <c r="AB26" s="312"/>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12"/>
      <c r="U27" s="513">
        <v>0.11</v>
      </c>
      <c r="V27" s="513"/>
      <c r="W27" s="312"/>
      <c r="X27" s="312"/>
      <c r="Y27" s="312"/>
      <c r="Z27" s="312"/>
      <c r="AA27" s="312"/>
      <c r="AB27" s="312"/>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12"/>
      <c r="U28" s="312"/>
      <c r="V28" s="312"/>
      <c r="W28" s="312"/>
      <c r="X28" s="312"/>
      <c r="Y28" s="312"/>
      <c r="Z28" s="514">
        <v>0</v>
      </c>
      <c r="AA28" s="312"/>
      <c r="AB28" s="312"/>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-0.14287</v>
      </c>
      <c r="G29" s="544"/>
      <c r="H29" s="133" t="s">
        <v>35</v>
      </c>
      <c r="I29" s="18"/>
      <c r="J29" s="18"/>
      <c r="K29" s="121" t="s">
        <v>105</v>
      </c>
      <c r="L29" s="122"/>
      <c r="M29" s="515">
        <f>H36</f>
        <v>0</v>
      </c>
      <c r="N29" s="546"/>
      <c r="O29" s="122" t="s">
        <v>84</v>
      </c>
      <c r="P29" s="122"/>
      <c r="Q29" s="121"/>
      <c r="R29" s="122"/>
      <c r="S29" s="121"/>
      <c r="T29" s="513">
        <v>1</v>
      </c>
      <c r="U29" s="513"/>
      <c r="V29" s="312"/>
      <c r="W29" s="312"/>
      <c r="X29" s="312"/>
      <c r="Y29" s="312"/>
      <c r="Z29" s="514"/>
      <c r="AA29" s="312"/>
      <c r="AB29" s="312"/>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12"/>
      <c r="U30" s="513">
        <f>M28</f>
        <v>0</v>
      </c>
      <c r="V30" s="515"/>
      <c r="W30" s="313"/>
      <c r="X30" s="312"/>
      <c r="Y30" s="312"/>
      <c r="Z30" s="516">
        <f>AA38-AC36-Z28-U27</f>
        <v>-0.45</v>
      </c>
      <c r="AA30" s="312"/>
      <c r="AB30" s="312"/>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12"/>
      <c r="U31" s="518">
        <f>M29</f>
        <v>0</v>
      </c>
      <c r="V31" s="518"/>
      <c r="W31" s="312"/>
      <c r="X31" s="314"/>
      <c r="Y31" s="312"/>
      <c r="Z31" s="517"/>
      <c r="AA31" s="312"/>
      <c r="AB31" s="312"/>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12"/>
      <c r="W32" s="312"/>
      <c r="X32" s="512">
        <f>H39</f>
        <v>0</v>
      </c>
      <c r="Y32" s="512"/>
      <c r="Z32" s="312"/>
      <c r="AA32" s="312"/>
      <c r="AB32" s="312"/>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12"/>
      <c r="U33" s="312"/>
      <c r="V33" s="312"/>
      <c r="W33" s="312"/>
      <c r="X33" s="315"/>
      <c r="Y33" s="315"/>
      <c r="Z33" s="312"/>
      <c r="AA33" s="312"/>
      <c r="AB33" s="312"/>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50" t="str">
        <f>'start(met info)'!Z37</f>
        <v/>
      </c>
      <c r="I35" s="550"/>
      <c r="J35" s="550"/>
      <c r="K35" s="12" t="s">
        <v>84</v>
      </c>
      <c r="L35" s="12"/>
      <c r="M35" s="12"/>
      <c r="N35" s="12"/>
      <c r="O35" s="12"/>
      <c r="P35" s="12"/>
      <c r="Q35" s="12"/>
      <c r="R35" s="38" t="s">
        <v>42</v>
      </c>
      <c r="S35" s="36"/>
      <c r="T35" s="36"/>
      <c r="U35" s="36"/>
      <c r="V35" s="524">
        <f>'start(met info)'!C37</f>
        <v>0</v>
      </c>
      <c r="W35" s="524"/>
      <c r="X35" s="524"/>
      <c r="Y35" s="39"/>
      <c r="Z35" s="12" t="s">
        <v>94</v>
      </c>
      <c r="AA35" s="12"/>
      <c r="AB35" s="12"/>
      <c r="AC35" s="551">
        <f>'start(met info)'!F37</f>
        <v>0</v>
      </c>
      <c r="AD35" s="551"/>
      <c r="AE35" s="551"/>
      <c r="AF35" s="36" t="s">
        <v>95</v>
      </c>
      <c r="AG35" s="12"/>
      <c r="AH35" s="551">
        <f>'start(met info)'!G37</f>
        <v>0</v>
      </c>
      <c r="AI35" s="551"/>
      <c r="AJ35" s="552"/>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info)'!A37</f>
        <v>0</v>
      </c>
      <c r="I36" s="523"/>
      <c r="J36" s="523"/>
      <c r="K36" s="12" t="s">
        <v>84</v>
      </c>
      <c r="L36" s="12"/>
      <c r="M36" s="12"/>
      <c r="N36" s="12"/>
      <c r="O36" s="12"/>
      <c r="P36" s="12"/>
      <c r="Q36" s="12"/>
      <c r="R36" s="38" t="s">
        <v>42</v>
      </c>
      <c r="S36" s="36"/>
      <c r="T36" s="36"/>
      <c r="U36" s="36"/>
      <c r="V36" s="529">
        <f>'start(met info)'!E37</f>
        <v>0</v>
      </c>
      <c r="W36" s="530"/>
      <c r="X36" s="530"/>
      <c r="Y36" s="39"/>
      <c r="Z36" s="12" t="s">
        <v>45</v>
      </c>
      <c r="AA36" s="12"/>
      <c r="AB36" s="12"/>
      <c r="AC36" s="526">
        <f>'start(met info)'!K37</f>
        <v>0</v>
      </c>
      <c r="AD36" s="526"/>
      <c r="AE36" s="526"/>
      <c r="AF36" s="36" t="s">
        <v>95</v>
      </c>
      <c r="AG36" s="12"/>
      <c r="AH36" s="526">
        <f>'start(met info)'!L37</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-0.68</v>
      </c>
      <c r="I38" s="534"/>
      <c r="J38" s="534"/>
      <c r="K38" s="19" t="s">
        <v>84</v>
      </c>
      <c r="L38" s="12"/>
      <c r="M38" s="12"/>
      <c r="N38" s="12"/>
      <c r="O38" s="12"/>
      <c r="P38" s="12"/>
      <c r="Q38" s="12"/>
      <c r="R38" s="38" t="s">
        <v>50</v>
      </c>
      <c r="S38" s="36"/>
      <c r="T38" s="36"/>
      <c r="U38" s="36"/>
      <c r="V38" s="36"/>
      <c r="W38" s="36"/>
      <c r="X38" s="36"/>
      <c r="Y38" s="36"/>
      <c r="Z38" s="19" t="s">
        <v>93</v>
      </c>
      <c r="AA38" s="531">
        <f>AH36-0.34</f>
        <v>-0.34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info)'!S37</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5" priority="1" stopIfTrue="1" operator="equal">
      <formula>$J$23</formula>
    </cfRule>
  </conditionalFormatting>
  <conditionalFormatting sqref="H14">
    <cfRule type="cellIs" dxfId="4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9" sqref="AM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28</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75</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2"/>
      <c r="R23" s="172"/>
      <c r="S23" s="172"/>
      <c r="T23" s="172"/>
      <c r="U23" s="172"/>
      <c r="V23" s="172"/>
      <c r="W23" s="172"/>
      <c r="X23" s="172"/>
      <c r="Y23" s="172"/>
      <c r="Z23" s="172"/>
      <c r="AA23" s="172"/>
      <c r="AB23" s="172"/>
      <c r="AC23" s="171"/>
      <c r="AD23" s="171"/>
      <c r="AE23" s="171"/>
      <c r="AF23" s="171"/>
      <c r="AG23" s="171"/>
      <c r="AH23" s="172"/>
      <c r="AI23" s="172"/>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2"/>
      <c r="Q24" s="172"/>
      <c r="R24" s="172"/>
      <c r="S24" s="172"/>
      <c r="T24" s="172"/>
      <c r="U24" s="172"/>
      <c r="V24" s="172"/>
      <c r="W24" s="172"/>
      <c r="X24" s="172"/>
      <c r="Y24" s="172"/>
      <c r="Z24" s="172"/>
      <c r="AA24" s="172"/>
      <c r="AB24" s="172"/>
      <c r="AC24" s="172"/>
      <c r="AD24" s="172"/>
      <c r="AE24" s="172"/>
      <c r="AF24" s="172"/>
      <c r="AG24" s="172"/>
      <c r="AH24" s="172"/>
      <c r="AI24" s="172"/>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11"/>
      <c r="U26" s="312"/>
      <c r="V26" s="312"/>
      <c r="W26" s="312"/>
      <c r="X26" s="512">
        <v>0.7</v>
      </c>
      <c r="Y26" s="512"/>
      <c r="Z26" s="312"/>
      <c r="AA26" s="312"/>
      <c r="AB26" s="312"/>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12"/>
      <c r="U27" s="513">
        <v>0.08</v>
      </c>
      <c r="V27" s="513"/>
      <c r="W27" s="312"/>
      <c r="X27" s="312"/>
      <c r="Y27" s="312"/>
      <c r="Z27" s="312"/>
      <c r="AA27" s="312"/>
      <c r="AB27" s="312"/>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12"/>
      <c r="U28" s="312"/>
      <c r="V28" s="312"/>
      <c r="W28" s="312"/>
      <c r="X28" s="312"/>
      <c r="Y28" s="312"/>
      <c r="Z28" s="514">
        <v>0</v>
      </c>
      <c r="AA28" s="312"/>
      <c r="AB28" s="312"/>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21" t="s">
        <v>105</v>
      </c>
      <c r="L29" s="122"/>
      <c r="M29" s="515">
        <f>H36</f>
        <v>0</v>
      </c>
      <c r="N29" s="546"/>
      <c r="O29" s="122" t="s">
        <v>84</v>
      </c>
      <c r="P29" s="122"/>
      <c r="Q29" s="121"/>
      <c r="R29" s="122"/>
      <c r="S29" s="121"/>
      <c r="T29" s="513">
        <v>1</v>
      </c>
      <c r="U29" s="513"/>
      <c r="V29" s="312"/>
      <c r="W29" s="312"/>
      <c r="X29" s="312"/>
      <c r="Y29" s="312"/>
      <c r="Z29" s="514"/>
      <c r="AA29" s="312"/>
      <c r="AB29" s="312"/>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12"/>
      <c r="U30" s="513">
        <f>M28</f>
        <v>0</v>
      </c>
      <c r="V30" s="515"/>
      <c r="W30" s="313"/>
      <c r="X30" s="312"/>
      <c r="Y30" s="312"/>
      <c r="Z30" s="516">
        <f>AA38-AC36-Z28-U27</f>
        <v>-0.45</v>
      </c>
      <c r="AA30" s="312"/>
      <c r="AB30" s="312"/>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12"/>
      <c r="U31" s="518">
        <f>M29</f>
        <v>0</v>
      </c>
      <c r="V31" s="518"/>
      <c r="W31" s="312"/>
      <c r="X31" s="314"/>
      <c r="Y31" s="312"/>
      <c r="Z31" s="517"/>
      <c r="AA31" s="312"/>
      <c r="AB31" s="312"/>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12"/>
      <c r="W32" s="312"/>
      <c r="X32" s="512">
        <f>H39</f>
        <v>0</v>
      </c>
      <c r="Y32" s="512"/>
      <c r="Z32" s="312"/>
      <c r="AA32" s="312"/>
      <c r="AB32" s="312"/>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12"/>
      <c r="U33" s="312"/>
      <c r="V33" s="312"/>
      <c r="W33" s="312"/>
      <c r="X33" s="315"/>
      <c r="Y33" s="315"/>
      <c r="Z33" s="312"/>
      <c r="AA33" s="312"/>
      <c r="AB33" s="312"/>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info)'!Z38</f>
        <v/>
      </c>
      <c r="I35" s="523"/>
      <c r="J35" s="523"/>
      <c r="K35" s="12" t="s">
        <v>84</v>
      </c>
      <c r="L35" s="12"/>
      <c r="M35" s="12"/>
      <c r="N35" s="12"/>
      <c r="O35" s="12"/>
      <c r="P35" s="12"/>
      <c r="Q35" s="12"/>
      <c r="R35" s="38" t="s">
        <v>42</v>
      </c>
      <c r="S35" s="36"/>
      <c r="T35" s="36"/>
      <c r="U35" s="36"/>
      <c r="V35" s="524">
        <f>'start(met info)'!C38</f>
        <v>0</v>
      </c>
      <c r="W35" s="525"/>
      <c r="X35" s="525"/>
      <c r="Y35" s="39"/>
      <c r="Z35" s="12" t="s">
        <v>94</v>
      </c>
      <c r="AA35" s="12"/>
      <c r="AB35" s="12"/>
      <c r="AC35" s="526">
        <f>'start(met info)'!F38</f>
        <v>0</v>
      </c>
      <c r="AD35" s="526"/>
      <c r="AE35" s="526"/>
      <c r="AF35" s="36" t="s">
        <v>95</v>
      </c>
      <c r="AG35" s="12"/>
      <c r="AH35" s="526">
        <f>'start(met info)'!G38</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info)'!A38</f>
        <v>0</v>
      </c>
      <c r="I36" s="523"/>
      <c r="J36" s="523"/>
      <c r="K36" s="12" t="s">
        <v>84</v>
      </c>
      <c r="L36" s="12"/>
      <c r="M36" s="12"/>
      <c r="N36" s="12"/>
      <c r="O36" s="12"/>
      <c r="P36" s="12"/>
      <c r="Q36" s="12"/>
      <c r="R36" s="38" t="s">
        <v>42</v>
      </c>
      <c r="S36" s="36"/>
      <c r="T36" s="36"/>
      <c r="U36" s="36"/>
      <c r="V36" s="529">
        <f>'start(met info)'!E38</f>
        <v>0</v>
      </c>
      <c r="W36" s="530"/>
      <c r="X36" s="530"/>
      <c r="Y36" s="39"/>
      <c r="Z36" s="12" t="s">
        <v>45</v>
      </c>
      <c r="AA36" s="12"/>
      <c r="AB36" s="12"/>
      <c r="AC36" s="526">
        <f>'start(met info)'!K38</f>
        <v>0</v>
      </c>
      <c r="AD36" s="526"/>
      <c r="AE36" s="526"/>
      <c r="AF36" s="36" t="s">
        <v>95</v>
      </c>
      <c r="AG36" s="12"/>
      <c r="AH36" s="526">
        <f>'start(met info)'!L38</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info)'!S38</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3" priority="1" stopIfTrue="1" operator="equal">
      <formula>$J$23</formula>
    </cfRule>
  </conditionalFormatting>
  <conditionalFormatting sqref="H14">
    <cfRule type="cellIs" dxfId="4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F4" sqref="AF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148</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29</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-0.39</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16"/>
      <c r="U26" s="317"/>
      <c r="V26" s="317"/>
      <c r="W26" s="317"/>
      <c r="X26" s="512">
        <v>0.7</v>
      </c>
      <c r="Y26" s="512"/>
      <c r="Z26" s="317"/>
      <c r="AA26" s="317"/>
      <c r="AB26" s="317"/>
      <c r="AC26" s="317"/>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17"/>
      <c r="U27" s="513">
        <v>0.06</v>
      </c>
      <c r="V27" s="513"/>
      <c r="W27" s="317"/>
      <c r="X27" s="317"/>
      <c r="Y27" s="317"/>
      <c r="Z27" s="317"/>
      <c r="AA27" s="317"/>
      <c r="AB27" s="317"/>
      <c r="AC27" s="317"/>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17"/>
      <c r="U28" s="317"/>
      <c r="V28" s="317"/>
      <c r="W28" s="317"/>
      <c r="X28" s="317"/>
      <c r="Y28" s="317"/>
      <c r="Z28" s="514">
        <v>0</v>
      </c>
      <c r="AA28" s="317"/>
      <c r="AB28" s="317"/>
      <c r="AC28" s="316"/>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-0.25276999999999999</v>
      </c>
      <c r="G29" s="544"/>
      <c r="H29" s="133" t="s">
        <v>35</v>
      </c>
      <c r="I29" s="18"/>
      <c r="J29" s="18"/>
      <c r="K29" s="121" t="s">
        <v>105</v>
      </c>
      <c r="L29" s="122"/>
      <c r="M29" s="515">
        <f>H36</f>
        <v>0</v>
      </c>
      <c r="N29" s="546"/>
      <c r="O29" s="122" t="s">
        <v>84</v>
      </c>
      <c r="P29" s="122"/>
      <c r="Q29" s="121"/>
      <c r="R29" s="122"/>
      <c r="S29" s="121"/>
      <c r="T29" s="513">
        <v>1</v>
      </c>
      <c r="U29" s="513"/>
      <c r="V29" s="317"/>
      <c r="W29" s="317"/>
      <c r="X29" s="317"/>
      <c r="Y29" s="317"/>
      <c r="Z29" s="514"/>
      <c r="AA29" s="317"/>
      <c r="AB29" s="317"/>
      <c r="AC29" s="316"/>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17"/>
      <c r="U30" s="513">
        <f>M28</f>
        <v>0</v>
      </c>
      <c r="V30" s="515"/>
      <c r="W30" s="318"/>
      <c r="X30" s="317"/>
      <c r="Y30" s="317"/>
      <c r="Z30" s="516">
        <f>AA38-AC36-Z28-U27</f>
        <v>-0.45</v>
      </c>
      <c r="AA30" s="317"/>
      <c r="AB30" s="317"/>
      <c r="AC30" s="319"/>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17"/>
      <c r="U31" s="518">
        <f>M29</f>
        <v>0</v>
      </c>
      <c r="V31" s="518"/>
      <c r="W31" s="317"/>
      <c r="X31" s="320"/>
      <c r="Y31" s="317"/>
      <c r="Z31" s="517"/>
      <c r="AA31" s="317"/>
      <c r="AB31" s="317"/>
      <c r="AC31" s="321"/>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17"/>
      <c r="W32" s="317"/>
      <c r="X32" s="512">
        <f>H39</f>
        <v>0</v>
      </c>
      <c r="Y32" s="512"/>
      <c r="Z32" s="317"/>
      <c r="AA32" s="317"/>
      <c r="AB32" s="317"/>
      <c r="AC32" s="316"/>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17"/>
      <c r="U33" s="317"/>
      <c r="V33" s="317"/>
      <c r="W33" s="317"/>
      <c r="X33" s="322"/>
      <c r="Y33" s="322"/>
      <c r="Z33" s="317"/>
      <c r="AA33" s="317"/>
      <c r="AB33" s="317"/>
      <c r="AC33" s="317"/>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info)'!Z39</f>
        <v/>
      </c>
      <c r="I35" s="523"/>
      <c r="J35" s="523"/>
      <c r="K35" s="12" t="s">
        <v>84</v>
      </c>
      <c r="L35" s="12"/>
      <c r="M35" s="12"/>
      <c r="N35" s="12"/>
      <c r="O35" s="12"/>
      <c r="P35" s="12"/>
      <c r="Q35" s="12"/>
      <c r="R35" s="38" t="s">
        <v>42</v>
      </c>
      <c r="S35" s="36"/>
      <c r="T35" s="36"/>
      <c r="U35" s="36"/>
      <c r="V35" s="524">
        <f>'start(met info)'!C39</f>
        <v>0</v>
      </c>
      <c r="W35" s="525"/>
      <c r="X35" s="525"/>
      <c r="Y35" s="39"/>
      <c r="Z35" s="12" t="s">
        <v>94</v>
      </c>
      <c r="AA35" s="12"/>
      <c r="AB35" s="12"/>
      <c r="AC35" s="526">
        <f>'start(met info)'!F39</f>
        <v>0</v>
      </c>
      <c r="AD35" s="526"/>
      <c r="AE35" s="526"/>
      <c r="AF35" s="36" t="s">
        <v>95</v>
      </c>
      <c r="AG35" s="12"/>
      <c r="AH35" s="526">
        <f>'start(met info)'!G39</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info)'!A39</f>
        <v>0</v>
      </c>
      <c r="I36" s="523"/>
      <c r="J36" s="523"/>
      <c r="K36" s="12" t="s">
        <v>84</v>
      </c>
      <c r="L36" s="12"/>
      <c r="M36" s="12"/>
      <c r="N36" s="12"/>
      <c r="O36" s="12"/>
      <c r="P36" s="12"/>
      <c r="Q36" s="12"/>
      <c r="R36" s="38" t="s">
        <v>42</v>
      </c>
      <c r="S36" s="36"/>
      <c r="T36" s="36"/>
      <c r="U36" s="36"/>
      <c r="V36" s="529">
        <f>'start(met info)'!E39</f>
        <v>0</v>
      </c>
      <c r="W36" s="530"/>
      <c r="X36" s="530"/>
      <c r="Y36" s="39"/>
      <c r="Z36" s="12" t="s">
        <v>45</v>
      </c>
      <c r="AA36" s="12"/>
      <c r="AB36" s="12"/>
      <c r="AC36" s="526">
        <f>'start(met info)'!K39</f>
        <v>0</v>
      </c>
      <c r="AD36" s="526"/>
      <c r="AE36" s="526"/>
      <c r="AF36" s="36" t="s">
        <v>95</v>
      </c>
      <c r="AG36" s="12"/>
      <c r="AH36" s="526">
        <f>'start(met info)'!L39</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-0.78</v>
      </c>
      <c r="I38" s="534"/>
      <c r="J38" s="534"/>
      <c r="K38" s="19" t="s">
        <v>84</v>
      </c>
      <c r="L38" s="12"/>
      <c r="M38" s="12"/>
      <c r="N38" s="12"/>
      <c r="O38" s="12"/>
      <c r="P38" s="12"/>
      <c r="Q38" s="12"/>
      <c r="R38" s="38" t="s">
        <v>50</v>
      </c>
      <c r="S38" s="36"/>
      <c r="T38" s="36"/>
      <c r="U38" s="36"/>
      <c r="V38" s="36"/>
      <c r="W38" s="36"/>
      <c r="X38" s="36"/>
      <c r="Y38" s="36"/>
      <c r="Z38" s="19" t="s">
        <v>93</v>
      </c>
      <c r="AA38" s="531">
        <f>AH36-0.39</f>
        <v>-0.39</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info)'!S39</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46</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41" priority="1" stopIfTrue="1" operator="equal">
      <formula>$J$23</formula>
    </cfRule>
  </conditionalFormatting>
  <conditionalFormatting sqref="H14">
    <cfRule type="cellIs" dxfId="4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1" sqref="AN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30</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-0.34</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23"/>
      <c r="U26" s="324"/>
      <c r="V26" s="324"/>
      <c r="W26" s="324"/>
      <c r="X26" s="512">
        <v>0.7</v>
      </c>
      <c r="Y26" s="512"/>
      <c r="Z26" s="324"/>
      <c r="AA26" s="324"/>
      <c r="AB26" s="32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24"/>
      <c r="U27" s="513">
        <v>0.11</v>
      </c>
      <c r="V27" s="513"/>
      <c r="W27" s="324"/>
      <c r="X27" s="324"/>
      <c r="Y27" s="324"/>
      <c r="Z27" s="324"/>
      <c r="AA27" s="324"/>
      <c r="AB27" s="324"/>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24"/>
      <c r="U28" s="324"/>
      <c r="V28" s="324"/>
      <c r="W28" s="324"/>
      <c r="X28" s="324"/>
      <c r="Y28" s="324"/>
      <c r="Z28" s="514">
        <v>0</v>
      </c>
      <c r="AA28" s="324"/>
      <c r="AB28" s="324"/>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-0.14287</v>
      </c>
      <c r="G29" s="544"/>
      <c r="H29" s="133" t="s">
        <v>35</v>
      </c>
      <c r="I29" s="18"/>
      <c r="J29" s="18"/>
      <c r="K29" s="121" t="s">
        <v>105</v>
      </c>
      <c r="L29" s="122"/>
      <c r="M29" s="515">
        <f>H36</f>
        <v>0</v>
      </c>
      <c r="N29" s="546"/>
      <c r="O29" s="122" t="s">
        <v>84</v>
      </c>
      <c r="P29" s="122"/>
      <c r="Q29" s="121"/>
      <c r="R29" s="122"/>
      <c r="S29" s="121"/>
      <c r="T29" s="513">
        <v>1</v>
      </c>
      <c r="U29" s="513"/>
      <c r="V29" s="324"/>
      <c r="W29" s="324"/>
      <c r="X29" s="324"/>
      <c r="Y29" s="324"/>
      <c r="Z29" s="514"/>
      <c r="AA29" s="324"/>
      <c r="AB29" s="324"/>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24"/>
      <c r="U30" s="513">
        <f>M28</f>
        <v>0</v>
      </c>
      <c r="V30" s="515"/>
      <c r="W30" s="325"/>
      <c r="X30" s="324"/>
      <c r="Y30" s="324"/>
      <c r="Z30" s="516">
        <f>AA38-AC36-Z28-U27</f>
        <v>-0.45</v>
      </c>
      <c r="AA30" s="324"/>
      <c r="AB30" s="324"/>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24"/>
      <c r="U31" s="518">
        <f>M29</f>
        <v>0</v>
      </c>
      <c r="V31" s="518"/>
      <c r="W31" s="324"/>
      <c r="X31" s="326"/>
      <c r="Y31" s="324"/>
      <c r="Z31" s="517"/>
      <c r="AA31" s="324"/>
      <c r="AB31" s="324"/>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24"/>
      <c r="W32" s="324"/>
      <c r="X32" s="512">
        <f>H39</f>
        <v>0</v>
      </c>
      <c r="Y32" s="512"/>
      <c r="Z32" s="324"/>
      <c r="AA32" s="324"/>
      <c r="AB32" s="324"/>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24"/>
      <c r="U33" s="324"/>
      <c r="V33" s="324"/>
      <c r="W33" s="324"/>
      <c r="X33" s="327"/>
      <c r="Y33" s="327"/>
      <c r="Z33" s="324"/>
      <c r="AA33" s="324"/>
      <c r="AB33" s="32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info)'!Z40</f>
        <v/>
      </c>
      <c r="I35" s="523"/>
      <c r="J35" s="523"/>
      <c r="K35" s="12" t="s">
        <v>84</v>
      </c>
      <c r="L35" s="12"/>
      <c r="M35" s="12"/>
      <c r="N35" s="12"/>
      <c r="O35" s="12"/>
      <c r="P35" s="12"/>
      <c r="Q35" s="12"/>
      <c r="R35" s="38" t="s">
        <v>42</v>
      </c>
      <c r="S35" s="36"/>
      <c r="T35" s="36"/>
      <c r="U35" s="36"/>
      <c r="V35" s="524">
        <f>'start(met info)'!C40</f>
        <v>0</v>
      </c>
      <c r="W35" s="525"/>
      <c r="X35" s="525"/>
      <c r="Y35" s="39"/>
      <c r="Z35" s="12" t="s">
        <v>94</v>
      </c>
      <c r="AA35" s="12"/>
      <c r="AB35" s="12"/>
      <c r="AC35" s="526">
        <f>'start(met info)'!F40</f>
        <v>0</v>
      </c>
      <c r="AD35" s="526"/>
      <c r="AE35" s="526"/>
      <c r="AF35" s="36" t="s">
        <v>95</v>
      </c>
      <c r="AG35" s="12"/>
      <c r="AH35" s="526">
        <f>'start(met info)'!G40</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info)'!A40</f>
        <v>0</v>
      </c>
      <c r="I36" s="523"/>
      <c r="J36" s="523"/>
      <c r="K36" s="12" t="s">
        <v>84</v>
      </c>
      <c r="L36" s="12"/>
      <c r="M36" s="12"/>
      <c r="N36" s="12"/>
      <c r="O36" s="12"/>
      <c r="P36" s="12"/>
      <c r="Q36" s="12"/>
      <c r="R36" s="38" t="s">
        <v>42</v>
      </c>
      <c r="S36" s="36"/>
      <c r="T36" s="36"/>
      <c r="U36" s="36"/>
      <c r="V36" s="529">
        <f>'start(met info)'!E40</f>
        <v>0</v>
      </c>
      <c r="W36" s="530"/>
      <c r="X36" s="530"/>
      <c r="Y36" s="39"/>
      <c r="Z36" s="12" t="s">
        <v>45</v>
      </c>
      <c r="AA36" s="12"/>
      <c r="AB36" s="12"/>
      <c r="AC36" s="526">
        <f>'start(met info)'!K40</f>
        <v>0</v>
      </c>
      <c r="AD36" s="526"/>
      <c r="AE36" s="526"/>
      <c r="AF36" s="36" t="s">
        <v>95</v>
      </c>
      <c r="AG36" s="12"/>
      <c r="AH36" s="526">
        <f>'start(met info)'!L40</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76">
        <f>(AA38-((AVERAGE(AC36,AC35))+H36))*H42</f>
        <v>-0.68</v>
      </c>
      <c r="I38" s="576"/>
      <c r="J38" s="576"/>
      <c r="K38" s="19" t="s">
        <v>84</v>
      </c>
      <c r="L38" s="12"/>
      <c r="M38" s="12"/>
      <c r="N38" s="12"/>
      <c r="O38" s="12"/>
      <c r="P38" s="12"/>
      <c r="Q38" s="12"/>
      <c r="R38" s="38" t="s">
        <v>50</v>
      </c>
      <c r="S38" s="36"/>
      <c r="T38" s="36"/>
      <c r="U38" s="36"/>
      <c r="V38" s="36"/>
      <c r="W38" s="36"/>
      <c r="X38" s="36"/>
      <c r="Y38" s="36"/>
      <c r="Z38" s="19" t="s">
        <v>93</v>
      </c>
      <c r="AA38" s="531">
        <f>AH36-0.34</f>
        <v>-0.34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75">
        <f>'start(met info)'!S40</f>
        <v>0</v>
      </c>
      <c r="I39" s="575"/>
      <c r="J39" s="575"/>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9" priority="1" stopIfTrue="1" operator="equal">
      <formula>$J$23</formula>
    </cfRule>
  </conditionalFormatting>
  <conditionalFormatting sqref="H14">
    <cfRule type="cellIs" dxfId="3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L5" sqref="AL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150</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31</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75</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28"/>
      <c r="U26" s="329"/>
      <c r="V26" s="329"/>
      <c r="W26" s="329"/>
      <c r="X26" s="512">
        <v>0.7</v>
      </c>
      <c r="Y26" s="512"/>
      <c r="Z26" s="329"/>
      <c r="AA26" s="329"/>
      <c r="AB26" s="329"/>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29"/>
      <c r="U27" s="513">
        <v>7.0000000000000007E-2</v>
      </c>
      <c r="V27" s="513"/>
      <c r="W27" s="329"/>
      <c r="X27" s="329"/>
      <c r="Y27" s="329"/>
      <c r="Z27" s="329"/>
      <c r="AA27" s="329"/>
      <c r="AB27" s="329"/>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29"/>
      <c r="U28" s="329"/>
      <c r="V28" s="329"/>
      <c r="W28" s="329"/>
      <c r="X28" s="329"/>
      <c r="Y28" s="329"/>
      <c r="Z28" s="514">
        <v>0</v>
      </c>
      <c r="AA28" s="329"/>
      <c r="AB28" s="329"/>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21" t="s">
        <v>105</v>
      </c>
      <c r="L29" s="122"/>
      <c r="M29" s="515">
        <f>H36</f>
        <v>0</v>
      </c>
      <c r="N29" s="546"/>
      <c r="O29" s="122" t="s">
        <v>84</v>
      </c>
      <c r="P29" s="122"/>
      <c r="Q29" s="121"/>
      <c r="R29" s="122"/>
      <c r="S29" s="121"/>
      <c r="T29" s="513">
        <v>1</v>
      </c>
      <c r="U29" s="513"/>
      <c r="V29" s="329"/>
      <c r="W29" s="329"/>
      <c r="X29" s="329"/>
      <c r="Y29" s="329"/>
      <c r="Z29" s="514"/>
      <c r="AA29" s="329"/>
      <c r="AB29" s="329"/>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29"/>
      <c r="U30" s="513">
        <f>M28</f>
        <v>0</v>
      </c>
      <c r="V30" s="515"/>
      <c r="W30" s="330"/>
      <c r="X30" s="329"/>
      <c r="Y30" s="329"/>
      <c r="Z30" s="516">
        <f>AA38-AC36-Z28-U27</f>
        <v>-0.45</v>
      </c>
      <c r="AA30" s="329"/>
      <c r="AB30" s="329"/>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29"/>
      <c r="U31" s="518">
        <f>M29</f>
        <v>0</v>
      </c>
      <c r="V31" s="518"/>
      <c r="W31" s="329"/>
      <c r="X31" s="331"/>
      <c r="Y31" s="329"/>
      <c r="Z31" s="517"/>
      <c r="AA31" s="329"/>
      <c r="AB31" s="329"/>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29"/>
      <c r="W32" s="329"/>
      <c r="X32" s="512">
        <f>H39</f>
        <v>0</v>
      </c>
      <c r="Y32" s="512"/>
      <c r="Z32" s="329"/>
      <c r="AA32" s="329"/>
      <c r="AB32" s="329"/>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29"/>
      <c r="U33" s="329"/>
      <c r="V33" s="329"/>
      <c r="W33" s="329"/>
      <c r="X33" s="332"/>
      <c r="Y33" s="332"/>
      <c r="Z33" s="329"/>
      <c r="AA33" s="329"/>
      <c r="AB33" s="329"/>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info)'!Z41</f>
        <v/>
      </c>
      <c r="I35" s="523"/>
      <c r="J35" s="523"/>
      <c r="K35" s="12" t="s">
        <v>84</v>
      </c>
      <c r="L35" s="12"/>
      <c r="M35" s="12"/>
      <c r="N35" s="12"/>
      <c r="O35" s="12"/>
      <c r="P35" s="12"/>
      <c r="Q35" s="12"/>
      <c r="R35" s="38" t="s">
        <v>42</v>
      </c>
      <c r="S35" s="36"/>
      <c r="T35" s="36"/>
      <c r="U35" s="36"/>
      <c r="V35" s="524">
        <f>'start(met info)'!C41</f>
        <v>0</v>
      </c>
      <c r="W35" s="525"/>
      <c r="X35" s="525"/>
      <c r="Y35" s="39"/>
      <c r="Z35" s="12" t="s">
        <v>94</v>
      </c>
      <c r="AA35" s="12"/>
      <c r="AB35" s="12"/>
      <c r="AC35" s="526">
        <f>'start(met info)'!F41</f>
        <v>0</v>
      </c>
      <c r="AD35" s="526"/>
      <c r="AE35" s="526"/>
      <c r="AF35" s="36" t="s">
        <v>95</v>
      </c>
      <c r="AG35" s="12"/>
      <c r="AH35" s="526">
        <f>'start(met info)'!G41</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info)'!A41</f>
        <v>0</v>
      </c>
      <c r="I36" s="523"/>
      <c r="J36" s="523"/>
      <c r="K36" s="12" t="s">
        <v>84</v>
      </c>
      <c r="L36" s="12"/>
      <c r="M36" s="12"/>
      <c r="N36" s="12"/>
      <c r="O36" s="12"/>
      <c r="P36" s="12"/>
      <c r="Q36" s="12"/>
      <c r="R36" s="38" t="s">
        <v>42</v>
      </c>
      <c r="S36" s="36"/>
      <c r="T36" s="36"/>
      <c r="U36" s="36"/>
      <c r="V36" s="529">
        <f>'start(met info)'!E41</f>
        <v>0</v>
      </c>
      <c r="W36" s="530"/>
      <c r="X36" s="530"/>
      <c r="Y36" s="39"/>
      <c r="Z36" s="12" t="s">
        <v>45</v>
      </c>
      <c r="AA36" s="12"/>
      <c r="AB36" s="12"/>
      <c r="AC36" s="526">
        <f>'start(met info)'!K41</f>
        <v>0</v>
      </c>
      <c r="AD36" s="526"/>
      <c r="AE36" s="526"/>
      <c r="AF36" s="36" t="s">
        <v>95</v>
      </c>
      <c r="AG36" s="12"/>
      <c r="AH36" s="526">
        <f>'start(met info)'!L41</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info)'!S41</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46</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10:AJ10"/>
    <mergeCell ref="AC12:AE12"/>
    <mergeCell ref="O13:Q13"/>
    <mergeCell ref="AG13:AI13"/>
    <mergeCell ref="K12:L12"/>
    <mergeCell ref="A6:AJ7"/>
    <mergeCell ref="A9:B9"/>
    <mergeCell ref="C9:D9"/>
    <mergeCell ref="P9:R9"/>
    <mergeCell ref="AA9:AF9"/>
    <mergeCell ref="V9:X9"/>
    <mergeCell ref="A25:AJ25"/>
    <mergeCell ref="M28:N28"/>
    <mergeCell ref="Z28:Z29"/>
    <mergeCell ref="F29:G29"/>
    <mergeCell ref="Z30:Z31"/>
    <mergeCell ref="M31:N31"/>
    <mergeCell ref="X26:Y26"/>
    <mergeCell ref="U27:V27"/>
    <mergeCell ref="M29:N29"/>
    <mergeCell ref="T29:U29"/>
    <mergeCell ref="M30:N30"/>
    <mergeCell ref="U30:V30"/>
    <mergeCell ref="A21:J21"/>
    <mergeCell ref="K21:O21"/>
    <mergeCell ref="R21:AB21"/>
    <mergeCell ref="AC21:AG21"/>
    <mergeCell ref="A23:D23"/>
    <mergeCell ref="F23:H23"/>
    <mergeCell ref="E14:F14"/>
    <mergeCell ref="F17:H17"/>
    <mergeCell ref="W17:X17"/>
    <mergeCell ref="AG17:AI17"/>
    <mergeCell ref="R18:T18"/>
    <mergeCell ref="AH36:AJ36"/>
    <mergeCell ref="H37:J37"/>
    <mergeCell ref="AA37:AD37"/>
    <mergeCell ref="A34:AJ34"/>
    <mergeCell ref="H35:J35"/>
    <mergeCell ref="V35:X35"/>
    <mergeCell ref="AC35:AE35"/>
    <mergeCell ref="AH35:AJ35"/>
    <mergeCell ref="A38:F38"/>
    <mergeCell ref="H38:J38"/>
    <mergeCell ref="AA38:AD38"/>
    <mergeCell ref="H36:J36"/>
    <mergeCell ref="V36:X36"/>
    <mergeCell ref="AC36:AE36"/>
    <mergeCell ref="H39:J39"/>
    <mergeCell ref="T32:U32"/>
    <mergeCell ref="U31:V31"/>
    <mergeCell ref="AA39:AD39"/>
    <mergeCell ref="AA40:AD40"/>
    <mergeCell ref="X32:Y32"/>
    <mergeCell ref="A46:AJ46"/>
    <mergeCell ref="H41:J41"/>
    <mergeCell ref="R41:Y41"/>
    <mergeCell ref="AA41:AD41"/>
    <mergeCell ref="H42:J42"/>
    <mergeCell ref="A43:AJ43"/>
    <mergeCell ref="A44:AJ44"/>
  </mergeCells>
  <phoneticPr fontId="9" type="noConversion"/>
  <conditionalFormatting sqref="J23">
    <cfRule type="cellIs" dxfId="37" priority="1" stopIfTrue="1" operator="equal">
      <formula>$J$23</formula>
    </cfRule>
  </conditionalFormatting>
  <conditionalFormatting sqref="H14">
    <cfRule type="cellIs" dxfId="3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K14" sqref="AK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32</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33"/>
      <c r="U26" s="334"/>
      <c r="V26" s="334"/>
      <c r="W26" s="334"/>
      <c r="X26" s="512">
        <v>0.7</v>
      </c>
      <c r="Y26" s="512"/>
      <c r="Z26" s="334"/>
      <c r="AA26" s="334"/>
      <c r="AB26" s="33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34"/>
      <c r="U27" s="513">
        <v>0.08</v>
      </c>
      <c r="V27" s="513"/>
      <c r="W27" s="334"/>
      <c r="X27" s="334"/>
      <c r="Y27" s="334"/>
      <c r="Z27" s="334"/>
      <c r="AA27" s="334"/>
      <c r="AB27" s="334"/>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34"/>
      <c r="U28" s="334"/>
      <c r="V28" s="334"/>
      <c r="W28" s="334"/>
      <c r="X28" s="334"/>
      <c r="Y28" s="334"/>
      <c r="Z28" s="514">
        <v>0</v>
      </c>
      <c r="AA28" s="334"/>
      <c r="AB28" s="334"/>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21" t="s">
        <v>105</v>
      </c>
      <c r="L29" s="122"/>
      <c r="M29" s="515">
        <f>H36</f>
        <v>0</v>
      </c>
      <c r="N29" s="546"/>
      <c r="O29" s="122" t="s">
        <v>84</v>
      </c>
      <c r="P29" s="122"/>
      <c r="Q29" s="121"/>
      <c r="R29" s="122"/>
      <c r="S29" s="121"/>
      <c r="T29" s="513">
        <v>1</v>
      </c>
      <c r="U29" s="513"/>
      <c r="V29" s="334"/>
      <c r="W29" s="334"/>
      <c r="X29" s="334"/>
      <c r="Y29" s="334"/>
      <c r="Z29" s="514"/>
      <c r="AA29" s="334"/>
      <c r="AB29" s="334"/>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34"/>
      <c r="U30" s="513">
        <f>M28</f>
        <v>0</v>
      </c>
      <c r="V30" s="515"/>
      <c r="W30" s="335"/>
      <c r="X30" s="334"/>
      <c r="Y30" s="334"/>
      <c r="Z30" s="516">
        <f>AA38-AC36-Z28-U27</f>
        <v>-0.45</v>
      </c>
      <c r="AA30" s="334"/>
      <c r="AB30" s="334"/>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34"/>
      <c r="U31" s="518">
        <f>M29</f>
        <v>0</v>
      </c>
      <c r="V31" s="518"/>
      <c r="W31" s="334"/>
      <c r="X31" s="336"/>
      <c r="Y31" s="334"/>
      <c r="Z31" s="517"/>
      <c r="AA31" s="334"/>
      <c r="AB31" s="334"/>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34"/>
      <c r="W32" s="334"/>
      <c r="X32" s="512">
        <f>H39</f>
        <v>0</v>
      </c>
      <c r="Y32" s="512"/>
      <c r="Z32" s="334"/>
      <c r="AA32" s="334"/>
      <c r="AB32" s="334"/>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34"/>
      <c r="U33" s="334"/>
      <c r="V33" s="334"/>
      <c r="W33" s="334"/>
      <c r="X33" s="337"/>
      <c r="Y33" s="337"/>
      <c r="Z33" s="334"/>
      <c r="AA33" s="334"/>
      <c r="AB33" s="33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info)'!Z42</f>
        <v/>
      </c>
      <c r="I35" s="523"/>
      <c r="J35" s="523"/>
      <c r="K35" s="12" t="s">
        <v>84</v>
      </c>
      <c r="L35" s="12"/>
      <c r="M35" s="12"/>
      <c r="N35" s="12"/>
      <c r="O35" s="12"/>
      <c r="P35" s="12"/>
      <c r="Q35" s="12"/>
      <c r="R35" s="38" t="s">
        <v>42</v>
      </c>
      <c r="S35" s="36"/>
      <c r="T35" s="36"/>
      <c r="U35" s="36"/>
      <c r="V35" s="524">
        <f>'start(met info)'!C42</f>
        <v>0</v>
      </c>
      <c r="W35" s="525"/>
      <c r="X35" s="525"/>
      <c r="Y35" s="39"/>
      <c r="Z35" s="12" t="s">
        <v>94</v>
      </c>
      <c r="AA35" s="12"/>
      <c r="AB35" s="12"/>
      <c r="AC35" s="526">
        <f>'start(met info)'!F42</f>
        <v>0</v>
      </c>
      <c r="AD35" s="526"/>
      <c r="AE35" s="526"/>
      <c r="AF35" s="36" t="s">
        <v>95</v>
      </c>
      <c r="AG35" s="12"/>
      <c r="AH35" s="526">
        <f>'start(met info)'!G42</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info)'!A42</f>
        <v>0</v>
      </c>
      <c r="I36" s="523"/>
      <c r="J36" s="523"/>
      <c r="K36" s="12" t="s">
        <v>84</v>
      </c>
      <c r="L36" s="12"/>
      <c r="M36" s="12"/>
      <c r="N36" s="12"/>
      <c r="O36" s="12"/>
      <c r="P36" s="12"/>
      <c r="Q36" s="12"/>
      <c r="R36" s="38" t="s">
        <v>42</v>
      </c>
      <c r="S36" s="36"/>
      <c r="T36" s="36"/>
      <c r="U36" s="36"/>
      <c r="V36" s="529">
        <f>'start(met info)'!E42</f>
        <v>0</v>
      </c>
      <c r="W36" s="530"/>
      <c r="X36" s="530"/>
      <c r="Y36" s="39"/>
      <c r="Z36" s="12" t="s">
        <v>45</v>
      </c>
      <c r="AA36" s="12"/>
      <c r="AB36" s="12"/>
      <c r="AC36" s="526">
        <f>'start(met info)'!K42</f>
        <v>0</v>
      </c>
      <c r="AD36" s="526"/>
      <c r="AE36" s="526"/>
      <c r="AF36" s="36" t="s">
        <v>95</v>
      </c>
      <c r="AG36" s="12"/>
      <c r="AH36" s="526">
        <f>'start(met info)'!L42</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info)'!S42</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5" priority="1" stopIfTrue="1" operator="equal">
      <formula>$J$23</formula>
    </cfRule>
  </conditionalFormatting>
  <conditionalFormatting sqref="H14">
    <cfRule type="cellIs" dxfId="3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6" sqref="AM16"/>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144</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33</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-0.34</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38"/>
      <c r="U26" s="339"/>
      <c r="V26" s="339"/>
      <c r="W26" s="339"/>
      <c r="X26" s="512">
        <v>0.7</v>
      </c>
      <c r="Y26" s="512"/>
      <c r="Z26" s="339"/>
      <c r="AA26" s="339"/>
      <c r="AB26" s="339"/>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39"/>
      <c r="U27" s="513">
        <v>0.11</v>
      </c>
      <c r="V27" s="513"/>
      <c r="W27" s="339"/>
      <c r="X27" s="339"/>
      <c r="Y27" s="339"/>
      <c r="Z27" s="339"/>
      <c r="AA27" s="339"/>
      <c r="AB27" s="339"/>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39"/>
      <c r="U28" s="339"/>
      <c r="V28" s="339"/>
      <c r="W28" s="339"/>
      <c r="X28" s="339"/>
      <c r="Y28" s="339"/>
      <c r="Z28" s="514">
        <v>0</v>
      </c>
      <c r="AA28" s="339"/>
      <c r="AB28" s="339"/>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-0.14287</v>
      </c>
      <c r="G29" s="544"/>
      <c r="H29" s="133" t="s">
        <v>35</v>
      </c>
      <c r="I29" s="18"/>
      <c r="J29" s="18"/>
      <c r="K29" s="121" t="s">
        <v>105</v>
      </c>
      <c r="L29" s="122"/>
      <c r="M29" s="515">
        <f>H36</f>
        <v>0</v>
      </c>
      <c r="N29" s="546"/>
      <c r="O29" s="122" t="s">
        <v>84</v>
      </c>
      <c r="P29" s="122"/>
      <c r="Q29" s="121"/>
      <c r="R29" s="122"/>
      <c r="S29" s="121"/>
      <c r="T29" s="513">
        <v>1</v>
      </c>
      <c r="U29" s="513"/>
      <c r="V29" s="339"/>
      <c r="W29" s="339"/>
      <c r="X29" s="339"/>
      <c r="Y29" s="339"/>
      <c r="Z29" s="514"/>
      <c r="AA29" s="339"/>
      <c r="AB29" s="339"/>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39"/>
      <c r="U30" s="513">
        <f>M28</f>
        <v>0</v>
      </c>
      <c r="V30" s="515"/>
      <c r="W30" s="340"/>
      <c r="X30" s="339"/>
      <c r="Y30" s="339"/>
      <c r="Z30" s="516">
        <f>AA38-AC36-Z28-U27</f>
        <v>-0.45</v>
      </c>
      <c r="AA30" s="339"/>
      <c r="AB30" s="339"/>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39"/>
      <c r="U31" s="518">
        <f>M29</f>
        <v>0</v>
      </c>
      <c r="V31" s="518"/>
      <c r="W31" s="339"/>
      <c r="X31" s="341"/>
      <c r="Y31" s="339"/>
      <c r="Z31" s="517"/>
      <c r="AA31" s="339"/>
      <c r="AB31" s="339"/>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39"/>
      <c r="W32" s="339"/>
      <c r="X32" s="512">
        <f>H39</f>
        <v>0</v>
      </c>
      <c r="Y32" s="512"/>
      <c r="Z32" s="339"/>
      <c r="AA32" s="339"/>
      <c r="AB32" s="339"/>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39"/>
      <c r="U33" s="339"/>
      <c r="V33" s="339"/>
      <c r="W33" s="339"/>
      <c r="X33" s="342"/>
      <c r="Y33" s="342"/>
      <c r="Z33" s="339"/>
      <c r="AA33" s="339"/>
      <c r="AB33" s="339"/>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info)'!Z43</f>
        <v/>
      </c>
      <c r="I35" s="523"/>
      <c r="J35" s="523"/>
      <c r="K35" s="12" t="s">
        <v>84</v>
      </c>
      <c r="L35" s="12"/>
      <c r="M35" s="12"/>
      <c r="N35" s="12"/>
      <c r="O35" s="12"/>
      <c r="P35" s="12"/>
      <c r="Q35" s="12"/>
      <c r="R35" s="38" t="s">
        <v>42</v>
      </c>
      <c r="S35" s="36"/>
      <c r="T35" s="36"/>
      <c r="U35" s="36"/>
      <c r="V35" s="524">
        <f>'start(met info)'!C43</f>
        <v>0</v>
      </c>
      <c r="W35" s="525"/>
      <c r="X35" s="525"/>
      <c r="Y35" s="39"/>
      <c r="Z35" s="12" t="s">
        <v>94</v>
      </c>
      <c r="AA35" s="12"/>
      <c r="AB35" s="12"/>
      <c r="AC35" s="526">
        <f>'start(met info)'!F43</f>
        <v>0</v>
      </c>
      <c r="AD35" s="526"/>
      <c r="AE35" s="526"/>
      <c r="AF35" s="36" t="s">
        <v>95</v>
      </c>
      <c r="AG35" s="12"/>
      <c r="AH35" s="526">
        <f>'start(met info)'!G43</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info)'!A43</f>
        <v>0</v>
      </c>
      <c r="I36" s="523"/>
      <c r="J36" s="523"/>
      <c r="K36" s="12" t="s">
        <v>84</v>
      </c>
      <c r="L36" s="12"/>
      <c r="M36" s="12"/>
      <c r="N36" s="12"/>
      <c r="O36" s="12"/>
      <c r="P36" s="12"/>
      <c r="Q36" s="12"/>
      <c r="R36" s="38" t="s">
        <v>42</v>
      </c>
      <c r="S36" s="36"/>
      <c r="T36" s="36"/>
      <c r="U36" s="36"/>
      <c r="V36" s="529">
        <f>'start(met info)'!E43</f>
        <v>0</v>
      </c>
      <c r="W36" s="530"/>
      <c r="X36" s="530"/>
      <c r="Y36" s="39"/>
      <c r="Z36" s="12" t="s">
        <v>45</v>
      </c>
      <c r="AA36" s="12"/>
      <c r="AB36" s="12"/>
      <c r="AC36" s="526">
        <f>'start(met info)'!K43</f>
        <v>0</v>
      </c>
      <c r="AD36" s="526"/>
      <c r="AE36" s="526"/>
      <c r="AF36" s="36" t="s">
        <v>95</v>
      </c>
      <c r="AG36" s="12"/>
      <c r="AH36" s="526">
        <f>'start(met info)'!L43</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-0.68</v>
      </c>
      <c r="I38" s="534"/>
      <c r="J38" s="534"/>
      <c r="K38" s="19" t="s">
        <v>84</v>
      </c>
      <c r="L38" s="12"/>
      <c r="M38" s="12"/>
      <c r="N38" s="12"/>
      <c r="O38" s="12"/>
      <c r="P38" s="12"/>
      <c r="Q38" s="12"/>
      <c r="R38" s="38" t="s">
        <v>50</v>
      </c>
      <c r="S38" s="36"/>
      <c r="T38" s="36"/>
      <c r="U38" s="36"/>
      <c r="V38" s="36"/>
      <c r="W38" s="36"/>
      <c r="X38" s="36"/>
      <c r="Y38" s="36"/>
      <c r="Z38" s="19" t="s">
        <v>93</v>
      </c>
      <c r="AA38" s="531">
        <f>AH36-0.34</f>
        <v>-0.34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info)'!S43</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3" priority="1" stopIfTrue="1" operator="equal">
      <formula>$J$23</formula>
    </cfRule>
  </conditionalFormatting>
  <conditionalFormatting sqref="H14">
    <cfRule type="cellIs" dxfId="3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5" sqref="AO1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34</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43"/>
      <c r="U26" s="344"/>
      <c r="V26" s="344"/>
      <c r="W26" s="344"/>
      <c r="X26" s="512">
        <v>0.7</v>
      </c>
      <c r="Y26" s="512"/>
      <c r="Z26" s="344"/>
      <c r="AA26" s="34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44"/>
      <c r="U27" s="513">
        <v>7.0000000000000007E-2</v>
      </c>
      <c r="V27" s="513"/>
      <c r="W27" s="344"/>
      <c r="X27" s="344"/>
      <c r="Y27" s="344"/>
      <c r="Z27" s="344"/>
      <c r="AA27" s="344"/>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44"/>
      <c r="U28" s="344"/>
      <c r="V28" s="344"/>
      <c r="W28" s="344"/>
      <c r="X28" s="344"/>
      <c r="Y28" s="344"/>
      <c r="Z28" s="514">
        <v>0</v>
      </c>
      <c r="AA28" s="344"/>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21" t="s">
        <v>105</v>
      </c>
      <c r="L29" s="122"/>
      <c r="M29" s="515">
        <f>H36</f>
        <v>0</v>
      </c>
      <c r="N29" s="546"/>
      <c r="O29" s="122" t="s">
        <v>84</v>
      </c>
      <c r="P29" s="122"/>
      <c r="Q29" s="121"/>
      <c r="R29" s="122"/>
      <c r="S29" s="121"/>
      <c r="T29" s="513">
        <v>1</v>
      </c>
      <c r="U29" s="513"/>
      <c r="V29" s="344"/>
      <c r="W29" s="344"/>
      <c r="X29" s="344"/>
      <c r="Y29" s="344"/>
      <c r="Z29" s="514"/>
      <c r="AA29" s="344"/>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44"/>
      <c r="U30" s="513">
        <f>M28</f>
        <v>0</v>
      </c>
      <c r="V30" s="515"/>
      <c r="W30" s="345"/>
      <c r="X30" s="344"/>
      <c r="Y30" s="344"/>
      <c r="Z30" s="516">
        <f>AA38-AC36-Z28-U27</f>
        <v>-0.45</v>
      </c>
      <c r="AA30" s="344"/>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44"/>
      <c r="U31" s="518">
        <f>M29</f>
        <v>0</v>
      </c>
      <c r="V31" s="518"/>
      <c r="W31" s="344"/>
      <c r="X31" s="346"/>
      <c r="Y31" s="344"/>
      <c r="Z31" s="517"/>
      <c r="AA31" s="344"/>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44"/>
      <c r="W32" s="344"/>
      <c r="X32" s="512">
        <f>H39</f>
        <v>0</v>
      </c>
      <c r="Y32" s="512"/>
      <c r="Z32" s="344"/>
      <c r="AA32" s="344"/>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44"/>
      <c r="U33" s="344"/>
      <c r="V33" s="344"/>
      <c r="W33" s="344"/>
      <c r="X33" s="347"/>
      <c r="Y33" s="347"/>
      <c r="Z33" s="344"/>
      <c r="AA33" s="34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info)'!Z44</f>
        <v/>
      </c>
      <c r="I35" s="523"/>
      <c r="J35" s="523"/>
      <c r="K35" s="12" t="s">
        <v>84</v>
      </c>
      <c r="L35" s="12"/>
      <c r="M35" s="12"/>
      <c r="N35" s="12"/>
      <c r="O35" s="12"/>
      <c r="P35" s="12"/>
      <c r="Q35" s="12"/>
      <c r="R35" s="38" t="s">
        <v>42</v>
      </c>
      <c r="S35" s="36"/>
      <c r="T35" s="36"/>
      <c r="U35" s="36"/>
      <c r="V35" s="524">
        <f>'start(met info)'!C44</f>
        <v>0</v>
      </c>
      <c r="W35" s="525"/>
      <c r="X35" s="525"/>
      <c r="Y35" s="39"/>
      <c r="Z35" s="12" t="s">
        <v>94</v>
      </c>
      <c r="AA35" s="12"/>
      <c r="AB35" s="12"/>
      <c r="AC35" s="526">
        <f>'start(met info)'!F44</f>
        <v>0</v>
      </c>
      <c r="AD35" s="526"/>
      <c r="AE35" s="526"/>
      <c r="AF35" s="36" t="s">
        <v>95</v>
      </c>
      <c r="AG35" s="12"/>
      <c r="AH35" s="526">
        <f>'start(met info)'!G44</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info)'!A44</f>
        <v>0</v>
      </c>
      <c r="I36" s="523"/>
      <c r="J36" s="523"/>
      <c r="K36" s="12" t="s">
        <v>84</v>
      </c>
      <c r="L36" s="12"/>
      <c r="M36" s="12"/>
      <c r="N36" s="12"/>
      <c r="O36" s="12"/>
      <c r="P36" s="12"/>
      <c r="Q36" s="12"/>
      <c r="R36" s="38" t="s">
        <v>42</v>
      </c>
      <c r="S36" s="36"/>
      <c r="T36" s="36"/>
      <c r="U36" s="36"/>
      <c r="V36" s="529">
        <f>'start(met info)'!E44</f>
        <v>0</v>
      </c>
      <c r="W36" s="530"/>
      <c r="X36" s="530"/>
      <c r="Y36" s="39"/>
      <c r="Z36" s="12" t="s">
        <v>45</v>
      </c>
      <c r="AA36" s="12"/>
      <c r="AB36" s="12"/>
      <c r="AC36" s="526">
        <f>'start(met info)'!K44</f>
        <v>0</v>
      </c>
      <c r="AD36" s="526"/>
      <c r="AE36" s="526"/>
      <c r="AF36" s="36" t="s">
        <v>95</v>
      </c>
      <c r="AG36" s="12"/>
      <c r="AH36" s="526">
        <f>'start(met info)'!L44</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info)'!S44</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1" priority="1" stopIfTrue="1" operator="equal">
      <formula>$J$23</formula>
    </cfRule>
  </conditionalFormatting>
  <conditionalFormatting sqref="H14">
    <cfRule type="cellIs" dxfId="3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0" sqref="AM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35</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-0.41</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48"/>
      <c r="U26" s="349"/>
      <c r="V26" s="349"/>
      <c r="W26" s="349"/>
      <c r="X26" s="512">
        <v>0.7</v>
      </c>
      <c r="Y26" s="512"/>
      <c r="Z26" s="349"/>
      <c r="AA26" s="34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49"/>
      <c r="U27" s="513">
        <v>0.04</v>
      </c>
      <c r="V27" s="513"/>
      <c r="W27" s="349"/>
      <c r="X27" s="349"/>
      <c r="Y27" s="349"/>
      <c r="Z27" s="349"/>
      <c r="AA27" s="349"/>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49"/>
      <c r="U28" s="349"/>
      <c r="V28" s="349"/>
      <c r="W28" s="349"/>
      <c r="X28" s="349"/>
      <c r="Y28" s="349"/>
      <c r="Z28" s="514">
        <v>0</v>
      </c>
      <c r="AA28" s="349"/>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-0.29672999999999999</v>
      </c>
      <c r="G29" s="544"/>
      <c r="H29" s="133" t="s">
        <v>35</v>
      </c>
      <c r="I29" s="18"/>
      <c r="J29" s="18"/>
      <c r="K29" s="121" t="s">
        <v>105</v>
      </c>
      <c r="L29" s="122"/>
      <c r="M29" s="515">
        <f>H36</f>
        <v>0</v>
      </c>
      <c r="N29" s="546"/>
      <c r="O29" s="122" t="s">
        <v>84</v>
      </c>
      <c r="P29" s="122"/>
      <c r="Q29" s="121"/>
      <c r="R29" s="122"/>
      <c r="S29" s="121"/>
      <c r="T29" s="513">
        <v>1</v>
      </c>
      <c r="U29" s="513"/>
      <c r="V29" s="349"/>
      <c r="W29" s="349"/>
      <c r="X29" s="349"/>
      <c r="Y29" s="349"/>
      <c r="Z29" s="514"/>
      <c r="AA29" s="349"/>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49"/>
      <c r="U30" s="513">
        <f>M28</f>
        <v>0</v>
      </c>
      <c r="V30" s="515"/>
      <c r="W30" s="350"/>
      <c r="X30" s="349"/>
      <c r="Y30" s="349"/>
      <c r="Z30" s="516">
        <f>AA38-AC36-Z28-U27</f>
        <v>-0.44999999999999996</v>
      </c>
      <c r="AA30" s="349"/>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49"/>
      <c r="U31" s="518">
        <f>M29</f>
        <v>0</v>
      </c>
      <c r="V31" s="518"/>
      <c r="W31" s="349"/>
      <c r="X31" s="351"/>
      <c r="Y31" s="349"/>
      <c r="Z31" s="517"/>
      <c r="AA31" s="349"/>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49"/>
      <c r="W32" s="349"/>
      <c r="X32" s="512">
        <f>H39</f>
        <v>0</v>
      </c>
      <c r="Y32" s="512"/>
      <c r="Z32" s="349"/>
      <c r="AA32" s="349"/>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49"/>
      <c r="U33" s="349"/>
      <c r="V33" s="349"/>
      <c r="W33" s="349"/>
      <c r="X33" s="352"/>
      <c r="Y33" s="352"/>
      <c r="Z33" s="349"/>
      <c r="AA33" s="34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info)'!Z45</f>
        <v/>
      </c>
      <c r="I35" s="523"/>
      <c r="J35" s="523"/>
      <c r="K35" s="12" t="s">
        <v>84</v>
      </c>
      <c r="L35" s="12"/>
      <c r="M35" s="12"/>
      <c r="N35" s="12"/>
      <c r="O35" s="12"/>
      <c r="P35" s="12"/>
      <c r="Q35" s="12"/>
      <c r="R35" s="38" t="s">
        <v>42</v>
      </c>
      <c r="S35" s="36"/>
      <c r="T35" s="36"/>
      <c r="U35" s="36"/>
      <c r="V35" s="524">
        <f>'start(met info)'!C45</f>
        <v>0</v>
      </c>
      <c r="W35" s="525"/>
      <c r="X35" s="525"/>
      <c r="Y35" s="39"/>
      <c r="Z35" s="12" t="s">
        <v>94</v>
      </c>
      <c r="AA35" s="12"/>
      <c r="AB35" s="12"/>
      <c r="AC35" s="526">
        <f>'start(met info)'!F45</f>
        <v>0</v>
      </c>
      <c r="AD35" s="526"/>
      <c r="AE35" s="526"/>
      <c r="AF35" s="36" t="s">
        <v>95</v>
      </c>
      <c r="AG35" s="12"/>
      <c r="AH35" s="526">
        <f>'start(met info)'!G45</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info)'!A45</f>
        <v>0</v>
      </c>
      <c r="I36" s="523"/>
      <c r="J36" s="523"/>
      <c r="K36" s="12" t="s">
        <v>84</v>
      </c>
      <c r="L36" s="12"/>
      <c r="M36" s="12"/>
      <c r="N36" s="12"/>
      <c r="O36" s="12"/>
      <c r="P36" s="12"/>
      <c r="Q36" s="12"/>
      <c r="R36" s="38" t="s">
        <v>42</v>
      </c>
      <c r="S36" s="36"/>
      <c r="T36" s="36"/>
      <c r="U36" s="36"/>
      <c r="V36" s="529">
        <f>'start(met info)'!E45</f>
        <v>0</v>
      </c>
      <c r="W36" s="530"/>
      <c r="X36" s="530"/>
      <c r="Y36" s="39"/>
      <c r="Z36" s="12" t="s">
        <v>45</v>
      </c>
      <c r="AA36" s="12"/>
      <c r="AB36" s="12"/>
      <c r="AC36" s="526">
        <f>'start(met info)'!K45</f>
        <v>0</v>
      </c>
      <c r="AD36" s="526"/>
      <c r="AE36" s="526"/>
      <c r="AF36" s="36" t="s">
        <v>95</v>
      </c>
      <c r="AG36" s="12"/>
      <c r="AH36" s="526">
        <f>'start(met info)'!L45</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-0.82</v>
      </c>
      <c r="I38" s="534"/>
      <c r="J38" s="534"/>
      <c r="K38" s="19" t="s">
        <v>84</v>
      </c>
      <c r="L38" s="12"/>
      <c r="M38" s="12"/>
      <c r="N38" s="12"/>
      <c r="O38" s="12"/>
      <c r="P38" s="12"/>
      <c r="Q38" s="12"/>
      <c r="R38" s="38" t="s">
        <v>50</v>
      </c>
      <c r="S38" s="36"/>
      <c r="T38" s="36"/>
      <c r="U38" s="36"/>
      <c r="V38" s="36"/>
      <c r="W38" s="36"/>
      <c r="X38" s="36"/>
      <c r="Y38" s="36"/>
      <c r="Z38" s="19" t="s">
        <v>93</v>
      </c>
      <c r="AA38" s="531">
        <f>AH36-0.41</f>
        <v>-0.41</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info)'!S45</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29" priority="1" stopIfTrue="1" operator="equal">
      <formula>$J$23</formula>
    </cfRule>
  </conditionalFormatting>
  <conditionalFormatting sqref="H14">
    <cfRule type="cellIs" dxfId="2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2" sqref="AM1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36</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-0.42</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53"/>
      <c r="U26" s="354"/>
      <c r="V26" s="354"/>
      <c r="W26" s="354"/>
      <c r="X26" s="512">
        <v>0.7</v>
      </c>
      <c r="Y26" s="512"/>
      <c r="Z26" s="354"/>
      <c r="AA26" s="354"/>
      <c r="AB26" s="35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54"/>
      <c r="U27" s="513">
        <v>0.1</v>
      </c>
      <c r="V27" s="513"/>
      <c r="W27" s="354"/>
      <c r="X27" s="354"/>
      <c r="Y27" s="354"/>
      <c r="Z27" s="354"/>
      <c r="AA27" s="354"/>
      <c r="AB27" s="354"/>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54"/>
      <c r="U28" s="354"/>
      <c r="V28" s="354"/>
      <c r="W28" s="354"/>
      <c r="X28" s="354"/>
      <c r="Y28" s="354"/>
      <c r="Z28" s="514">
        <v>0</v>
      </c>
      <c r="AA28" s="354"/>
      <c r="AB28" s="354"/>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-0.16485</v>
      </c>
      <c r="G29" s="544"/>
      <c r="H29" s="133" t="s">
        <v>35</v>
      </c>
      <c r="I29" s="18"/>
      <c r="J29" s="18"/>
      <c r="K29" s="121" t="s">
        <v>105</v>
      </c>
      <c r="L29" s="122"/>
      <c r="M29" s="515">
        <f>H36</f>
        <v>0</v>
      </c>
      <c r="N29" s="546"/>
      <c r="O29" s="122" t="s">
        <v>84</v>
      </c>
      <c r="P29" s="122"/>
      <c r="Q29" s="121"/>
      <c r="R29" s="122"/>
      <c r="S29" s="121"/>
      <c r="T29" s="513">
        <v>1</v>
      </c>
      <c r="U29" s="513"/>
      <c r="V29" s="354"/>
      <c r="W29" s="354"/>
      <c r="X29" s="354"/>
      <c r="Y29" s="354"/>
      <c r="Z29" s="514"/>
      <c r="AA29" s="354"/>
      <c r="AB29" s="354"/>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54"/>
      <c r="U30" s="513">
        <f>M28</f>
        <v>0</v>
      </c>
      <c r="V30" s="515"/>
      <c r="W30" s="355"/>
      <c r="X30" s="354"/>
      <c r="Y30" s="354"/>
      <c r="Z30" s="516">
        <f>AA38-AC36-Z28-U27</f>
        <v>-0.52</v>
      </c>
      <c r="AA30" s="354"/>
      <c r="AB30" s="354"/>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54"/>
      <c r="U31" s="518">
        <f>M29</f>
        <v>0</v>
      </c>
      <c r="V31" s="518"/>
      <c r="W31" s="354"/>
      <c r="X31" s="356"/>
      <c r="Y31" s="354"/>
      <c r="Z31" s="517"/>
      <c r="AA31" s="354"/>
      <c r="AB31" s="354"/>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54"/>
      <c r="W32" s="354"/>
      <c r="X32" s="512">
        <f>H39</f>
        <v>0</v>
      </c>
      <c r="Y32" s="512"/>
      <c r="Z32" s="354"/>
      <c r="AA32" s="354"/>
      <c r="AB32" s="354"/>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54"/>
      <c r="U33" s="354"/>
      <c r="V33" s="354"/>
      <c r="W33" s="354"/>
      <c r="X33" s="357"/>
      <c r="Y33" s="357"/>
      <c r="Z33" s="354"/>
      <c r="AA33" s="354"/>
      <c r="AB33" s="35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info)'!Z46</f>
        <v/>
      </c>
      <c r="I35" s="523"/>
      <c r="J35" s="523"/>
      <c r="K35" s="12" t="s">
        <v>84</v>
      </c>
      <c r="L35" s="12"/>
      <c r="M35" s="12"/>
      <c r="N35" s="12"/>
      <c r="O35" s="12"/>
      <c r="P35" s="12"/>
      <c r="Q35" s="12"/>
      <c r="R35" s="38" t="s">
        <v>42</v>
      </c>
      <c r="S35" s="36"/>
      <c r="T35" s="36"/>
      <c r="U35" s="36"/>
      <c r="V35" s="524">
        <f>'start(met info)'!C46</f>
        <v>0</v>
      </c>
      <c r="W35" s="525"/>
      <c r="X35" s="525"/>
      <c r="Y35" s="39"/>
      <c r="Z35" s="12" t="s">
        <v>94</v>
      </c>
      <c r="AA35" s="12"/>
      <c r="AB35" s="12"/>
      <c r="AC35" s="526">
        <f>'start(met info)'!F46</f>
        <v>0</v>
      </c>
      <c r="AD35" s="526"/>
      <c r="AE35" s="526"/>
      <c r="AF35" s="36" t="s">
        <v>95</v>
      </c>
      <c r="AG35" s="12"/>
      <c r="AH35" s="526">
        <f>'start(met info)'!G46</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info)'!A46</f>
        <v>0</v>
      </c>
      <c r="I36" s="523"/>
      <c r="J36" s="523"/>
      <c r="K36" s="12" t="s">
        <v>84</v>
      </c>
      <c r="L36" s="12"/>
      <c r="M36" s="12"/>
      <c r="N36" s="12"/>
      <c r="O36" s="12"/>
      <c r="P36" s="12"/>
      <c r="Q36" s="12"/>
      <c r="R36" s="38" t="s">
        <v>42</v>
      </c>
      <c r="S36" s="36"/>
      <c r="T36" s="36"/>
      <c r="U36" s="36"/>
      <c r="V36" s="529">
        <f>'start(met info)'!E46</f>
        <v>0</v>
      </c>
      <c r="W36" s="530"/>
      <c r="X36" s="530"/>
      <c r="Y36" s="39"/>
      <c r="Z36" s="12" t="s">
        <v>45</v>
      </c>
      <c r="AA36" s="12"/>
      <c r="AB36" s="12"/>
      <c r="AC36" s="526">
        <f>'start(met info)'!K46</f>
        <v>0</v>
      </c>
      <c r="AD36" s="526"/>
      <c r="AE36" s="526"/>
      <c r="AF36" s="36" t="s">
        <v>95</v>
      </c>
      <c r="AG36" s="12"/>
      <c r="AH36" s="526">
        <f>'start(met info)'!L46</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-0.84</v>
      </c>
      <c r="I38" s="534"/>
      <c r="J38" s="534"/>
      <c r="K38" s="19" t="s">
        <v>84</v>
      </c>
      <c r="L38" s="12"/>
      <c r="M38" s="12"/>
      <c r="N38" s="12"/>
      <c r="O38" s="12"/>
      <c r="P38" s="12"/>
      <c r="Q38" s="12"/>
      <c r="R38" s="38" t="s">
        <v>50</v>
      </c>
      <c r="S38" s="36"/>
      <c r="T38" s="36"/>
      <c r="U38" s="36"/>
      <c r="V38" s="36"/>
      <c r="W38" s="36"/>
      <c r="X38" s="36"/>
      <c r="Y38" s="36"/>
      <c r="Z38" s="19" t="s">
        <v>93</v>
      </c>
      <c r="AA38" s="531">
        <f>AH36-0.42</f>
        <v>-0.42</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info)'!S46</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27" priority="1" stopIfTrue="1" operator="equal">
      <formula>$J$23</formula>
    </cfRule>
  </conditionalFormatting>
  <conditionalFormatting sqref="H14">
    <cfRule type="cellIs" dxfId="2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10" sqref="AM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37</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-0.39</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58"/>
      <c r="U26" s="359"/>
      <c r="V26" s="359"/>
      <c r="W26" s="359"/>
      <c r="X26" s="512">
        <v>0.7</v>
      </c>
      <c r="Y26" s="512"/>
      <c r="Z26" s="359"/>
      <c r="AA26" s="35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59"/>
      <c r="U27" s="513">
        <v>0.06</v>
      </c>
      <c r="V27" s="513"/>
      <c r="W27" s="359"/>
      <c r="X27" s="359"/>
      <c r="Y27" s="359"/>
      <c r="Z27" s="359"/>
      <c r="AA27" s="359"/>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59"/>
      <c r="U28" s="359"/>
      <c r="V28" s="359"/>
      <c r="W28" s="359"/>
      <c r="X28" s="359"/>
      <c r="Y28" s="359"/>
      <c r="Z28" s="514">
        <v>0</v>
      </c>
      <c r="AA28" s="359"/>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-0.25276999999999999</v>
      </c>
      <c r="G29" s="544"/>
      <c r="H29" s="133" t="s">
        <v>35</v>
      </c>
      <c r="I29" s="18"/>
      <c r="J29" s="18"/>
      <c r="K29" s="121" t="s">
        <v>105</v>
      </c>
      <c r="L29" s="122"/>
      <c r="M29" s="515">
        <f>H36</f>
        <v>0</v>
      </c>
      <c r="N29" s="546"/>
      <c r="O29" s="122" t="s">
        <v>84</v>
      </c>
      <c r="P29" s="122"/>
      <c r="Q29" s="121"/>
      <c r="R29" s="122"/>
      <c r="S29" s="121"/>
      <c r="T29" s="513">
        <v>1</v>
      </c>
      <c r="U29" s="513"/>
      <c r="V29" s="359"/>
      <c r="W29" s="359"/>
      <c r="X29" s="359"/>
      <c r="Y29" s="359"/>
      <c r="Z29" s="514"/>
      <c r="AA29" s="359"/>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59"/>
      <c r="U30" s="513">
        <f>M28</f>
        <v>0</v>
      </c>
      <c r="V30" s="515"/>
      <c r="W30" s="360"/>
      <c r="X30" s="359"/>
      <c r="Y30" s="359"/>
      <c r="Z30" s="516">
        <f>AA38-AC36-Z28-U27</f>
        <v>-0.45</v>
      </c>
      <c r="AA30" s="359"/>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59"/>
      <c r="U31" s="518">
        <f>M29</f>
        <v>0</v>
      </c>
      <c r="V31" s="518"/>
      <c r="W31" s="359"/>
      <c r="X31" s="361"/>
      <c r="Y31" s="359"/>
      <c r="Z31" s="517"/>
      <c r="AA31" s="359"/>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59"/>
      <c r="W32" s="359"/>
      <c r="X32" s="512">
        <f>H39</f>
        <v>0</v>
      </c>
      <c r="Y32" s="512"/>
      <c r="Z32" s="359"/>
      <c r="AA32" s="359"/>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59"/>
      <c r="U33" s="359"/>
      <c r="V33" s="359"/>
      <c r="W33" s="359"/>
      <c r="X33" s="362"/>
      <c r="Y33" s="362"/>
      <c r="Z33" s="359"/>
      <c r="AA33" s="35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info)'!Z47</f>
        <v/>
      </c>
      <c r="I35" s="523"/>
      <c r="J35" s="523"/>
      <c r="K35" s="12" t="s">
        <v>84</v>
      </c>
      <c r="L35" s="12"/>
      <c r="M35" s="12"/>
      <c r="N35" s="12"/>
      <c r="O35" s="12"/>
      <c r="P35" s="12"/>
      <c r="Q35" s="12"/>
      <c r="R35" s="38" t="s">
        <v>42</v>
      </c>
      <c r="S35" s="36"/>
      <c r="T35" s="36"/>
      <c r="U35" s="36"/>
      <c r="V35" s="524">
        <f>'start(met info)'!C47</f>
        <v>0</v>
      </c>
      <c r="W35" s="525"/>
      <c r="X35" s="525"/>
      <c r="Y35" s="39"/>
      <c r="Z35" s="12" t="s">
        <v>94</v>
      </c>
      <c r="AA35" s="12"/>
      <c r="AB35" s="12"/>
      <c r="AC35" s="526">
        <f>'start(met info)'!F47</f>
        <v>0</v>
      </c>
      <c r="AD35" s="526"/>
      <c r="AE35" s="526"/>
      <c r="AF35" s="36" t="s">
        <v>95</v>
      </c>
      <c r="AG35" s="12"/>
      <c r="AH35" s="526">
        <f>'start(met info)'!G47</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info)'!A47</f>
        <v>0</v>
      </c>
      <c r="I36" s="523"/>
      <c r="J36" s="523"/>
      <c r="K36" s="12" t="s">
        <v>84</v>
      </c>
      <c r="L36" s="12"/>
      <c r="M36" s="12"/>
      <c r="N36" s="12"/>
      <c r="O36" s="12"/>
      <c r="P36" s="12"/>
      <c r="Q36" s="12"/>
      <c r="R36" s="38" t="s">
        <v>42</v>
      </c>
      <c r="S36" s="36"/>
      <c r="T36" s="36"/>
      <c r="U36" s="36"/>
      <c r="V36" s="529">
        <f>'start(met info)'!E47</f>
        <v>0</v>
      </c>
      <c r="W36" s="530"/>
      <c r="X36" s="530"/>
      <c r="Y36" s="39"/>
      <c r="Z36" s="12" t="s">
        <v>45</v>
      </c>
      <c r="AA36" s="12"/>
      <c r="AB36" s="12"/>
      <c r="AC36" s="526">
        <f>'start(met info)'!K47</f>
        <v>0</v>
      </c>
      <c r="AD36" s="526"/>
      <c r="AE36" s="526"/>
      <c r="AF36" s="36" t="s">
        <v>95</v>
      </c>
      <c r="AG36" s="12"/>
      <c r="AH36" s="526">
        <f>'start(met info)'!L47</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-0.78</v>
      </c>
      <c r="I38" s="534"/>
      <c r="J38" s="534"/>
      <c r="K38" s="19" t="s">
        <v>84</v>
      </c>
      <c r="L38" s="12"/>
      <c r="M38" s="12"/>
      <c r="N38" s="12"/>
      <c r="O38" s="12"/>
      <c r="P38" s="12"/>
      <c r="Q38" s="12"/>
      <c r="R38" s="38" t="s">
        <v>50</v>
      </c>
      <c r="S38" s="36"/>
      <c r="T38" s="36"/>
      <c r="U38" s="36"/>
      <c r="V38" s="36"/>
      <c r="W38" s="36"/>
      <c r="X38" s="36"/>
      <c r="Y38" s="36"/>
      <c r="Z38" s="19" t="s">
        <v>93</v>
      </c>
      <c r="AA38" s="531">
        <f>AH36-0.39</f>
        <v>-0.39</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info)'!S47</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25" priority="1" stopIfTrue="1" operator="equal">
      <formula>$J$23</formula>
    </cfRule>
  </conditionalFormatting>
  <conditionalFormatting sqref="H14">
    <cfRule type="cellIs" dxfId="2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BD18" sqref="BD18"/>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38</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63"/>
      <c r="U26" s="364"/>
      <c r="V26" s="364"/>
      <c r="W26" s="364"/>
      <c r="X26" s="512">
        <v>0.7</v>
      </c>
      <c r="Y26" s="512"/>
      <c r="Z26" s="364"/>
      <c r="AA26" s="364"/>
      <c r="AB26" s="364"/>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64"/>
      <c r="U27" s="513">
        <v>0.08</v>
      </c>
      <c r="V27" s="513"/>
      <c r="W27" s="364"/>
      <c r="X27" s="364"/>
      <c r="Y27" s="364"/>
      <c r="Z27" s="364"/>
      <c r="AA27" s="364"/>
      <c r="AB27" s="364"/>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64"/>
      <c r="U28" s="364"/>
      <c r="V28" s="364"/>
      <c r="W28" s="364"/>
      <c r="X28" s="364"/>
      <c r="Y28" s="364"/>
      <c r="Z28" s="514">
        <v>0</v>
      </c>
      <c r="AA28" s="364"/>
      <c r="AB28" s="364"/>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21" t="s">
        <v>105</v>
      </c>
      <c r="L29" s="122"/>
      <c r="M29" s="515">
        <f>H36</f>
        <v>0</v>
      </c>
      <c r="N29" s="546"/>
      <c r="O29" s="122" t="s">
        <v>84</v>
      </c>
      <c r="P29" s="122"/>
      <c r="Q29" s="121"/>
      <c r="R29" s="122"/>
      <c r="S29" s="121"/>
      <c r="T29" s="513">
        <v>1</v>
      </c>
      <c r="U29" s="513"/>
      <c r="V29" s="364"/>
      <c r="W29" s="364"/>
      <c r="X29" s="364"/>
      <c r="Y29" s="364"/>
      <c r="Z29" s="514"/>
      <c r="AA29" s="364"/>
      <c r="AB29" s="364"/>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64"/>
      <c r="U30" s="513">
        <f>M28</f>
        <v>0</v>
      </c>
      <c r="V30" s="515"/>
      <c r="W30" s="365"/>
      <c r="X30" s="364"/>
      <c r="Y30" s="364"/>
      <c r="Z30" s="516">
        <f>AA38-AC36-Z28-U27</f>
        <v>-0.45</v>
      </c>
      <c r="AA30" s="364"/>
      <c r="AB30" s="364"/>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64"/>
      <c r="U31" s="518">
        <f>M29</f>
        <v>0</v>
      </c>
      <c r="V31" s="518"/>
      <c r="W31" s="364"/>
      <c r="X31" s="366"/>
      <c r="Y31" s="364"/>
      <c r="Z31" s="517"/>
      <c r="AA31" s="364"/>
      <c r="AB31" s="364"/>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64"/>
      <c r="W32" s="364"/>
      <c r="X32" s="512">
        <f>H39</f>
        <v>0</v>
      </c>
      <c r="Y32" s="512"/>
      <c r="Z32" s="364"/>
      <c r="AA32" s="364"/>
      <c r="AB32" s="364"/>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64"/>
      <c r="U33" s="364"/>
      <c r="V33" s="364"/>
      <c r="W33" s="364"/>
      <c r="X33" s="367"/>
      <c r="Y33" s="367"/>
      <c r="Z33" s="364"/>
      <c r="AA33" s="364"/>
      <c r="AB33" s="364"/>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493" t="s">
        <v>36</v>
      </c>
      <c r="B34" s="577"/>
      <c r="C34" s="577"/>
      <c r="D34" s="577"/>
      <c r="E34" s="577"/>
      <c r="F34" s="577"/>
      <c r="G34" s="577"/>
      <c r="H34" s="577"/>
      <c r="I34" s="577"/>
      <c r="J34" s="577"/>
      <c r="K34" s="577"/>
      <c r="L34" s="577"/>
      <c r="M34" s="577"/>
      <c r="N34" s="577"/>
      <c r="O34" s="577"/>
      <c r="P34" s="577"/>
      <c r="Q34" s="577"/>
      <c r="R34" s="577"/>
      <c r="S34" s="577"/>
      <c r="T34" s="577"/>
      <c r="U34" s="577"/>
      <c r="V34" s="577"/>
      <c r="W34" s="577"/>
      <c r="X34" s="577"/>
      <c r="Y34" s="577"/>
      <c r="Z34" s="577"/>
      <c r="AA34" s="577"/>
      <c r="AB34" s="577"/>
      <c r="AC34" s="577"/>
      <c r="AD34" s="577"/>
      <c r="AE34" s="577"/>
      <c r="AF34" s="577"/>
      <c r="AG34" s="577"/>
      <c r="AH34" s="577"/>
      <c r="AI34" s="577"/>
      <c r="AJ34" s="578"/>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info)'!Z48</f>
        <v/>
      </c>
      <c r="I35" s="523"/>
      <c r="J35" s="523"/>
      <c r="K35" s="12" t="s">
        <v>84</v>
      </c>
      <c r="L35" s="12"/>
      <c r="M35" s="12"/>
      <c r="N35" s="12"/>
      <c r="O35" s="12"/>
      <c r="P35" s="12"/>
      <c r="Q35" s="12"/>
      <c r="R35" s="38" t="s">
        <v>42</v>
      </c>
      <c r="S35" s="36"/>
      <c r="T35" s="36"/>
      <c r="U35" s="36"/>
      <c r="V35" s="524">
        <f>'start(met info)'!C48</f>
        <v>0</v>
      </c>
      <c r="W35" s="525"/>
      <c r="X35" s="525"/>
      <c r="Y35" s="39"/>
      <c r="Z35" s="12" t="s">
        <v>94</v>
      </c>
      <c r="AA35" s="12"/>
      <c r="AB35" s="12"/>
      <c r="AC35" s="526">
        <f>'start(met info)'!F48</f>
        <v>0</v>
      </c>
      <c r="AD35" s="526"/>
      <c r="AE35" s="526"/>
      <c r="AF35" s="36" t="s">
        <v>95</v>
      </c>
      <c r="AG35" s="12"/>
      <c r="AH35" s="526">
        <f>'start(met info)'!G48</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info)'!A48</f>
        <v>0</v>
      </c>
      <c r="I36" s="523"/>
      <c r="J36" s="523"/>
      <c r="K36" s="12" t="s">
        <v>84</v>
      </c>
      <c r="L36" s="12"/>
      <c r="M36" s="12"/>
      <c r="N36" s="12"/>
      <c r="O36" s="12"/>
      <c r="P36" s="12"/>
      <c r="Q36" s="12"/>
      <c r="R36" s="38" t="s">
        <v>42</v>
      </c>
      <c r="S36" s="36"/>
      <c r="T36" s="36"/>
      <c r="U36" s="36"/>
      <c r="V36" s="529">
        <f>'start(met info)'!E48</f>
        <v>0</v>
      </c>
      <c r="W36" s="530"/>
      <c r="X36" s="530"/>
      <c r="Y36" s="39"/>
      <c r="Z36" s="12" t="s">
        <v>45</v>
      </c>
      <c r="AA36" s="12"/>
      <c r="AB36" s="12"/>
      <c r="AC36" s="526">
        <f>'start(met info)'!K48</f>
        <v>0</v>
      </c>
      <c r="AD36" s="526"/>
      <c r="AE36" s="526"/>
      <c r="AF36" s="36" t="s">
        <v>95</v>
      </c>
      <c r="AG36" s="12"/>
      <c r="AH36" s="526">
        <f>'start(met info)'!L48</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info)'!S48</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T32:U32"/>
    <mergeCell ref="X32:Y32"/>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A34:AJ34"/>
    <mergeCell ref="H35:J35"/>
    <mergeCell ref="V35:X35"/>
    <mergeCell ref="AC35:AE35"/>
    <mergeCell ref="AH35:AJ35"/>
    <mergeCell ref="K12:L12"/>
    <mergeCell ref="AC12:AE12"/>
    <mergeCell ref="O13:Q13"/>
    <mergeCell ref="AG13:AI13"/>
    <mergeCell ref="E14:F14"/>
    <mergeCell ref="F17:H17"/>
    <mergeCell ref="W17:X17"/>
    <mergeCell ref="AG17:AI17"/>
    <mergeCell ref="R18:T18"/>
    <mergeCell ref="A21:J21"/>
    <mergeCell ref="K21:O21"/>
    <mergeCell ref="R21:AB21"/>
    <mergeCell ref="AC21:AG21"/>
    <mergeCell ref="A23:D23"/>
    <mergeCell ref="F23:H23"/>
    <mergeCell ref="A25:AJ25"/>
    <mergeCell ref="X26:Y26"/>
    <mergeCell ref="U27:V27"/>
    <mergeCell ref="M28:N28"/>
    <mergeCell ref="Z28:Z29"/>
    <mergeCell ref="F29:G29"/>
    <mergeCell ref="M29:N29"/>
    <mergeCell ref="T29:U29"/>
    <mergeCell ref="M30:N30"/>
    <mergeCell ref="U30:V30"/>
    <mergeCell ref="Z30:Z31"/>
    <mergeCell ref="M31:N31"/>
    <mergeCell ref="U31:V31"/>
    <mergeCell ref="A10:AJ10"/>
    <mergeCell ref="A6:AJ7"/>
    <mergeCell ref="A9:B9"/>
    <mergeCell ref="C9:D9"/>
    <mergeCell ref="P9:R9"/>
    <mergeCell ref="AA9:AF9"/>
    <mergeCell ref="V9:X9"/>
  </mergeCells>
  <phoneticPr fontId="9" type="noConversion"/>
  <conditionalFormatting sqref="J23">
    <cfRule type="cellIs" dxfId="23" priority="1" stopIfTrue="1" operator="equal">
      <formula>$J$23</formula>
    </cfRule>
  </conditionalFormatting>
  <conditionalFormatting sqref="H14">
    <cfRule type="cellIs" dxfId="2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O14" sqref="AO14"/>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151</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39</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91</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508">
        <f>IF((AH36-AA38)&gt;0.5,"FOUT",AA38)</f>
        <v>-0.4</v>
      </c>
      <c r="F14" s="574"/>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68"/>
      <c r="U26" s="369"/>
      <c r="V26" s="369"/>
      <c r="W26" s="369"/>
      <c r="X26" s="512">
        <v>0.7</v>
      </c>
      <c r="Y26" s="512"/>
      <c r="Z26" s="369"/>
      <c r="AA26" s="369"/>
      <c r="AB26" s="369"/>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69"/>
      <c r="U27" s="513">
        <v>0.05</v>
      </c>
      <c r="V27" s="513"/>
      <c r="W27" s="369"/>
      <c r="X27" s="369"/>
      <c r="Y27" s="369"/>
      <c r="Z27" s="369"/>
      <c r="AA27" s="369"/>
      <c r="AB27" s="369"/>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69"/>
      <c r="U28" s="369"/>
      <c r="V28" s="369"/>
      <c r="W28" s="369"/>
      <c r="X28" s="369"/>
      <c r="Y28" s="369"/>
      <c r="Z28" s="514">
        <v>0</v>
      </c>
      <c r="AA28" s="369"/>
      <c r="AB28" s="369"/>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-0.27474999999999999</v>
      </c>
      <c r="G29" s="544"/>
      <c r="H29" s="133" t="s">
        <v>35</v>
      </c>
      <c r="I29" s="18"/>
      <c r="J29" s="18"/>
      <c r="K29" s="121" t="s">
        <v>105</v>
      </c>
      <c r="L29" s="122"/>
      <c r="M29" s="515">
        <f>H36</f>
        <v>0</v>
      </c>
      <c r="N29" s="546"/>
      <c r="O29" s="122" t="s">
        <v>84</v>
      </c>
      <c r="P29" s="122"/>
      <c r="Q29" s="121"/>
      <c r="R29" s="122"/>
      <c r="S29" s="121"/>
      <c r="T29" s="513">
        <v>1</v>
      </c>
      <c r="U29" s="513"/>
      <c r="V29" s="369"/>
      <c r="W29" s="369"/>
      <c r="X29" s="369"/>
      <c r="Y29" s="369"/>
      <c r="Z29" s="514"/>
      <c r="AA29" s="369"/>
      <c r="AB29" s="369"/>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69"/>
      <c r="U30" s="513">
        <f>M28</f>
        <v>0</v>
      </c>
      <c r="V30" s="515"/>
      <c r="W30" s="370"/>
      <c r="X30" s="369"/>
      <c r="Y30" s="369"/>
      <c r="Z30" s="516">
        <f>AA38-AC36-Z28-U27</f>
        <v>-0.45</v>
      </c>
      <c r="AA30" s="369"/>
      <c r="AB30" s="369"/>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69"/>
      <c r="U31" s="518">
        <f>M29</f>
        <v>0</v>
      </c>
      <c r="V31" s="518"/>
      <c r="W31" s="369"/>
      <c r="X31" s="371"/>
      <c r="Y31" s="369"/>
      <c r="Z31" s="517"/>
      <c r="AA31" s="369"/>
      <c r="AB31" s="369"/>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69"/>
      <c r="W32" s="369"/>
      <c r="X32" s="512">
        <f>H39</f>
        <v>0</v>
      </c>
      <c r="Y32" s="512"/>
      <c r="Z32" s="369"/>
      <c r="AA32" s="369"/>
      <c r="AB32" s="369"/>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69"/>
      <c r="U33" s="369"/>
      <c r="V33" s="369"/>
      <c r="W33" s="369"/>
      <c r="X33" s="372"/>
      <c r="Y33" s="372"/>
      <c r="Z33" s="369"/>
      <c r="AA33" s="369"/>
      <c r="AB33" s="369"/>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info)'!Z49</f>
        <v/>
      </c>
      <c r="I35" s="523"/>
      <c r="J35" s="523"/>
      <c r="K35" s="12" t="s">
        <v>84</v>
      </c>
      <c r="L35" s="12"/>
      <c r="M35" s="12"/>
      <c r="N35" s="12"/>
      <c r="O35" s="12"/>
      <c r="P35" s="12"/>
      <c r="Q35" s="12"/>
      <c r="R35" s="38" t="s">
        <v>42</v>
      </c>
      <c r="S35" s="36"/>
      <c r="T35" s="36"/>
      <c r="U35" s="36"/>
      <c r="V35" s="524">
        <f>'start(met info)'!C49</f>
        <v>0</v>
      </c>
      <c r="W35" s="525"/>
      <c r="X35" s="525"/>
      <c r="Y35" s="39"/>
      <c r="Z35" s="12" t="s">
        <v>94</v>
      </c>
      <c r="AA35" s="12"/>
      <c r="AB35" s="12"/>
      <c r="AC35" s="526">
        <f>'start(met info)'!F49</f>
        <v>0</v>
      </c>
      <c r="AD35" s="526"/>
      <c r="AE35" s="526"/>
      <c r="AF35" s="36" t="s">
        <v>95</v>
      </c>
      <c r="AG35" s="12"/>
      <c r="AH35" s="526">
        <f>'start(met info)'!G49</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info)'!A49</f>
        <v>0</v>
      </c>
      <c r="I36" s="523"/>
      <c r="J36" s="523"/>
      <c r="K36" s="12" t="s">
        <v>84</v>
      </c>
      <c r="L36" s="12"/>
      <c r="M36" s="12"/>
      <c r="N36" s="12"/>
      <c r="O36" s="12"/>
      <c r="P36" s="12"/>
      <c r="Q36" s="12"/>
      <c r="R36" s="38" t="s">
        <v>42</v>
      </c>
      <c r="S36" s="36"/>
      <c r="T36" s="36"/>
      <c r="U36" s="36"/>
      <c r="V36" s="529">
        <f>'start(met info)'!E49</f>
        <v>0</v>
      </c>
      <c r="W36" s="530"/>
      <c r="X36" s="530"/>
      <c r="Y36" s="39"/>
      <c r="Z36" s="12" t="s">
        <v>45</v>
      </c>
      <c r="AA36" s="12"/>
      <c r="AB36" s="12"/>
      <c r="AC36" s="526">
        <f>'start(met info)'!K49</f>
        <v>0</v>
      </c>
      <c r="AD36" s="526"/>
      <c r="AE36" s="526"/>
      <c r="AF36" s="36" t="s">
        <v>95</v>
      </c>
      <c r="AG36" s="12"/>
      <c r="AH36" s="526">
        <f>'start(met info)'!L49</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-0.8</v>
      </c>
      <c r="I38" s="534"/>
      <c r="J38" s="534"/>
      <c r="K38" s="19" t="s">
        <v>84</v>
      </c>
      <c r="L38" s="12"/>
      <c r="M38" s="12"/>
      <c r="N38" s="12"/>
      <c r="O38" s="12"/>
      <c r="P38" s="12"/>
      <c r="Q38" s="12"/>
      <c r="R38" s="38" t="s">
        <v>50</v>
      </c>
      <c r="S38" s="36"/>
      <c r="T38" s="36"/>
      <c r="U38" s="36"/>
      <c r="V38" s="36"/>
      <c r="W38" s="36"/>
      <c r="X38" s="36"/>
      <c r="Y38" s="36"/>
      <c r="Z38" s="19" t="s">
        <v>93</v>
      </c>
      <c r="AA38" s="531">
        <f>AH36-0.4</f>
        <v>-0.4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info)'!S49</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46:AJ46"/>
    <mergeCell ref="H41:J41"/>
    <mergeCell ref="R41:Y41"/>
    <mergeCell ref="AA41:AD41"/>
    <mergeCell ref="H42:J42"/>
    <mergeCell ref="A43:AJ43"/>
    <mergeCell ref="A44:AJ44"/>
    <mergeCell ref="A38:F38"/>
    <mergeCell ref="H38:J38"/>
    <mergeCell ref="AA38:AD38"/>
    <mergeCell ref="H39:J39"/>
    <mergeCell ref="AA39:AD39"/>
    <mergeCell ref="AA40:AD40"/>
    <mergeCell ref="H36:J36"/>
    <mergeCell ref="V36:X36"/>
    <mergeCell ref="AC36:AE36"/>
    <mergeCell ref="AH36:AJ36"/>
    <mergeCell ref="H37:J37"/>
    <mergeCell ref="AA37:AD37"/>
    <mergeCell ref="T32:U32"/>
    <mergeCell ref="X32:Y32"/>
    <mergeCell ref="A34:AJ34"/>
    <mergeCell ref="H35:J35"/>
    <mergeCell ref="V35:X35"/>
    <mergeCell ref="AC35:AE35"/>
    <mergeCell ref="AH35:AJ35"/>
    <mergeCell ref="F29:G29"/>
    <mergeCell ref="M29:N29"/>
    <mergeCell ref="M30:N30"/>
    <mergeCell ref="F17:H17"/>
    <mergeCell ref="E14:F14"/>
    <mergeCell ref="M31:N31"/>
    <mergeCell ref="Z28:Z29"/>
    <mergeCell ref="T29:U29"/>
    <mergeCell ref="U30:V30"/>
    <mergeCell ref="Z30:Z31"/>
    <mergeCell ref="U31:V31"/>
    <mergeCell ref="M28:N28"/>
    <mergeCell ref="A23:D23"/>
    <mergeCell ref="F23:H23"/>
    <mergeCell ref="A25:AJ25"/>
    <mergeCell ref="X26:Y26"/>
    <mergeCell ref="U27:V27"/>
    <mergeCell ref="W17:X17"/>
    <mergeCell ref="AG17:AI17"/>
    <mergeCell ref="R18:T18"/>
    <mergeCell ref="A21:J21"/>
    <mergeCell ref="K21:O21"/>
    <mergeCell ref="R21:AB21"/>
    <mergeCell ref="AC21:AG21"/>
    <mergeCell ref="A10:AJ10"/>
    <mergeCell ref="AC12:AE12"/>
    <mergeCell ref="O13:Q13"/>
    <mergeCell ref="AG13:AI13"/>
    <mergeCell ref="A6:AJ7"/>
    <mergeCell ref="A9:B9"/>
    <mergeCell ref="C9:D9"/>
    <mergeCell ref="P9:R9"/>
    <mergeCell ref="AA9:AF9"/>
    <mergeCell ref="K12:L12"/>
    <mergeCell ref="V9:X9"/>
  </mergeCells>
  <phoneticPr fontId="9" type="noConversion"/>
  <conditionalFormatting sqref="J23">
    <cfRule type="cellIs" dxfId="21" priority="1" stopIfTrue="1" operator="equal">
      <formula>$J$23</formula>
    </cfRule>
  </conditionalFormatting>
  <conditionalFormatting sqref="H14">
    <cfRule type="cellIs" dxfId="2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N19" sqref="AN1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149</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40</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-0.33</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73"/>
      <c r="U26" s="374"/>
      <c r="V26" s="374"/>
      <c r="W26" s="374"/>
      <c r="X26" s="512">
        <v>0.7</v>
      </c>
      <c r="Y26" s="512"/>
      <c r="Z26" s="374"/>
      <c r="AA26" s="37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74"/>
      <c r="U27" s="513">
        <v>0.12</v>
      </c>
      <c r="V27" s="513"/>
      <c r="W27" s="374"/>
      <c r="X27" s="374"/>
      <c r="Y27" s="374"/>
      <c r="Z27" s="374"/>
      <c r="AA27" s="374"/>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74"/>
      <c r="U28" s="374"/>
      <c r="V28" s="374"/>
      <c r="W28" s="374"/>
      <c r="X28" s="374"/>
      <c r="Y28" s="374"/>
      <c r="Z28" s="514">
        <v>0</v>
      </c>
      <c r="AA28" s="374"/>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-0.12089</v>
      </c>
      <c r="G29" s="544"/>
      <c r="H29" s="133" t="s">
        <v>35</v>
      </c>
      <c r="I29" s="18"/>
      <c r="J29" s="18"/>
      <c r="K29" s="121" t="s">
        <v>105</v>
      </c>
      <c r="L29" s="122"/>
      <c r="M29" s="515">
        <f>H36</f>
        <v>0</v>
      </c>
      <c r="N29" s="546"/>
      <c r="O29" s="122" t="s">
        <v>84</v>
      </c>
      <c r="P29" s="122"/>
      <c r="Q29" s="121"/>
      <c r="R29" s="122"/>
      <c r="S29" s="121"/>
      <c r="T29" s="513">
        <v>1</v>
      </c>
      <c r="U29" s="513"/>
      <c r="V29" s="374"/>
      <c r="W29" s="374"/>
      <c r="X29" s="374"/>
      <c r="Y29" s="374"/>
      <c r="Z29" s="514"/>
      <c r="AA29" s="374"/>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74"/>
      <c r="U30" s="513">
        <f>M28</f>
        <v>0</v>
      </c>
      <c r="V30" s="515"/>
      <c r="W30" s="375"/>
      <c r="X30" s="374"/>
      <c r="Y30" s="374"/>
      <c r="Z30" s="516">
        <f>AA38-AC36-Z28-U27</f>
        <v>-0.45</v>
      </c>
      <c r="AA30" s="374"/>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74"/>
      <c r="U31" s="518">
        <f>M29</f>
        <v>0</v>
      </c>
      <c r="V31" s="518"/>
      <c r="W31" s="374"/>
      <c r="X31" s="376"/>
      <c r="Y31" s="374"/>
      <c r="Z31" s="517"/>
      <c r="AA31" s="374"/>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74"/>
      <c r="W32" s="374"/>
      <c r="X32" s="512">
        <f>H39</f>
        <v>0</v>
      </c>
      <c r="Y32" s="512"/>
      <c r="Z32" s="374"/>
      <c r="AA32" s="374"/>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74"/>
      <c r="U33" s="374"/>
      <c r="V33" s="374"/>
      <c r="W33" s="374"/>
      <c r="X33" s="377"/>
      <c r="Y33" s="377"/>
      <c r="Z33" s="374"/>
      <c r="AA33" s="37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info)'!Z50</f>
        <v/>
      </c>
      <c r="I35" s="523"/>
      <c r="J35" s="523"/>
      <c r="K35" s="12" t="s">
        <v>84</v>
      </c>
      <c r="L35" s="12"/>
      <c r="M35" s="12"/>
      <c r="N35" s="12"/>
      <c r="O35" s="12"/>
      <c r="P35" s="12"/>
      <c r="Q35" s="12"/>
      <c r="R35" s="38" t="s">
        <v>42</v>
      </c>
      <c r="S35" s="36"/>
      <c r="T35" s="36"/>
      <c r="U35" s="36"/>
      <c r="V35" s="524">
        <f>'start(met info)'!C50</f>
        <v>0</v>
      </c>
      <c r="W35" s="525"/>
      <c r="X35" s="525"/>
      <c r="Y35" s="39"/>
      <c r="Z35" s="12" t="s">
        <v>94</v>
      </c>
      <c r="AA35" s="12"/>
      <c r="AB35" s="12"/>
      <c r="AC35" s="526">
        <f>'start(met info)'!F50</f>
        <v>0</v>
      </c>
      <c r="AD35" s="526"/>
      <c r="AE35" s="526"/>
      <c r="AF35" s="36" t="s">
        <v>95</v>
      </c>
      <c r="AG35" s="12"/>
      <c r="AH35" s="526">
        <f>'start(met info)'!G50</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info)'!A50</f>
        <v>0</v>
      </c>
      <c r="I36" s="523"/>
      <c r="J36" s="523"/>
      <c r="K36" s="12" t="s">
        <v>84</v>
      </c>
      <c r="L36" s="12"/>
      <c r="M36" s="12"/>
      <c r="N36" s="12"/>
      <c r="O36" s="12"/>
      <c r="P36" s="12"/>
      <c r="Q36" s="12"/>
      <c r="R36" s="38" t="s">
        <v>42</v>
      </c>
      <c r="S36" s="36"/>
      <c r="T36" s="36"/>
      <c r="U36" s="36"/>
      <c r="V36" s="529">
        <f>'start(met info)'!E50</f>
        <v>0</v>
      </c>
      <c r="W36" s="530"/>
      <c r="X36" s="530"/>
      <c r="Y36" s="39"/>
      <c r="Z36" s="12" t="s">
        <v>45</v>
      </c>
      <c r="AA36" s="12"/>
      <c r="AB36" s="12"/>
      <c r="AC36" s="526">
        <f>'start(met info)'!K50</f>
        <v>0</v>
      </c>
      <c r="AD36" s="526"/>
      <c r="AE36" s="526"/>
      <c r="AF36" s="36" t="s">
        <v>95</v>
      </c>
      <c r="AG36" s="12"/>
      <c r="AH36" s="526">
        <f>'start(met info)'!L50</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-0.66</v>
      </c>
      <c r="I38" s="534"/>
      <c r="J38" s="534"/>
      <c r="K38" s="19" t="s">
        <v>84</v>
      </c>
      <c r="L38" s="12"/>
      <c r="M38" s="12"/>
      <c r="N38" s="12"/>
      <c r="O38" s="12"/>
      <c r="P38" s="12"/>
      <c r="Q38" s="12"/>
      <c r="R38" s="38" t="s">
        <v>50</v>
      </c>
      <c r="S38" s="36"/>
      <c r="T38" s="36"/>
      <c r="U38" s="36"/>
      <c r="V38" s="36"/>
      <c r="W38" s="36"/>
      <c r="X38" s="36"/>
      <c r="Y38" s="36"/>
      <c r="Z38" s="19" t="s">
        <v>93</v>
      </c>
      <c r="AA38" s="531">
        <f>AH36-0.33</f>
        <v>-0.33</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info)'!S50</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9" priority="1" stopIfTrue="1" operator="equal">
      <formula>$J$23</formula>
    </cfRule>
  </conditionalFormatting>
  <conditionalFormatting sqref="H14">
    <cfRule type="cellIs" dxfId="1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P10" sqref="AP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41</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78"/>
      <c r="U26" s="379"/>
      <c r="V26" s="379"/>
      <c r="W26" s="379"/>
      <c r="X26" s="512">
        <v>0.7</v>
      </c>
      <c r="Y26" s="512"/>
      <c r="Z26" s="379"/>
      <c r="AA26" s="37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79"/>
      <c r="U27" s="513">
        <v>7.0000000000000007E-2</v>
      </c>
      <c r="V27" s="513"/>
      <c r="W27" s="379"/>
      <c r="X27" s="379"/>
      <c r="Y27" s="379"/>
      <c r="Z27" s="379"/>
      <c r="AA27" s="379"/>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79"/>
      <c r="U28" s="379"/>
      <c r="V28" s="379"/>
      <c r="W28" s="379"/>
      <c r="X28" s="379"/>
      <c r="Y28" s="379"/>
      <c r="Z28" s="514">
        <v>0</v>
      </c>
      <c r="AA28" s="379"/>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21" t="s">
        <v>105</v>
      </c>
      <c r="L29" s="122"/>
      <c r="M29" s="515">
        <f>H36</f>
        <v>0</v>
      </c>
      <c r="N29" s="546"/>
      <c r="O29" s="122" t="s">
        <v>84</v>
      </c>
      <c r="P29" s="122"/>
      <c r="Q29" s="121"/>
      <c r="R29" s="122"/>
      <c r="S29" s="121"/>
      <c r="T29" s="513">
        <v>1</v>
      </c>
      <c r="U29" s="513"/>
      <c r="V29" s="379"/>
      <c r="W29" s="379"/>
      <c r="X29" s="379"/>
      <c r="Y29" s="379"/>
      <c r="Z29" s="514"/>
      <c r="AA29" s="379"/>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79"/>
      <c r="U30" s="513">
        <f>M28</f>
        <v>0</v>
      </c>
      <c r="V30" s="515"/>
      <c r="W30" s="380"/>
      <c r="X30" s="379"/>
      <c r="Y30" s="379"/>
      <c r="Z30" s="516">
        <f>AA38-AC36-Z28-U27</f>
        <v>-0.45</v>
      </c>
      <c r="AA30" s="379"/>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79"/>
      <c r="U31" s="518">
        <f>M29</f>
        <v>0</v>
      </c>
      <c r="V31" s="518"/>
      <c r="W31" s="379"/>
      <c r="X31" s="381"/>
      <c r="Y31" s="379"/>
      <c r="Z31" s="517"/>
      <c r="AA31" s="379"/>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79"/>
      <c r="W32" s="379"/>
      <c r="X32" s="512">
        <f>H39</f>
        <v>0</v>
      </c>
      <c r="Y32" s="512"/>
      <c r="Z32" s="379"/>
      <c r="AA32" s="379"/>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79"/>
      <c r="U33" s="379"/>
      <c r="V33" s="379"/>
      <c r="W33" s="379"/>
      <c r="X33" s="382"/>
      <c r="Y33" s="382"/>
      <c r="Z33" s="379"/>
      <c r="AA33" s="37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info)'!Z51</f>
        <v/>
      </c>
      <c r="I35" s="523"/>
      <c r="J35" s="523"/>
      <c r="K35" s="12" t="s">
        <v>84</v>
      </c>
      <c r="L35" s="12"/>
      <c r="M35" s="12"/>
      <c r="N35" s="12"/>
      <c r="O35" s="12"/>
      <c r="P35" s="12"/>
      <c r="Q35" s="12"/>
      <c r="R35" s="38" t="s">
        <v>42</v>
      </c>
      <c r="S35" s="36"/>
      <c r="T35" s="36"/>
      <c r="U35" s="36"/>
      <c r="V35" s="524">
        <f>'start(met info)'!C51</f>
        <v>0</v>
      </c>
      <c r="W35" s="525"/>
      <c r="X35" s="525"/>
      <c r="Y35" s="39"/>
      <c r="Z35" s="12" t="s">
        <v>94</v>
      </c>
      <c r="AA35" s="12"/>
      <c r="AB35" s="12"/>
      <c r="AC35" s="526">
        <f>'start(met info)'!F51</f>
        <v>0</v>
      </c>
      <c r="AD35" s="526"/>
      <c r="AE35" s="526"/>
      <c r="AF35" s="36" t="s">
        <v>95</v>
      </c>
      <c r="AG35" s="12"/>
      <c r="AH35" s="526">
        <f>'start(met info)'!G51</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info)'!A51</f>
        <v>0</v>
      </c>
      <c r="I36" s="523"/>
      <c r="J36" s="523"/>
      <c r="K36" s="12" t="s">
        <v>84</v>
      </c>
      <c r="L36" s="12"/>
      <c r="M36" s="12"/>
      <c r="N36" s="12"/>
      <c r="O36" s="12"/>
      <c r="P36" s="12"/>
      <c r="Q36" s="12"/>
      <c r="R36" s="38" t="s">
        <v>42</v>
      </c>
      <c r="S36" s="36"/>
      <c r="T36" s="36"/>
      <c r="U36" s="36"/>
      <c r="V36" s="529">
        <f>'start(met info)'!E51</f>
        <v>0</v>
      </c>
      <c r="W36" s="530"/>
      <c r="X36" s="530"/>
      <c r="Y36" s="39"/>
      <c r="Z36" s="12" t="s">
        <v>45</v>
      </c>
      <c r="AA36" s="12"/>
      <c r="AB36" s="12"/>
      <c r="AC36" s="526">
        <f>'start(met info)'!K51</f>
        <v>0</v>
      </c>
      <c r="AD36" s="526"/>
      <c r="AE36" s="526"/>
      <c r="AF36" s="36" t="s">
        <v>95</v>
      </c>
      <c r="AG36" s="12"/>
      <c r="AH36" s="526">
        <f>'start(met info)'!L51</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info)'!S51</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7" priority="1" stopIfTrue="1" operator="equal">
      <formula>$J$23</formula>
    </cfRule>
  </conditionalFormatting>
  <conditionalFormatting sqref="H14">
    <cfRule type="cellIs" dxfId="1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L19" sqref="AL19"/>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42</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-0.41</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83"/>
      <c r="U26" s="384"/>
      <c r="V26" s="384"/>
      <c r="W26" s="384"/>
      <c r="X26" s="512">
        <v>0.7</v>
      </c>
      <c r="Y26" s="512"/>
      <c r="Z26" s="384"/>
      <c r="AA26" s="384"/>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84"/>
      <c r="U27" s="513">
        <v>0.04</v>
      </c>
      <c r="V27" s="513"/>
      <c r="W27" s="384"/>
      <c r="X27" s="384"/>
      <c r="Y27" s="384"/>
      <c r="Z27" s="384"/>
      <c r="AA27" s="384"/>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84"/>
      <c r="U28" s="384"/>
      <c r="V28" s="384"/>
      <c r="W28" s="384"/>
      <c r="X28" s="384"/>
      <c r="Y28" s="384"/>
      <c r="Z28" s="514">
        <v>0</v>
      </c>
      <c r="AA28" s="384"/>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-0.29672999999999999</v>
      </c>
      <c r="G29" s="544"/>
      <c r="H29" s="133" t="s">
        <v>35</v>
      </c>
      <c r="I29" s="18"/>
      <c r="J29" s="18"/>
      <c r="K29" s="121" t="s">
        <v>105</v>
      </c>
      <c r="L29" s="122"/>
      <c r="M29" s="515">
        <f>H36</f>
        <v>0</v>
      </c>
      <c r="N29" s="546"/>
      <c r="O29" s="122" t="s">
        <v>84</v>
      </c>
      <c r="P29" s="122"/>
      <c r="Q29" s="121"/>
      <c r="R29" s="122"/>
      <c r="S29" s="121"/>
      <c r="T29" s="513">
        <v>1</v>
      </c>
      <c r="U29" s="513"/>
      <c r="V29" s="384"/>
      <c r="W29" s="384"/>
      <c r="X29" s="384"/>
      <c r="Y29" s="384"/>
      <c r="Z29" s="514"/>
      <c r="AA29" s="384"/>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84"/>
      <c r="U30" s="513">
        <f>M28</f>
        <v>0</v>
      </c>
      <c r="V30" s="515"/>
      <c r="W30" s="385"/>
      <c r="X30" s="384"/>
      <c r="Y30" s="384"/>
      <c r="Z30" s="516">
        <f>AA38-AC36-Z28-U27</f>
        <v>-0.44999999999999996</v>
      </c>
      <c r="AA30" s="384"/>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84"/>
      <c r="U31" s="518">
        <f>M29</f>
        <v>0</v>
      </c>
      <c r="V31" s="518"/>
      <c r="W31" s="384"/>
      <c r="X31" s="386"/>
      <c r="Y31" s="384"/>
      <c r="Z31" s="517"/>
      <c r="AA31" s="384"/>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84"/>
      <c r="W32" s="384"/>
      <c r="X32" s="512">
        <f>H39</f>
        <v>0</v>
      </c>
      <c r="Y32" s="512"/>
      <c r="Z32" s="384"/>
      <c r="AA32" s="384"/>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84"/>
      <c r="U33" s="384"/>
      <c r="V33" s="384"/>
      <c r="W33" s="384"/>
      <c r="X33" s="387"/>
      <c r="Y33" s="387"/>
      <c r="Z33" s="384"/>
      <c r="AA33" s="384"/>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info)'!Z52</f>
        <v/>
      </c>
      <c r="I35" s="523"/>
      <c r="J35" s="523"/>
      <c r="K35" s="12" t="s">
        <v>84</v>
      </c>
      <c r="L35" s="12"/>
      <c r="M35" s="12"/>
      <c r="N35" s="12"/>
      <c r="O35" s="12"/>
      <c r="P35" s="12"/>
      <c r="Q35" s="12"/>
      <c r="R35" s="38" t="s">
        <v>42</v>
      </c>
      <c r="S35" s="36"/>
      <c r="T35" s="36"/>
      <c r="U35" s="36"/>
      <c r="V35" s="524">
        <f>'start(met info)'!C52</f>
        <v>0</v>
      </c>
      <c r="W35" s="525"/>
      <c r="X35" s="525"/>
      <c r="Y35" s="39"/>
      <c r="Z35" s="12" t="s">
        <v>94</v>
      </c>
      <c r="AA35" s="12"/>
      <c r="AB35" s="12"/>
      <c r="AC35" s="526">
        <f>'start(met info)'!F52</f>
        <v>0</v>
      </c>
      <c r="AD35" s="526"/>
      <c r="AE35" s="526"/>
      <c r="AF35" s="36" t="s">
        <v>95</v>
      </c>
      <c r="AG35" s="12"/>
      <c r="AH35" s="526">
        <f>'start(met info)'!G52</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info)'!A52</f>
        <v>0</v>
      </c>
      <c r="I36" s="523"/>
      <c r="J36" s="523"/>
      <c r="K36" s="12" t="s">
        <v>84</v>
      </c>
      <c r="L36" s="12"/>
      <c r="M36" s="12"/>
      <c r="N36" s="12"/>
      <c r="O36" s="12"/>
      <c r="P36" s="12"/>
      <c r="Q36" s="12"/>
      <c r="R36" s="38" t="s">
        <v>42</v>
      </c>
      <c r="S36" s="36"/>
      <c r="T36" s="36"/>
      <c r="U36" s="36"/>
      <c r="V36" s="529">
        <f>'start(met info)'!E52</f>
        <v>0</v>
      </c>
      <c r="W36" s="530"/>
      <c r="X36" s="530"/>
      <c r="Y36" s="39"/>
      <c r="Z36" s="12" t="s">
        <v>45</v>
      </c>
      <c r="AA36" s="12"/>
      <c r="AB36" s="12"/>
      <c r="AC36" s="526">
        <f>'start(met info)'!K52</f>
        <v>0</v>
      </c>
      <c r="AD36" s="526"/>
      <c r="AE36" s="526"/>
      <c r="AF36" s="36" t="s">
        <v>95</v>
      </c>
      <c r="AG36" s="12"/>
      <c r="AH36" s="526">
        <f>'start(met info)'!L52</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-0.82</v>
      </c>
      <c r="I38" s="534"/>
      <c r="J38" s="534"/>
      <c r="K38" s="19" t="s">
        <v>84</v>
      </c>
      <c r="L38" s="12"/>
      <c r="M38" s="12"/>
      <c r="N38" s="12"/>
      <c r="O38" s="12"/>
      <c r="P38" s="12"/>
      <c r="Q38" s="12"/>
      <c r="R38" s="38" t="s">
        <v>50</v>
      </c>
      <c r="S38" s="36"/>
      <c r="T38" s="36"/>
      <c r="U38" s="36"/>
      <c r="V38" s="36"/>
      <c r="W38" s="36"/>
      <c r="X38" s="36"/>
      <c r="Y38" s="36"/>
      <c r="Z38" s="19" t="s">
        <v>93</v>
      </c>
      <c r="AA38" s="531">
        <f>AH36-0.41</f>
        <v>-0.41</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info)'!S52</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5" priority="1" stopIfTrue="1" operator="equal">
      <formula>$J$23</formula>
    </cfRule>
  </conditionalFormatting>
  <conditionalFormatting sqref="H14">
    <cfRule type="cellIs" dxfId="1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P10" sqref="AP10"/>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43</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75</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88"/>
      <c r="U26" s="389"/>
      <c r="V26" s="389"/>
      <c r="W26" s="389"/>
      <c r="X26" s="512">
        <v>0.7</v>
      </c>
      <c r="Y26" s="512"/>
      <c r="Z26" s="389"/>
      <c r="AA26" s="389"/>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89"/>
      <c r="U27" s="513">
        <v>0.08</v>
      </c>
      <c r="V27" s="513"/>
      <c r="W27" s="389"/>
      <c r="X27" s="389"/>
      <c r="Y27" s="389"/>
      <c r="Z27" s="389"/>
      <c r="AA27" s="389"/>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89"/>
      <c r="U28" s="389"/>
      <c r="V28" s="389"/>
      <c r="W28" s="389"/>
      <c r="X28" s="389"/>
      <c r="Y28" s="389"/>
      <c r="Z28" s="514">
        <v>0</v>
      </c>
      <c r="AA28" s="389"/>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21" t="s">
        <v>105</v>
      </c>
      <c r="L29" s="122"/>
      <c r="M29" s="515">
        <f>H36</f>
        <v>0</v>
      </c>
      <c r="N29" s="546"/>
      <c r="O29" s="122" t="s">
        <v>84</v>
      </c>
      <c r="P29" s="122"/>
      <c r="Q29" s="121"/>
      <c r="R29" s="122"/>
      <c r="S29" s="121"/>
      <c r="T29" s="513">
        <v>1</v>
      </c>
      <c r="U29" s="513"/>
      <c r="V29" s="389"/>
      <c r="W29" s="389"/>
      <c r="X29" s="389"/>
      <c r="Y29" s="389"/>
      <c r="Z29" s="514"/>
      <c r="AA29" s="389"/>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89"/>
      <c r="U30" s="513">
        <f>M28</f>
        <v>0</v>
      </c>
      <c r="V30" s="515"/>
      <c r="W30" s="390"/>
      <c r="X30" s="389"/>
      <c r="Y30" s="389"/>
      <c r="Z30" s="516">
        <f>AA38-AC36-Z28-U27</f>
        <v>-0.45</v>
      </c>
      <c r="AA30" s="389"/>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89"/>
      <c r="U31" s="518">
        <f>M29</f>
        <v>0</v>
      </c>
      <c r="V31" s="518"/>
      <c r="W31" s="389"/>
      <c r="X31" s="391"/>
      <c r="Y31" s="389"/>
      <c r="Z31" s="517"/>
      <c r="AA31" s="389"/>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89"/>
      <c r="W32" s="389"/>
      <c r="X32" s="512">
        <f>H39</f>
        <v>0</v>
      </c>
      <c r="Y32" s="512"/>
      <c r="Z32" s="389"/>
      <c r="AA32" s="389"/>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89"/>
      <c r="U33" s="389"/>
      <c r="V33" s="389"/>
      <c r="W33" s="389"/>
      <c r="X33" s="392"/>
      <c r="Y33" s="392"/>
      <c r="Z33" s="389"/>
      <c r="AA33" s="389"/>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info)'!Z53</f>
        <v/>
      </c>
      <c r="I35" s="523"/>
      <c r="J35" s="523"/>
      <c r="K35" s="12" t="s">
        <v>84</v>
      </c>
      <c r="L35" s="12"/>
      <c r="M35" s="12"/>
      <c r="N35" s="12"/>
      <c r="O35" s="12"/>
      <c r="P35" s="12"/>
      <c r="Q35" s="12"/>
      <c r="R35" s="38" t="s">
        <v>42</v>
      </c>
      <c r="S35" s="36"/>
      <c r="T35" s="36"/>
      <c r="U35" s="36"/>
      <c r="V35" s="524">
        <f>'start(met info)'!C53</f>
        <v>0</v>
      </c>
      <c r="W35" s="525"/>
      <c r="X35" s="525"/>
      <c r="Y35" s="39"/>
      <c r="Z35" s="12" t="s">
        <v>94</v>
      </c>
      <c r="AA35" s="12"/>
      <c r="AB35" s="12"/>
      <c r="AC35" s="526">
        <f>'start(met info)'!F53</f>
        <v>0</v>
      </c>
      <c r="AD35" s="526"/>
      <c r="AE35" s="526"/>
      <c r="AF35" s="36" t="s">
        <v>95</v>
      </c>
      <c r="AG35" s="12"/>
      <c r="AH35" s="526">
        <f>'start(met info)'!G53</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info)'!A53</f>
        <v>0</v>
      </c>
      <c r="I36" s="523"/>
      <c r="J36" s="523"/>
      <c r="K36" s="12" t="s">
        <v>84</v>
      </c>
      <c r="L36" s="12"/>
      <c r="M36" s="12"/>
      <c r="N36" s="12"/>
      <c r="O36" s="12"/>
      <c r="P36" s="12"/>
      <c r="Q36" s="12"/>
      <c r="R36" s="38" t="s">
        <v>42</v>
      </c>
      <c r="S36" s="36"/>
      <c r="T36" s="36"/>
      <c r="U36" s="36"/>
      <c r="V36" s="529">
        <f>'start(met info)'!E53</f>
        <v>0</v>
      </c>
      <c r="W36" s="530"/>
      <c r="X36" s="530"/>
      <c r="Y36" s="39"/>
      <c r="Z36" s="12" t="s">
        <v>45</v>
      </c>
      <c r="AA36" s="12"/>
      <c r="AB36" s="12"/>
      <c r="AC36" s="526">
        <f>'start(met info)'!K53</f>
        <v>0</v>
      </c>
      <c r="AD36" s="526"/>
      <c r="AE36" s="526"/>
      <c r="AF36" s="36" t="s">
        <v>95</v>
      </c>
      <c r="AG36" s="12"/>
      <c r="AH36" s="526">
        <f>'start(met info)'!L53</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info)'!S53</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K12:L12"/>
    <mergeCell ref="AC12:AE12"/>
    <mergeCell ref="O13:Q13"/>
    <mergeCell ref="AG13:AI13"/>
    <mergeCell ref="E14:F14"/>
    <mergeCell ref="F17:H17"/>
    <mergeCell ref="W17:X17"/>
    <mergeCell ref="AG17:AI17"/>
    <mergeCell ref="R18:T18"/>
    <mergeCell ref="A21:J21"/>
    <mergeCell ref="K21:O21"/>
    <mergeCell ref="R21:AB21"/>
    <mergeCell ref="AC21:AG21"/>
    <mergeCell ref="A23:D23"/>
    <mergeCell ref="F23:H23"/>
    <mergeCell ref="A25:AJ25"/>
    <mergeCell ref="X26:Y26"/>
    <mergeCell ref="U27:V27"/>
    <mergeCell ref="M28:N28"/>
    <mergeCell ref="Z28:Z29"/>
    <mergeCell ref="F29:G29"/>
    <mergeCell ref="M29:N29"/>
    <mergeCell ref="T29:U29"/>
    <mergeCell ref="M30:N30"/>
    <mergeCell ref="U30:V30"/>
    <mergeCell ref="Z30:Z31"/>
    <mergeCell ref="M31:N31"/>
    <mergeCell ref="U31:V31"/>
    <mergeCell ref="T32:U32"/>
    <mergeCell ref="X32:Y32"/>
    <mergeCell ref="H36:J36"/>
    <mergeCell ref="V36:X36"/>
    <mergeCell ref="AC36:AE36"/>
    <mergeCell ref="A34:AJ34"/>
    <mergeCell ref="H35:J35"/>
    <mergeCell ref="V35:X35"/>
    <mergeCell ref="AC35:AE35"/>
    <mergeCell ref="AH35:AJ35"/>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3" priority="1" stopIfTrue="1" operator="equal">
      <formula>$J$23</formula>
    </cfRule>
  </conditionalFormatting>
  <conditionalFormatting sqref="H14">
    <cfRule type="cellIs" dxfId="1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347"/>
  <sheetViews>
    <sheetView workbookViewId="0">
      <selection activeCell="AQ11" sqref="AQ11"/>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143</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44</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93"/>
      <c r="U26" s="394"/>
      <c r="V26" s="394"/>
      <c r="W26" s="394"/>
      <c r="X26" s="512">
        <v>0.7</v>
      </c>
      <c r="Y26" s="512"/>
      <c r="Z26" s="394"/>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94"/>
      <c r="U27" s="513">
        <v>7.0000000000000007E-2</v>
      </c>
      <c r="V27" s="513"/>
      <c r="W27" s="394"/>
      <c r="X27" s="394"/>
      <c r="Y27" s="394"/>
      <c r="Z27" s="394"/>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94"/>
      <c r="U28" s="394"/>
      <c r="V28" s="394"/>
      <c r="W28" s="394"/>
      <c r="X28" s="394"/>
      <c r="Y28" s="394"/>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21" t="s">
        <v>105</v>
      </c>
      <c r="L29" s="122"/>
      <c r="M29" s="515">
        <f>H36</f>
        <v>0</v>
      </c>
      <c r="N29" s="546"/>
      <c r="O29" s="122" t="s">
        <v>84</v>
      </c>
      <c r="P29" s="122"/>
      <c r="Q29" s="121"/>
      <c r="R29" s="122"/>
      <c r="S29" s="121"/>
      <c r="T29" s="513">
        <v>1</v>
      </c>
      <c r="U29" s="513"/>
      <c r="V29" s="394"/>
      <c r="W29" s="394"/>
      <c r="X29" s="394"/>
      <c r="Y29" s="394"/>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94"/>
      <c r="U30" s="513">
        <f>M28</f>
        <v>0</v>
      </c>
      <c r="V30" s="515"/>
      <c r="W30" s="395"/>
      <c r="X30" s="394"/>
      <c r="Y30" s="394"/>
      <c r="Z30" s="516">
        <f>AA38-AC36-Z28-U27</f>
        <v>-0.45</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94"/>
      <c r="U31" s="518">
        <f>M29</f>
        <v>0</v>
      </c>
      <c r="V31" s="518"/>
      <c r="W31" s="394"/>
      <c r="X31" s="396"/>
      <c r="Y31" s="394"/>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94"/>
      <c r="W32" s="394"/>
      <c r="X32" s="512">
        <f>H39</f>
        <v>0</v>
      </c>
      <c r="Y32" s="512"/>
      <c r="Z32" s="394"/>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94"/>
      <c r="U33" s="394"/>
      <c r="V33" s="394"/>
      <c r="W33" s="394"/>
      <c r="X33" s="397"/>
      <c r="Y33" s="397"/>
      <c r="Z33" s="394"/>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info)'!Z54</f>
        <v/>
      </c>
      <c r="I35" s="523"/>
      <c r="J35" s="523"/>
      <c r="K35" s="12" t="s">
        <v>84</v>
      </c>
      <c r="L35" s="12"/>
      <c r="M35" s="12"/>
      <c r="N35" s="12"/>
      <c r="O35" s="12"/>
      <c r="P35" s="12"/>
      <c r="Q35" s="12"/>
      <c r="R35" s="38" t="s">
        <v>42</v>
      </c>
      <c r="S35" s="36"/>
      <c r="T35" s="36"/>
      <c r="U35" s="36"/>
      <c r="V35" s="524">
        <f>'start(met info)'!C54</f>
        <v>0</v>
      </c>
      <c r="W35" s="525"/>
      <c r="X35" s="525"/>
      <c r="Y35" s="39"/>
      <c r="Z35" s="12" t="s">
        <v>94</v>
      </c>
      <c r="AA35" s="12"/>
      <c r="AB35" s="12"/>
      <c r="AC35" s="526">
        <f>'start(met info)'!F54</f>
        <v>0</v>
      </c>
      <c r="AD35" s="526"/>
      <c r="AE35" s="526"/>
      <c r="AF35" s="36" t="s">
        <v>95</v>
      </c>
      <c r="AG35" s="12"/>
      <c r="AH35" s="526">
        <f>'start(met info)'!G54</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info)'!A54</f>
        <v>0</v>
      </c>
      <c r="I36" s="523"/>
      <c r="J36" s="523"/>
      <c r="K36" s="12" t="s">
        <v>84</v>
      </c>
      <c r="L36" s="12"/>
      <c r="M36" s="12"/>
      <c r="N36" s="12"/>
      <c r="O36" s="12"/>
      <c r="P36" s="12"/>
      <c r="Q36" s="12"/>
      <c r="R36" s="38" t="s">
        <v>42</v>
      </c>
      <c r="S36" s="36"/>
      <c r="T36" s="36"/>
      <c r="U36" s="36"/>
      <c r="V36" s="529">
        <f>'start(met info)'!E54</f>
        <v>0</v>
      </c>
      <c r="W36" s="530"/>
      <c r="X36" s="530"/>
      <c r="Y36" s="39"/>
      <c r="Z36" s="12" t="s">
        <v>45</v>
      </c>
      <c r="AA36" s="12"/>
      <c r="AB36" s="12"/>
      <c r="AC36" s="526">
        <f>'start(met info)'!K54</f>
        <v>0</v>
      </c>
      <c r="AD36" s="526"/>
      <c r="AE36" s="526"/>
      <c r="AF36" s="36" t="s">
        <v>95</v>
      </c>
      <c r="AG36" s="12"/>
      <c r="AH36" s="526">
        <f>'start(met info)'!L54</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76">
        <f>(AA38-((AVERAGE(AC36,AC35))+H36))*H42</f>
        <v>-0.76</v>
      </c>
      <c r="I38" s="576"/>
      <c r="J38" s="576"/>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75">
        <f>'start(met info)'!S54</f>
        <v>0</v>
      </c>
      <c r="I39" s="575"/>
      <c r="J39" s="575"/>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1" priority="1" stopIfTrue="1" operator="equal">
      <formula>$J$23</formula>
    </cfRule>
  </conditionalFormatting>
  <conditionalFormatting sqref="H14">
    <cfRule type="cellIs" dxfId="1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AM5" sqref="AM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45</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90</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-0.39</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398"/>
      <c r="U26" s="399"/>
      <c r="V26" s="399"/>
      <c r="W26" s="399"/>
      <c r="X26" s="512">
        <v>0.7</v>
      </c>
      <c r="Y26" s="512"/>
      <c r="Z26" s="399"/>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399"/>
      <c r="U27" s="513">
        <v>0.04</v>
      </c>
      <c r="V27" s="513"/>
      <c r="W27" s="399"/>
      <c r="X27" s="399"/>
      <c r="Y27" s="399"/>
      <c r="Z27" s="399"/>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399"/>
      <c r="U28" s="399"/>
      <c r="V28" s="399"/>
      <c r="W28" s="399"/>
      <c r="X28" s="399"/>
      <c r="Y28" s="399"/>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-0.29672999999999999</v>
      </c>
      <c r="G29" s="544"/>
      <c r="H29" s="133" t="s">
        <v>35</v>
      </c>
      <c r="I29" s="18"/>
      <c r="J29" s="18"/>
      <c r="K29" s="121" t="s">
        <v>105</v>
      </c>
      <c r="L29" s="122"/>
      <c r="M29" s="515">
        <f>H36</f>
        <v>0</v>
      </c>
      <c r="N29" s="546"/>
      <c r="O29" s="122" t="s">
        <v>84</v>
      </c>
      <c r="P29" s="122"/>
      <c r="Q29" s="121"/>
      <c r="R29" s="122"/>
      <c r="S29" s="121"/>
      <c r="T29" s="513">
        <v>1</v>
      </c>
      <c r="U29" s="513"/>
      <c r="V29" s="399"/>
      <c r="W29" s="399"/>
      <c r="X29" s="399"/>
      <c r="Y29" s="399"/>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399"/>
      <c r="U30" s="513">
        <f>M28</f>
        <v>0</v>
      </c>
      <c r="V30" s="515"/>
      <c r="W30" s="400"/>
      <c r="X30" s="399"/>
      <c r="Y30" s="399"/>
      <c r="Z30" s="516">
        <f>AA38-AC36-Z28-U27</f>
        <v>-0.43</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399"/>
      <c r="U31" s="518">
        <f>M29</f>
        <v>0</v>
      </c>
      <c r="V31" s="518"/>
      <c r="W31" s="399"/>
      <c r="X31" s="401"/>
      <c r="Y31" s="399"/>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399"/>
      <c r="W32" s="399"/>
      <c r="X32" s="512">
        <f>H39</f>
        <v>0</v>
      </c>
      <c r="Y32" s="512"/>
      <c r="Z32" s="399"/>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399"/>
      <c r="U33" s="399"/>
      <c r="V33" s="399"/>
      <c r="W33" s="399"/>
      <c r="X33" s="402"/>
      <c r="Y33" s="402"/>
      <c r="Z33" s="399"/>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info)'!Z55</f>
        <v/>
      </c>
      <c r="I35" s="523"/>
      <c r="J35" s="523"/>
      <c r="K35" s="12" t="s">
        <v>84</v>
      </c>
      <c r="L35" s="12"/>
      <c r="M35" s="12"/>
      <c r="N35" s="12"/>
      <c r="O35" s="12"/>
      <c r="P35" s="12"/>
      <c r="Q35" s="12"/>
      <c r="R35" s="38" t="s">
        <v>42</v>
      </c>
      <c r="S35" s="36"/>
      <c r="T35" s="36"/>
      <c r="U35" s="36"/>
      <c r="V35" s="524">
        <f>'start(met info)'!C55</f>
        <v>0</v>
      </c>
      <c r="W35" s="525"/>
      <c r="X35" s="525"/>
      <c r="Y35" s="39"/>
      <c r="Z35" s="12" t="s">
        <v>94</v>
      </c>
      <c r="AA35" s="12"/>
      <c r="AB35" s="12"/>
      <c r="AC35" s="526">
        <f>'start(met info)'!F55</f>
        <v>0</v>
      </c>
      <c r="AD35" s="526"/>
      <c r="AE35" s="526"/>
      <c r="AF35" s="36" t="s">
        <v>95</v>
      </c>
      <c r="AG35" s="12"/>
      <c r="AH35" s="526">
        <f>'start(met info)'!G55</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info)'!A55</f>
        <v>0</v>
      </c>
      <c r="I36" s="523"/>
      <c r="J36" s="523"/>
      <c r="K36" s="12" t="s">
        <v>84</v>
      </c>
      <c r="L36" s="12"/>
      <c r="M36" s="12"/>
      <c r="N36" s="12"/>
      <c r="O36" s="12"/>
      <c r="P36" s="12"/>
      <c r="Q36" s="12"/>
      <c r="R36" s="38" t="s">
        <v>42</v>
      </c>
      <c r="S36" s="36"/>
      <c r="T36" s="36"/>
      <c r="U36" s="36"/>
      <c r="V36" s="529">
        <f>'start(met info)'!E55</f>
        <v>0</v>
      </c>
      <c r="W36" s="530"/>
      <c r="X36" s="530"/>
      <c r="Y36" s="39"/>
      <c r="Z36" s="12" t="s">
        <v>45</v>
      </c>
      <c r="AA36" s="12"/>
      <c r="AB36" s="12"/>
      <c r="AC36" s="526">
        <f>'start(met info)'!K55</f>
        <v>0</v>
      </c>
      <c r="AD36" s="526"/>
      <c r="AE36" s="526"/>
      <c r="AF36" s="36" t="s">
        <v>95</v>
      </c>
      <c r="AG36" s="12"/>
      <c r="AH36" s="526">
        <f>'start(met info)'!L55</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-0.78</v>
      </c>
      <c r="I38" s="534"/>
      <c r="J38" s="534"/>
      <c r="K38" s="19" t="s">
        <v>84</v>
      </c>
      <c r="L38" s="12"/>
      <c r="M38" s="12"/>
      <c r="N38" s="12"/>
      <c r="O38" s="12"/>
      <c r="P38" s="12"/>
      <c r="Q38" s="12"/>
      <c r="R38" s="38" t="s">
        <v>50</v>
      </c>
      <c r="S38" s="36"/>
      <c r="T38" s="36"/>
      <c r="U38" s="36"/>
      <c r="V38" s="36"/>
      <c r="W38" s="36"/>
      <c r="X38" s="36"/>
      <c r="Y38" s="36"/>
      <c r="Z38" s="19" t="s">
        <v>93</v>
      </c>
      <c r="AA38" s="531">
        <f>AH36-0.39</f>
        <v>-0.39</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info)'!S55</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9" priority="1" stopIfTrue="1" operator="equal">
      <formula>$J$23</formula>
    </cfRule>
  </conditionalFormatting>
  <conditionalFormatting sqref="H14">
    <cfRule type="cellIs" dxfId="8"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6" workbookViewId="0">
      <selection activeCell="AN15" sqref="AN15"/>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46</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508">
        <f>IF((AH36-AA38)&gt;0.5,"FOUT",AA38)</f>
        <v>-0.38</v>
      </c>
      <c r="F14" s="574"/>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403"/>
      <c r="U26" s="404"/>
      <c r="V26" s="404"/>
      <c r="W26" s="404"/>
      <c r="X26" s="512">
        <v>0.7</v>
      </c>
      <c r="Y26" s="512"/>
      <c r="Z26" s="404"/>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404"/>
      <c r="U27" s="513">
        <v>0.1</v>
      </c>
      <c r="V27" s="513"/>
      <c r="W27" s="404"/>
      <c r="X27" s="404"/>
      <c r="Y27" s="404"/>
      <c r="Z27" s="404"/>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404"/>
      <c r="U28" s="404"/>
      <c r="V28" s="404"/>
      <c r="W28" s="404"/>
      <c r="X28" s="404"/>
      <c r="Y28" s="404"/>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-0.16485</v>
      </c>
      <c r="G29" s="544"/>
      <c r="H29" s="133" t="s">
        <v>35</v>
      </c>
      <c r="I29" s="18"/>
      <c r="J29" s="18"/>
      <c r="K29" s="121" t="s">
        <v>105</v>
      </c>
      <c r="L29" s="122"/>
      <c r="M29" s="515">
        <f>H36</f>
        <v>0</v>
      </c>
      <c r="N29" s="546"/>
      <c r="O29" s="122" t="s">
        <v>84</v>
      </c>
      <c r="P29" s="122"/>
      <c r="Q29" s="121"/>
      <c r="R29" s="122"/>
      <c r="S29" s="121"/>
      <c r="T29" s="513">
        <v>1</v>
      </c>
      <c r="U29" s="513"/>
      <c r="V29" s="404"/>
      <c r="W29" s="404"/>
      <c r="X29" s="404"/>
      <c r="Y29" s="404"/>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404"/>
      <c r="U30" s="513">
        <f>M28</f>
        <v>0</v>
      </c>
      <c r="V30" s="515"/>
      <c r="W30" s="405"/>
      <c r="X30" s="404"/>
      <c r="Y30" s="404"/>
      <c r="Z30" s="516">
        <f>AA38-AC36-Z28-U27</f>
        <v>-0.48</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404"/>
      <c r="U31" s="518">
        <f>M29</f>
        <v>0</v>
      </c>
      <c r="V31" s="518"/>
      <c r="W31" s="404"/>
      <c r="X31" s="406"/>
      <c r="Y31" s="404"/>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404"/>
      <c r="W32" s="404"/>
      <c r="X32" s="512">
        <f>H39</f>
        <v>0</v>
      </c>
      <c r="Y32" s="512"/>
      <c r="Z32" s="404"/>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404"/>
      <c r="U33" s="404"/>
      <c r="V33" s="404"/>
      <c r="W33" s="404"/>
      <c r="X33" s="407"/>
      <c r="Y33" s="407"/>
      <c r="Z33" s="404"/>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info)'!Z56</f>
        <v/>
      </c>
      <c r="I35" s="523"/>
      <c r="J35" s="523"/>
      <c r="K35" s="12" t="s">
        <v>84</v>
      </c>
      <c r="L35" s="12"/>
      <c r="M35" s="12"/>
      <c r="N35" s="12"/>
      <c r="O35" s="12"/>
      <c r="P35" s="12"/>
      <c r="Q35" s="12"/>
      <c r="R35" s="38" t="s">
        <v>42</v>
      </c>
      <c r="S35" s="36"/>
      <c r="T35" s="36"/>
      <c r="U35" s="36"/>
      <c r="V35" s="524">
        <f>'start(met info)'!C56</f>
        <v>0</v>
      </c>
      <c r="W35" s="525"/>
      <c r="X35" s="525"/>
      <c r="Y35" s="39"/>
      <c r="Z35" s="12" t="s">
        <v>94</v>
      </c>
      <c r="AA35" s="12"/>
      <c r="AB35" s="12"/>
      <c r="AC35" s="526">
        <f>'start(met info)'!F56</f>
        <v>0</v>
      </c>
      <c r="AD35" s="526"/>
      <c r="AE35" s="526"/>
      <c r="AF35" s="36" t="s">
        <v>95</v>
      </c>
      <c r="AG35" s="12"/>
      <c r="AH35" s="526">
        <f>'start(met info)'!G56</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info)'!A56</f>
        <v>0</v>
      </c>
      <c r="I36" s="523"/>
      <c r="J36" s="523"/>
      <c r="K36" s="12" t="s">
        <v>84</v>
      </c>
      <c r="L36" s="12"/>
      <c r="M36" s="12"/>
      <c r="N36" s="12"/>
      <c r="O36" s="12"/>
      <c r="P36" s="12"/>
      <c r="Q36" s="12"/>
      <c r="R36" s="38" t="s">
        <v>42</v>
      </c>
      <c r="S36" s="36"/>
      <c r="T36" s="36"/>
      <c r="U36" s="36"/>
      <c r="V36" s="529">
        <f>'start(met info)'!E56</f>
        <v>0</v>
      </c>
      <c r="W36" s="530"/>
      <c r="X36" s="530"/>
      <c r="Y36" s="39"/>
      <c r="Z36" s="12" t="s">
        <v>45</v>
      </c>
      <c r="AA36" s="12"/>
      <c r="AB36" s="12"/>
      <c r="AC36" s="526">
        <f>'start(met info)'!K56</f>
        <v>0</v>
      </c>
      <c r="AD36" s="526"/>
      <c r="AE36" s="526"/>
      <c r="AF36" s="36" t="s">
        <v>95</v>
      </c>
      <c r="AG36" s="12"/>
      <c r="AH36" s="526">
        <f>'start(met info)'!L56</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info)'!S56</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7" priority="1" stopIfTrue="1" operator="equal">
      <formula>$J$23</formula>
    </cfRule>
  </conditionalFormatting>
  <conditionalFormatting sqref="H14">
    <cfRule type="cellIs" dxfId="6"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X13" sqref="X13"/>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47</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-0.37</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408"/>
      <c r="U26" s="409"/>
      <c r="V26" s="409"/>
      <c r="W26" s="409"/>
      <c r="X26" s="512">
        <v>0.7</v>
      </c>
      <c r="Y26" s="512"/>
      <c r="Z26" s="409"/>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409"/>
      <c r="U27" s="513">
        <v>0.08</v>
      </c>
      <c r="V27" s="513"/>
      <c r="W27" s="409"/>
      <c r="X27" s="409"/>
      <c r="Y27" s="409"/>
      <c r="Z27" s="409"/>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409"/>
      <c r="U28" s="409"/>
      <c r="V28" s="409"/>
      <c r="W28" s="409"/>
      <c r="X28" s="409"/>
      <c r="Y28" s="409"/>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-0.20881</v>
      </c>
      <c r="G29" s="544"/>
      <c r="H29" s="133" t="s">
        <v>35</v>
      </c>
      <c r="I29" s="18"/>
      <c r="J29" s="18"/>
      <c r="K29" s="121" t="s">
        <v>105</v>
      </c>
      <c r="L29" s="122"/>
      <c r="M29" s="515">
        <f>H36</f>
        <v>0</v>
      </c>
      <c r="N29" s="546"/>
      <c r="O29" s="122" t="s">
        <v>84</v>
      </c>
      <c r="P29" s="122"/>
      <c r="Q29" s="121"/>
      <c r="R29" s="122"/>
      <c r="S29" s="121"/>
      <c r="T29" s="513">
        <v>1</v>
      </c>
      <c r="U29" s="513"/>
      <c r="V29" s="409"/>
      <c r="W29" s="409"/>
      <c r="X29" s="409"/>
      <c r="Y29" s="409"/>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409"/>
      <c r="U30" s="513">
        <f>M28</f>
        <v>0</v>
      </c>
      <c r="V30" s="515"/>
      <c r="W30" s="410"/>
      <c r="X30" s="409"/>
      <c r="Y30" s="409"/>
      <c r="Z30" s="516">
        <f>AA38-AC36-Z28-U27</f>
        <v>-0.45</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409"/>
      <c r="U31" s="518">
        <f>M29</f>
        <v>0</v>
      </c>
      <c r="V31" s="518"/>
      <c r="W31" s="409"/>
      <c r="X31" s="411"/>
      <c r="Y31" s="409"/>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409"/>
      <c r="W32" s="409"/>
      <c r="X32" s="512">
        <f>H39</f>
        <v>0</v>
      </c>
      <c r="Y32" s="512"/>
      <c r="Z32" s="409"/>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409"/>
      <c r="U33" s="409"/>
      <c r="V33" s="409"/>
      <c r="W33" s="409"/>
      <c r="X33" s="412"/>
      <c r="Y33" s="412"/>
      <c r="Z33" s="409"/>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info)'!Z57</f>
        <v/>
      </c>
      <c r="I35" s="523"/>
      <c r="J35" s="523"/>
      <c r="K35" s="12" t="s">
        <v>84</v>
      </c>
      <c r="L35" s="12"/>
      <c r="M35" s="12"/>
      <c r="N35" s="12"/>
      <c r="O35" s="12"/>
      <c r="P35" s="12"/>
      <c r="Q35" s="12"/>
      <c r="R35" s="38" t="s">
        <v>42</v>
      </c>
      <c r="S35" s="36"/>
      <c r="T35" s="36"/>
      <c r="U35" s="36"/>
      <c r="V35" s="524">
        <f>'start(met info)'!C57</f>
        <v>0</v>
      </c>
      <c r="W35" s="525"/>
      <c r="X35" s="525"/>
      <c r="Y35" s="39"/>
      <c r="Z35" s="12" t="s">
        <v>94</v>
      </c>
      <c r="AA35" s="12"/>
      <c r="AB35" s="12"/>
      <c r="AC35" s="526">
        <f>'start(met info)'!F57</f>
        <v>0</v>
      </c>
      <c r="AD35" s="526"/>
      <c r="AE35" s="526"/>
      <c r="AF35" s="36" t="s">
        <v>95</v>
      </c>
      <c r="AG35" s="12"/>
      <c r="AH35" s="526">
        <f>'start(met info)'!G57</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info)'!A57</f>
        <v>0</v>
      </c>
      <c r="I36" s="523"/>
      <c r="J36" s="523"/>
      <c r="K36" s="12" t="s">
        <v>84</v>
      </c>
      <c r="L36" s="12"/>
      <c r="M36" s="12"/>
      <c r="N36" s="12"/>
      <c r="O36" s="12"/>
      <c r="P36" s="12"/>
      <c r="Q36" s="12"/>
      <c r="R36" s="38" t="s">
        <v>42</v>
      </c>
      <c r="S36" s="36"/>
      <c r="T36" s="36"/>
      <c r="U36" s="36"/>
      <c r="V36" s="529">
        <f>'start(met info)'!E57</f>
        <v>0</v>
      </c>
      <c r="W36" s="530"/>
      <c r="X36" s="530"/>
      <c r="Y36" s="39"/>
      <c r="Z36" s="12" t="s">
        <v>45</v>
      </c>
      <c r="AA36" s="12"/>
      <c r="AB36" s="12"/>
      <c r="AC36" s="526">
        <f>'start(met info)'!K57</f>
        <v>0</v>
      </c>
      <c r="AD36" s="526"/>
      <c r="AE36" s="526"/>
      <c r="AF36" s="36" t="s">
        <v>95</v>
      </c>
      <c r="AG36" s="12"/>
      <c r="AH36" s="526">
        <f>'start(met info)'!L57</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-0.74</v>
      </c>
      <c r="I38" s="534"/>
      <c r="J38" s="534"/>
      <c r="K38" s="19" t="s">
        <v>84</v>
      </c>
      <c r="L38" s="12"/>
      <c r="M38" s="12"/>
      <c r="N38" s="12"/>
      <c r="O38" s="12"/>
      <c r="P38" s="12"/>
      <c r="Q38" s="12"/>
      <c r="R38" s="38" t="s">
        <v>50</v>
      </c>
      <c r="S38" s="36"/>
      <c r="T38" s="36"/>
      <c r="U38" s="36"/>
      <c r="V38" s="36"/>
      <c r="W38" s="36"/>
      <c r="X38" s="36"/>
      <c r="Y38" s="36"/>
      <c r="Z38" s="19" t="s">
        <v>93</v>
      </c>
      <c r="AA38" s="531">
        <f>AH36-0.37</f>
        <v>-0.37</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info)'!S57</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5" priority="1" stopIfTrue="1" operator="equal">
      <formula>$J$23</formula>
    </cfRule>
  </conditionalFormatting>
  <conditionalFormatting sqref="H14">
    <cfRule type="cellIs" dxfId="4"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workbookViewId="0">
      <selection activeCell="Z8" sqref="Z8"/>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151</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48</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-0.34</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413"/>
      <c r="U26" s="414"/>
      <c r="V26" s="414"/>
      <c r="W26" s="414"/>
      <c r="X26" s="512">
        <v>0.7</v>
      </c>
      <c r="Y26" s="512"/>
      <c r="Z26" s="414"/>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414"/>
      <c r="U27" s="513">
        <v>0.11</v>
      </c>
      <c r="V27" s="513"/>
      <c r="W27" s="414"/>
      <c r="X27" s="414"/>
      <c r="Y27" s="414"/>
      <c r="Z27" s="414"/>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414"/>
      <c r="U28" s="414"/>
      <c r="V28" s="414"/>
      <c r="W28" s="414"/>
      <c r="X28" s="414"/>
      <c r="Y28" s="414"/>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-0.14287</v>
      </c>
      <c r="G29" s="544"/>
      <c r="H29" s="133" t="s">
        <v>35</v>
      </c>
      <c r="I29" s="18"/>
      <c r="J29" s="18"/>
      <c r="K29" s="121" t="s">
        <v>105</v>
      </c>
      <c r="L29" s="122"/>
      <c r="M29" s="515">
        <f>H36</f>
        <v>0</v>
      </c>
      <c r="N29" s="546"/>
      <c r="O29" s="122" t="s">
        <v>84</v>
      </c>
      <c r="P29" s="122"/>
      <c r="Q29" s="121"/>
      <c r="R29" s="122"/>
      <c r="S29" s="121"/>
      <c r="T29" s="513">
        <v>1</v>
      </c>
      <c r="U29" s="513"/>
      <c r="V29" s="414"/>
      <c r="W29" s="414"/>
      <c r="X29" s="414"/>
      <c r="Y29" s="414"/>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414"/>
      <c r="U30" s="513">
        <f>M28</f>
        <v>0</v>
      </c>
      <c r="V30" s="515"/>
      <c r="W30" s="415"/>
      <c r="X30" s="414"/>
      <c r="Y30" s="414"/>
      <c r="Z30" s="516">
        <f>AA38-AC36-Z28-U27</f>
        <v>-0.45</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414"/>
      <c r="U31" s="518">
        <f>M29</f>
        <v>0</v>
      </c>
      <c r="V31" s="518"/>
      <c r="W31" s="414"/>
      <c r="X31" s="416"/>
      <c r="Y31" s="414"/>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414"/>
      <c r="W32" s="414"/>
      <c r="X32" s="512">
        <f>H39</f>
        <v>0</v>
      </c>
      <c r="Y32" s="512"/>
      <c r="Z32" s="414"/>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414"/>
      <c r="U33" s="414"/>
      <c r="V33" s="414"/>
      <c r="W33" s="414"/>
      <c r="X33" s="417"/>
      <c r="Y33" s="417"/>
      <c r="Z33" s="414"/>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info)'!Z58</f>
        <v/>
      </c>
      <c r="I35" s="523"/>
      <c r="J35" s="523"/>
      <c r="K35" s="12" t="s">
        <v>84</v>
      </c>
      <c r="L35" s="12"/>
      <c r="M35" s="12"/>
      <c r="N35" s="12"/>
      <c r="O35" s="12"/>
      <c r="P35" s="12"/>
      <c r="Q35" s="12"/>
      <c r="R35" s="38" t="s">
        <v>42</v>
      </c>
      <c r="S35" s="36"/>
      <c r="T35" s="36"/>
      <c r="U35" s="36"/>
      <c r="V35" s="524">
        <f>'start(met info)'!C58</f>
        <v>0</v>
      </c>
      <c r="W35" s="525"/>
      <c r="X35" s="525"/>
      <c r="Y35" s="39"/>
      <c r="Z35" s="12" t="s">
        <v>94</v>
      </c>
      <c r="AA35" s="12"/>
      <c r="AB35" s="12"/>
      <c r="AC35" s="526">
        <f>'start(met info)'!F58</f>
        <v>0</v>
      </c>
      <c r="AD35" s="526"/>
      <c r="AE35" s="526"/>
      <c r="AF35" s="36" t="s">
        <v>95</v>
      </c>
      <c r="AG35" s="12"/>
      <c r="AH35" s="526">
        <f>'start(met info)'!G58</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info)'!A58</f>
        <v>0</v>
      </c>
      <c r="I36" s="523"/>
      <c r="J36" s="523"/>
      <c r="K36" s="12" t="s">
        <v>84</v>
      </c>
      <c r="L36" s="12"/>
      <c r="M36" s="12"/>
      <c r="N36" s="12"/>
      <c r="O36" s="12"/>
      <c r="P36" s="12"/>
      <c r="Q36" s="12"/>
      <c r="R36" s="38" t="s">
        <v>42</v>
      </c>
      <c r="S36" s="36"/>
      <c r="T36" s="36"/>
      <c r="U36" s="36"/>
      <c r="V36" s="529">
        <f>'start(met info)'!E58</f>
        <v>0</v>
      </c>
      <c r="W36" s="530"/>
      <c r="X36" s="530"/>
      <c r="Y36" s="39"/>
      <c r="Z36" s="12" t="s">
        <v>45</v>
      </c>
      <c r="AA36" s="12"/>
      <c r="AB36" s="12"/>
      <c r="AC36" s="526">
        <f>'start(met info)'!K58</f>
        <v>0</v>
      </c>
      <c r="AD36" s="526"/>
      <c r="AE36" s="526"/>
      <c r="AF36" s="36" t="s">
        <v>95</v>
      </c>
      <c r="AG36" s="12"/>
      <c r="AH36" s="526">
        <f>'start(met info)'!L58</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-0.68</v>
      </c>
      <c r="I38" s="534"/>
      <c r="J38" s="534"/>
      <c r="K38" s="19" t="s">
        <v>84</v>
      </c>
      <c r="L38" s="12"/>
      <c r="M38" s="12"/>
      <c r="N38" s="12"/>
      <c r="O38" s="12"/>
      <c r="P38" s="12"/>
      <c r="Q38" s="12"/>
      <c r="R38" s="38" t="s">
        <v>50</v>
      </c>
      <c r="S38" s="36"/>
      <c r="T38" s="36"/>
      <c r="U38" s="36"/>
      <c r="V38" s="36"/>
      <c r="W38" s="36"/>
      <c r="X38" s="36"/>
      <c r="Y38" s="36"/>
      <c r="Z38" s="19" t="s">
        <v>93</v>
      </c>
      <c r="AA38" s="531">
        <f>AH36-0.34</f>
        <v>-0.34</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info)'!S58</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3" priority="1" stopIfTrue="1" operator="equal">
      <formula>$J$23</formula>
    </cfRule>
  </conditionalFormatting>
  <conditionalFormatting sqref="H14">
    <cfRule type="cellIs" dxfId="2"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347"/>
  <sheetViews>
    <sheetView topLeftCell="A16" workbookViewId="0">
      <selection activeCell="AP12" sqref="AP12"/>
    </sheetView>
  </sheetViews>
  <sheetFormatPr baseColWidth="10" defaultColWidth="8.83203125" defaultRowHeight="12" x14ac:dyDescent="0"/>
  <cols>
    <col min="1" max="3" width="2.6640625" customWidth="1"/>
    <col min="4" max="4" width="2" customWidth="1"/>
    <col min="5" max="5" width="2.6640625" customWidth="1"/>
    <col min="6" max="6" width="5.83203125" customWidth="1"/>
    <col min="7" max="8" width="2.6640625" customWidth="1"/>
    <col min="9" max="9" width="1.5" hidden="1" customWidth="1"/>
    <col min="10" max="10" width="5.5" customWidth="1"/>
    <col min="11" max="17" width="2.6640625" customWidth="1"/>
    <col min="18" max="18" width="3.1640625" customWidth="1"/>
    <col min="19" max="20" width="2.6640625" customWidth="1"/>
    <col min="21" max="21" width="3.5" customWidth="1"/>
    <col min="22" max="24" width="2.6640625" customWidth="1"/>
    <col min="25" max="25" width="3.1640625" customWidth="1"/>
    <col min="26" max="32" width="2.6640625" customWidth="1"/>
    <col min="33" max="33" width="2.5" customWidth="1"/>
    <col min="34" max="83" width="2.6640625" customWidth="1"/>
  </cols>
  <sheetData>
    <row r="1" spans="1:81" ht="15" customHeight="1">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row>
    <row r="2" spans="1:81" ht="15" customHeight="1">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row>
    <row r="3" spans="1:81" ht="15" customHeight="1">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row>
    <row r="4" spans="1:81" ht="15" customHeight="1">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row>
    <row r="5" spans="1:81" ht="30" customHeight="1" thickBot="1">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row>
    <row r="6" spans="1:81" ht="18.75" customHeight="1" thickTop="1">
      <c r="A6" s="483" t="s">
        <v>147</v>
      </c>
      <c r="B6" s="484"/>
      <c r="C6" s="484"/>
      <c r="D6" s="484"/>
      <c r="E6" s="484"/>
      <c r="F6" s="484"/>
      <c r="G6" s="484"/>
      <c r="H6" s="484"/>
      <c r="I6" s="484"/>
      <c r="J6" s="484"/>
      <c r="K6" s="484"/>
      <c r="L6" s="484"/>
      <c r="M6" s="484"/>
      <c r="N6" s="484"/>
      <c r="O6" s="484"/>
      <c r="P6" s="484"/>
      <c r="Q6" s="484"/>
      <c r="R6" s="484"/>
      <c r="S6" s="484"/>
      <c r="T6" s="484"/>
      <c r="U6" s="484"/>
      <c r="V6" s="484"/>
      <c r="W6" s="484"/>
      <c r="X6" s="484"/>
      <c r="Y6" s="484"/>
      <c r="Z6" s="484"/>
      <c r="AA6" s="484"/>
      <c r="AB6" s="484"/>
      <c r="AC6" s="484"/>
      <c r="AD6" s="484"/>
      <c r="AE6" s="484"/>
      <c r="AF6" s="484"/>
      <c r="AG6" s="484"/>
      <c r="AH6" s="484"/>
      <c r="AI6" s="484"/>
      <c r="AJ6" s="485"/>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row>
    <row r="7" spans="1:81" ht="12.75" customHeight="1" thickBot="1">
      <c r="A7" s="486"/>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8"/>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row>
    <row r="8" spans="1:81" ht="26.25" customHeight="1" thickTop="1" thickBot="1">
      <c r="A8" s="48" t="s">
        <v>44</v>
      </c>
      <c r="B8" s="49"/>
      <c r="C8" s="49"/>
      <c r="D8" s="49"/>
      <c r="E8" s="49" t="str">
        <f>'start(met info)'!A7</f>
        <v>R000730</v>
      </c>
      <c r="F8" s="49"/>
      <c r="G8" s="49"/>
      <c r="H8" s="51" t="s">
        <v>62</v>
      </c>
      <c r="I8" s="49"/>
      <c r="J8" s="49"/>
      <c r="K8" s="49"/>
      <c r="L8" s="49"/>
      <c r="M8" s="51" t="str">
        <f>'start(met info)'!F7</f>
        <v>Rolering Luikersteenweg en Zijstraten</v>
      </c>
      <c r="N8" s="49"/>
      <c r="O8" s="49"/>
      <c r="P8" s="49"/>
      <c r="Q8" s="49"/>
      <c r="R8" s="49"/>
      <c r="S8" s="49"/>
      <c r="T8" s="49"/>
      <c r="U8" s="49"/>
      <c r="V8" s="49"/>
      <c r="W8" s="49"/>
      <c r="X8" s="49"/>
      <c r="Y8" s="49"/>
      <c r="Z8" s="49"/>
      <c r="AA8" s="49"/>
      <c r="AB8" s="49"/>
      <c r="AC8" s="49"/>
      <c r="AD8" s="49"/>
      <c r="AE8" s="49"/>
      <c r="AF8" s="49"/>
      <c r="AG8" s="49"/>
      <c r="AH8" s="49"/>
      <c r="AI8" s="49"/>
      <c r="AJ8" s="50"/>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row>
    <row r="9" spans="1:81" ht="24.75" customHeight="1" thickTop="1" thickBot="1">
      <c r="A9" s="553" t="s">
        <v>76</v>
      </c>
      <c r="B9" s="554"/>
      <c r="C9" s="555">
        <v>49</v>
      </c>
      <c r="D9" s="555"/>
      <c r="E9" s="7"/>
      <c r="F9" s="7"/>
      <c r="G9" s="7"/>
      <c r="H9" s="7"/>
      <c r="I9" s="7"/>
      <c r="J9" s="7" t="s">
        <v>77</v>
      </c>
      <c r="K9" s="7"/>
      <c r="L9" s="7"/>
      <c r="M9" s="7"/>
      <c r="N9" s="7"/>
      <c r="O9" s="7"/>
      <c r="P9" s="492">
        <f>H36*1000</f>
        <v>0</v>
      </c>
      <c r="Q9" s="492"/>
      <c r="R9" s="492"/>
      <c r="S9" s="8" t="s">
        <v>78</v>
      </c>
      <c r="T9" s="7"/>
      <c r="U9" s="9" t="s">
        <v>79</v>
      </c>
      <c r="V9" s="492">
        <f>V35</f>
        <v>0</v>
      </c>
      <c r="W9" s="492"/>
      <c r="X9" s="499"/>
      <c r="Y9" s="289" t="s">
        <v>80</v>
      </c>
      <c r="Z9" s="7" t="s">
        <v>79</v>
      </c>
      <c r="AA9" s="492">
        <f>V36</f>
        <v>0</v>
      </c>
      <c r="AB9" s="492"/>
      <c r="AC9" s="571"/>
      <c r="AD9" s="571"/>
      <c r="AE9" s="571"/>
      <c r="AF9" s="571"/>
      <c r="AG9" s="10"/>
      <c r="AH9" s="10"/>
      <c r="AI9" s="10"/>
      <c r="AJ9" s="11"/>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row>
    <row r="10" spans="1:81" ht="21" customHeight="1" thickTop="1" thickBot="1">
      <c r="A10" s="556" t="s">
        <v>89</v>
      </c>
      <c r="B10" s="557"/>
      <c r="C10" s="557"/>
      <c r="D10" s="557"/>
      <c r="E10" s="557"/>
      <c r="F10" s="557"/>
      <c r="G10" s="557"/>
      <c r="H10" s="557"/>
      <c r="I10" s="557"/>
      <c r="J10" s="557"/>
      <c r="K10" s="557"/>
      <c r="L10" s="557"/>
      <c r="M10" s="557"/>
      <c r="N10" s="557"/>
      <c r="O10" s="557"/>
      <c r="P10" s="557"/>
      <c r="Q10" s="557"/>
      <c r="R10" s="557"/>
      <c r="S10" s="557"/>
      <c r="T10" s="557"/>
      <c r="U10" s="557"/>
      <c r="V10" s="557"/>
      <c r="W10" s="557"/>
      <c r="X10" s="557"/>
      <c r="Y10" s="557"/>
      <c r="Z10" s="557"/>
      <c r="AA10" s="557"/>
      <c r="AB10" s="557"/>
      <c r="AC10" s="557"/>
      <c r="AD10" s="557"/>
      <c r="AE10" s="557"/>
      <c r="AF10" s="557"/>
      <c r="AG10" s="557"/>
      <c r="AH10" s="557"/>
      <c r="AI10" s="557"/>
      <c r="AJ10" s="558"/>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row>
    <row r="11" spans="1:81" ht="16" customHeight="1">
      <c r="A11" s="70"/>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71"/>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row>
    <row r="12" spans="1:81" ht="16" customHeight="1">
      <c r="A12" s="70"/>
      <c r="B12" s="18"/>
      <c r="C12" s="18"/>
      <c r="D12" s="72"/>
      <c r="E12" s="18"/>
      <c r="F12" s="18"/>
      <c r="G12" s="18"/>
      <c r="H12" s="18"/>
      <c r="I12" s="18"/>
      <c r="J12" s="123" t="s">
        <v>79</v>
      </c>
      <c r="K12" s="496">
        <f>V36</f>
        <v>0</v>
      </c>
      <c r="L12" s="497"/>
      <c r="M12" s="18"/>
      <c r="N12" s="18"/>
      <c r="O12" s="18"/>
      <c r="P12" s="18"/>
      <c r="Q12" s="18"/>
      <c r="R12" s="18"/>
      <c r="S12" s="18"/>
      <c r="T12" s="18"/>
      <c r="U12" s="18"/>
      <c r="V12" s="18"/>
      <c r="W12" s="18"/>
      <c r="X12" s="18"/>
      <c r="Y12" s="18"/>
      <c r="Z12" s="18"/>
      <c r="AA12" s="18"/>
      <c r="AB12" s="18" t="s">
        <v>79</v>
      </c>
      <c r="AC12" s="496">
        <f>V35</f>
        <v>0</v>
      </c>
      <c r="AD12" s="497"/>
      <c r="AE12" s="497"/>
      <c r="AF12" s="18"/>
      <c r="AG12" s="18"/>
      <c r="AH12" s="18"/>
      <c r="AI12" s="18"/>
      <c r="AJ12" s="71"/>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row>
    <row r="13" spans="1:81" ht="16" customHeight="1" thickBot="1">
      <c r="A13" s="70"/>
      <c r="B13" s="18"/>
      <c r="C13" s="18"/>
      <c r="D13" s="72"/>
      <c r="E13" s="131" t="s">
        <v>81</v>
      </c>
      <c r="F13" s="72"/>
      <c r="G13" s="72"/>
      <c r="H13" s="72"/>
      <c r="I13" s="18"/>
      <c r="J13" s="18"/>
      <c r="K13" s="18"/>
      <c r="L13" s="18"/>
      <c r="M13" s="18" t="s">
        <v>82</v>
      </c>
      <c r="N13" s="18"/>
      <c r="O13" s="496">
        <f>AH36</f>
        <v>0</v>
      </c>
      <c r="P13" s="498"/>
      <c r="Q13" s="498"/>
      <c r="R13" s="18"/>
      <c r="S13" s="18"/>
      <c r="T13" s="18"/>
      <c r="U13" s="18"/>
      <c r="V13" s="18"/>
      <c r="W13" s="18"/>
      <c r="X13" s="18"/>
      <c r="Y13" s="18"/>
      <c r="Z13" s="18"/>
      <c r="AA13" s="18"/>
      <c r="AB13" s="18"/>
      <c r="AC13" s="18"/>
      <c r="AD13" s="18"/>
      <c r="AE13" s="18" t="s">
        <v>82</v>
      </c>
      <c r="AF13" s="18"/>
      <c r="AG13" s="496">
        <f>AH35</f>
        <v>0</v>
      </c>
      <c r="AH13" s="497"/>
      <c r="AI13" s="497"/>
      <c r="AJ13" s="71"/>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row>
    <row r="14" spans="1:81" ht="16" customHeight="1">
      <c r="A14" s="70"/>
      <c r="B14" s="18"/>
      <c r="C14" s="18"/>
      <c r="D14" s="72"/>
      <c r="E14" s="481">
        <f>IF((AH36-AA38)&gt;0.5,"FOUT",AA38)</f>
        <v>-0.38</v>
      </c>
      <c r="F14" s="482"/>
      <c r="G14" s="124"/>
      <c r="H14" s="73"/>
      <c r="I14" s="18"/>
      <c r="J14" s="74"/>
      <c r="K14" s="75"/>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71"/>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row>
    <row r="15" spans="1:81" ht="16" customHeight="1" thickBot="1">
      <c r="A15" s="70"/>
      <c r="B15" s="72"/>
      <c r="C15" s="72"/>
      <c r="D15" s="72"/>
      <c r="E15" s="18"/>
      <c r="F15" s="18"/>
      <c r="G15" s="18"/>
      <c r="H15" s="18"/>
      <c r="I15" s="18"/>
      <c r="J15" s="76"/>
      <c r="K15" s="77"/>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71"/>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row>
    <row r="16" spans="1:81" ht="16" customHeight="1">
      <c r="A16" s="70"/>
      <c r="B16" s="18"/>
      <c r="C16" s="18"/>
      <c r="D16" s="18"/>
      <c r="E16" s="18"/>
      <c r="F16" s="18"/>
      <c r="G16" s="18"/>
      <c r="H16" s="18"/>
      <c r="I16" s="18"/>
      <c r="J16" s="76"/>
      <c r="K16" s="78"/>
      <c r="L16" s="79"/>
      <c r="M16" s="80"/>
      <c r="N16" s="80"/>
      <c r="O16" s="80"/>
      <c r="P16" s="80"/>
      <c r="Q16" s="80"/>
      <c r="R16" s="80"/>
      <c r="S16" s="80"/>
      <c r="T16" s="80"/>
      <c r="U16" s="80"/>
      <c r="V16" s="80"/>
      <c r="W16" s="80"/>
      <c r="X16" s="80"/>
      <c r="Y16" s="80"/>
      <c r="Z16" s="80"/>
      <c r="AA16" s="81"/>
      <c r="AB16" s="18"/>
      <c r="AC16" s="18"/>
      <c r="AD16" s="18"/>
      <c r="AE16" s="18"/>
      <c r="AF16" s="18"/>
      <c r="AG16" s="18"/>
      <c r="AH16" s="18"/>
      <c r="AI16" s="18"/>
      <c r="AJ16" s="71"/>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row>
    <row r="17" spans="1:81" ht="16" customHeight="1" thickBot="1">
      <c r="A17" s="70"/>
      <c r="B17" s="18"/>
      <c r="C17" s="18"/>
      <c r="D17" s="18" t="s">
        <v>83</v>
      </c>
      <c r="E17" s="18"/>
      <c r="F17" s="496">
        <f>AC36</f>
        <v>0</v>
      </c>
      <c r="G17" s="497"/>
      <c r="H17" s="497"/>
      <c r="I17" s="18"/>
      <c r="J17" s="83"/>
      <c r="K17" s="82"/>
      <c r="L17" s="83"/>
      <c r="M17" s="82"/>
      <c r="N17" s="82"/>
      <c r="O17" s="82"/>
      <c r="P17" s="82"/>
      <c r="Q17" s="82"/>
      <c r="R17" s="82"/>
      <c r="S17" s="82"/>
      <c r="T17" s="82"/>
      <c r="U17" s="82"/>
      <c r="V17" s="82"/>
      <c r="W17" s="502">
        <f>H36</f>
        <v>0</v>
      </c>
      <c r="X17" s="503"/>
      <c r="Y17" s="82" t="s">
        <v>84</v>
      </c>
      <c r="Z17" s="82"/>
      <c r="AA17" s="84"/>
      <c r="AB17" s="18"/>
      <c r="AC17" s="18"/>
      <c r="AD17" s="18"/>
      <c r="AE17" s="18" t="s">
        <v>83</v>
      </c>
      <c r="AF17" s="18"/>
      <c r="AG17" s="496">
        <f>AC35</f>
        <v>0</v>
      </c>
      <c r="AH17" s="497"/>
      <c r="AI17" s="497"/>
      <c r="AJ17" s="71"/>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row>
    <row r="18" spans="1:81" ht="16" customHeight="1">
      <c r="A18" s="70"/>
      <c r="B18" s="18"/>
      <c r="C18" s="18"/>
      <c r="D18" s="18"/>
      <c r="E18" s="18"/>
      <c r="F18" s="18"/>
      <c r="G18" s="18"/>
      <c r="H18" s="18"/>
      <c r="I18" s="18"/>
      <c r="J18" s="53">
        <f>H39</f>
        <v>0</v>
      </c>
      <c r="K18" s="18" t="s">
        <v>84</v>
      </c>
      <c r="L18" s="18"/>
      <c r="M18" s="18"/>
      <c r="N18" s="18"/>
      <c r="O18" s="18"/>
      <c r="P18" s="18"/>
      <c r="Q18" s="18"/>
      <c r="R18" s="504" t="str">
        <f>H35</f>
        <v/>
      </c>
      <c r="S18" s="504"/>
      <c r="T18" s="504"/>
      <c r="U18" s="18" t="s">
        <v>84</v>
      </c>
      <c r="V18" s="18"/>
      <c r="W18" s="18"/>
      <c r="X18" s="18"/>
      <c r="Y18" s="18"/>
      <c r="Z18" s="18"/>
      <c r="AA18" s="18"/>
      <c r="AB18" s="18"/>
      <c r="AC18" s="18"/>
      <c r="AD18" s="18"/>
      <c r="AE18" s="18"/>
      <c r="AF18" s="18"/>
      <c r="AG18" s="18"/>
      <c r="AH18" s="18"/>
      <c r="AI18" s="18"/>
      <c r="AJ18" s="71"/>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row>
    <row r="19" spans="1:81" ht="16" customHeight="1">
      <c r="A19" s="70"/>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71"/>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row>
    <row r="20" spans="1:81" ht="16" customHeight="1">
      <c r="A20" s="70"/>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85"/>
      <c r="AF20" s="18"/>
      <c r="AG20" s="18"/>
      <c r="AH20" s="18"/>
      <c r="AI20" s="18"/>
      <c r="AJ20" s="71"/>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row>
    <row r="21" spans="1:81" ht="16" customHeight="1">
      <c r="A21" s="505" t="s">
        <v>85</v>
      </c>
      <c r="B21" s="506"/>
      <c r="C21" s="506"/>
      <c r="D21" s="506"/>
      <c r="E21" s="506"/>
      <c r="F21" s="506"/>
      <c r="G21" s="506"/>
      <c r="H21" s="506"/>
      <c r="I21" s="506"/>
      <c r="J21" s="506"/>
      <c r="K21" s="504" t="e">
        <f>J40*(AA38-AA39)*1000</f>
        <v>#VALUE!</v>
      </c>
      <c r="L21" s="504"/>
      <c r="M21" s="504"/>
      <c r="N21" s="504"/>
      <c r="O21" s="504"/>
      <c r="P21" s="18" t="s">
        <v>86</v>
      </c>
      <c r="Q21" s="18"/>
      <c r="R21" s="506" t="s">
        <v>87</v>
      </c>
      <c r="S21" s="506"/>
      <c r="T21" s="506"/>
      <c r="U21" s="506"/>
      <c r="V21" s="506"/>
      <c r="W21" s="506"/>
      <c r="X21" s="506"/>
      <c r="Y21" s="506"/>
      <c r="Z21" s="506"/>
      <c r="AA21" s="506"/>
      <c r="AB21" s="506"/>
      <c r="AC21" s="504" t="e">
        <f>AA41*(F29+(3.14*H36*H35)-((3.14*((H37/2)^2))*H42)+(3.14*H37*H38))</f>
        <v>#VALUE!</v>
      </c>
      <c r="AD21" s="504"/>
      <c r="AE21" s="504"/>
      <c r="AF21" s="504"/>
      <c r="AG21" s="504"/>
      <c r="AH21" s="18" t="s">
        <v>86</v>
      </c>
      <c r="AI21" s="18"/>
      <c r="AJ21" s="71"/>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row>
    <row r="22" spans="1:81" ht="16" customHeight="1">
      <c r="A22" s="70"/>
      <c r="B22" s="18"/>
      <c r="C22" s="18"/>
      <c r="D22" s="18"/>
      <c r="E22" s="18"/>
      <c r="F22" s="18"/>
      <c r="G22" s="18"/>
      <c r="H22" s="18"/>
      <c r="I22" s="18"/>
      <c r="J22" s="18"/>
      <c r="K22" s="132"/>
      <c r="L22" s="132"/>
      <c r="M22" s="132"/>
      <c r="N22" s="132"/>
      <c r="O22" s="132"/>
      <c r="P22" s="18"/>
      <c r="Q22" s="18"/>
      <c r="R22" s="18"/>
      <c r="S22" s="18"/>
      <c r="T22" s="18"/>
      <c r="U22" s="18"/>
      <c r="V22" s="18"/>
      <c r="W22" s="18"/>
      <c r="X22" s="18"/>
      <c r="Y22" s="18"/>
      <c r="Z22" s="18"/>
      <c r="AA22" s="18"/>
      <c r="AB22" s="18"/>
      <c r="AC22" s="132"/>
      <c r="AD22" s="132"/>
      <c r="AE22" s="132"/>
      <c r="AF22" s="132"/>
      <c r="AG22" s="132"/>
      <c r="AH22" s="18"/>
      <c r="AI22" s="18"/>
      <c r="AJ22" s="71"/>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row>
    <row r="23" spans="1:81" ht="16" customHeight="1">
      <c r="A23" s="507" t="e">
        <f>ROUND(K21,2)</f>
        <v>#VALUE!</v>
      </c>
      <c r="B23" s="508"/>
      <c r="C23" s="508"/>
      <c r="D23" s="508"/>
      <c r="E23" s="18" t="e">
        <f>IF(A23&lt;F23,"&lt;",IF(A23=F23,"=","&gt;"))</f>
        <v>#VALUE!</v>
      </c>
      <c r="F23" s="508" t="e">
        <f>ROUND(AC21,2)</f>
        <v>#VALUE!</v>
      </c>
      <c r="G23" s="508"/>
      <c r="H23" s="508"/>
      <c r="I23" s="18" t="s">
        <v>88</v>
      </c>
      <c r="J23" s="20" t="e">
        <f>IF(A23&lt;=F23,"De proef voldoet","De proef voldoet niet")</f>
        <v>#VALUE!</v>
      </c>
      <c r="K23" s="132"/>
      <c r="L23" s="132"/>
      <c r="M23" s="132"/>
      <c r="N23" s="132"/>
      <c r="O23" s="132"/>
      <c r="P23" s="174" t="s">
        <v>34</v>
      </c>
      <c r="Q23" s="174"/>
      <c r="R23" s="174"/>
      <c r="S23" s="174"/>
      <c r="T23" s="174"/>
      <c r="U23" s="174"/>
      <c r="V23" s="174"/>
      <c r="W23" s="174"/>
      <c r="X23" s="174"/>
      <c r="Y23" s="174"/>
      <c r="Z23" s="174"/>
      <c r="AA23" s="174"/>
      <c r="AB23" s="174"/>
      <c r="AC23" s="175"/>
      <c r="AD23" s="175"/>
      <c r="AE23" s="175"/>
      <c r="AF23" s="175"/>
      <c r="AG23" s="175"/>
      <c r="AH23" s="174"/>
      <c r="AI23" s="174"/>
      <c r="AJ23" s="173"/>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row>
    <row r="24" spans="1:81" ht="16" customHeight="1" thickBot="1">
      <c r="A24" s="70"/>
      <c r="B24" s="18"/>
      <c r="C24" s="18"/>
      <c r="D24" s="18"/>
      <c r="E24" s="18"/>
      <c r="F24" s="18"/>
      <c r="G24" s="18"/>
      <c r="H24" s="18"/>
      <c r="I24" s="18"/>
      <c r="J24" s="18"/>
      <c r="K24" s="18"/>
      <c r="L24" s="18"/>
      <c r="M24" s="18"/>
      <c r="N24" s="18"/>
      <c r="O24" s="18"/>
      <c r="P24" s="174"/>
      <c r="Q24" s="174"/>
      <c r="R24" s="174"/>
      <c r="S24" s="174"/>
      <c r="T24" s="174"/>
      <c r="U24" s="174"/>
      <c r="V24" s="174"/>
      <c r="W24" s="174"/>
      <c r="X24" s="174"/>
      <c r="Y24" s="174"/>
      <c r="Z24" s="174"/>
      <c r="AA24" s="174"/>
      <c r="AB24" s="174"/>
      <c r="AC24" s="174"/>
      <c r="AD24" s="174"/>
      <c r="AE24" s="174"/>
      <c r="AF24" s="174"/>
      <c r="AG24" s="174"/>
      <c r="AH24" s="174"/>
      <c r="AI24" s="174"/>
      <c r="AJ24" s="173"/>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row>
    <row r="25" spans="1:81" ht="16" customHeight="1" thickTop="1" thickBot="1">
      <c r="A25" s="509" t="s">
        <v>2</v>
      </c>
      <c r="B25" s="510"/>
      <c r="C25" s="510"/>
      <c r="D25" s="510"/>
      <c r="E25" s="510"/>
      <c r="F25" s="510"/>
      <c r="G25" s="510"/>
      <c r="H25" s="510"/>
      <c r="I25" s="510"/>
      <c r="J25" s="510"/>
      <c r="K25" s="510"/>
      <c r="L25" s="510"/>
      <c r="M25" s="510"/>
      <c r="N25" s="510"/>
      <c r="O25" s="510"/>
      <c r="P25" s="510"/>
      <c r="Q25" s="510"/>
      <c r="R25" s="510"/>
      <c r="S25" s="510"/>
      <c r="T25" s="510"/>
      <c r="U25" s="510"/>
      <c r="V25" s="510"/>
      <c r="W25" s="510"/>
      <c r="X25" s="510"/>
      <c r="Y25" s="510"/>
      <c r="Z25" s="510"/>
      <c r="AA25" s="510"/>
      <c r="AB25" s="510"/>
      <c r="AC25" s="510"/>
      <c r="AD25" s="510"/>
      <c r="AE25" s="510"/>
      <c r="AF25" s="510"/>
      <c r="AG25" s="510"/>
      <c r="AH25" s="510"/>
      <c r="AI25" s="510"/>
      <c r="AJ25" s="511"/>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row>
    <row r="26" spans="1:81" ht="16" customHeight="1">
      <c r="A26" s="70"/>
      <c r="B26" s="18"/>
      <c r="C26" s="18"/>
      <c r="D26" s="18"/>
      <c r="E26" s="18"/>
      <c r="F26" s="18"/>
      <c r="G26" s="18"/>
      <c r="H26" s="18"/>
      <c r="I26" s="18"/>
      <c r="J26" s="18"/>
      <c r="K26" s="18"/>
      <c r="L26" s="18"/>
      <c r="M26" s="18"/>
      <c r="N26" s="18"/>
      <c r="O26" s="18"/>
      <c r="P26" s="18"/>
      <c r="Q26" s="18"/>
      <c r="R26" s="122"/>
      <c r="S26" s="122"/>
      <c r="T26" s="418"/>
      <c r="U26" s="419"/>
      <c r="V26" s="419"/>
      <c r="W26" s="419"/>
      <c r="X26" s="512">
        <v>0.7</v>
      </c>
      <c r="Y26" s="512"/>
      <c r="Z26" s="419"/>
      <c r="AA26" s="18"/>
      <c r="AB26" s="18"/>
      <c r="AC26" s="18"/>
      <c r="AD26" s="18"/>
      <c r="AE26" s="18"/>
      <c r="AF26" s="18"/>
      <c r="AG26" s="18"/>
      <c r="AH26" s="18"/>
      <c r="AI26" s="18"/>
      <c r="AJ26" s="71"/>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row>
    <row r="27" spans="1:81" ht="16" customHeight="1">
      <c r="A27" s="70"/>
      <c r="B27" s="18"/>
      <c r="C27" s="18"/>
      <c r="D27" s="18"/>
      <c r="E27" s="18"/>
      <c r="F27" s="18"/>
      <c r="G27" s="18"/>
      <c r="H27" s="18"/>
      <c r="I27" s="18"/>
      <c r="J27" s="18"/>
      <c r="K27" s="119" t="s">
        <v>103</v>
      </c>
      <c r="L27" s="18"/>
      <c r="M27" s="18"/>
      <c r="N27" s="18"/>
      <c r="O27" s="18"/>
      <c r="P27" s="18"/>
      <c r="Q27" s="18"/>
      <c r="R27" s="18"/>
      <c r="S27" s="18"/>
      <c r="T27" s="419"/>
      <c r="U27" s="513">
        <v>7.0000000000000007E-2</v>
      </c>
      <c r="V27" s="513"/>
      <c r="W27" s="419"/>
      <c r="X27" s="419"/>
      <c r="Y27" s="419"/>
      <c r="Z27" s="419"/>
      <c r="AA27" s="18"/>
      <c r="AB27" s="18"/>
      <c r="AC27" s="18"/>
      <c r="AD27" s="18"/>
      <c r="AE27" s="18"/>
      <c r="AF27" s="126"/>
      <c r="AG27" s="126"/>
      <c r="AH27" s="18"/>
      <c r="AI27" s="18"/>
      <c r="AJ27" s="71"/>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row>
    <row r="28" spans="1:81" ht="16" customHeight="1">
      <c r="A28" s="70"/>
      <c r="B28" s="18"/>
      <c r="C28" s="18"/>
      <c r="D28" s="18"/>
      <c r="E28" s="18"/>
      <c r="F28" s="18"/>
      <c r="G28" s="18"/>
      <c r="H28" s="18"/>
      <c r="I28" s="18"/>
      <c r="J28" s="86"/>
      <c r="K28" s="122" t="s">
        <v>104</v>
      </c>
      <c r="L28" s="122"/>
      <c r="M28" s="545">
        <f>H36</f>
        <v>0</v>
      </c>
      <c r="N28" s="520"/>
      <c r="O28" s="122" t="s">
        <v>84</v>
      </c>
      <c r="P28" s="122"/>
      <c r="Q28" s="122"/>
      <c r="R28" s="122"/>
      <c r="S28" s="122"/>
      <c r="T28" s="419"/>
      <c r="U28" s="419"/>
      <c r="V28" s="419"/>
      <c r="W28" s="419"/>
      <c r="X28" s="419"/>
      <c r="Y28" s="419"/>
      <c r="Z28" s="514">
        <v>0</v>
      </c>
      <c r="AA28" s="18"/>
      <c r="AB28" s="18"/>
      <c r="AC28" s="122"/>
      <c r="AD28" s="122"/>
      <c r="AE28" s="122"/>
      <c r="AF28" s="122"/>
      <c r="AG28" s="122"/>
      <c r="AH28" s="110"/>
      <c r="AI28" s="18"/>
      <c r="AJ28" s="71"/>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row>
    <row r="29" spans="1:81" ht="16" customHeight="1">
      <c r="A29" s="92" t="s">
        <v>102</v>
      </c>
      <c r="B29" s="18"/>
      <c r="C29" s="18"/>
      <c r="D29" s="18"/>
      <c r="E29" s="18"/>
      <c r="F29" s="543">
        <f>(3.14*((X32/2)^2))+(3.14*X32*Z30)+((3.14*((X32/2)^2))-(3.14*((T29/2)^2)))+(3.14*T29*Z28)+((3.14*((T29/2)^2))-(3.14*((X26/2)^2)))+(3.14*X26*U27)-(3.14*((M28/2)^2))-(3.14*((M29/2)^2))-(3.14*((M30/2)^2))-(3.14*((M31/2)^2))</f>
        <v>-0.23078999999999997</v>
      </c>
      <c r="G29" s="544"/>
      <c r="H29" s="133" t="s">
        <v>35</v>
      </c>
      <c r="I29" s="18"/>
      <c r="J29" s="18"/>
      <c r="K29" s="121" t="s">
        <v>105</v>
      </c>
      <c r="L29" s="122"/>
      <c r="M29" s="515">
        <f>H36</f>
        <v>0</v>
      </c>
      <c r="N29" s="546"/>
      <c r="O29" s="122" t="s">
        <v>84</v>
      </c>
      <c r="P29" s="122"/>
      <c r="Q29" s="121"/>
      <c r="R29" s="122"/>
      <c r="S29" s="121"/>
      <c r="T29" s="513">
        <v>1</v>
      </c>
      <c r="U29" s="513"/>
      <c r="V29" s="419"/>
      <c r="W29" s="419"/>
      <c r="X29" s="419"/>
      <c r="Y29" s="419"/>
      <c r="Z29" s="514"/>
      <c r="AA29" s="18"/>
      <c r="AB29" s="18"/>
      <c r="AC29" s="122"/>
      <c r="AD29" s="122"/>
      <c r="AE29" s="122"/>
      <c r="AF29" s="122"/>
      <c r="AG29" s="122"/>
      <c r="AH29" s="110"/>
      <c r="AI29" s="18"/>
      <c r="AJ29" s="71"/>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row>
    <row r="30" spans="1:81" ht="16" customHeight="1">
      <c r="A30" s="70"/>
      <c r="B30" s="18"/>
      <c r="C30" s="18"/>
      <c r="D30" s="18"/>
      <c r="E30" s="18"/>
      <c r="F30" s="18"/>
      <c r="G30" s="18"/>
      <c r="H30" s="87"/>
      <c r="I30" s="18"/>
      <c r="J30" s="18"/>
      <c r="K30" s="122" t="s">
        <v>106</v>
      </c>
      <c r="L30" s="88"/>
      <c r="M30" s="547">
        <v>0</v>
      </c>
      <c r="N30" s="548"/>
      <c r="O30" s="122" t="s">
        <v>84</v>
      </c>
      <c r="P30" s="122"/>
      <c r="Q30" s="18"/>
      <c r="R30" s="72"/>
      <c r="S30" s="18"/>
      <c r="T30" s="419"/>
      <c r="U30" s="513">
        <f>M28</f>
        <v>0</v>
      </c>
      <c r="V30" s="515"/>
      <c r="W30" s="420"/>
      <c r="X30" s="419"/>
      <c r="Y30" s="419"/>
      <c r="Z30" s="516">
        <f>AA38-AC36-Z28-U27</f>
        <v>-0.45</v>
      </c>
      <c r="AA30" s="18"/>
      <c r="AB30" s="18"/>
      <c r="AC30" s="125"/>
      <c r="AD30" s="120"/>
      <c r="AE30" s="122"/>
      <c r="AF30" s="122"/>
      <c r="AG30" s="122"/>
      <c r="AH30" s="127"/>
      <c r="AI30" s="18"/>
      <c r="AJ30" s="71"/>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row>
    <row r="31" spans="1:81" ht="16" customHeight="1">
      <c r="A31" s="70"/>
      <c r="B31" s="18"/>
      <c r="C31" s="18"/>
      <c r="D31" s="18"/>
      <c r="E31" s="18"/>
      <c r="F31" s="18"/>
      <c r="G31" s="18"/>
      <c r="H31" s="18"/>
      <c r="I31" s="18"/>
      <c r="J31" s="89"/>
      <c r="K31" s="122" t="s">
        <v>107</v>
      </c>
      <c r="L31" s="121"/>
      <c r="M31" s="547">
        <v>0</v>
      </c>
      <c r="N31" s="548"/>
      <c r="O31" s="121" t="s">
        <v>84</v>
      </c>
      <c r="P31" s="122"/>
      <c r="Q31" s="18"/>
      <c r="R31" s="18"/>
      <c r="S31" s="18"/>
      <c r="T31" s="419"/>
      <c r="U31" s="518">
        <f>M29</f>
        <v>0</v>
      </c>
      <c r="V31" s="518"/>
      <c r="W31" s="419"/>
      <c r="X31" s="421"/>
      <c r="Y31" s="419"/>
      <c r="Z31" s="517"/>
      <c r="AA31" s="18"/>
      <c r="AB31" s="18"/>
      <c r="AC31" s="129"/>
      <c r="AD31" s="130"/>
      <c r="AE31" s="122"/>
      <c r="AF31" s="122"/>
      <c r="AG31" s="122"/>
      <c r="AH31" s="128"/>
      <c r="AI31" s="18"/>
      <c r="AJ31" s="71"/>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row>
    <row r="32" spans="1:81" ht="16" customHeight="1">
      <c r="A32" s="70"/>
      <c r="B32" s="18"/>
      <c r="C32" s="18"/>
      <c r="D32" s="18"/>
      <c r="E32" s="18"/>
      <c r="F32" s="90"/>
      <c r="G32" s="18"/>
      <c r="H32" s="18"/>
      <c r="I32" s="18"/>
      <c r="J32" s="18"/>
      <c r="K32" s="122"/>
      <c r="L32" s="122"/>
      <c r="M32" s="122"/>
      <c r="N32" s="122"/>
      <c r="O32" s="123"/>
      <c r="P32" s="121"/>
      <c r="Q32" s="122"/>
      <c r="R32" s="18"/>
      <c r="S32" s="123"/>
      <c r="T32" s="519"/>
      <c r="U32" s="520"/>
      <c r="V32" s="419"/>
      <c r="W32" s="419"/>
      <c r="X32" s="512">
        <f>H39</f>
        <v>0</v>
      </c>
      <c r="Y32" s="512"/>
      <c r="Z32" s="419"/>
      <c r="AA32" s="18"/>
      <c r="AB32" s="18"/>
      <c r="AC32" s="122"/>
      <c r="AD32" s="122"/>
      <c r="AE32" s="122"/>
      <c r="AF32" s="125"/>
      <c r="AG32" s="126"/>
      <c r="AH32" s="122"/>
      <c r="AI32" s="18"/>
      <c r="AJ32" s="71"/>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row>
    <row r="33" spans="1:81" ht="16" customHeight="1" thickBot="1">
      <c r="A33" s="70"/>
      <c r="B33" s="18"/>
      <c r="C33" s="18"/>
      <c r="D33" s="18"/>
      <c r="E33" s="18"/>
      <c r="F33" s="18"/>
      <c r="G33" s="18"/>
      <c r="H33" s="18"/>
      <c r="I33" s="18"/>
      <c r="J33" s="18"/>
      <c r="K33" s="18"/>
      <c r="L33" s="18"/>
      <c r="M33" s="18"/>
      <c r="N33" s="18"/>
      <c r="O33" s="18"/>
      <c r="P33" s="18"/>
      <c r="Q33" s="18"/>
      <c r="R33" s="18"/>
      <c r="S33" s="18"/>
      <c r="T33" s="419"/>
      <c r="U33" s="419"/>
      <c r="V33" s="419"/>
      <c r="W33" s="419"/>
      <c r="X33" s="422"/>
      <c r="Y33" s="422"/>
      <c r="Z33" s="419"/>
      <c r="AA33" s="18"/>
      <c r="AB33" s="18"/>
      <c r="AC33" s="18"/>
      <c r="AD33" s="18"/>
      <c r="AE33" s="18"/>
      <c r="AF33" s="18"/>
      <c r="AG33" s="18"/>
      <c r="AH33" s="18"/>
      <c r="AI33" s="18"/>
      <c r="AJ33" s="91"/>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row>
    <row r="34" spans="1:81" ht="23.25" customHeight="1" thickTop="1" thickBot="1">
      <c r="A34" s="559" t="s">
        <v>36</v>
      </c>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1"/>
      <c r="AK34" s="6"/>
      <c r="AL34" s="6"/>
      <c r="AM34" s="14"/>
      <c r="AN34" s="14"/>
      <c r="AO34" s="14"/>
      <c r="AP34" s="16"/>
      <c r="AQ34" s="14"/>
      <c r="AR34" s="14"/>
      <c r="AS34" s="14"/>
      <c r="AT34" s="14"/>
      <c r="AU34" s="14"/>
      <c r="AV34" s="14"/>
      <c r="AW34" s="16"/>
      <c r="AX34" s="14"/>
      <c r="AY34" s="14"/>
      <c r="AZ34" s="14"/>
      <c r="BA34" s="14"/>
      <c r="BB34" s="14"/>
      <c r="BC34" s="14"/>
      <c r="BD34" s="14"/>
      <c r="BE34" s="14"/>
      <c r="BF34" s="14"/>
      <c r="BG34" s="14"/>
      <c r="BH34" s="14"/>
      <c r="BI34" s="14"/>
      <c r="BJ34" s="14"/>
      <c r="BK34" s="14"/>
      <c r="BL34" s="14"/>
      <c r="BM34" s="14"/>
      <c r="BN34" s="14"/>
      <c r="BO34" s="14"/>
      <c r="BP34" s="14"/>
      <c r="BQ34" s="14"/>
      <c r="BR34" s="14"/>
      <c r="BS34" s="6"/>
      <c r="BT34" s="6"/>
      <c r="BU34" s="6"/>
      <c r="BV34" s="6"/>
      <c r="BW34" s="6"/>
      <c r="BX34" s="6"/>
      <c r="BY34" s="6"/>
      <c r="BZ34" s="6"/>
      <c r="CA34" s="6"/>
      <c r="CB34" s="6"/>
      <c r="CC34" s="6"/>
    </row>
    <row r="35" spans="1:81" ht="21.75" customHeight="1" thickTop="1">
      <c r="A35" s="35" t="s">
        <v>92</v>
      </c>
      <c r="B35" s="36"/>
      <c r="C35" s="36"/>
      <c r="D35" s="36"/>
      <c r="E35" s="36"/>
      <c r="F35" s="36"/>
      <c r="G35" s="37" t="s">
        <v>93</v>
      </c>
      <c r="H35" s="523" t="str">
        <f>'start(met info)'!Z59</f>
        <v/>
      </c>
      <c r="I35" s="523"/>
      <c r="J35" s="523"/>
      <c r="K35" s="12" t="s">
        <v>84</v>
      </c>
      <c r="L35" s="12"/>
      <c r="M35" s="12"/>
      <c r="N35" s="12"/>
      <c r="O35" s="12"/>
      <c r="P35" s="12"/>
      <c r="Q35" s="12"/>
      <c r="R35" s="38" t="s">
        <v>42</v>
      </c>
      <c r="S35" s="36"/>
      <c r="T35" s="36"/>
      <c r="U35" s="36"/>
      <c r="V35" s="524">
        <f>'start(met info)'!C59</f>
        <v>0</v>
      </c>
      <c r="W35" s="525"/>
      <c r="X35" s="525"/>
      <c r="Y35" s="39"/>
      <c r="Z35" s="12" t="s">
        <v>94</v>
      </c>
      <c r="AA35" s="12"/>
      <c r="AB35" s="12"/>
      <c r="AC35" s="526">
        <f>'start(met info)'!F59</f>
        <v>0</v>
      </c>
      <c r="AD35" s="526"/>
      <c r="AE35" s="526"/>
      <c r="AF35" s="36" t="s">
        <v>95</v>
      </c>
      <c r="AG35" s="12"/>
      <c r="AH35" s="526">
        <f>'start(met info)'!G59</f>
        <v>0</v>
      </c>
      <c r="AI35" s="526"/>
      <c r="AJ35" s="527"/>
      <c r="AK35" s="6"/>
      <c r="AL35" s="6"/>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6"/>
      <c r="BT35" s="6"/>
      <c r="BU35" s="6"/>
      <c r="BV35" s="6"/>
      <c r="BW35" s="6"/>
      <c r="BX35" s="6"/>
      <c r="BY35" s="6"/>
      <c r="BZ35" s="6"/>
      <c r="CA35" s="6"/>
      <c r="CB35" s="6"/>
      <c r="CC35" s="6"/>
    </row>
    <row r="36" spans="1:81" ht="21.75" customHeight="1">
      <c r="A36" s="35" t="s">
        <v>43</v>
      </c>
      <c r="B36" s="36"/>
      <c r="C36" s="36"/>
      <c r="D36" s="36"/>
      <c r="E36" s="36"/>
      <c r="F36" s="36"/>
      <c r="G36" s="37" t="s">
        <v>93</v>
      </c>
      <c r="H36" s="523">
        <f>'start(met info)'!A59</f>
        <v>0</v>
      </c>
      <c r="I36" s="523"/>
      <c r="J36" s="523"/>
      <c r="K36" s="12" t="s">
        <v>84</v>
      </c>
      <c r="L36" s="12"/>
      <c r="M36" s="12"/>
      <c r="N36" s="12"/>
      <c r="O36" s="12"/>
      <c r="P36" s="12"/>
      <c r="Q36" s="12"/>
      <c r="R36" s="38" t="s">
        <v>42</v>
      </c>
      <c r="S36" s="36"/>
      <c r="T36" s="36"/>
      <c r="U36" s="36"/>
      <c r="V36" s="529">
        <f>'start(met info)'!E59</f>
        <v>0</v>
      </c>
      <c r="W36" s="530"/>
      <c r="X36" s="530"/>
      <c r="Y36" s="39"/>
      <c r="Z36" s="12" t="s">
        <v>45</v>
      </c>
      <c r="AA36" s="12"/>
      <c r="AB36" s="12"/>
      <c r="AC36" s="526">
        <f>'start(met info)'!K59</f>
        <v>0</v>
      </c>
      <c r="AD36" s="526"/>
      <c r="AE36" s="526"/>
      <c r="AF36" s="36" t="s">
        <v>95</v>
      </c>
      <c r="AG36" s="12"/>
      <c r="AH36" s="526">
        <f>'start(met info)'!L59</f>
        <v>0</v>
      </c>
      <c r="AI36" s="526"/>
      <c r="AJ36" s="527"/>
      <c r="AK36" s="6"/>
      <c r="AL36" s="6"/>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6"/>
      <c r="BT36" s="6"/>
      <c r="BU36" s="6"/>
      <c r="BV36" s="6"/>
      <c r="BW36" s="6"/>
      <c r="BX36" s="6"/>
      <c r="BY36" s="6"/>
      <c r="BZ36" s="6"/>
      <c r="CA36" s="6"/>
      <c r="CB36" s="6"/>
      <c r="CC36" s="6"/>
    </row>
    <row r="37" spans="1:81" ht="21.75" customHeight="1">
      <c r="A37" s="35" t="s">
        <v>47</v>
      </c>
      <c r="B37" s="36"/>
      <c r="C37" s="36"/>
      <c r="D37" s="36"/>
      <c r="E37" s="36"/>
      <c r="F37" s="36"/>
      <c r="G37" s="37" t="s">
        <v>93</v>
      </c>
      <c r="H37" s="562">
        <v>0.125</v>
      </c>
      <c r="I37" s="562"/>
      <c r="J37" s="562"/>
      <c r="K37" s="12" t="s">
        <v>84</v>
      </c>
      <c r="L37" s="12"/>
      <c r="M37" s="12"/>
      <c r="N37" s="12"/>
      <c r="O37" s="12"/>
      <c r="P37" s="12"/>
      <c r="Q37" s="12"/>
      <c r="R37" s="38" t="s">
        <v>48</v>
      </c>
      <c r="S37" s="36"/>
      <c r="T37" s="36"/>
      <c r="U37" s="36"/>
      <c r="V37" s="54"/>
      <c r="W37" s="36"/>
      <c r="X37" s="36"/>
      <c r="Y37" s="36"/>
      <c r="Z37" s="12" t="s">
        <v>93</v>
      </c>
      <c r="AA37" s="562">
        <v>0</v>
      </c>
      <c r="AB37" s="562"/>
      <c r="AC37" s="562"/>
      <c r="AD37" s="562"/>
      <c r="AE37" s="12" t="s">
        <v>84</v>
      </c>
      <c r="AF37" s="12"/>
      <c r="AG37" s="12"/>
      <c r="AH37" s="12"/>
      <c r="AI37" s="12"/>
      <c r="AJ37" s="13"/>
      <c r="AK37" s="6"/>
      <c r="AL37" s="6"/>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6"/>
      <c r="BT37" s="6"/>
      <c r="BU37" s="6"/>
      <c r="BV37" s="6"/>
      <c r="BW37" s="6"/>
      <c r="BX37" s="6"/>
      <c r="BY37" s="6"/>
      <c r="BZ37" s="6"/>
      <c r="CA37" s="6"/>
      <c r="CB37" s="6"/>
      <c r="CC37" s="6"/>
    </row>
    <row r="38" spans="1:81" ht="21.75" customHeight="1">
      <c r="A38" s="563" t="s">
        <v>49</v>
      </c>
      <c r="B38" s="564"/>
      <c r="C38" s="564"/>
      <c r="D38" s="564"/>
      <c r="E38" s="564"/>
      <c r="F38" s="564"/>
      <c r="G38" s="40" t="s">
        <v>93</v>
      </c>
      <c r="H38" s="534">
        <f>(AA38-((AVERAGE(AC36,AC35))+H36))*H42</f>
        <v>-0.76</v>
      </c>
      <c r="I38" s="534"/>
      <c r="J38" s="534"/>
      <c r="K38" s="19" t="s">
        <v>84</v>
      </c>
      <c r="L38" s="12"/>
      <c r="M38" s="12"/>
      <c r="N38" s="12"/>
      <c r="O38" s="12"/>
      <c r="P38" s="12"/>
      <c r="Q38" s="12"/>
      <c r="R38" s="38" t="s">
        <v>50</v>
      </c>
      <c r="S38" s="36"/>
      <c r="T38" s="36"/>
      <c r="U38" s="36"/>
      <c r="V38" s="36"/>
      <c r="W38" s="36"/>
      <c r="X38" s="36"/>
      <c r="Y38" s="36"/>
      <c r="Z38" s="19" t="s">
        <v>93</v>
      </c>
      <c r="AA38" s="531">
        <f>AH36-0.38</f>
        <v>-0.38</v>
      </c>
      <c r="AB38" s="531"/>
      <c r="AC38" s="531"/>
      <c r="AD38" s="531"/>
      <c r="AE38" s="12" t="s">
        <v>84</v>
      </c>
      <c r="AF38" s="12"/>
      <c r="AG38" s="12"/>
      <c r="AH38" s="12"/>
      <c r="AI38" s="12"/>
      <c r="AJ38" s="13"/>
      <c r="AK38" s="6"/>
      <c r="AL38" s="6"/>
      <c r="AM38" s="14"/>
      <c r="AN38" s="14"/>
      <c r="AO38" s="14"/>
      <c r="AP38" s="14"/>
      <c r="AQ38" s="16"/>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6"/>
      <c r="BT38" s="6"/>
      <c r="BU38" s="6"/>
      <c r="BV38" s="6"/>
      <c r="BW38" s="6"/>
      <c r="BX38" s="6"/>
      <c r="BY38" s="6"/>
      <c r="BZ38" s="6"/>
      <c r="CA38" s="6"/>
      <c r="CB38" s="6"/>
      <c r="CC38" s="6"/>
    </row>
    <row r="39" spans="1:81" ht="21.75" customHeight="1">
      <c r="A39" s="35" t="s">
        <v>51</v>
      </c>
      <c r="B39" s="36"/>
      <c r="C39" s="36"/>
      <c r="D39" s="36"/>
      <c r="E39" s="36"/>
      <c r="F39" s="36"/>
      <c r="G39" s="37" t="s">
        <v>93</v>
      </c>
      <c r="H39" s="523">
        <f>'start(met info)'!S59</f>
        <v>0</v>
      </c>
      <c r="I39" s="523"/>
      <c r="J39" s="523"/>
      <c r="K39" s="12" t="s">
        <v>84</v>
      </c>
      <c r="L39" s="12"/>
      <c r="M39" s="12"/>
      <c r="N39" s="12"/>
      <c r="O39" s="12"/>
      <c r="P39" s="12"/>
      <c r="Q39" s="12"/>
      <c r="R39" s="38" t="s">
        <v>52</v>
      </c>
      <c r="S39" s="36"/>
      <c r="T39" s="36"/>
      <c r="U39" s="36"/>
      <c r="V39" s="36"/>
      <c r="W39" s="36"/>
      <c r="X39" s="36"/>
      <c r="Y39" s="36"/>
      <c r="Z39" s="19" t="s">
        <v>93</v>
      </c>
      <c r="AA39" s="531" t="e">
        <f>AA38-(AC21/1000/J40)</f>
        <v>#VALUE!</v>
      </c>
      <c r="AB39" s="531"/>
      <c r="AC39" s="531"/>
      <c r="AD39" s="531"/>
      <c r="AE39" s="12" t="s">
        <v>84</v>
      </c>
      <c r="AF39" s="12"/>
      <c r="AG39" s="12"/>
      <c r="AH39" s="12"/>
      <c r="AI39" s="12"/>
      <c r="AJ39" s="13"/>
      <c r="AK39" s="6"/>
      <c r="AL39" s="6"/>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6"/>
      <c r="BT39" s="6"/>
      <c r="BU39" s="6"/>
      <c r="BV39" s="6"/>
      <c r="BW39" s="6"/>
      <c r="BX39" s="6"/>
      <c r="BY39" s="6"/>
      <c r="BZ39" s="6"/>
      <c r="CA39" s="6"/>
      <c r="CB39" s="6"/>
      <c r="CC39" s="6"/>
    </row>
    <row r="40" spans="1:81" ht="21.75" customHeight="1">
      <c r="A40" s="35" t="s">
        <v>53</v>
      </c>
      <c r="B40" s="36"/>
      <c r="C40" s="36"/>
      <c r="D40" s="36"/>
      <c r="E40" s="36"/>
      <c r="F40" s="36"/>
      <c r="G40" s="40" t="s">
        <v>93</v>
      </c>
      <c r="J40" s="52">
        <f>(3.14*((X26/2)^2))+((3.14*((H37/2)^2))*H42)</f>
        <v>0.40918125</v>
      </c>
      <c r="K40" s="19" t="s">
        <v>35</v>
      </c>
      <c r="L40" s="12"/>
      <c r="M40" s="12"/>
      <c r="N40" s="12"/>
      <c r="O40" s="12"/>
      <c r="P40" s="12"/>
      <c r="Q40" s="12"/>
      <c r="R40" s="38" t="s">
        <v>54</v>
      </c>
      <c r="S40" s="36"/>
      <c r="T40" s="36"/>
      <c r="U40" s="36"/>
      <c r="V40" s="36"/>
      <c r="W40" s="36"/>
      <c r="X40" s="36"/>
      <c r="Y40" s="36"/>
      <c r="Z40" s="19" t="s">
        <v>93</v>
      </c>
      <c r="AA40" s="528" t="e">
        <f>AA38-AA39</f>
        <v>#VALUE!</v>
      </c>
      <c r="AB40" s="506"/>
      <c r="AC40" s="506"/>
      <c r="AD40" s="506"/>
      <c r="AE40" s="19" t="s">
        <v>84</v>
      </c>
      <c r="AF40" s="12"/>
      <c r="AG40" s="12"/>
      <c r="AH40" s="12"/>
      <c r="AI40" s="12"/>
      <c r="AJ40" s="13"/>
      <c r="AK40" s="6"/>
      <c r="AL40" s="6"/>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6"/>
      <c r="BT40" s="6"/>
      <c r="BU40" s="6"/>
      <c r="BV40" s="6"/>
      <c r="BW40" s="6"/>
      <c r="BX40" s="6"/>
      <c r="BY40" s="6"/>
      <c r="BZ40" s="6"/>
      <c r="CA40" s="6"/>
      <c r="CB40" s="6"/>
      <c r="CC40" s="6"/>
    </row>
    <row r="41" spans="1:81" ht="21.75" customHeight="1">
      <c r="A41" s="35" t="s">
        <v>55</v>
      </c>
      <c r="B41" s="36"/>
      <c r="C41" s="36"/>
      <c r="D41" s="36"/>
      <c r="E41" s="36"/>
      <c r="F41" s="36"/>
      <c r="G41" s="40" t="s">
        <v>93</v>
      </c>
      <c r="H41" s="565">
        <v>1</v>
      </c>
      <c r="I41" s="565"/>
      <c r="J41" s="565"/>
      <c r="K41" s="19" t="s">
        <v>56</v>
      </c>
      <c r="L41" s="12"/>
      <c r="M41" s="12"/>
      <c r="N41" s="12"/>
      <c r="O41" s="12"/>
      <c r="P41" s="12"/>
      <c r="Q41" s="12"/>
      <c r="R41" s="566" t="s">
        <v>57</v>
      </c>
      <c r="S41" s="564"/>
      <c r="T41" s="564"/>
      <c r="U41" s="564"/>
      <c r="V41" s="564"/>
      <c r="W41" s="564"/>
      <c r="X41" s="564"/>
      <c r="Y41" s="564"/>
      <c r="Z41" s="19" t="s">
        <v>93</v>
      </c>
      <c r="AA41" s="567">
        <v>0.1</v>
      </c>
      <c r="AB41" s="567"/>
      <c r="AC41" s="567"/>
      <c r="AD41" s="567"/>
      <c r="AE41" s="19" t="s">
        <v>58</v>
      </c>
      <c r="AF41" s="12"/>
      <c r="AG41" s="12"/>
      <c r="AH41" s="12"/>
      <c r="AI41" s="12"/>
      <c r="AJ41" s="13"/>
      <c r="AK41" s="6"/>
      <c r="AL41" s="6"/>
      <c r="AM41" s="14"/>
      <c r="AN41" s="14"/>
      <c r="AO41" s="41"/>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6"/>
      <c r="BT41" s="6"/>
      <c r="BU41" s="6"/>
      <c r="BV41" s="6"/>
      <c r="BW41" s="6"/>
      <c r="BX41" s="6"/>
      <c r="BY41" s="6"/>
      <c r="BZ41" s="6"/>
      <c r="CA41" s="6"/>
      <c r="CB41" s="6"/>
      <c r="CC41" s="6"/>
    </row>
    <row r="42" spans="1:81" ht="21.75" customHeight="1" thickBot="1">
      <c r="A42" s="42" t="s">
        <v>59</v>
      </c>
      <c r="B42" s="43"/>
      <c r="C42" s="43"/>
      <c r="D42" s="43"/>
      <c r="E42" s="43"/>
      <c r="F42" s="43"/>
      <c r="G42" s="44" t="s">
        <v>93</v>
      </c>
      <c r="H42" s="568">
        <v>2</v>
      </c>
      <c r="I42" s="568"/>
      <c r="J42" s="568"/>
      <c r="K42" s="45"/>
      <c r="L42" s="45"/>
      <c r="M42" s="45"/>
      <c r="N42" s="45"/>
      <c r="O42" s="45"/>
      <c r="P42" s="45"/>
      <c r="Q42" s="45"/>
      <c r="R42" s="46"/>
      <c r="S42" s="45"/>
      <c r="T42" s="45"/>
      <c r="U42" s="45"/>
      <c r="V42" s="45"/>
      <c r="W42" s="45"/>
      <c r="X42" s="45"/>
      <c r="Y42" s="45"/>
      <c r="Z42" s="45"/>
      <c r="AA42" s="45"/>
      <c r="AB42" s="45"/>
      <c r="AC42" s="45"/>
      <c r="AD42" s="45"/>
      <c r="AE42" s="45"/>
      <c r="AF42" s="45"/>
      <c r="AG42" s="45"/>
      <c r="AH42" s="45"/>
      <c r="AI42" s="45"/>
      <c r="AJ42" s="47"/>
      <c r="AK42" s="6"/>
      <c r="AL42" s="6"/>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6"/>
      <c r="BT42" s="6"/>
      <c r="BU42" s="6"/>
      <c r="BV42" s="6"/>
      <c r="BW42" s="6"/>
      <c r="BX42" s="6"/>
      <c r="BY42" s="6"/>
      <c r="BZ42" s="6"/>
      <c r="CA42" s="6"/>
      <c r="CB42" s="6"/>
      <c r="CC42" s="6"/>
    </row>
    <row r="43" spans="1:81" ht="21.75" customHeight="1" thickTop="1">
      <c r="A43" s="540" t="s">
        <v>60</v>
      </c>
      <c r="B43" s="540"/>
      <c r="C43" s="540"/>
      <c r="D43" s="540"/>
      <c r="E43" s="540"/>
      <c r="F43" s="540"/>
      <c r="G43" s="540"/>
      <c r="H43" s="540"/>
      <c r="I43" s="540"/>
      <c r="J43" s="540"/>
      <c r="K43" s="540"/>
      <c r="L43" s="540"/>
      <c r="M43" s="540"/>
      <c r="N43" s="540"/>
      <c r="O43" s="540"/>
      <c r="P43" s="540"/>
      <c r="Q43" s="540"/>
      <c r="R43" s="540"/>
      <c r="S43" s="540"/>
      <c r="T43" s="540"/>
      <c r="U43" s="540"/>
      <c r="V43" s="540"/>
      <c r="W43" s="540"/>
      <c r="X43" s="540"/>
      <c r="Y43" s="540"/>
      <c r="Z43" s="540"/>
      <c r="AA43" s="540"/>
      <c r="AB43" s="540"/>
      <c r="AC43" s="540"/>
      <c r="AD43" s="540"/>
      <c r="AE43" s="540"/>
      <c r="AF43" s="540"/>
      <c r="AG43" s="540"/>
      <c r="AH43" s="540"/>
      <c r="AI43" s="540"/>
      <c r="AJ43" s="540"/>
      <c r="AK43" s="6"/>
      <c r="AL43" s="6"/>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6"/>
      <c r="BT43" s="6"/>
      <c r="BU43" s="6"/>
      <c r="BV43" s="6"/>
      <c r="BW43" s="6"/>
      <c r="BX43" s="6"/>
      <c r="BY43" s="6"/>
      <c r="BZ43" s="6"/>
      <c r="CA43" s="6"/>
      <c r="CB43" s="6"/>
      <c r="CC43" s="6"/>
    </row>
    <row r="44" spans="1:81" ht="15" customHeight="1">
      <c r="A44" s="541" t="s">
        <v>100</v>
      </c>
      <c r="B44" s="542"/>
      <c r="C44" s="542"/>
      <c r="D44" s="542"/>
      <c r="E44" s="542"/>
      <c r="F44" s="542"/>
      <c r="G44" s="542"/>
      <c r="H44" s="542"/>
      <c r="I44" s="542"/>
      <c r="J44" s="542"/>
      <c r="K44" s="542"/>
      <c r="L44" s="542"/>
      <c r="M44" s="542"/>
      <c r="N44" s="542"/>
      <c r="O44" s="542"/>
      <c r="P44" s="542"/>
      <c r="Q44" s="542"/>
      <c r="R44" s="542"/>
      <c r="S44" s="542"/>
      <c r="T44" s="542"/>
      <c r="U44" s="542"/>
      <c r="V44" s="542"/>
      <c r="W44" s="542"/>
      <c r="X44" s="542"/>
      <c r="Y44" s="542"/>
      <c r="Z44" s="542"/>
      <c r="AA44" s="542"/>
      <c r="AB44" s="542"/>
      <c r="AC44" s="542"/>
      <c r="AD44" s="542"/>
      <c r="AE44" s="542"/>
      <c r="AF44" s="542"/>
      <c r="AG44" s="542"/>
      <c r="AH44" s="542"/>
      <c r="AI44" s="542"/>
      <c r="AJ44" s="542"/>
      <c r="AK44" s="6"/>
      <c r="AL44" s="6"/>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6"/>
      <c r="BT44" s="6"/>
      <c r="BU44" s="6"/>
      <c r="BV44" s="6"/>
      <c r="BW44" s="6"/>
      <c r="BX44" s="6"/>
      <c r="BY44" s="6"/>
      <c r="BZ44" s="6"/>
      <c r="CA44" s="6"/>
      <c r="CB44" s="6"/>
      <c r="CC44" s="6"/>
    </row>
    <row r="45" spans="1:81" ht="6" customHeight="1">
      <c r="AK45" s="6"/>
      <c r="AL45" s="6"/>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6"/>
      <c r="BT45" s="6"/>
      <c r="BU45" s="6"/>
      <c r="BV45" s="6"/>
      <c r="BW45" s="6"/>
      <c r="BX45" s="6"/>
      <c r="BY45" s="6"/>
      <c r="BZ45" s="6"/>
      <c r="CA45" s="6"/>
      <c r="CB45" s="6"/>
      <c r="CC45" s="6"/>
    </row>
    <row r="46" spans="1:81" ht="21.75" customHeight="1">
      <c r="A46" s="535" t="s">
        <v>61</v>
      </c>
      <c r="B46" s="535"/>
      <c r="C46" s="535"/>
      <c r="D46" s="535"/>
      <c r="E46" s="535"/>
      <c r="F46" s="535"/>
      <c r="G46" s="535"/>
      <c r="H46" s="535"/>
      <c r="I46" s="535"/>
      <c r="J46" s="535"/>
      <c r="K46" s="535"/>
      <c r="L46" s="535"/>
      <c r="M46" s="535"/>
      <c r="N46" s="535"/>
      <c r="O46" s="535"/>
      <c r="P46" s="535"/>
      <c r="Q46" s="535"/>
      <c r="R46" s="535"/>
      <c r="S46" s="535"/>
      <c r="T46" s="535"/>
      <c r="U46" s="535"/>
      <c r="V46" s="535"/>
      <c r="W46" s="535"/>
      <c r="X46" s="535"/>
      <c r="Y46" s="535"/>
      <c r="Z46" s="535"/>
      <c r="AA46" s="535"/>
      <c r="AB46" s="535"/>
      <c r="AC46" s="535"/>
      <c r="AD46" s="535"/>
      <c r="AE46" s="535"/>
      <c r="AF46" s="535"/>
      <c r="AG46" s="535"/>
      <c r="AH46" s="535"/>
      <c r="AI46" s="535"/>
      <c r="AJ46" s="535"/>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row>
    <row r="47" spans="1:81" ht="15" customHeight="1">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row>
    <row r="48" spans="1:81" ht="15" customHeight="1">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row>
    <row r="49" spans="37:81" ht="15" customHeight="1">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row>
    <row r="50" spans="37:81" ht="15" customHeight="1">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row>
    <row r="51" spans="37:81" ht="15" customHeight="1">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row>
    <row r="52" spans="37:81" ht="15" customHeight="1">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row>
    <row r="53" spans="37:81" ht="15" customHeight="1">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row>
    <row r="54" spans="37:81" ht="15" customHeight="1">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row>
    <row r="55" spans="37:81" ht="15" customHeight="1">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row>
    <row r="56" spans="37:81" ht="15" customHeight="1">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row>
    <row r="57" spans="37:81" ht="15" customHeight="1">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row>
    <row r="58" spans="37:81" ht="15" customHeight="1">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row>
    <row r="59" spans="37:81" ht="15" customHeight="1">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row>
    <row r="60" spans="37:81" ht="15" customHeight="1">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row>
    <row r="61" spans="37:81" ht="15" customHeight="1">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row>
    <row r="62" spans="37:81" ht="15" customHeight="1">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row>
    <row r="63" spans="37:81" ht="15" customHeight="1">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row>
    <row r="64" spans="37:81" ht="15" customHeight="1">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row>
    <row r="65" spans="37:81" ht="15" customHeight="1">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row>
    <row r="66" spans="37:81" ht="15" customHeight="1">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row>
    <row r="67" spans="37:81" ht="15" customHeight="1">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row>
    <row r="68" spans="37:81" ht="15" customHeight="1">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row>
    <row r="69" spans="37:81" ht="15" customHeight="1">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row>
    <row r="70" spans="37:81" ht="15" customHeight="1">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row>
    <row r="71" spans="37:81" ht="15" customHeight="1">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row>
    <row r="72" spans="37:81" ht="15" customHeight="1">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row>
    <row r="73" spans="37:81" ht="15" customHeight="1">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row>
    <row r="74" spans="37:81" ht="15" customHeight="1">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row>
    <row r="75" spans="37:81" ht="15" customHeight="1">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row>
    <row r="76" spans="37:81" ht="15" customHeight="1">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row>
    <row r="77" spans="37:81" ht="15" customHeight="1">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row>
    <row r="78" spans="37:81" ht="15" customHeight="1">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row>
    <row r="79" spans="37:81" ht="15" customHeight="1">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row>
    <row r="80" spans="37:81" ht="15" customHeight="1">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row>
    <row r="81" spans="37:81" ht="15" customHeight="1">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row>
    <row r="82" spans="37:81" ht="15" customHeight="1">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row>
    <row r="83" spans="37:81" ht="15" customHeight="1">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row>
    <row r="84" spans="37:81" ht="15" customHeight="1">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row>
    <row r="85" spans="37:81" ht="15" customHeight="1">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row>
    <row r="86" spans="37:81" ht="15" customHeight="1">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row>
    <row r="87" spans="37:81" ht="15" customHeight="1">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row>
    <row r="88" spans="37:81" ht="15" customHeight="1">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row>
    <row r="89" spans="37:81" ht="15" customHeight="1">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row>
    <row r="90" spans="37:81" ht="15" customHeight="1">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row>
    <row r="91" spans="37:81" ht="15" customHeight="1">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row>
    <row r="92" spans="37:81" ht="15" customHeight="1">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row>
    <row r="93" spans="37:81" ht="15" customHeight="1">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row>
    <row r="94" spans="37:81" ht="15" customHeight="1">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row>
    <row r="95" spans="37:81" ht="15" customHeight="1">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row>
    <row r="96" spans="37:81" ht="15" customHeight="1">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row>
    <row r="97" spans="37:81" ht="15" customHeight="1">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row>
    <row r="98" spans="37:81" ht="15" customHeight="1">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row>
    <row r="99" spans="37:81" ht="15" customHeight="1">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row>
    <row r="100" spans="37:81" ht="15" customHeight="1">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row>
    <row r="101" spans="37:81" ht="15" customHeight="1">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row>
    <row r="102" spans="37:81" ht="15" customHeight="1">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row>
    <row r="103" spans="37:81" ht="15" customHeight="1">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row>
    <row r="104" spans="37:81" ht="15" customHeight="1">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row>
    <row r="105" spans="37:81" ht="15" customHeight="1">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row>
    <row r="106" spans="37:81" ht="15" customHeight="1">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row>
    <row r="107" spans="37:81" ht="15" customHeight="1">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row>
    <row r="108" spans="37:81" ht="15" customHeight="1">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row>
    <row r="109" spans="37:81" ht="15" customHeight="1">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row>
    <row r="110" spans="37:81" ht="15" customHeight="1">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row>
    <row r="111" spans="37:81" ht="15" customHeight="1">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row>
    <row r="112" spans="37:81" ht="15" customHeight="1">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row>
    <row r="113" spans="37:81" ht="15" customHeight="1">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row>
    <row r="114" spans="37:81" ht="15" customHeight="1">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row>
    <row r="115" spans="37:81" ht="15" customHeight="1">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row>
    <row r="116" spans="37:81" ht="15" customHeight="1">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row>
    <row r="117" spans="37:81" ht="15" customHeight="1">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row>
    <row r="118" spans="37:81" ht="15" customHeight="1">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row>
    <row r="119" spans="37:81" ht="15" customHeight="1">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row>
    <row r="120" spans="37:81" ht="15" customHeight="1">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row>
    <row r="121" spans="37:81" ht="15" customHeight="1">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row>
    <row r="122" spans="37:81" ht="15" customHeight="1">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row>
    <row r="123" spans="37:81" ht="15" customHeight="1">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row>
    <row r="124" spans="37:81" ht="15" customHeight="1">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row>
    <row r="125" spans="37:81" ht="15" customHeight="1">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row>
    <row r="126" spans="37:81" ht="15" customHeight="1">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row>
    <row r="127" spans="37:81" ht="15" customHeight="1">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row>
    <row r="128" spans="37:81" ht="15" customHeight="1">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row>
    <row r="129" spans="37:81" ht="15" customHeight="1">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row>
    <row r="130" spans="37:81" ht="15" customHeight="1">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row>
    <row r="131" spans="37:81" ht="15" customHeight="1">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row>
    <row r="132" spans="37:81" ht="15" customHeight="1">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row>
    <row r="133" spans="37:81" ht="15" customHeight="1">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row>
    <row r="134" spans="37:81" ht="15" customHeight="1">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row>
    <row r="135" spans="37:81" ht="15" customHeight="1">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row>
    <row r="136" spans="37:81" ht="15" customHeight="1">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row>
    <row r="137" spans="37:81" ht="15" customHeight="1">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row>
    <row r="138" spans="37:81" ht="15" customHeight="1">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row>
    <row r="139" spans="37:81" ht="15" customHeight="1">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row>
    <row r="140" spans="37:81" ht="15" customHeight="1">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row>
    <row r="141" spans="37:81" ht="15" customHeight="1">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row>
    <row r="142" spans="37:81" ht="15" customHeight="1">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row>
    <row r="143" spans="37:81" ht="15" customHeight="1">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row>
    <row r="144" spans="37:81" ht="15" customHeight="1">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row>
    <row r="145" spans="37:81" ht="15" customHeight="1">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row>
    <row r="146" spans="37:81" ht="15" customHeight="1">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row>
    <row r="147" spans="37:81" ht="15" customHeight="1">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row>
    <row r="148" spans="37:81" ht="15" customHeight="1">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row>
    <row r="149" spans="37:81" ht="15" customHeight="1">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row>
    <row r="150" spans="37:81" ht="15" customHeight="1">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row>
    <row r="151" spans="37:81" ht="15" customHeight="1">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row>
    <row r="152" spans="37:81" ht="15" customHeight="1">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row>
    <row r="153" spans="37:81" ht="15" customHeight="1">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row>
    <row r="154" spans="37:81" ht="15" customHeight="1">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row>
    <row r="155" spans="37:81" ht="15" customHeight="1">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row>
    <row r="156" spans="37:81" ht="15" customHeight="1">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row>
    <row r="157" spans="37:81" ht="15" customHeight="1">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row>
    <row r="158" spans="37:81">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row>
    <row r="159" spans="37:81">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row>
    <row r="160" spans="37:81">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row>
    <row r="161" spans="37:81">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row>
    <row r="162" spans="37:81">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row>
    <row r="163" spans="37:81">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row>
    <row r="164" spans="37:81">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row>
    <row r="165" spans="37:81">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row>
    <row r="166" spans="37:81">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row>
    <row r="167" spans="37:81">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row>
    <row r="168" spans="37:81">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row>
    <row r="169" spans="37:81">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row>
    <row r="170" spans="37:81">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row>
    <row r="171" spans="37:81">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row>
    <row r="172" spans="37:81">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row>
    <row r="173" spans="37:81">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row>
    <row r="174" spans="37:81">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row>
    <row r="175" spans="37:81">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row>
    <row r="176" spans="37:81">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row>
    <row r="177" spans="37:81">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row>
    <row r="178" spans="37:81">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row>
    <row r="179" spans="37:81">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row>
    <row r="180" spans="37:81">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row>
    <row r="181" spans="37:81">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row>
    <row r="182" spans="37:81">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row>
    <row r="183" spans="37:81">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row>
    <row r="184" spans="37:81">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row>
    <row r="185" spans="37:81">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row>
    <row r="186" spans="37:81">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row>
    <row r="187" spans="37:81">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row>
    <row r="188" spans="37:81">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row>
    <row r="189" spans="37:81">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row>
    <row r="190" spans="37:81">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row>
    <row r="191" spans="37:81">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row>
    <row r="192" spans="37:81">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row>
    <row r="193" spans="37:81">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row>
    <row r="194" spans="37:81">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row>
    <row r="195" spans="37:81">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row>
    <row r="196" spans="37:81">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row>
    <row r="197" spans="37:81">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row>
    <row r="198" spans="37:81">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row>
    <row r="199" spans="37:81">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row>
    <row r="200" spans="37:81">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row>
    <row r="201" spans="37:81">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row>
    <row r="202" spans="37:81">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row>
    <row r="203" spans="37:81">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row>
    <row r="204" spans="37:81">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row>
    <row r="205" spans="37:81">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row>
    <row r="206" spans="37:81">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row>
    <row r="207" spans="37:81">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row>
    <row r="208" spans="37:81">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row>
    <row r="209" spans="37:81">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row>
    <row r="210" spans="37:81">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row>
    <row r="211" spans="37:81">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row>
    <row r="212" spans="37:81">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row>
    <row r="213" spans="37:81">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row>
    <row r="214" spans="37:81">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row>
    <row r="215" spans="37:81">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row>
    <row r="216" spans="37:81">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row>
    <row r="217" spans="37:81">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row>
    <row r="218" spans="37:81">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row>
    <row r="219" spans="37:81">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row>
    <row r="220" spans="37:81">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row>
    <row r="221" spans="37:81">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row>
    <row r="222" spans="37:81">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row>
    <row r="223" spans="37:81">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row>
    <row r="224" spans="37:81">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row>
    <row r="225" spans="37:81">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row>
    <row r="226" spans="37:81">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row>
    <row r="227" spans="37:81">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row>
    <row r="228" spans="37:81">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row>
    <row r="229" spans="37:81">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row>
    <row r="230" spans="37:81">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row>
    <row r="231" spans="37:81">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row>
    <row r="232" spans="37:81">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row>
    <row r="233" spans="37:81">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row>
    <row r="234" spans="37:81">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row>
    <row r="235" spans="37:81">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row>
    <row r="236" spans="37:81">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row>
    <row r="237" spans="37:81">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row>
    <row r="238" spans="37:81">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row>
    <row r="239" spans="37:81">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row>
    <row r="240" spans="37:81">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row>
    <row r="241" spans="37:81">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row>
    <row r="242" spans="37:81">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row>
    <row r="243" spans="37:81">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row>
    <row r="244" spans="37:81">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row>
    <row r="245" spans="37:81">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row>
    <row r="246" spans="37:81">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row>
    <row r="247" spans="37:81">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row>
    <row r="248" spans="37:81">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row>
    <row r="249" spans="37:81">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row>
    <row r="250" spans="37:81">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row>
    <row r="251" spans="37:81">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row>
    <row r="252" spans="37:81">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row>
    <row r="253" spans="37:81">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row>
    <row r="254" spans="37:81">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row>
    <row r="255" spans="37:81">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row>
    <row r="256" spans="37:81">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row>
    <row r="257" spans="37:81">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row>
    <row r="258" spans="37:81">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row>
    <row r="259" spans="37:81">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row>
    <row r="260" spans="37:81">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row>
    <row r="261" spans="37:81">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row>
    <row r="262" spans="37:81">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row>
    <row r="263" spans="37:81">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row>
    <row r="264" spans="37:81">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row>
    <row r="265" spans="37:81">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row>
    <row r="266" spans="37:81">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row>
    <row r="267" spans="37:81">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row>
    <row r="268" spans="37:81">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row>
    <row r="269" spans="37:81">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row>
    <row r="270" spans="37:81">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row>
    <row r="271" spans="37:81">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row>
    <row r="272" spans="37:81">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row>
    <row r="273" spans="37:81">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row>
    <row r="274" spans="37:81">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row>
    <row r="275" spans="37:81">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row>
    <row r="276" spans="37:81">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row>
    <row r="277" spans="37:81">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row>
    <row r="278" spans="37:81">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row>
    <row r="279" spans="37:81">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row>
    <row r="280" spans="37:81">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row>
    <row r="281" spans="37:81">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row>
    <row r="282" spans="37:81">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row>
    <row r="283" spans="37:81">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row>
    <row r="284" spans="37:81">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row>
    <row r="285" spans="37:81">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row>
    <row r="286" spans="37:81">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row>
    <row r="287" spans="37:81">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row>
    <row r="288" spans="37:81">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row>
    <row r="289" spans="37:81">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row>
    <row r="290" spans="37:81">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row>
    <row r="291" spans="37:81">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row>
    <row r="292" spans="37:81">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row>
    <row r="293" spans="37:81">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row>
    <row r="294" spans="37:81">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row>
    <row r="295" spans="37:81">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row>
    <row r="296" spans="37:81">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row>
    <row r="297" spans="37:81">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row>
    <row r="298" spans="37:81">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row>
    <row r="299" spans="37:81">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row>
    <row r="300" spans="37:81">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row>
    <row r="301" spans="37:81">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row>
    <row r="302" spans="37:81">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row>
    <row r="303" spans="37:81">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row>
    <row r="304" spans="37:81">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row>
    <row r="305" spans="37:81">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row>
    <row r="306" spans="37:81">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row>
    <row r="307" spans="37:81">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row>
    <row r="308" spans="37:81">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row>
    <row r="309" spans="37:81">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row>
    <row r="310" spans="37:81">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row>
    <row r="311" spans="37:81">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row>
    <row r="312" spans="37:81">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row>
    <row r="313" spans="37:81">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row>
    <row r="314" spans="37:81">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row>
    <row r="315" spans="37:81">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row>
    <row r="316" spans="37:81">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row>
    <row r="317" spans="37:81">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row>
    <row r="318" spans="37:81">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row>
    <row r="319" spans="37:81">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row>
    <row r="320" spans="37:81">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row>
    <row r="321" spans="37:81">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row>
    <row r="322" spans="37:81">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row>
    <row r="323" spans="37:81">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row>
    <row r="324" spans="37:81">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row>
    <row r="325" spans="37:81">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row>
    <row r="326" spans="37:81">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row>
    <row r="327" spans="37:81">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row>
    <row r="328" spans="37:81">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row>
    <row r="329" spans="37:81">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row>
    <row r="330" spans="37:81">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row>
    <row r="331" spans="37:81">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row>
    <row r="332" spans="37:81">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row>
    <row r="333" spans="37:81">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row>
    <row r="334" spans="37:81">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row>
    <row r="335" spans="37:81">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row>
    <row r="336" spans="37:81">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row>
    <row r="337" spans="37:81">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row>
    <row r="338" spans="37:81">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row>
    <row r="339" spans="37:81">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row>
    <row r="340" spans="37:81">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row>
    <row r="341" spans="37:81">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row>
    <row r="342" spans="37:81">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row>
    <row r="343" spans="37:81">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row>
    <row r="344" spans="37:81">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row>
    <row r="345" spans="37:81">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row>
    <row r="346" spans="37:81">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row>
    <row r="347" spans="37:81">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row>
  </sheetData>
  <sheetProtection password="CC2D" sheet="1" objects="1" scenarios="1"/>
  <mergeCells count="61">
    <mergeCell ref="A6:AJ7"/>
    <mergeCell ref="A9:B9"/>
    <mergeCell ref="C9:D9"/>
    <mergeCell ref="P9:R9"/>
    <mergeCell ref="AA9:AF9"/>
    <mergeCell ref="V9:X9"/>
    <mergeCell ref="A10:AJ10"/>
    <mergeCell ref="E14:F14"/>
    <mergeCell ref="F17:H17"/>
    <mergeCell ref="W17:X17"/>
    <mergeCell ref="AG17:AI17"/>
    <mergeCell ref="K12:L12"/>
    <mergeCell ref="AC12:AE12"/>
    <mergeCell ref="O13:Q13"/>
    <mergeCell ref="AG13:AI13"/>
    <mergeCell ref="R18:T18"/>
    <mergeCell ref="A21:J21"/>
    <mergeCell ref="K21:O21"/>
    <mergeCell ref="R21:AB21"/>
    <mergeCell ref="AC21:AG21"/>
    <mergeCell ref="A23:D23"/>
    <mergeCell ref="F23:H23"/>
    <mergeCell ref="A25:AJ25"/>
    <mergeCell ref="X26:Y26"/>
    <mergeCell ref="U27:V27"/>
    <mergeCell ref="Z28:Z29"/>
    <mergeCell ref="T29:U29"/>
    <mergeCell ref="M28:N28"/>
    <mergeCell ref="F29:G29"/>
    <mergeCell ref="M29:N29"/>
    <mergeCell ref="U30:V30"/>
    <mergeCell ref="Z30:Z31"/>
    <mergeCell ref="U31:V31"/>
    <mergeCell ref="M30:N30"/>
    <mergeCell ref="M31:N31"/>
    <mergeCell ref="T32:U32"/>
    <mergeCell ref="X32:Y32"/>
    <mergeCell ref="A34:AJ34"/>
    <mergeCell ref="H35:J35"/>
    <mergeCell ref="V35:X35"/>
    <mergeCell ref="AC35:AE35"/>
    <mergeCell ref="AH35:AJ35"/>
    <mergeCell ref="H36:J36"/>
    <mergeCell ref="V36:X36"/>
    <mergeCell ref="AC36:AE36"/>
    <mergeCell ref="AH36:AJ36"/>
    <mergeCell ref="H37:J37"/>
    <mergeCell ref="AA37:AD37"/>
    <mergeCell ref="A38:F38"/>
    <mergeCell ref="H38:J38"/>
    <mergeCell ref="AA38:AD38"/>
    <mergeCell ref="H39:J39"/>
    <mergeCell ref="AA39:AD39"/>
    <mergeCell ref="AA40:AD40"/>
    <mergeCell ref="A46:AJ46"/>
    <mergeCell ref="H41:J41"/>
    <mergeCell ref="R41:Y41"/>
    <mergeCell ref="AA41:AD41"/>
    <mergeCell ref="H42:J42"/>
    <mergeCell ref="A43:AJ43"/>
    <mergeCell ref="A44:AJ44"/>
  </mergeCells>
  <phoneticPr fontId="9" type="noConversion"/>
  <conditionalFormatting sqref="J23">
    <cfRule type="cellIs" dxfId="1" priority="1" stopIfTrue="1" operator="equal">
      <formula>$J$23</formula>
    </cfRule>
  </conditionalFormatting>
  <conditionalFormatting sqref="H14">
    <cfRule type="cellIs" dxfId="0" priority="2" stopIfTrue="1" operator="between">
      <formula>"""FOUT"""</formula>
      <formula>"""FOUT"""</formula>
    </cfRule>
  </conditionalFormatting>
  <pageMargins left="0.29000000000000004" right="0" top="0.16" bottom="0.5" header="0" footer="0.08"/>
  <pageSetup paperSize="9" scale="95" orientation="portrait" horizontalDpi="300" verticalDpi="300"/>
  <drawing r:id="rId1"/>
  <legacyDrawing r:id="rId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31" sqref="H31"/>
    </sheetView>
  </sheetViews>
  <sheetFormatPr baseColWidth="10" defaultRowHeight="12"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52</vt:i4>
      </vt:variant>
    </vt:vector>
  </HeadingPairs>
  <TitlesOfParts>
    <vt:vector size="52" baseType="lpstr">
      <vt:lpstr>toelichting</vt:lpstr>
      <vt:lpstr>start(met info)</vt:lpstr>
      <vt:lpstr>11(met info)</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Blad2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eddy veltjen</dc:creator>
  <cp:lastModifiedBy>EDDY VELTJEN</cp:lastModifiedBy>
  <cp:lastPrinted>2012-11-13T19:22:47Z</cp:lastPrinted>
  <dcterms:created xsi:type="dcterms:W3CDTF">2006-10-04T20:34:58Z</dcterms:created>
  <dcterms:modified xsi:type="dcterms:W3CDTF">2016-09-21T22:04:19Z</dcterms:modified>
</cp:coreProperties>
</file>