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5.xml" ContentType="application/vnd.openxmlformats-officedocument.drawing+xml"/>
  <Override PartName="/xl/comments1.xml" ContentType="application/vnd.openxmlformats-officedocument.spreadsheetml.comments+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workbookProtection workbookPassword="9FB3" lockStructure="1"/>
  <bookViews>
    <workbookView xWindow="0" yWindow="0" windowWidth="16380" windowHeight="8196" tabRatio="557" activeTab="8"/>
  </bookViews>
  <sheets>
    <sheet name="Accueil" sheetId="7" r:id="rId1"/>
    <sheet name="Mode d'emploi" sheetId="1" r:id="rId2"/>
    <sheet name="Saisie" sheetId="8" r:id="rId3"/>
    <sheet name="Résultats" sheetId="3" r:id="rId4"/>
    <sheet name="Simulation prix carbone" sheetId="4" r:id="rId5"/>
    <sheet name="Sources des données" sheetId="5" r:id="rId6"/>
    <sheet name="FAQ" sheetId="6" r:id="rId7"/>
    <sheet name="Conso Energie" sheetId="10" r:id="rId8"/>
    <sheet name="Version" sheetId="9" r:id="rId9"/>
  </sheets>
  <calcPr calcId="145621"/>
</workbook>
</file>

<file path=xl/calcChain.xml><?xml version="1.0" encoding="utf-8"?>
<calcChain xmlns="http://schemas.openxmlformats.org/spreadsheetml/2006/main">
  <c r="D20" i="10" l="1"/>
  <c r="D16" i="10"/>
  <c r="D12" i="10"/>
  <c r="D25" i="6" l="1"/>
  <c r="D21" i="6"/>
  <c r="D17" i="6"/>
  <c r="G40" i="8"/>
  <c r="G39" i="8"/>
  <c r="G32" i="8"/>
  <c r="H32" i="8" s="1"/>
  <c r="G28" i="8"/>
  <c r="H28" i="8" s="1"/>
  <c r="G24" i="8"/>
  <c r="H24" i="8" s="1"/>
  <c r="G46" i="8"/>
  <c r="D54" i="3"/>
  <c r="C75" i="3" l="1"/>
  <c r="C74" i="3"/>
  <c r="C73" i="3"/>
  <c r="C70" i="5"/>
  <c r="B70" i="5" s="1"/>
  <c r="C69" i="5"/>
  <c r="B69" i="5" s="1"/>
  <c r="C68" i="5"/>
  <c r="B68" i="5" s="1"/>
  <c r="B67" i="5"/>
  <c r="B66" i="5"/>
  <c r="B65" i="5"/>
  <c r="C63" i="5"/>
  <c r="C62" i="5"/>
  <c r="B62" i="5" s="1"/>
  <c r="C58" i="5"/>
  <c r="B58" i="5" s="1"/>
  <c r="C56" i="5"/>
  <c r="B56" i="5" s="1"/>
  <c r="C53" i="5"/>
  <c r="B53" i="5" s="1"/>
  <c r="C52" i="5"/>
  <c r="B52" i="5" s="1"/>
  <c r="C49" i="5"/>
  <c r="B49" i="5" s="1"/>
  <c r="C48" i="5"/>
  <c r="B48" i="5" s="1"/>
  <c r="B47" i="5"/>
  <c r="C45" i="5"/>
  <c r="C44" i="5"/>
  <c r="B42" i="5"/>
  <c r="B41" i="5"/>
  <c r="C40" i="5"/>
  <c r="B39" i="5"/>
  <c r="B37" i="5"/>
  <c r="B36" i="5"/>
  <c r="B35" i="5"/>
  <c r="B32" i="5"/>
  <c r="B31" i="5"/>
  <c r="B30" i="5"/>
  <c r="B29" i="5"/>
  <c r="C25" i="5"/>
  <c r="B25" i="5" s="1"/>
  <c r="C23" i="5"/>
  <c r="B23" i="5" s="1"/>
  <c r="B21" i="5"/>
  <c r="C19" i="5"/>
  <c r="B19" i="5" s="1"/>
  <c r="C18" i="5"/>
  <c r="C17" i="5"/>
  <c r="B17" i="5" s="1"/>
  <c r="C16" i="5"/>
  <c r="B16" i="5" s="1"/>
  <c r="C14" i="5"/>
  <c r="C13" i="5"/>
  <c r="B13" i="5" s="1"/>
  <c r="B11" i="5"/>
  <c r="B10" i="5"/>
  <c r="B71" i="5" l="1"/>
  <c r="C24" i="4"/>
  <c r="B10" i="4" l="1"/>
  <c r="D175" i="3"/>
  <c r="D167" i="3"/>
  <c r="D146" i="3"/>
  <c r="C124" i="3"/>
  <c r="D81" i="3"/>
  <c r="D44" i="3"/>
  <c r="G85" i="8"/>
  <c r="C174" i="3" s="1"/>
  <c r="C87" i="4" s="1"/>
  <c r="B19" i="4" s="1"/>
  <c r="G80" i="8"/>
  <c r="C165" i="3" s="1"/>
  <c r="C80" i="4" s="1"/>
  <c r="G79" i="8"/>
  <c r="C164" i="3" s="1"/>
  <c r="C79" i="4" s="1"/>
  <c r="G74" i="8"/>
  <c r="G73" i="8"/>
  <c r="G68" i="8"/>
  <c r="G66" i="8"/>
  <c r="G65" i="8"/>
  <c r="G63" i="8"/>
  <c r="G62" i="8"/>
  <c r="C116" i="3" s="1"/>
  <c r="G60" i="8"/>
  <c r="G58" i="8"/>
  <c r="C112" i="3" s="1"/>
  <c r="C58" i="4" s="1"/>
  <c r="G57" i="8"/>
  <c r="C111" i="3" s="1"/>
  <c r="C57" i="4" s="1"/>
  <c r="G56" i="8"/>
  <c r="G54" i="8"/>
  <c r="G53" i="8"/>
  <c r="C107" i="3" s="1"/>
  <c r="C53" i="4" s="1"/>
  <c r="G52" i="8"/>
  <c r="C106" i="3" s="1"/>
  <c r="G48" i="8"/>
  <c r="C104" i="3" s="1"/>
  <c r="C50" i="4" s="1"/>
  <c r="G47" i="8"/>
  <c r="C103" i="3" s="1"/>
  <c r="G45" i="8"/>
  <c r="C101" i="3" s="1"/>
  <c r="C47" i="4" s="1"/>
  <c r="C78" i="3"/>
  <c r="G37" i="8"/>
  <c r="G35" i="8"/>
  <c r="C76" i="3" s="1"/>
  <c r="C38" i="4"/>
  <c r="D74" i="3"/>
  <c r="G19" i="8"/>
  <c r="C42" i="3" s="1"/>
  <c r="C31" i="4" s="1"/>
  <c r="G18" i="8"/>
  <c r="C41" i="3" s="1"/>
  <c r="G16" i="8"/>
  <c r="D15" i="8"/>
  <c r="G15" i="8" s="1"/>
  <c r="D9" i="8"/>
  <c r="D50" i="4" l="1"/>
  <c r="D31" i="4"/>
  <c r="D47" i="4"/>
  <c r="D170" i="3"/>
  <c r="D178" i="3" s="1"/>
  <c r="D13" i="3" s="1"/>
  <c r="C170" i="3"/>
  <c r="D107" i="3"/>
  <c r="H62" i="8"/>
  <c r="C117" i="3"/>
  <c r="C118" i="3" s="1"/>
  <c r="D116" i="3"/>
  <c r="C143" i="3"/>
  <c r="D101" i="3"/>
  <c r="D57" i="4"/>
  <c r="H39" i="8"/>
  <c r="C79" i="3"/>
  <c r="C42" i="4" s="1"/>
  <c r="H54" i="8"/>
  <c r="C110" i="3"/>
  <c r="C56" i="4" s="1"/>
  <c r="D56" i="4" s="1"/>
  <c r="D111" i="3"/>
  <c r="D174" i="3"/>
  <c r="H66" i="8"/>
  <c r="C121" i="3"/>
  <c r="C67" i="4" s="1"/>
  <c r="H53" i="8"/>
  <c r="C108" i="3"/>
  <c r="C54" i="4" s="1"/>
  <c r="D54" i="4" s="1"/>
  <c r="C52" i="4"/>
  <c r="C114" i="3"/>
  <c r="D114" i="3" s="1"/>
  <c r="H65" i="8"/>
  <c r="C120" i="3"/>
  <c r="C102" i="3"/>
  <c r="D102" i="3" s="1"/>
  <c r="H63" i="8"/>
  <c r="C119" i="3"/>
  <c r="C65" i="4" s="1"/>
  <c r="D65" i="4" s="1"/>
  <c r="C144" i="3"/>
  <c r="H85" i="8"/>
  <c r="D42" i="3"/>
  <c r="H35" i="8"/>
  <c r="C39" i="4"/>
  <c r="D39" i="4" s="1"/>
  <c r="D165" i="3"/>
  <c r="H79" i="8"/>
  <c r="H80" i="8"/>
  <c r="H74" i="8"/>
  <c r="H73" i="8"/>
  <c r="H68" i="8"/>
  <c r="H60" i="8"/>
  <c r="H58" i="8"/>
  <c r="H56" i="8"/>
  <c r="H57" i="8"/>
  <c r="D104" i="3"/>
  <c r="C49" i="4"/>
  <c r="D103" i="3"/>
  <c r="H52" i="8"/>
  <c r="H45" i="8"/>
  <c r="H47" i="8"/>
  <c r="H46" i="8"/>
  <c r="G50" i="8"/>
  <c r="H48" i="8" s="1"/>
  <c r="C41" i="4"/>
  <c r="D41" i="4" s="1"/>
  <c r="D78" i="3"/>
  <c r="H40" i="8"/>
  <c r="H37" i="8"/>
  <c r="C77" i="3" s="1"/>
  <c r="C40" i="4" s="1"/>
  <c r="D40" i="4" s="1"/>
  <c r="H18" i="8"/>
  <c r="C40" i="3"/>
  <c r="H15" i="8"/>
  <c r="H16" i="8"/>
  <c r="H19" i="8"/>
  <c r="D38" i="4"/>
  <c r="C166" i="3"/>
  <c r="C81" i="4" s="1"/>
  <c r="D76" i="3"/>
  <c r="D73" i="3"/>
  <c r="C37" i="4"/>
  <c r="D37" i="4" s="1"/>
  <c r="C62" i="4"/>
  <c r="D79" i="4"/>
  <c r="C36" i="4"/>
  <c r="D75" i="3"/>
  <c r="D106" i="3"/>
  <c r="D112" i="3"/>
  <c r="D164" i="3"/>
  <c r="D119" i="3" l="1"/>
  <c r="C113" i="3"/>
  <c r="C59" i="4" s="1"/>
  <c r="D58" i="4" s="1"/>
  <c r="C178" i="3"/>
  <c r="C13" i="3" s="1"/>
  <c r="C10" i="3"/>
  <c r="C122" i="3"/>
  <c r="D122" i="3" s="1"/>
  <c r="D117" i="3"/>
  <c r="D79" i="3"/>
  <c r="C109" i="3"/>
  <c r="D109" i="3" s="1"/>
  <c r="D110" i="3"/>
  <c r="D108" i="3"/>
  <c r="C80" i="3"/>
  <c r="D80" i="3" s="1"/>
  <c r="D77" i="3"/>
  <c r="C48" i="4"/>
  <c r="D48" i="4" s="1"/>
  <c r="C60" i="4"/>
  <c r="C63" i="4"/>
  <c r="C74" i="4"/>
  <c r="D144" i="3"/>
  <c r="C105" i="3"/>
  <c r="D105" i="3" s="1"/>
  <c r="C66" i="4"/>
  <c r="D66" i="4" s="1"/>
  <c r="D120" i="3"/>
  <c r="C73" i="4"/>
  <c r="D73" i="4" s="1"/>
  <c r="D143" i="3"/>
  <c r="D121" i="3"/>
  <c r="C145" i="3"/>
  <c r="C75" i="4" s="1"/>
  <c r="C115" i="3"/>
  <c r="C61" i="4" s="1"/>
  <c r="D61" i="4" s="1"/>
  <c r="G52" i="4" s="1"/>
  <c r="D52" i="4" s="1"/>
  <c r="D40" i="3"/>
  <c r="D56" i="3"/>
  <c r="D57" i="3" s="1"/>
  <c r="D58" i="3" s="1"/>
  <c r="D166" i="3"/>
  <c r="C29" i="4"/>
  <c r="D29" i="4" s="1"/>
  <c r="H50" i="8"/>
  <c r="C43" i="3"/>
  <c r="D43" i="3" s="1"/>
  <c r="C30" i="4"/>
  <c r="D30" i="4" s="1"/>
  <c r="D41" i="3"/>
  <c r="D55" i="3"/>
  <c r="D80" i="4"/>
  <c r="B18" i="4"/>
  <c r="C43" i="4"/>
  <c r="D36" i="4"/>
  <c r="C64" i="4"/>
  <c r="D118" i="3"/>
  <c r="D62" i="4"/>
  <c r="D59" i="4" l="1"/>
  <c r="G51" i="4" s="1"/>
  <c r="D113" i="3"/>
  <c r="C55" i="4"/>
  <c r="D55" i="4" s="1"/>
  <c r="C68" i="4"/>
  <c r="D67" i="4" s="1"/>
  <c r="D145" i="3"/>
  <c r="C123" i="3"/>
  <c r="D123" i="3" s="1"/>
  <c r="D115" i="3"/>
  <c r="D60" i="4"/>
  <c r="C32" i="4"/>
  <c r="D32" i="4" s="1"/>
  <c r="C14" i="4" s="1"/>
  <c r="B14" i="4" s="1"/>
  <c r="D63" i="4"/>
  <c r="D64" i="4"/>
  <c r="G53" i="4" s="1"/>
  <c r="D53" i="4" s="1"/>
  <c r="D42" i="4"/>
  <c r="D43" i="4"/>
  <c r="D74" i="4"/>
  <c r="D75" i="4"/>
  <c r="C17" i="4" s="1"/>
  <c r="B17" i="4"/>
  <c r="D68" i="4" l="1"/>
  <c r="G54" i="4" s="1"/>
  <c r="D169" i="3"/>
  <c r="D9" i="3" s="1"/>
  <c r="C169" i="3"/>
  <c r="C69" i="4"/>
  <c r="B16" i="4" s="1"/>
  <c r="C15" i="4"/>
  <c r="B15" i="4" s="1"/>
  <c r="C9" i="3" l="1"/>
  <c r="E9" i="3" s="1"/>
  <c r="D177" i="3"/>
  <c r="D12" i="3" s="1"/>
  <c r="C177" i="3"/>
  <c r="C12" i="3" s="1"/>
  <c r="D10" i="3" s="1"/>
  <c r="C83" i="4"/>
  <c r="D81" i="4" s="1"/>
  <c r="C18" i="4" s="1"/>
  <c r="D69" i="4"/>
  <c r="C16" i="4" s="1"/>
  <c r="B20" i="4"/>
  <c r="C22" i="4" s="1"/>
  <c r="C51" i="4"/>
  <c r="D51" i="4" s="1"/>
  <c r="G49" i="4" s="1"/>
  <c r="G50" i="4"/>
  <c r="D49" i="4"/>
  <c r="D83" i="4" l="1"/>
  <c r="C21" i="4"/>
  <c r="A25" i="4"/>
  <c r="C25" i="4"/>
  <c r="D87" i="4"/>
  <c r="C89" i="4"/>
  <c r="C71" i="5"/>
  <c r="D89" i="4" l="1"/>
  <c r="C19" i="4"/>
  <c r="C20" i="4" s="1"/>
</calcChain>
</file>

<file path=xl/comments1.xml><?xml version="1.0" encoding="utf-8"?>
<comments xmlns="http://schemas.openxmlformats.org/spreadsheetml/2006/main">
  <authors>
    <author>Thomas</author>
  </authors>
  <commentList>
    <comment ref="A8" authorId="0">
      <text>
        <r>
          <rPr>
            <sz val="9"/>
            <color indexed="81"/>
            <rFont val="Tahoma"/>
            <family val="2"/>
          </rPr>
          <t>Si le carburant est à 1,5 €/L et que vous voulez connaître l'impact à 2 €/L, indiquez "0,5" dans la case (augmentation de 0,5 €/L).</t>
        </r>
      </text>
    </comment>
    <comment ref="A9" authorId="0">
      <text>
        <r>
          <rPr>
            <sz val="9"/>
            <color indexed="81"/>
            <rFont val="Tahoma"/>
            <family val="2"/>
          </rPr>
          <t>Comme valeur par défaut, vous pouvez mettre 20 €/tonne, ce qui était la valeur prévue par le dernier projet de taxe carbone. A terme, certains économistes suggèrent qu'une telle taxe devrait atteindre 200 €/tonne.</t>
        </r>
      </text>
    </comment>
    <comment ref="A10" authorId="0">
      <text>
        <r>
          <rPr>
            <sz val="9"/>
            <color indexed="81"/>
            <rFont val="Tahoma"/>
            <family val="2"/>
          </rPr>
          <t>Le surcoût total est calculé automatiquement, il s'agit du surcoût des 2 premières lignes cumulées.</t>
        </r>
      </text>
    </comment>
  </commentList>
</comments>
</file>

<file path=xl/sharedStrings.xml><?xml version="1.0" encoding="utf-8"?>
<sst xmlns="http://schemas.openxmlformats.org/spreadsheetml/2006/main" count="617" uniqueCount="366">
  <si>
    <t>2. Consultez le résultat sur la page des résultats.</t>
  </si>
  <si>
    <t>Logement</t>
  </si>
  <si>
    <t>Transports</t>
  </si>
  <si>
    <t>Train</t>
  </si>
  <si>
    <t>Transports en commun</t>
  </si>
  <si>
    <t>Nb heures bus/semaine</t>
  </si>
  <si>
    <t>Nb heures métro/semaine</t>
  </si>
  <si>
    <t>Alimentation</t>
  </si>
  <si>
    <t>Viande rouge</t>
  </si>
  <si>
    <t>Viande de porc</t>
  </si>
  <si>
    <t>Poisson</t>
  </si>
  <si>
    <t>Fromage</t>
  </si>
  <si>
    <t>Laitages</t>
  </si>
  <si>
    <t>Lait</t>
  </si>
  <si>
    <t>Fruits exotiques</t>
  </si>
  <si>
    <t>Alcool</t>
  </si>
  <si>
    <t>Produits manufacturés (vêtement, livres, mobilier, électroménager, etc.)</t>
  </si>
  <si>
    <t>micmac.taca@yahoo.fr</t>
  </si>
  <si>
    <t>Électricité</t>
  </si>
  <si>
    <t>Gaz naturel</t>
  </si>
  <si>
    <t>Fioul</t>
  </si>
  <si>
    <t>Avion</t>
  </si>
  <si>
    <t>Bus</t>
  </si>
  <si>
    <t>Métro</t>
  </si>
  <si>
    <t>Total Transports</t>
  </si>
  <si>
    <t>Total viandes et poissons</t>
  </si>
  <si>
    <t>Total laitages</t>
  </si>
  <si>
    <t>Total boissons</t>
  </si>
  <si>
    <t>Total Alimentation</t>
  </si>
  <si>
    <t xml:space="preserve">Total Autre Consommation </t>
  </si>
  <si>
    <t>Augmentation du prix du carburant (en €/L)</t>
  </si>
  <si>
    <t>Surcoût total par tonne de carbone</t>
  </si>
  <si>
    <t>Voiture à essence/gazole</t>
  </si>
  <si>
    <t>Voiture au gaz</t>
  </si>
  <si>
    <t>Fournisseur élec. Verte</t>
  </si>
  <si>
    <t>Caractéristiques du logement</t>
  </si>
  <si>
    <t>Gaz en kWh</t>
  </si>
  <si>
    <t>Fioul en litres</t>
  </si>
  <si>
    <t>Viandes et poissons (kg/semaine)</t>
  </si>
  <si>
    <t>Fruits et légumes (kg/semaine)</t>
  </si>
  <si>
    <t>Laitages (par semaine)</t>
  </si>
  <si>
    <t>Laitages (kg)</t>
  </si>
  <si>
    <t>Boissons (litres/semaine)</t>
  </si>
  <si>
    <t>Sodas, jus, sirops, etc.</t>
  </si>
  <si>
    <t>Cochez la case si oui</t>
  </si>
  <si>
    <t>Buvez-vous votre eau en bouteille ?</t>
  </si>
  <si>
    <t>Matériel informatique-électronique</t>
  </si>
  <si>
    <t>Finance</t>
  </si>
  <si>
    <t>Banques/actifs classiques</t>
  </si>
  <si>
    <t>Banques/actifs "responsables"</t>
  </si>
  <si>
    <t>Services publics</t>
  </si>
  <si>
    <t>Forfait individuel identique pour tous</t>
  </si>
  <si>
    <t>contact@avenirclimatique.org</t>
  </si>
  <si>
    <t>Association TaCa</t>
  </si>
  <si>
    <t>Association Avenir Climatique</t>
  </si>
  <si>
    <t>arrivés par avion</t>
  </si>
  <si>
    <t>hors saison/non local/exotique</t>
  </si>
  <si>
    <t>grammes équivalent carbone par unité</t>
  </si>
  <si>
    <t>Biens et services</t>
  </si>
  <si>
    <t>Postes d'émissions</t>
  </si>
  <si>
    <t>grammes équivalent CO2 par unité</t>
  </si>
  <si>
    <t>Sources de la donnée</t>
  </si>
  <si>
    <t>Fournisseur classique</t>
  </si>
  <si>
    <t>Viande de bœuf, veau, mouton</t>
  </si>
  <si>
    <t>Volaille et œufs</t>
  </si>
  <si>
    <t>Fromage et beurre (kg)</t>
  </si>
  <si>
    <t>Dépenses en €</t>
  </si>
  <si>
    <t>Traitement du nucléaire</t>
  </si>
  <si>
    <t>Vos émissions annuelles</t>
  </si>
  <si>
    <t>Pénalité nucléaire artificielle</t>
  </si>
  <si>
    <t>Quelle est la différence entre "équivalent carbone" et "équivalent CO2" ?</t>
  </si>
  <si>
    <t>Classement</t>
  </si>
  <si>
    <t>kg eqC/m²/an</t>
  </si>
  <si>
    <t>kWh/m²/an</t>
  </si>
  <si>
    <t>kg eqCO2/m²/an</t>
  </si>
  <si>
    <t>Performances énergétiques</t>
  </si>
  <si>
    <t>Performances climatiques</t>
  </si>
  <si>
    <t>kg eq C</t>
  </si>
  <si>
    <t>kg eq CO2</t>
  </si>
  <si>
    <t>Moyenne française</t>
  </si>
  <si>
    <t>Trains</t>
  </si>
  <si>
    <t>Voiture gaz</t>
  </si>
  <si>
    <t>Voiture ess.</t>
  </si>
  <si>
    <t>Soda, sirops, jus</t>
  </si>
  <si>
    <t>Eau en bouteille</t>
  </si>
  <si>
    <t>Total plats cuisinés</t>
  </si>
  <si>
    <t>Consommations</t>
  </si>
  <si>
    <t>Total finance</t>
  </si>
  <si>
    <t>Total service publics</t>
  </si>
  <si>
    <t>Indiquez les augmentations de prix à simuler</t>
  </si>
  <si>
    <t>surcoûts en €</t>
  </si>
  <si>
    <t xml:space="preserve">Total logement </t>
  </si>
  <si>
    <t>Surcoûts annuels alimentation</t>
  </si>
  <si>
    <t xml:space="preserve">Matériel informatique/électronique </t>
  </si>
  <si>
    <t>Transport</t>
  </si>
  <si>
    <t>Consommation</t>
  </si>
  <si>
    <t>Services publics (impôts)</t>
  </si>
  <si>
    <t>Produits bio dans la viande</t>
  </si>
  <si>
    <t>% de bio dans viande</t>
  </si>
  <si>
    <t>Moto/Scooter/Mobilette</t>
  </si>
  <si>
    <t>Plats cuisinés et conserves</t>
  </si>
  <si>
    <t>Total plats cuisinés et conserves</t>
  </si>
  <si>
    <t>http://www2.ademe.fr/servlet/KBaseShow?catid=24826</t>
  </si>
  <si>
    <t xml:space="preserve"> (cf. foire aux questions)</t>
  </si>
  <si>
    <t>kg Ce/Litre</t>
  </si>
  <si>
    <t>http://www.carbone4.com/sites/default/files/TerraEco_revolution_carbone.jpg</t>
  </si>
  <si>
    <t>Sur la base d'une consommation d'une bouteille de 1,5 litres par jour à 30 g CO2e/100g. Casino, indice carbone - Eau de source 1,5 L, consulté le 05/09/2014</t>
  </si>
  <si>
    <t>Base Carbone - Electricité, Mix moyen, France continentale, consulté le 05/09/2014</t>
  </si>
  <si>
    <t>Déterminé sur la base de 251 gCO2e/(passager.km) et d'une vitesse de 750 km/h. Base Carbone - Avion, déplacement/voyage, 180-250 sièges, 3000-4000 km, carburant et amortissement de la fabrication du véhicule ; ordre de grandeur de vitesse tiré de ABM, consulté le 05/09/2014</t>
  </si>
  <si>
    <t>Sur la base de 166 gCO2e/(passager.km) et de 12 km/h de vitesse moyenne - Base Carbone - Bus, moyen, réseaux urbains Classe 2 (zone urbaine et interurbaine) - amont et combustion ; Mairie de Paris pour la vitesse des bus, consulté le 05/09/2014</t>
  </si>
  <si>
    <t>Sur la base de 6,63 gCO2e/(passager.km) et de 25 km/h de vitesse moyenne. Base Carbone- Métro/tram/Trolley, réseaux urbains Classe 1 - amont et combustion ; transports.blog.lemonde.fr, consulté le 05/09/2014</t>
  </si>
  <si>
    <t>Sur la base de 17 600 gCO2e/kg pour la vache de réforme et des valeurs supérieures à 25 000 gCO2e/kg pour veau, bœuf, mouton ; Base Carbone - vache allaintante de réforme, fabrication ; Base Carbone - veau fabrication ; Base Carbone - Bœuf - Fabrication, consulté le 05/09/2014</t>
  </si>
  <si>
    <t>Sur la base de 2 816 gCO2e/kg de volaille industrielle, de 3 176 gCO2e/kg pour l'oeuf et de valeurs supérieures à 3 500 gCO2e/kg pour poulet fermier, pintade et canard. Base Carbone - Vollaille industrielle, fabrication ; Base Carbone - Œuf, fabrication, consulté le 05/09/2014</t>
  </si>
  <si>
    <t>Base Carbone - Pêche europenne, consulté le 05/09/2014</t>
  </si>
  <si>
    <t>Sur la base de 10 065 gCO2e/kg pour le beurre, 7247 gCO2e/kg pour les fromages à pâte molle et 13 805 gCO2e/kg pour les fromages à pâte dure. Base Carbone - Beurre, fabrication ; Fromage, pâte molle, fabrication ; Fromage, pâte dure, fabrication, consulté le 05/09/2014</t>
  </si>
  <si>
    <t>Base Carbone - Yaourts, fabrication, consulté le 05/09/2014</t>
  </si>
  <si>
    <t>Base Carbone - Lait de vache, fabrication, consulté le 05/09/2014</t>
  </si>
  <si>
    <t>Sur la base de Base Carbone - Tomates, sous serre, fabrication, consulté le 05/09/2014</t>
  </si>
  <si>
    <t>Base Carbone - Autres fruits et légumes de saison, consulté le 05/09/2014</t>
  </si>
  <si>
    <t>Sur la base du vin à 1 467 gCO2e/kg. Base Carbone - Vin, Fabrication, consulté le 05/09/2014</t>
  </si>
  <si>
    <t>Sur la base d'écran LCD 24 pouces (431 kgCOe/appareil) à 200 €, d'ordinateur portable (1900 kgCO2/appareil) à 350 €, de smartphone (480 kgCOe/appareil) à 200 €. Base Carbone - Ecran LCD 24 pouces ; Ordinateur portable&gt;15 pouces, consulté le 05/09/2014</t>
  </si>
  <si>
    <t>Sur la base des services d'utilité publique. Carbone 4 - Services d'utilité publique, consulté le 05/09/2014</t>
  </si>
  <si>
    <t>http://www.manicore.com/documentation/serre/assiette.html</t>
  </si>
  <si>
    <t>Base Carbone - Cochon, fabrication, consulté le 05/09/2014</t>
  </si>
  <si>
    <t>D'après Jean-Marc Jancovici sur son site Manicore : estimation de 30 % d'émissions en moins pour la viande rouge.</t>
  </si>
  <si>
    <t>30 % d'émissions en moins</t>
  </si>
  <si>
    <t>Sur la base de 5000 km en moyen courrier à 611 g Ce/(kg.km) - Guide des facteurs d'émissions V6 de l'ADEME, chapître transport, p54</t>
  </si>
  <si>
    <t>Sur la base d'une moyenne essence (2,95 kg CO2e/L) et gazole (3,19 kg CO2e/L) pour les émissions de combustion du carburant avec amont à quoi on ajoute les émissions de fabrication de la voiture raportées à son utilisation (40 g CO2e/km) sur la base de 6 litres/100 km de conso moyenne. Le résultat de 3,737 kg CO2e/litre=1,019 kg Ce/litre est arrondi à 1 kg Ce/litre pour des raisons mnemotechnique. Base carbone - Voiture, fabrication amortie sur durée de vie ; Essence pure, amont et combustion ; Gazole pur, amont et combustion, consulté le 05/09/2014</t>
  </si>
  <si>
    <t>En reprenant le même chiffre que pour la voiture à essence/gazole pour des raisons mnemotechniques.</t>
  </si>
  <si>
    <t>Sur la base des émissions du GPL (1,84 kg CO2e/litres) à quoi on ajoute les émissions de fabrication de la voiture raportées à son utilisation (40 g CO2e/km) sur la base de 6 litres/100 km de conso moyenne. Base carbone - Voiture, fabrication amortie sur durée de vie ; GPL, gaz de pétrole liquéfié, amont et combustion, consulté le 05/09/2014</t>
  </si>
  <si>
    <t>http://www.produits-casino.fr/developpement-durable/dd_indice-carbone-produits.html?debut_passerelle=15#pagination_passerelle</t>
  </si>
  <si>
    <t>Sur la base de l'indice carbone de Casino sur un échantillon de plats cuisinés. http://www.produits-casino.fr, consulté le 25/08/2014</t>
  </si>
  <si>
    <t>Explications et sources</t>
  </si>
  <si>
    <t>Liens vers les sources</t>
  </si>
  <si>
    <t>http://www.basecarbone.fr</t>
  </si>
  <si>
    <t xml:space="preserve">http://www.produits-casino.fr/vos-produits/plaisir-de-cuisiner/boissons/eaux/eau-de-source-1-5l.html
</t>
  </si>
  <si>
    <t>Gaz et fioul</t>
  </si>
  <si>
    <t>Gaz</t>
  </si>
  <si>
    <t>/Unité</t>
  </si>
  <si>
    <t>/kWh</t>
  </si>
  <si>
    <t>/kWh PCI</t>
  </si>
  <si>
    <t>/litre</t>
  </si>
  <si>
    <t>/litres essence</t>
  </si>
  <si>
    <t>/litre gaz</t>
  </si>
  <si>
    <t>/heure de vol (un passager)</t>
  </si>
  <si>
    <t>/km (pour un passager)</t>
  </si>
  <si>
    <t>/heures (pour un passager)</t>
  </si>
  <si>
    <t>/kg</t>
  </si>
  <si>
    <t>/citoyen</t>
  </si>
  <si>
    <t>/€</t>
  </si>
  <si>
    <t>/€ d'intérêts</t>
  </si>
  <si>
    <t>/an</t>
  </si>
  <si>
    <t>http://www.produits-casino.fr/vos-produits/famili/enfants-190/alimentaire/diabolo-a-la-grenadine.html</t>
  </si>
  <si>
    <t>Sur la base de l'indice carbone Casino de 60 g CO2e/100g du diabolo à la grenadine. Www.casino.fr, consulté le 05/09/2014</t>
  </si>
  <si>
    <t>Viandes et poissons</t>
  </si>
  <si>
    <t>Fromage et beurre</t>
  </si>
  <si>
    <t>Total surcoût</t>
  </si>
  <si>
    <t>Prix du CO2 - taxe CO2 (en €/tonne CO2)</t>
  </si>
  <si>
    <t>Simulation d'une taxe CO2 redistribuée intégralement</t>
  </si>
  <si>
    <t>/personnes</t>
  </si>
  <si>
    <t xml:space="preserve"> Carbone 4 - Energie des logements 2010, consulté le 05/09/2014</t>
  </si>
  <si>
    <t>Carbone 4 - Transports 2010, consulté le 05/09/2014</t>
  </si>
  <si>
    <t>Carbone 4 - Services d'utilité publique 2010, consulté le 05/09/2014</t>
  </si>
  <si>
    <t>Carbone 4 - Alimentation 2010, consulté le 05/09/2014</t>
  </si>
  <si>
    <t>Carbone 4 - Services privés 2010, consulté le 05/09/2014</t>
  </si>
  <si>
    <t>Votre total</t>
  </si>
  <si>
    <t>dont prix ou taxe CO2</t>
  </si>
  <si>
    <t>Calcul impact d'une augmentation de prix des carburants</t>
  </si>
  <si>
    <t>Calcul impact d'une prix/taxe CO2</t>
  </si>
  <si>
    <t>Calcul du montant du chèque CO2 redistribuée</t>
  </si>
  <si>
    <t>Sur la base de 3,19 kg CO2e/litre soit 0,87 kg Ce/litre pour le gazole, on considère que chaque kg Ce émis (tout poste compris) vient de la consommaton de 1,149 L de gazole et on applique le surcoût saisie.  Base Carbone - Gazole pur, amont et combustion, consultée le 05/09/2014</t>
  </si>
  <si>
    <t>Surcoût saisie( en €/litre) / 0,87 x émissions (en kg Ce)</t>
  </si>
  <si>
    <t>Sur la base de la conversion 1 tonne CO2e = 12/44*1000 kg Ce</t>
  </si>
  <si>
    <t>Prix CO2 saisi (en €/tonne CO2e) * émissions (en kg Ce) * 44/12/1000</t>
  </si>
  <si>
    <t>Prix CO2 saisi (en €/tonne CO2e) * émissions moyennes françaises (en tonne CO2)</t>
  </si>
  <si>
    <t>Sur la base des émissions moyennes françaises calculées ci-dessus.</t>
  </si>
  <si>
    <t>Pour démarrer, cliquez ci-dessous.</t>
  </si>
  <si>
    <t>http://avenirclimatique.org</t>
  </si>
  <si>
    <t>http://www.taca.asso.fr/</t>
  </si>
  <si>
    <t>Lait (litres)</t>
  </si>
  <si>
    <t>Vos consommations personnelles</t>
  </si>
  <si>
    <t>Fournisseur classique (EDF, ...)</t>
  </si>
  <si>
    <t>kg eq Carbone</t>
  </si>
  <si>
    <t>Dans les réflexions sur l'énergie en France, la question du nucléaire est souvent évoquée. Concernant les émissions de gaz à effet de serre liées à la production d'électricité d'origine nucléaire, elles sont controversée mais restent dans une fourchette comparables à l'éolien (pour les estimations les plus favorables au nucléaire) et au photovoltaïque (pour les estimations les plus défavorables au nucléaire). Dans tous les cas, ces émissions sont faibles par rapport à l'électricité d'origine fossile (gaz, pétrole, charbon).
Bien sûr, il n'y a pas que les émissions de gaz à effet de serre à prendre en compte dans la problématique nucléaire et vous voudrez peut-être intégrer une pénalité pour le nucléaire dans ce bilan des émisions que vous êtes en train de réaliser.
Pour ce faire, cet outil propose la possibilité d'attribuer artificiellement à l'électricité nucléaire plus d'émissions de gaz à effet de serre qu'elle n'en génère dans la réalité en lui imputant les mêmes émissions que l'électricité produite à partir de gaz, soit 130 g Ce/kWh.
Si vous souhaitez intégrer cette pénalité dans le calcul du présent bilan, cochez la case ci-contre.</t>
  </si>
  <si>
    <t>Onglet résultats</t>
  </si>
  <si>
    <t>Logement - moyenne française</t>
  </si>
  <si>
    <t>Transports - moyenne française</t>
  </si>
  <si>
    <t>Alimentation - moyenne française</t>
  </si>
  <si>
    <t>Biens et services - moyenne française</t>
  </si>
  <si>
    <t>Finance - moyenne française</t>
  </si>
  <si>
    <t>Services publics - moyenne française</t>
  </si>
  <si>
    <t>Conversion du gaz en PCI : facteur 0,9028
Conversion de l'électricité en équivalent primaire :
- facteur de conversion de 2,58 pour EDF/classique
- facteur de conversion de 1,05 pour électricité verte.</t>
  </si>
  <si>
    <t>En considérant l'électricité verte comme provenant à 100 % de renouvelables.</t>
  </si>
  <si>
    <t>Simulation prix carbone</t>
  </si>
  <si>
    <t>Bravo, si tout le monde avait le même impact que vous, le problème du changement climatique serait résolu ! Continuez à montrer l'exemple !</t>
  </si>
  <si>
    <t xml:space="preserve"> la licence Creative Commons Attribution 4.0 International.</t>
  </si>
  <si>
    <t>MicMac est mis à disposition selon les termes de</t>
  </si>
  <si>
    <t>qu'est-ce que ça implique ?</t>
  </si>
  <si>
    <t>Qu'est-ce que la licence Creative Commons Attribution 4.0 International ?</t>
  </si>
  <si>
    <t>MicMac
(Mon impact carbone, Mes actions concrètes)</t>
  </si>
  <si>
    <t>La version de référence de cet outil est disponible sur les sites de TaCa et d'Avenir Climatique.</t>
  </si>
  <si>
    <t>3. Et si le prix de l'énergie augmente ? Et s'il y a une taxe carbone ? Combien cela me coûte-t-il ? Faites la simulation sur la page "simulation prix carbone".</t>
  </si>
  <si>
    <t>Les sources de données figurent sur la page des sources.</t>
  </si>
  <si>
    <t>Si vous avez des questions, vous pouvez nous contacter aux adresses suivantes :</t>
  </si>
  <si>
    <t>Une interrogation? Vous trouverez sûrement la réponse dans la foire aux questions.</t>
  </si>
  <si>
    <t>Viandes de bœuf, veau, mouton</t>
  </si>
  <si>
    <t>dont augmentation du prix du carburant</t>
  </si>
  <si>
    <t>Si les recettes de la taxe CO2 étaient redistribuées intégralement, vous toucheriez un chèque annuel de (en €) :</t>
  </si>
  <si>
    <t>Voiture à essence</t>
  </si>
  <si>
    <t>Produits manufacturés (vêtements, livres, mobilier, électroménager, etc.)</t>
  </si>
  <si>
    <t>Approximé à l'éolien, Base Carbone - Electricité par mode de production, éolien, calcul ACV inclus, pertes réseau inclus, consulté le 05/09/2014</t>
  </si>
  <si>
    <t>D'après la Base Carbone (241 g CO2e/kWh PCI) et ratio PCI/PCS = 0,9028. Base Carbone - Gaz naturel, amont et combustion, France continentale, consulté le 05/09/2014</t>
  </si>
  <si>
    <t>Base Carbone - Train grandes lignes, électricité ACV, pertes réseau incluses, France continentale, consulté le 05/09/2014</t>
  </si>
  <si>
    <t>Sur la base de livres (1100 gCO2e/livre) à 20 € et d'une cuisinière avec 20 kg d'acier 50 % recyclé (2000 gCO2e/kg ; moyenne de neuf et recyclé) à 200 €. Base Carbone - Livre 300g ; Acier ou fer blanc neuf, fabrication ; Acier ou fer blanc, recyclé, fabrication, consulté le 05/09/2014</t>
  </si>
  <si>
    <t>Sur la base de BNP Paribas (émissions annuelles de 905 gCO2e/€), en considérant, contrairement à l'utilisation qui est faite par epargneclimat.com et au vu de leur méthodologie de calcul, que ces émissions sont à appliquer aux dividendes touchés et non à l'épargne totale. Les dividendes en fonction de l'épargne ou des actifs sont évalués sur la base d'un taux d'intérêt de 1,25 % (taux du livret A). epagneclimat.com, consulté le 05/09/2014</t>
  </si>
  <si>
    <t>Sur la base d'une moyenne entre La Banque Postale (émissions annuelles de 480 gCO2e/€) et la Nef (émissions annuelles de 200 gCO2e/€), en considérant, contrairement à l'utilisation qui est faite par epargneclimat.com et au vu de leur méthodologie de calcul, que ces émissions sont à appliquer aux dividendes touchés et non à l'épargne totale. Les dividendes en fonction de l'épargne ou des actifs sont évalués sur la base d'un taux d'intérêt de 1 % (au lieu de 1,25 % en épargne classique, en considérant que ces placements sont moins rentables), consulté le 05/09/2014</t>
  </si>
  <si>
    <t>Sur la base de l'électricité produite par des centrales à gaz. Guide des facteurs d'émissions ADEME Version 6, chapître énergie, tableau 26, consulté le 05/09/2014</t>
  </si>
  <si>
    <t>Sur la base des estimations Carbone 4 des émissions des biens de consommations moins le fret. Carbone 4 - Autres biens de consommations 2010 ; Fret de marchandises et distribution 2010, consulté le 05/09/2014</t>
  </si>
  <si>
    <t>Objectif 2050</t>
  </si>
  <si>
    <t>Fruits et légumes frais (kg/semaine)</t>
  </si>
  <si>
    <t>Alcool (tous types)</t>
  </si>
  <si>
    <t>Total émissions du logement</t>
  </si>
  <si>
    <t>Riz</t>
  </si>
  <si>
    <t>Pain, pâtes</t>
  </si>
  <si>
    <t>Pain, pâtes, riz</t>
  </si>
  <si>
    <t>http://www.mundolsheim.fr/publicmedia/original/179/24/fr/Facteurs%20%C3%A9missions%20aliments.pdf</t>
  </si>
  <si>
    <t>D'après un document de la ville de Mundolsheim qui cite l'ADEME</t>
  </si>
  <si>
    <t>Total pain, pâtes, riz</t>
  </si>
  <si>
    <t>Dépenses annuelles en €</t>
  </si>
  <si>
    <t>NB : Pour éviter de fausses manipulations, cet outil est verrouillé. Vous pouvez lever la protection à tout moment, celle-ci n'est pas protégée par un mot de passe.</t>
  </si>
  <si>
    <t>Aidez-nous à améliorer l'outil en répondant à notre questionnaire d'amélioration !</t>
  </si>
  <si>
    <t>Émissions unitaires</t>
  </si>
  <si>
    <t>Nombre d'habitants du logement</t>
  </si>
  <si>
    <t>Fournisseur électricité verte</t>
  </si>
  <si>
    <t>Kilométrage annuel</t>
  </si>
  <si>
    <t>Gaz et fioul (consommation annuelle)</t>
  </si>
  <si>
    <t xml:space="preserve">Nombre moyen d'usagers </t>
  </si>
  <si>
    <t>Conso moyenne aux 100km</t>
  </si>
  <si>
    <t>Nombre d'heures de vol par an</t>
  </si>
  <si>
    <t>Nombre d'heures de bus/semaine</t>
  </si>
  <si>
    <t>Nombre d'heures de métro/semaine</t>
  </si>
  <si>
    <t>Plats cuisinés et boîtes de conserves (kg/semaine)</t>
  </si>
  <si>
    <t>Hors saison/non local/exotique</t>
  </si>
  <si>
    <t>Arrivé par avion</t>
  </si>
  <si>
    <t>Local et de saison</t>
  </si>
  <si>
    <t>Plats cuisinés, boîtes conserves, etc</t>
  </si>
  <si>
    <t>Transports
(hors transports professionnels)</t>
  </si>
  <si>
    <t>Valeur en € de vos actifs financiers
(épargne, livrets, actions, assurance vie, PEL, ...)</t>
  </si>
  <si>
    <t>Électricité (conso annuelle en kWh)</t>
  </si>
  <si>
    <t>Matériel informatique-téléphonie mobile (€/an)</t>
  </si>
  <si>
    <t>Produits manufacturés (vêtements, livres, mobilier, électroménager, etc.) (€/an)</t>
  </si>
  <si>
    <t>Surface logement (m²)</t>
  </si>
  <si>
    <t>Services gratuits de l'Etat et des collectivités
(Santé, routes, éducation, justice, défense, etc.)</t>
  </si>
  <si>
    <t>Émissions évitées sur la part bio :</t>
  </si>
  <si>
    <t>Émissions totales évitées sur la part bio :
(Émissions modifiées ci-dessus)</t>
  </si>
  <si>
    <t>Émissions annuelles par type d'énergie (et par personne)</t>
  </si>
  <si>
    <t>Émissions annuelles par type de transport</t>
  </si>
  <si>
    <t>Émissions annuelles par type d'aliment</t>
  </si>
  <si>
    <t>Émissions annuelles par type de consommations</t>
  </si>
  <si>
    <t>Émissions annuelles par type d'actifs financiers</t>
  </si>
  <si>
    <t>Émissions annuelles</t>
  </si>
  <si>
    <t>Émissions et surcoûts annuels par poste</t>
  </si>
  <si>
    <t>Émissions et surcoûts annuels par type d'énergie</t>
  </si>
  <si>
    <t>Émissions et surcoûts annuels par type d'aliment</t>
  </si>
  <si>
    <t>Émissions et pertes annuelles par type d'actifs financiers</t>
  </si>
  <si>
    <t>Émissions et surcoûts annuels par type d'actifs financiers</t>
  </si>
  <si>
    <t>Émissions du fioul amont et combustion (884 g Ce/litre) arrondies à 1 kg Ce/litre pour des raisons mnemotechniques et pour tenir compte de l'amortissement de la chaudière (pas de source à ce sujet). Base Carbone - Fioul domestique, amont et combustion, France continentale, consulté le 05/09/2014</t>
  </si>
  <si>
    <t>Émissions totales - moyenne française</t>
  </si>
  <si>
    <t>Qu'est-ce que c'est ?</t>
  </si>
  <si>
    <t>Bravo, vous êtes très en-dessous de la moyenne ! Continuez à montrer l'exemple et à persévérer dans vos actions : il faudrait que tout le monde soit en dessous de 500 kg eq C par an pour résoudre le problème climatique.</t>
  </si>
  <si>
    <t>Bravo, vous êtes en-dessous de la moyenne ! Continuez à montrer l'exemple et à persévérer dans vos actions : il faudrait que tout le monde soit en dessous de 500 kg eq C par an pour résoudre le problème climatique.</t>
  </si>
  <si>
    <t>Vous êtes un peu au-dessus de la moyenne française. Avec quelques actions vous serez rapidement en-dessous.</t>
  </si>
  <si>
    <t>Vous êtes très au-dessus de la moyenne française : quelle chance ! Vous pouvez sans doute facilement réduire votre impact !</t>
  </si>
  <si>
    <t>Fruits et légumes hors saison</t>
  </si>
  <si>
    <t>Fruits et légumes de saison</t>
  </si>
  <si>
    <t>Total fruits et légumes</t>
  </si>
  <si>
    <t>Émissions et surcoûts annuels par type de consommation</t>
  </si>
  <si>
    <t>Total Plats cuisinés/conserves</t>
  </si>
  <si>
    <t xml:space="preserve">Matériel informatique &amp; électronique </t>
  </si>
  <si>
    <t>Si le carburant est à 1,5 €/L et que vous voulez connaître l'impact à 2 €/L, indiquez "0,5" dans la case (augmentation de 0,5 €/L).</t>
  </si>
  <si>
    <t>Comme valeur par défaut, vous pouvez mettre 20 €/tonne, ce qui était la valeur prévue par le dernier projet de taxe carbone. A terme, certains économistes suggèrent qu'une telle taxe devrait atteindre 200 €/tonne.</t>
  </si>
  <si>
    <t>Le surcoût total est calculé automatiquement, il s'agit du surcoût des 2 premières lignes cumulées.</t>
  </si>
  <si>
    <t>Émissions et surcoûts annuels par type de transport</t>
  </si>
  <si>
    <t>Cette licence indique que vous pouvez :
- partager l'outil : le copier, redistribuer cet outil sous n'importe quel format et média.
- adapter l'outil : le transformer, le modifier, y ajouter de nouvelles fonctionnalités.
et cela quel que soit votre but, même commercial.
Avec cette licence, vous devez lors de tout usage de l'outil :
- Citer les auteurs (TaCa et Avenir Climatique), conserver la licence Creative Commons Attribution 4.0 International, et indiquer si vous avez modifié l'outil. Vous pouvez le faire comme vous l'entendez mais sans laisser entendre que les auteurs soutiennent la manière dont vous utilisez l'outil.
- Ne pas ajouter de restriction à l'utilisation de l'outil : vous ne pouvez en restreindre l'usage au-delà de ce que la licence prévoit.</t>
  </si>
  <si>
    <t>FOIRE AUX QUESTIONS</t>
  </si>
  <si>
    <t>Pain, pâtes, riz, etc (kg/semaine)</t>
  </si>
  <si>
    <r>
      <t xml:space="preserve">1. Saisissez les informations demandées sur la page de saisie dans les cases </t>
    </r>
    <r>
      <rPr>
        <b/>
        <sz val="16"/>
        <color rgb="FFF39912"/>
        <rFont val="Arial"/>
        <family val="2"/>
      </rPr>
      <t>orange</t>
    </r>
    <r>
      <rPr>
        <sz val="16"/>
        <color rgb="FF096377"/>
        <rFont val="Arial"/>
        <family val="2"/>
      </rPr>
      <t>.</t>
    </r>
  </si>
  <si>
    <r>
      <rPr>
        <b/>
        <sz val="16"/>
        <color rgb="FF096377"/>
        <rFont val="Tahoma"/>
        <family val="2"/>
      </rPr>
      <t>ÉCRAN DE SAISIE</t>
    </r>
    <r>
      <rPr>
        <sz val="16"/>
        <color rgb="FF096377"/>
        <rFont val="Tahoma"/>
        <family val="2"/>
      </rPr>
      <t xml:space="preserve">
Saisissez ici vos consommations dans les cases </t>
    </r>
    <r>
      <rPr>
        <b/>
        <sz val="16"/>
        <color rgb="FFF39912"/>
        <rFont val="Tahoma"/>
        <family val="2"/>
      </rPr>
      <t>orange</t>
    </r>
    <r>
      <rPr>
        <sz val="16"/>
        <color rgb="FF096377"/>
        <rFont val="Tahoma"/>
        <family val="2"/>
      </rPr>
      <t>.</t>
    </r>
  </si>
  <si>
    <r>
      <rPr>
        <b/>
        <sz val="12"/>
        <color rgb="FF096377"/>
        <rFont val="Tahoma"/>
        <family val="2"/>
      </rPr>
      <t>Bienvenue et merci d'utiliser MicMac !</t>
    </r>
    <r>
      <rPr>
        <sz val="12"/>
        <color rgb="FF096377"/>
        <rFont val="Tahoma"/>
        <family val="2"/>
      </rPr>
      <t xml:space="preserve">
Vous vous demandez quel est votre impact individuel concernant la problématique du changement climatique ?
Vous voulez montrer l'exemple ? Vous voulez "faire votre part" ? Vous souhaitez agir à votre niveau en modifiant vos habitudes pour que votre impact soit le plus faible possible ?
Mais vous n'êtes pas sûr-e de savoir par où commencer et vous voudriez être certain-e de faire des actions efficaces ?
MicMac va :
- vous permettre </t>
    </r>
    <r>
      <rPr>
        <b/>
        <sz val="12"/>
        <color rgb="FF096377"/>
        <rFont val="Tahoma"/>
        <family val="2"/>
      </rPr>
      <t>d'évaluer simplement et rapidement</t>
    </r>
    <r>
      <rPr>
        <sz val="12"/>
        <color rgb="FF096377"/>
        <rFont val="Tahoma"/>
        <family val="2"/>
      </rPr>
      <t xml:space="preserve"> l'impact de vos pratiques et de vos gestes quotidiens,
- vous permettre </t>
    </r>
    <r>
      <rPr>
        <b/>
        <sz val="12"/>
        <color rgb="FF096377"/>
        <rFont val="Tahoma"/>
        <family val="2"/>
      </rPr>
      <t>d'identifier l'origine de vos plus gros impacts</t>
    </r>
    <r>
      <rPr>
        <sz val="12"/>
        <color rgb="FF096377"/>
        <rFont val="Tahoma"/>
        <family val="2"/>
      </rPr>
      <t xml:space="preserve">,
- vous donner </t>
    </r>
    <r>
      <rPr>
        <b/>
        <sz val="12"/>
        <color rgb="FF096377"/>
        <rFont val="Tahoma"/>
        <family val="2"/>
      </rPr>
      <t>plusieurs pistes d'actions pour les réduire</t>
    </r>
    <r>
      <rPr>
        <sz val="12"/>
        <color rgb="FF096377"/>
        <rFont val="Tahoma"/>
        <family val="2"/>
      </rPr>
      <t>.
En pratique, vous allez d'abord saisir quelques informations sur vos habitudes. Ensuite vous pourrez voir une évaluation de votre impact sur le climat et identifier des actions possibles. Enfin, vous pourrez également faire une simulation du coût qu'aurait pour vous une contribution énergie/climat, une taxe carbone ou CO2 ou bien une augmentation des prix des carburants.
MicMac a été conçu par les associations TaCa et Avenir Climatique sur une idée originale de TaCa.</t>
    </r>
  </si>
  <si>
    <r>
      <rPr>
        <sz val="11"/>
        <color rgb="FF096377"/>
        <rFont val="Tahoma"/>
        <family val="2"/>
      </rPr>
      <t>À la fin, vous pouvez nous aider à améliorer l'outil en répondant à notre questionnaire d'amélioration !</t>
    </r>
    <r>
      <rPr>
        <sz val="14"/>
        <color rgb="FF096377"/>
        <rFont val="Tahoma"/>
        <family val="2"/>
      </rPr>
      <t xml:space="preserve"> </t>
    </r>
    <r>
      <rPr>
        <sz val="10"/>
        <color rgb="FF096377"/>
        <rFont val="Tahoma"/>
        <family val="2"/>
      </rPr>
      <t>(cliquez ci-dessous)</t>
    </r>
  </si>
  <si>
    <r>
      <rPr>
        <b/>
        <sz val="16"/>
        <color rgb="FF096377"/>
        <rFont val="Tahoma"/>
        <family val="2"/>
      </rPr>
      <t>ÉCRAN DES RÉSULTATS</t>
    </r>
    <r>
      <rPr>
        <sz val="16"/>
        <color rgb="FF096377"/>
        <rFont val="Tahoma"/>
        <family val="2"/>
      </rPr>
      <t xml:space="preserve">
Vous pouvez voir ici vos résultats.</t>
    </r>
  </si>
  <si>
    <r>
      <t xml:space="preserve">TOTAL GÉNÉRAL
</t>
    </r>
    <r>
      <rPr>
        <sz val="16"/>
        <color rgb="FF096377"/>
        <rFont val="Tahoma"/>
        <family val="2"/>
      </rPr>
      <t>(avec services publics)</t>
    </r>
  </si>
  <si>
    <r>
      <t xml:space="preserve">TOTAL GÉNÉRAL
</t>
    </r>
    <r>
      <rPr>
        <sz val="16"/>
        <color rgb="FF096377"/>
        <rFont val="Tahoma"/>
        <family val="2"/>
      </rPr>
      <t>(hors services publics)</t>
    </r>
  </si>
  <si>
    <t>Total viandes &amp; poissons</t>
  </si>
  <si>
    <r>
      <t xml:space="preserve">TOTAL GÉNÉRAL
</t>
    </r>
    <r>
      <rPr>
        <b/>
        <sz val="16"/>
        <color rgb="FF096377"/>
        <rFont val="Arial"/>
        <family val="2"/>
      </rPr>
      <t>(hors services publics)</t>
    </r>
  </si>
  <si>
    <r>
      <t xml:space="preserve">État
</t>
    </r>
    <r>
      <rPr>
        <b/>
        <sz val="14"/>
        <color rgb="FF096377"/>
        <rFont val="Arial"/>
        <family val="2"/>
      </rPr>
      <t>(Services publics, santé, éducation, défense, etc.)</t>
    </r>
  </si>
  <si>
    <r>
      <rPr>
        <b/>
        <sz val="12"/>
        <color rgb="FF096377"/>
        <rFont val="Tahoma"/>
        <family val="2"/>
      </rPr>
      <t>PISTES  D'AMÉLIORATION</t>
    </r>
    <r>
      <rPr>
        <sz val="10"/>
        <color rgb="FF096377"/>
        <rFont val="Tahoma"/>
        <family val="2"/>
      </rPr>
      <t xml:space="preserve">
- Effectuer des travaux de rénovation thermique.
- Limiter le chauffage (NB : passer de 20 à 19° représente 7% de conso en moins)
- Mettre des pulls, éviter de chauffer les pièces où l’on n’est pas souvent.
- Éviter de chauffer quand on n’est pas là.
- Éviter la climatisation.
- Veiller à l'entretien du matériel électroménager.
- Privilégier la lumière naturelle (penser à l'orientation du bureau et des fauteuils/canapés pour profiter au maximum de la lumière du jour).
- Utiliser des ampoules basse consommation.</t>
    </r>
  </si>
  <si>
    <r>
      <rPr>
        <b/>
        <sz val="10"/>
        <color rgb="FF096377"/>
        <rFont val="Tahoma"/>
        <family val="2"/>
      </rPr>
      <t>GES</t>
    </r>
    <r>
      <rPr>
        <sz val="10"/>
        <color rgb="FF096377"/>
        <rFont val="Tahoma"/>
        <family val="2"/>
      </rPr>
      <t xml:space="preserve"> : Gaz à Effets de Serre</t>
    </r>
  </si>
  <si>
    <r>
      <rPr>
        <b/>
        <sz val="12"/>
        <color rgb="FF096377"/>
        <rFont val="Tahoma"/>
        <family val="2"/>
      </rPr>
      <t>PERFORMANCES ÉNERGÉTIQUES ET CLIMATIQUES</t>
    </r>
    <r>
      <rPr>
        <sz val="10"/>
        <color rgb="FF096377"/>
        <rFont val="Tahoma"/>
        <family val="2"/>
      </rPr>
      <t xml:space="preserve">
Le tableau vous indique dans quelle catégorie vous vous situez (de A à F).</t>
    </r>
  </si>
  <si>
    <r>
      <rPr>
        <b/>
        <sz val="12"/>
        <color rgb="FF096377"/>
        <rFont val="Tahoma"/>
        <family val="2"/>
      </rPr>
      <t>PISTES D'AMÉLIORATION</t>
    </r>
    <r>
      <rPr>
        <sz val="10"/>
        <color rgb="FF096377"/>
        <rFont val="Tahoma"/>
        <family val="2"/>
      </rPr>
      <t xml:space="preserve">
- Faire du covoiturage pour les trajets réguliers/quotidiens (travail) ou les déplacements plus longs : aller sur un site de covoiturage et indiquer ses trajets réguliers ou chercher quelqu'un qui les fait aussi.
- Privilégier le vélo pour les petits déplacements.
- Privilégier les transports en commun.
- Limiter les déplacements en avion, préférer le train pour les voyages nationaux.
- Déménager pour aller au travail à pied.</t>
    </r>
  </si>
  <si>
    <r>
      <rPr>
        <b/>
        <sz val="12"/>
        <color rgb="FF096377"/>
        <rFont val="Tahoma"/>
        <family val="2"/>
      </rPr>
      <t>PISTES D'AMÉLIORATION</t>
    </r>
    <r>
      <rPr>
        <sz val="10"/>
        <color rgb="FF096377"/>
        <rFont val="Tahoma"/>
        <family val="2"/>
      </rPr>
      <t xml:space="preserve">
- Préférer les fruits et légumes de saison et de production locale.
- Limiter fortement la consommation de viande, notamment la viande rouge.</t>
    </r>
  </si>
  <si>
    <r>
      <rPr>
        <b/>
        <sz val="12"/>
        <color rgb="FF096377"/>
        <rFont val="Tahoma"/>
        <family val="2"/>
      </rPr>
      <t>PISTES D'AMÉLIORATION</t>
    </r>
    <r>
      <rPr>
        <sz val="10"/>
        <color rgb="FF096377"/>
        <rFont val="Tahoma"/>
        <family val="2"/>
      </rPr>
      <t xml:space="preserve">
- Work in progress.</t>
    </r>
  </si>
  <si>
    <t>de saison : non comptés car très faibles émissions</t>
  </si>
  <si>
    <t>Services gratuits de l'Etat et des collectivités
Santé, routes, éducation, justice, défense, etc.</t>
  </si>
  <si>
    <r>
      <t xml:space="preserve">L'équivalent CO2 et l'équivalent carbone permettent de mesurer tous les deux </t>
    </r>
    <r>
      <rPr>
        <b/>
        <sz val="10"/>
        <color rgb="FF096377"/>
        <rFont val="Tahoma"/>
        <family val="2"/>
      </rPr>
      <t>la même chose</t>
    </r>
    <r>
      <rPr>
        <sz val="10"/>
        <color rgb="FF096377"/>
        <rFont val="Tahoma"/>
        <family val="2"/>
      </rPr>
      <t xml:space="preserve"> : </t>
    </r>
    <r>
      <rPr>
        <b/>
        <sz val="10"/>
        <color rgb="FF096377"/>
        <rFont val="Tahoma"/>
        <family val="2"/>
      </rPr>
      <t>les dégâts climatiques de nos émissions</t>
    </r>
    <r>
      <rPr>
        <sz val="10"/>
        <color rgb="FF096377"/>
        <rFont val="Tahoma"/>
        <family val="2"/>
      </rPr>
      <t xml:space="preserve">, c'est-à-dire, grosso modo, le réchauffement terrestre que ces émissions vont entraîner. C'est exactement pareil que les kilogrammes (kg) et les tonnes qui servent à mesurer une masse, ou bien les euros et les dollars qui servent à mesurer la valeur marchande des choses. 
Et, de la même manière, les dégâts climatiques exprimés en équivalent CO2 ne vont pas avoir la même valeur que les dégâts climatique exprimés en équivalent carbone : de même qu'une masse de 1 tonne équivaut à une masse de 1000 kg (rapport 1 pour 1000), </t>
    </r>
    <r>
      <rPr>
        <b/>
        <sz val="10"/>
        <color rgb="FF096377"/>
        <rFont val="Tahoma"/>
        <family val="2"/>
      </rPr>
      <t>un dégât climatique de 1 kg équivalent carbone équivaut à 3,7 kg équivalent CO2</t>
    </r>
    <r>
      <rPr>
        <sz val="10"/>
        <color rgb="FF096377"/>
        <rFont val="Tahoma"/>
        <family val="2"/>
      </rPr>
      <t xml:space="preserve">, c'est-à-dire presque 4 fois plus.
Plus précisément :
- émettre 1 kg équivalent carbone (noté "1 kg eq-C" ou "1 kgCe"), c'est faire autant de dégâts climatiques que si on avait brûlé </t>
    </r>
    <r>
      <rPr>
        <b/>
        <sz val="10"/>
        <color rgb="FF096377"/>
        <rFont val="Tahoma"/>
        <family val="2"/>
      </rPr>
      <t>1 kg de carbone pur</t>
    </r>
    <r>
      <rPr>
        <sz val="10"/>
        <color rgb="FF096377"/>
        <rFont val="Tahoma"/>
        <family val="2"/>
      </rPr>
      <t xml:space="preserve">.
- émettre 1 kg équivalent CO2 (noté "1 kg eq-CO2" ou "1 kgCO2e"), c'est faire autant de dégâts climatiques que si on émettait </t>
    </r>
    <r>
      <rPr>
        <b/>
        <sz val="10"/>
        <color rgb="FF096377"/>
        <rFont val="Tahoma"/>
        <family val="2"/>
      </rPr>
      <t>1 kg de CO2</t>
    </r>
    <r>
      <rPr>
        <sz val="10"/>
        <color rgb="FF096377"/>
        <rFont val="Tahoma"/>
        <family val="2"/>
      </rPr>
      <t xml:space="preserve">.
En pratique, si on brûle </t>
    </r>
    <r>
      <rPr>
        <b/>
        <sz val="10"/>
        <color rgb="FF096377"/>
        <rFont val="Tahoma"/>
        <family val="2"/>
      </rPr>
      <t>1 kg de carbone pur</t>
    </r>
    <r>
      <rPr>
        <sz val="10"/>
        <color rgb="FF096377"/>
        <rFont val="Tahoma"/>
        <family val="2"/>
      </rPr>
      <t xml:space="preserve">, on émet </t>
    </r>
    <r>
      <rPr>
        <b/>
        <sz val="10"/>
        <color rgb="FF096377"/>
        <rFont val="Tahoma"/>
        <family val="2"/>
      </rPr>
      <t>3,7 kg de CO2</t>
    </r>
    <r>
      <rPr>
        <sz val="10"/>
        <color rgb="FF096377"/>
        <rFont val="Tahoma"/>
        <family val="2"/>
      </rPr>
      <t xml:space="preserve"> (très exactement 12/44 kg), d'où le rapport 3,7 entre les deux unités.
On peut bien sûr utiliser les équivalents carbone et CO2 pour exprimer les dégâts climatiques de tous les gaz à effet de serre. Ainsi, émettre 1 kg de méthane, c'est autant de dégâts climatiques qu'émettre 25 kg de CO2. On dira que 1 kg de méthane équivaut à 25 kg CO2e, soit encore 6,8 kg Ce.</t>
    </r>
  </si>
  <si>
    <r>
      <rPr>
        <b/>
        <sz val="16"/>
        <color rgb="FF096377"/>
        <rFont val="Tahoma"/>
        <family val="2"/>
      </rPr>
      <t>ÉCRAN DE SIMULATION DU PRIX DU CARBONE</t>
    </r>
    <r>
      <rPr>
        <sz val="16"/>
        <color rgb="FF096377"/>
        <rFont val="Tahoma"/>
        <family val="2"/>
      </rPr>
      <t xml:space="preserve">
Vous pouvez voir ici l'impact d'une taxe carbone ou d'une augmentation du prix du carburant sur votre budget.</t>
    </r>
  </si>
  <si>
    <r>
      <rPr>
        <b/>
        <sz val="10"/>
        <color rgb="FF096377"/>
        <rFont val="Tahoma"/>
        <family val="2"/>
      </rPr>
      <t>Augmentation du prix du carburant</t>
    </r>
    <r>
      <rPr>
        <sz val="10"/>
        <color rgb="FF096377"/>
        <rFont val="Tahoma"/>
        <family val="2"/>
      </rPr>
      <t xml:space="preserve"> : Si le carburant est à 1,5 €/L et que vous voulez connaître l'impact à 2 €/L, indiquez "0,5" dans la case (augmentation de 0,5 €/L).
</t>
    </r>
    <r>
      <rPr>
        <b/>
        <sz val="10"/>
        <color rgb="FF096377"/>
        <rFont val="Tahoma"/>
        <family val="2"/>
      </rPr>
      <t>Prix du CO2 - taxe CO2</t>
    </r>
    <r>
      <rPr>
        <sz val="10"/>
        <color rgb="FF096377"/>
        <rFont val="Tahoma"/>
        <family val="2"/>
      </rPr>
      <t xml:space="preserve"> : Comme valeur par défaut, vous pouvez mettre 20 €/tonne, ce qui était la valeur prévue par le dernier projet de taxe carbone. A terme, certains économistes suggèrent qu'une telle taxe devrait atteindre 200 €/tonne.
</t>
    </r>
    <r>
      <rPr>
        <b/>
        <sz val="10"/>
        <color rgb="FF096377"/>
        <rFont val="Tahoma"/>
        <family val="2"/>
      </rPr>
      <t>Surcoût total par tonne de carbone</t>
    </r>
    <r>
      <rPr>
        <sz val="10"/>
        <color rgb="FF096377"/>
        <rFont val="Tahoma"/>
        <family val="2"/>
      </rPr>
      <t xml:space="preserve"> : Le surcoût total est calculé automatiquement, il s'agit du surcoût des 2 premières lignes cumulées.</t>
    </r>
  </si>
  <si>
    <r>
      <rPr>
        <b/>
        <sz val="11"/>
        <color rgb="FF096377"/>
        <rFont val="Tahoma"/>
        <family val="2"/>
      </rPr>
      <t>Biens de consommation : Euros/an</t>
    </r>
    <r>
      <rPr>
        <sz val="9"/>
        <color rgb="FF096377"/>
        <rFont val="Tahoma"/>
        <family val="2"/>
      </rPr>
      <t xml:space="preserve">
L'énergie grise, c'est à dire le carbone nécessité pour fabriquer les objets qu'on achète, est beaucoup plus importante dans les objets et services de haute technologie que dans les objets et services courants (vêtements, mobilier, plombier).
Il s'agit ici de répartir votre budget d'achat annuel entre les 2 postes proposés. Mettre les abonnements téléphonie dans le 1er poste.
N'oubliez pas les budgets cadeau Noël et anniversaire. Scoop: les dons à taca et Avenir Climatique sont estimés à 0g Ce/€ !</t>
    </r>
  </si>
  <si>
    <r>
      <rPr>
        <b/>
        <sz val="11"/>
        <color rgb="FF096377"/>
        <rFont val="Tahoma"/>
        <family val="2"/>
      </rPr>
      <t>Indiquez vos déplacements personnels et pas les déplacements professionnels.</t>
    </r>
    <r>
      <rPr>
        <sz val="9"/>
        <color rgb="FF096377"/>
        <rFont val="Tahoma"/>
        <family val="2"/>
      </rPr>
      <t xml:space="preserve">
</t>
    </r>
    <r>
      <rPr>
        <b/>
        <sz val="9"/>
        <color rgb="FF096377"/>
        <rFont val="Tahoma"/>
        <family val="2"/>
      </rPr>
      <t>Kilométrage annuel</t>
    </r>
    <r>
      <rPr>
        <sz val="9"/>
        <color rgb="FF096377"/>
        <rFont val="Tahoma"/>
        <family val="2"/>
      </rPr>
      <t xml:space="preserve"> de vos déplacements PERSONNELS (cela comprend le trajet maison-travail mais pas ceux effectués dans le cadre de vos fonctions)
</t>
    </r>
    <r>
      <rPr>
        <b/>
        <sz val="9"/>
        <color rgb="FF096377"/>
        <rFont val="Tahoma"/>
        <family val="2"/>
      </rPr>
      <t xml:space="preserve">Nombre moyen d'usagers </t>
    </r>
    <r>
      <rPr>
        <sz val="9"/>
        <color rgb="FF096377"/>
        <rFont val="Tahoma"/>
        <family val="2"/>
      </rPr>
      <t xml:space="preserve">: les personnes vous accompagnant de manière régulière et partageant donc l'usage du vehicule.
</t>
    </r>
    <r>
      <rPr>
        <b/>
        <sz val="9"/>
        <color rgb="FF096377"/>
        <rFont val="Tahoma"/>
        <family val="2"/>
      </rPr>
      <t>Conso moyenne aux 100</t>
    </r>
    <r>
      <rPr>
        <sz val="9"/>
        <color rgb="FF096377"/>
        <rFont val="Tahoma"/>
        <family val="2"/>
      </rPr>
      <t xml:space="preserve"> : ci-dessous des valeurs standards si vous ne savez pas la consommation de votre voiture (source, guide facteurs émissions ADEME V6) :
* Essence : 6L (5CV et moins), 7L (6 à 10 CV), 11L (11 CV et plus)
* Diesel : 7L (5CV et moins), 9L (6 à 10 CV), 11L (11 CV et plus)
* Hybride : enlever 15 % aux consommations ci-dessus (source ADEME : http://www2.ademe.fr/servlet/KBaseShow?catid=13655)
</t>
    </r>
    <r>
      <rPr>
        <b/>
        <sz val="9"/>
        <color rgb="FF096377"/>
        <rFont val="Tahoma"/>
        <family val="2"/>
      </rPr>
      <t>Attention pour l'avion</t>
    </r>
    <r>
      <rPr>
        <sz val="9"/>
        <color rgb="FF096377"/>
        <rFont val="Tahoma"/>
        <family val="2"/>
      </rPr>
      <t xml:space="preserve"> : on vous demande le nombre d'heures par an dans l'avion (afin de pénaliser les vols court courrier).
</t>
    </r>
    <r>
      <rPr>
        <b/>
        <sz val="9"/>
        <color rgb="FF096377"/>
        <rFont val="Tahoma"/>
        <family val="2"/>
      </rPr>
      <t>Attention pour le train et les transports en commun</t>
    </r>
    <r>
      <rPr>
        <sz val="9"/>
        <color rgb="FF096377"/>
        <rFont val="Tahoma"/>
        <family val="2"/>
      </rPr>
      <t xml:space="preserve"> : le nombre d'heures par semaine à indiquer est le nombre d'heure effectivement passées dans le bus ou le métro, il ne faut pas compter le temps d'attente aux correspondances. Le train de banlieue et le RER comptent dans le temps de métro et non de train.</t>
    </r>
  </si>
  <si>
    <r>
      <rPr>
        <b/>
        <sz val="11"/>
        <color rgb="FF096377"/>
        <rFont val="Tahoma"/>
        <family val="2"/>
      </rPr>
      <t>INDICATEURS</t>
    </r>
    <r>
      <rPr>
        <b/>
        <sz val="9"/>
        <color rgb="FF096377"/>
        <rFont val="Tahoma"/>
        <family val="2"/>
      </rPr>
      <t xml:space="preserve">
</t>
    </r>
    <r>
      <rPr>
        <sz val="9"/>
        <color rgb="FF096377"/>
        <rFont val="Tahoma"/>
        <family val="2"/>
      </rPr>
      <t xml:space="preserve">(pour apprécier la quantité totale pour 1 SEMAINE)
</t>
    </r>
    <r>
      <rPr>
        <b/>
        <sz val="9"/>
        <color rgb="FF096377"/>
        <rFont val="Tahoma"/>
        <family val="2"/>
      </rPr>
      <t>Viande</t>
    </r>
    <r>
      <rPr>
        <sz val="9"/>
        <color rgb="FF096377"/>
        <rFont val="Tahoma"/>
        <family val="2"/>
      </rPr>
      <t xml:space="preserve">
* Un steack haché pèse 100 g environ
* Un oeuf pèse environ 50 g : 6 oeufs pèsent 0,3 kg ; 20 oeufs pèsent 1 kg
* Une portion: 0,15Kg
</t>
    </r>
    <r>
      <rPr>
        <b/>
        <sz val="9"/>
        <color rgb="FF096377"/>
        <rFont val="Tahoma"/>
        <family val="2"/>
      </rPr>
      <t>Laitages</t>
    </r>
    <r>
      <rPr>
        <sz val="9"/>
        <color rgb="FF096377"/>
        <rFont val="Tahoma"/>
        <family val="2"/>
      </rPr>
      <t xml:space="preserve">
Portion fromage : 0,05Kg
Portion laitages : 0,125Kg
</t>
    </r>
    <r>
      <rPr>
        <b/>
        <sz val="9"/>
        <color rgb="FF096377"/>
        <rFont val="Tahoma"/>
        <family val="2"/>
      </rPr>
      <t>Exemples de fruits et légumes arrivés par avion :</t>
    </r>
    <r>
      <rPr>
        <sz val="9"/>
        <color rgb="FF096377"/>
        <rFont val="Tahoma"/>
        <family val="2"/>
      </rPr>
      <t xml:space="preserve">
* Cerises, fraises et raisins de l'hémisphère sud,
* Ananas de Côte d'Ivoire, litchis de la Réunion
* Bananes, oranges d'Amérique du Sud
</t>
    </r>
    <r>
      <rPr>
        <b/>
        <sz val="9"/>
        <color rgb="FF096377"/>
        <rFont val="Tahoma"/>
        <family val="2"/>
      </rPr>
      <t>Plats cuisinés et conserves</t>
    </r>
    <r>
      <rPr>
        <sz val="9"/>
        <color rgb="FF096377"/>
        <rFont val="Tahoma"/>
        <family val="2"/>
      </rPr>
      <t xml:space="preserve">
Une boîte de conserve format classique contient 0,8 kg
</t>
    </r>
  </si>
  <si>
    <r>
      <rPr>
        <b/>
        <sz val="11"/>
        <color rgb="FF096377"/>
        <rFont val="Tahoma"/>
        <family val="2"/>
      </rPr>
      <t>Finances : Euros</t>
    </r>
    <r>
      <rPr>
        <sz val="9"/>
        <color rgb="FF096377"/>
        <rFont val="Tahoma"/>
        <family val="2"/>
      </rPr>
      <t xml:space="preserve">
Il faut estimer ici la valeur de vos actifs financiers (divisez par 2 si vous êtes en couple avec communauté réduite aux acquets).
L'empreinte carbone est différente entre les placements classiques et les placements responsables.</t>
    </r>
  </si>
  <si>
    <r>
      <rPr>
        <sz val="10"/>
        <color rgb="FF096377"/>
        <rFont val="Tahoma"/>
        <family val="2"/>
      </rPr>
      <t xml:space="preserve">En règle générale, les données à rentrer dans cet outil sont vos </t>
    </r>
    <r>
      <rPr>
        <b/>
        <sz val="10"/>
        <color rgb="FF096377"/>
        <rFont val="Tahoma"/>
        <family val="2"/>
      </rPr>
      <t>données personnelles</t>
    </r>
    <r>
      <rPr>
        <sz val="10"/>
        <color rgb="FF096377"/>
        <rFont val="Tahoma"/>
        <family val="2"/>
      </rPr>
      <t xml:space="preserve"> et pas celles de votre foyer.</t>
    </r>
    <r>
      <rPr>
        <sz val="9"/>
        <color rgb="FF096377"/>
        <rFont val="Tahoma"/>
        <family val="2"/>
      </rPr>
      <t xml:space="preserve">
</t>
    </r>
    <r>
      <rPr>
        <b/>
        <sz val="9"/>
        <color rgb="FF096377"/>
        <rFont val="Tahoma"/>
        <family val="2"/>
      </rPr>
      <t xml:space="preserve">Le logement est un cas particulier </t>
    </r>
    <r>
      <rPr>
        <sz val="9"/>
        <color rgb="FF096377"/>
        <rFont val="Tahoma"/>
        <family val="2"/>
      </rPr>
      <t xml:space="preserve">: il faut rentrer les </t>
    </r>
    <r>
      <rPr>
        <b/>
        <sz val="9"/>
        <color rgb="FF096377"/>
        <rFont val="Tahoma"/>
        <family val="2"/>
      </rPr>
      <t>consommations de votre foyer</t>
    </r>
    <r>
      <rPr>
        <sz val="9"/>
        <color rgb="FF096377"/>
        <rFont val="Tahoma"/>
        <family val="2"/>
      </rPr>
      <t xml:space="preserve"> et son nombre d'occupants. L'outil divise les émissions du foyer en part égale pour chaque occupant.
La surface du logement est utilisée dans la partie resultat pour comparer votre logement avec des standards au m2.
</t>
    </r>
    <r>
      <rPr>
        <b/>
        <sz val="9"/>
        <color rgb="FF096377"/>
        <rFont val="Tahoma"/>
        <family val="2"/>
      </rPr>
      <t xml:space="preserve">Astuce </t>
    </r>
    <r>
      <rPr>
        <sz val="9"/>
        <color rgb="FF096377"/>
        <rFont val="Tahoma"/>
        <family val="2"/>
      </rPr>
      <t xml:space="preserve">: Vous trouverez vos consommations annuelles d'énergie sur vos factures de gaz et d'électricité ou sur votre compte en ligne sur le site de votre fournisseur.
En première approximation l'outil néglige l'impact du chauffage au bois.
Si vous utilisez plusieurs logements (par exemple une residence secondaire) il faut se debrouiller à "ramener" ces consommations dans celles du logement principal.
</t>
    </r>
  </si>
  <si>
    <t>kg équivalent
CO2</t>
  </si>
  <si>
    <t>en carbone équivalent</t>
  </si>
  <si>
    <t>kg carbone équivalent</t>
  </si>
  <si>
    <t>kg C/1000kWh</t>
  </si>
  <si>
    <t>kg C/Litre</t>
  </si>
  <si>
    <t>kg C/heure</t>
  </si>
  <si>
    <t>kg C/(100 km)</t>
  </si>
  <si>
    <t>kg C/kg</t>
  </si>
  <si>
    <t>kg C/litre</t>
  </si>
  <si>
    <t>kg C/an</t>
  </si>
  <si>
    <t>kg C/1000€</t>
  </si>
  <si>
    <t>kg C/citoyen</t>
  </si>
  <si>
    <t>Valeur en € de vos actifs financiers (épargne, livrets, actions, assurance vie, PEL, ...)</t>
  </si>
  <si>
    <t>Facture en €/mois</t>
  </si>
  <si>
    <t>Calculateur Consomation Energétique</t>
  </si>
  <si>
    <t>électricité</t>
  </si>
  <si>
    <t>Elyotherm.fr</t>
  </si>
  <si>
    <t>JeChange.fr (életricité)</t>
  </si>
  <si>
    <t>kWh / an</t>
  </si>
  <si>
    <t>Version</t>
  </si>
  <si>
    <t>Date de la version</t>
  </si>
  <si>
    <t>Changement par rapport version précédente</t>
  </si>
  <si>
    <t>V1.0</t>
  </si>
  <si>
    <t>V1.01</t>
  </si>
  <si>
    <t>10/21/2014</t>
  </si>
  <si>
    <t>correction calcul résultat Carbone du train dans l'onglet saisie</t>
  </si>
  <si>
    <t>La différence entre carbone et CO2 ? Voir la foire aux questions.</t>
  </si>
  <si>
    <r>
      <rPr>
        <b/>
        <sz val="16"/>
        <color rgb="FF096377"/>
        <rFont val="Tahoma"/>
        <family val="2"/>
      </rPr>
      <t xml:space="preserve">SOURCES DES DONNÉES </t>
    </r>
    <r>
      <rPr>
        <sz val="14"/>
        <color rgb="FF096377"/>
        <rFont val="Tahoma"/>
        <family val="2"/>
      </rPr>
      <t>Vous verrez ici les sources des différentes données utilisées pour cet outil.</t>
    </r>
  </si>
  <si>
    <t>Simulation Facture énergétique</t>
  </si>
  <si>
    <t>Ajout d'une aide à l'estimation énergétique dans l'onglet FAQ
Ajout d'un onglet version (et ajout du contenu du fichier version du drive)</t>
  </si>
  <si>
    <t>Cout du kWh électrique</t>
  </si>
  <si>
    <t>Cout du kWh de divers sources</t>
  </si>
  <si>
    <t>V1.2</t>
  </si>
  <si>
    <t>MicMac V1.2 - 19/10/2016</t>
  </si>
  <si>
    <r>
      <rPr>
        <b/>
        <sz val="20"/>
        <color rgb="FF096377"/>
        <rFont val="Tahoma"/>
        <family val="2"/>
      </rPr>
      <t>MODE D'EMPLOI</t>
    </r>
    <r>
      <rPr>
        <sz val="20"/>
        <color rgb="FF096377"/>
        <rFont val="Tahoma"/>
        <family val="2"/>
      </rPr>
      <t xml:space="preserve">
Vous trouverez ici comment utiliser l'outil.</t>
    </r>
  </si>
  <si>
    <t>Entrer la valeur de la facture mensuelle, pour obtenir une estimation de la consommation énergétique annuelle. Le coefficient utilisé est une moyenne obtenue auprès de divers source, sa valeure changeant peu suivant les fournisseurs (cf. sources des données)</t>
  </si>
  <si>
    <t>première version sous le nom MICMAC</t>
  </si>
  <si>
    <r>
      <t xml:space="preserve">État
</t>
    </r>
    <r>
      <rPr>
        <b/>
        <sz val="12"/>
        <color rgb="FF096377"/>
        <rFont val="Tahoma"/>
        <family val="2"/>
      </rPr>
      <t>(Services publics, santé, éducation, défense, etc.)</t>
    </r>
  </si>
  <si>
    <r>
      <t xml:space="preserve">TOTAL GÉNÉRAL
</t>
    </r>
    <r>
      <rPr>
        <b/>
        <sz val="14"/>
        <color rgb="FF096377"/>
        <rFont val="Tahoma"/>
        <family val="2"/>
      </rPr>
      <t>(avec services publics)</t>
    </r>
  </si>
  <si>
    <r>
      <t xml:space="preserve">TOTAL GÉNÉRAL
</t>
    </r>
    <r>
      <rPr>
        <b/>
        <sz val="14"/>
        <color rgb="FF096377"/>
        <rFont val="Tahoma"/>
        <family val="2"/>
      </rPr>
      <t>(hors services publics)</t>
    </r>
  </si>
  <si>
    <r>
      <rPr>
        <b/>
        <sz val="12"/>
        <color rgb="FF096377"/>
        <rFont val="Tahoma"/>
        <family val="2"/>
      </rPr>
      <t>PISTES D'AMÉLIORATION</t>
    </r>
    <r>
      <rPr>
        <sz val="10"/>
        <color rgb="FF096377"/>
        <rFont val="Tahoma"/>
        <family val="2"/>
      </rPr>
      <t xml:space="preserve">
- Changer pour une banque inverstissant plutôt vers des projets bas-carbone
Le site http://epargneclimat.com/ apporte des éléments à ce sujet</t>
    </r>
  </si>
  <si>
    <t>http://www.paris.fr/pratique/deplacements-voirie/transports-en-commun/promouvoir-les-transports-collectifs/rub_385_stand_10755_port_1208</t>
  </si>
  <si>
    <t>http://www.abm.fr/voyager-en-avion-le-guide-du-passager/en-complement/distances-et-durees-de-vol.html</t>
  </si>
  <si>
    <t>http://transports.blog.lemonde.fr/2013/03/11/les-petits-secrets-de-la-ratp-reveles-au-public/</t>
  </si>
  <si>
    <t>http://www.epargneclimat.com/documents/Classement.pdf</t>
  </si>
  <si>
    <t>http://www.epargneclimat.com</t>
  </si>
  <si>
    <t>€/kWh</t>
  </si>
  <si>
    <t>Estimation du cout du kWh par divers fournisseur, et divers type de compteur. La valeur utilisée est une moyenne de l'ensemble, ces valeurs changeant peu d'un fournisseur à un autre</t>
  </si>
  <si>
    <t>Estimation du cout du kWh pour divers source énergétiques</t>
  </si>
  <si>
    <t>CALCULATEUR CONSOMATION ENERGETIQUE</t>
  </si>
  <si>
    <t>Entrer la valeur de la facture mensuelle, pour obtenir une estimation de la consommation énergétique annuelle. Le coefficient utilisé est une moyenne obtenue auprès de divers source, sa valeure changeant peu suivant les fournisseurs (cf. sources des données)
Ce calcultateur est utilisé pour obtenir une estimation des kWh (kilo-Watt-heure) consomé dans une année si vous n'avez pas votre facture avec vous, mais que vous connaissez le montant payé par mois</t>
  </si>
  <si>
    <t>(Pour une aide à l'estimation, voir la page dédié)</t>
  </si>
  <si>
    <t>https://elyotherm.fr/comparatif-cout-energies-kwh</t>
  </si>
  <si>
    <t>http://www.jechange.fr/energie/electricite/guides/prix-electricite-kwh-2435</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</si>
</sst>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0\ _€_-;\-* #,##0.000\ _€_-;_-* &quot;-&quot;??\ _€_-;_-@_-"/>
    <numFmt numFmtId="168" formatCode="#,##0.00_ ;\-#,##0.00\ "/>
    <numFmt numFmtId="169" formatCode="#,##0.0&quot; kWh&quot;"/>
  </numFmts>
  <fonts count="50" x14ac:knownFonts="1">
    <font>
      <sz val="10"/>
      <name val="Arial"/>
      <family val="2"/>
    </font>
    <font>
      <sz val="14"/>
      <name val="Arial"/>
      <family val="2"/>
    </font>
    <font>
      <b/>
      <sz val="10"/>
      <name val="Arial"/>
      <family val="2"/>
    </font>
    <font>
      <u/>
      <sz val="10"/>
      <color indexed="12"/>
      <name val="Arial"/>
      <family val="2"/>
    </font>
    <font>
      <sz val="10"/>
      <color indexed="57"/>
      <name val="Arial"/>
      <family val="2"/>
    </font>
    <font>
      <b/>
      <sz val="14"/>
      <color indexed="57"/>
      <name val="Arial"/>
      <family val="2"/>
    </font>
    <font>
      <b/>
      <sz val="12"/>
      <name val="Arial"/>
      <family val="2"/>
    </font>
    <font>
      <u/>
      <sz val="14"/>
      <color indexed="12"/>
      <name val="Arial"/>
      <family val="2"/>
    </font>
    <font>
      <sz val="11"/>
      <color theme="0"/>
      <name val="Calibri"/>
      <family val="2"/>
      <scheme val="minor"/>
    </font>
    <font>
      <b/>
      <sz val="14.5"/>
      <name val="Arial"/>
      <family val="2"/>
    </font>
    <font>
      <b/>
      <sz val="11"/>
      <name val="Arial"/>
      <family val="2"/>
    </font>
    <font>
      <b/>
      <sz val="11"/>
      <color theme="0"/>
      <name val="Arial"/>
      <family val="2"/>
    </font>
    <font>
      <b/>
      <sz val="12"/>
      <color theme="9" tint="-0.249977111117893"/>
      <name val="Arial"/>
      <family val="2"/>
    </font>
    <font>
      <sz val="9"/>
      <color indexed="81"/>
      <name val="Tahoma"/>
      <family val="2"/>
    </font>
    <font>
      <b/>
      <sz val="12"/>
      <color theme="3" tint="-0.499984740745262"/>
      <name val="Arial"/>
      <family val="2"/>
    </font>
    <font>
      <b/>
      <sz val="16"/>
      <color rgb="FF096377"/>
      <name val="Arial"/>
      <family val="2"/>
    </font>
    <font>
      <sz val="16"/>
      <color rgb="FF096377"/>
      <name val="Arial"/>
      <family val="2"/>
    </font>
    <font>
      <b/>
      <sz val="16"/>
      <color rgb="FFF39912"/>
      <name val="Arial"/>
      <family val="2"/>
    </font>
    <font>
      <b/>
      <sz val="18"/>
      <color rgb="FF096377"/>
      <name val="Tahoma"/>
      <family val="2"/>
    </font>
    <font>
      <b/>
      <sz val="12"/>
      <color rgb="FF096377"/>
      <name val="Tahoma"/>
      <family val="2"/>
    </font>
    <font>
      <b/>
      <sz val="11"/>
      <color rgb="FF096377"/>
      <name val="Tahoma"/>
      <family val="2"/>
    </font>
    <font>
      <b/>
      <sz val="10"/>
      <color rgb="FF096377"/>
      <name val="Tahoma"/>
      <family val="2"/>
    </font>
    <font>
      <b/>
      <u/>
      <sz val="8"/>
      <color rgb="FF096377"/>
      <name val="Tahoma"/>
      <family val="2"/>
    </font>
    <font>
      <sz val="16"/>
      <color rgb="FF096377"/>
      <name val="Tahoma"/>
      <family val="2"/>
    </font>
    <font>
      <b/>
      <sz val="16"/>
      <color rgb="FF096377"/>
      <name val="Tahoma"/>
      <family val="2"/>
    </font>
    <font>
      <b/>
      <sz val="16"/>
      <color rgb="FFF39912"/>
      <name val="Tahoma"/>
      <family val="2"/>
    </font>
    <font>
      <sz val="11"/>
      <color rgb="FF096377"/>
      <name val="Tahoma"/>
      <family val="2"/>
    </font>
    <font>
      <b/>
      <sz val="11"/>
      <color rgb="FFF39912"/>
      <name val="Tahoma"/>
      <family val="2"/>
    </font>
    <font>
      <b/>
      <sz val="12"/>
      <color rgb="FFF39912"/>
      <name val="Tahoma"/>
      <family val="2"/>
    </font>
    <font>
      <b/>
      <sz val="26"/>
      <color rgb="FF096377"/>
      <name val="Tahoma"/>
      <family val="2"/>
    </font>
    <font>
      <sz val="12"/>
      <color rgb="FF096377"/>
      <name val="Tahoma"/>
      <family val="2"/>
    </font>
    <font>
      <sz val="10"/>
      <color rgb="FF096377"/>
      <name val="Tahoma"/>
      <family val="2"/>
    </font>
    <font>
      <sz val="18"/>
      <color rgb="FF096377"/>
      <name val="Tahoma"/>
      <family val="2"/>
    </font>
    <font>
      <sz val="14"/>
      <color rgb="FF096377"/>
      <name val="Tahoma"/>
      <family val="2"/>
    </font>
    <font>
      <b/>
      <sz val="10"/>
      <name val="Tahoma"/>
      <family val="2"/>
    </font>
    <font>
      <u/>
      <sz val="10"/>
      <color indexed="12"/>
      <name val="Tahoma"/>
      <family val="2"/>
    </font>
    <font>
      <b/>
      <sz val="14"/>
      <color rgb="FF096377"/>
      <name val="Tahoma"/>
      <family val="2"/>
    </font>
    <font>
      <b/>
      <sz val="14"/>
      <color rgb="FF096377"/>
      <name val="Arial"/>
      <family val="2"/>
    </font>
    <font>
      <sz val="12"/>
      <name val="Tahoma"/>
      <family val="2"/>
    </font>
    <font>
      <u/>
      <sz val="10"/>
      <color rgb="FF096377"/>
      <name val="Arial"/>
      <family val="2"/>
    </font>
    <font>
      <sz val="9"/>
      <color rgb="FF096377"/>
      <name val="Tahoma"/>
      <family val="2"/>
    </font>
    <font>
      <b/>
      <sz val="9"/>
      <color rgb="FF096377"/>
      <name val="Tahoma"/>
      <family val="2"/>
    </font>
    <font>
      <u/>
      <sz val="9"/>
      <color rgb="FF096377"/>
      <name val="Tahoma"/>
      <family val="2"/>
    </font>
    <font>
      <sz val="10"/>
      <name val="Arial"/>
      <family val="2"/>
    </font>
    <font>
      <b/>
      <sz val="8"/>
      <name val="Arial"/>
      <family val="2"/>
    </font>
    <font>
      <sz val="8"/>
      <name val="Arial"/>
      <family val="2"/>
    </font>
    <font>
      <b/>
      <sz val="8"/>
      <color rgb="FF096377"/>
      <name val="Tahoma"/>
      <family val="2"/>
    </font>
    <font>
      <sz val="20"/>
      <color rgb="FF096377"/>
      <name val="Tahoma"/>
      <family val="2"/>
    </font>
    <font>
      <b/>
      <sz val="20"/>
      <color rgb="FF096377"/>
      <name val="Tahoma"/>
      <family val="2"/>
    </font>
    <font>
      <sz val="10"/>
      <color theme="0"/>
      <name val="Arial"/>
      <family val="2"/>
    </font>
  </fonts>
  <fills count="16">
    <fill>
      <patternFill patternType="none"/>
    </fill>
    <fill>
      <patternFill patternType="gray125"/>
    </fill>
    <fill>
      <patternFill patternType="solid">
        <fgColor indexed="9"/>
        <bgColor indexed="26"/>
      </patternFill>
    </fill>
    <fill>
      <patternFill patternType="solid">
        <fgColor theme="0"/>
        <bgColor indexed="64"/>
      </patternFill>
    </fill>
    <fill>
      <patternFill patternType="solid">
        <fgColor theme="0"/>
        <bgColor indexed="22"/>
      </patternFill>
    </fill>
    <fill>
      <patternFill patternType="solid">
        <fgColor theme="9"/>
        <bgColor indexed="27"/>
      </patternFill>
    </fill>
    <fill>
      <patternFill patternType="solid">
        <fgColor theme="9"/>
        <bgColor indexed="64"/>
      </patternFill>
    </fill>
    <fill>
      <patternFill patternType="solid">
        <fgColor theme="4" tint="0.79998168889431442"/>
        <bgColor indexed="26"/>
      </patternFill>
    </fill>
    <fill>
      <patternFill patternType="solid">
        <fgColor theme="8" tint="0.79998168889431442"/>
        <bgColor indexed="64"/>
      </patternFill>
    </fill>
    <fill>
      <patternFill patternType="solid">
        <fgColor rgb="FFE3F3D1"/>
        <bgColor indexed="64"/>
      </patternFill>
    </fill>
    <fill>
      <patternFill patternType="solid">
        <fgColor rgb="FFF5E99B"/>
        <bgColor indexed="64"/>
      </patternFill>
    </fill>
    <fill>
      <patternFill patternType="solid">
        <fgColor rgb="FFF5E99B"/>
        <bgColor indexed="26"/>
      </patternFill>
    </fill>
    <fill>
      <patternFill patternType="solid">
        <fgColor rgb="FFF5E9B1"/>
        <bgColor indexed="64"/>
      </patternFill>
    </fill>
    <fill>
      <patternFill patternType="solid">
        <fgColor rgb="FFF3E79B"/>
        <bgColor indexed="26"/>
      </patternFill>
    </fill>
    <fill>
      <patternFill patternType="solid">
        <fgColor rgb="FFF3E79B"/>
        <bgColor indexed="64"/>
      </patternFill>
    </fill>
    <fill>
      <patternFill patternType="solid">
        <fgColor rgb="FFF3E9B1"/>
        <bgColor indexed="64"/>
      </patternFill>
    </fill>
  </fills>
  <borders count="67">
    <border>
      <left/>
      <right/>
      <top/>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style="thin">
        <color indexed="63"/>
      </top>
      <bottom style="thin">
        <color indexed="63"/>
      </bottom>
      <diagonal/>
    </border>
    <border>
      <left/>
      <right style="thick">
        <color auto="1"/>
      </right>
      <top/>
      <bottom/>
      <diagonal/>
    </border>
    <border>
      <left/>
      <right/>
      <top style="thick">
        <color auto="1"/>
      </top>
      <bottom/>
      <diagonal/>
    </border>
    <border>
      <left/>
      <right/>
      <top/>
      <bottom style="thick">
        <color indexed="64"/>
      </bottom>
      <diagonal/>
    </border>
    <border>
      <left style="medium">
        <color auto="1"/>
      </left>
      <right style="thick">
        <color indexed="64"/>
      </right>
      <top style="medium">
        <color auto="1"/>
      </top>
      <bottom style="medium">
        <color auto="1"/>
      </bottom>
      <diagonal/>
    </border>
    <border>
      <left style="thick">
        <color auto="1"/>
      </left>
      <right/>
      <top/>
      <bottom/>
      <diagonal/>
    </border>
    <border>
      <left/>
      <right/>
      <top/>
      <bottom style="medium">
        <color rgb="FFF5E9B1"/>
      </bottom>
      <diagonal/>
    </border>
    <border>
      <left style="medium">
        <color rgb="FFF5E9B1"/>
      </left>
      <right style="medium">
        <color rgb="FFF5E9B1"/>
      </right>
      <top style="medium">
        <color rgb="FFF5E9B1"/>
      </top>
      <bottom style="medium">
        <color rgb="FFF5E9B1"/>
      </bottom>
      <diagonal/>
    </border>
    <border>
      <left style="medium">
        <color rgb="FFF5E9B1"/>
      </left>
      <right/>
      <top/>
      <bottom style="medium">
        <color rgb="FFF5E9B1"/>
      </bottom>
      <diagonal/>
    </border>
    <border>
      <left/>
      <right style="medium">
        <color rgb="FFF5E9B1"/>
      </right>
      <top/>
      <bottom style="medium">
        <color rgb="FFF5E9B1"/>
      </bottom>
      <diagonal/>
    </border>
    <border>
      <left style="medium">
        <color rgb="FFF5E9B1"/>
      </left>
      <right/>
      <top style="medium">
        <color rgb="FFF5E9B1"/>
      </top>
      <bottom style="medium">
        <color rgb="FFF5E9B1"/>
      </bottom>
      <diagonal/>
    </border>
    <border>
      <left/>
      <right/>
      <top style="medium">
        <color rgb="FFF5E9B1"/>
      </top>
      <bottom style="medium">
        <color rgb="FFF5E9B1"/>
      </bottom>
      <diagonal/>
    </border>
    <border>
      <left/>
      <right style="medium">
        <color rgb="FFF5E9B1"/>
      </right>
      <top style="medium">
        <color rgb="FFF5E9B1"/>
      </top>
      <bottom style="medium">
        <color rgb="FFF5E9B1"/>
      </bottom>
      <diagonal/>
    </border>
    <border>
      <left style="medium">
        <color rgb="FFF5E9B1"/>
      </left>
      <right/>
      <top style="medium">
        <color rgb="FFF5E9B1"/>
      </top>
      <bottom/>
      <diagonal/>
    </border>
    <border>
      <left/>
      <right/>
      <top style="medium">
        <color rgb="FFF5E9B1"/>
      </top>
      <bottom/>
      <diagonal/>
    </border>
    <border>
      <left/>
      <right style="medium">
        <color rgb="FFF5E9B1"/>
      </right>
      <top style="medium">
        <color rgb="FFF5E9B1"/>
      </top>
      <bottom/>
      <diagonal/>
    </border>
    <border>
      <left/>
      <right style="medium">
        <color rgb="FFF5E9B1"/>
      </right>
      <top/>
      <bottom/>
      <diagonal/>
    </border>
    <border>
      <left style="medium">
        <color rgb="FFF5E9B1"/>
      </left>
      <right style="medium">
        <color rgb="FFF5E9B1"/>
      </right>
      <top/>
      <bottom style="medium">
        <color rgb="FFF5E9B1"/>
      </bottom>
      <diagonal/>
    </border>
    <border>
      <left style="medium">
        <color rgb="FFF5E9B1"/>
      </left>
      <right style="medium">
        <color rgb="FFF5E9B1"/>
      </right>
      <top style="medium">
        <color rgb="FFF5E9B1"/>
      </top>
      <bottom/>
      <diagonal/>
    </border>
    <border>
      <left style="medium">
        <color rgb="FFF5E9B1"/>
      </left>
      <right style="medium">
        <color rgb="FFF5E9B1"/>
      </right>
      <top/>
      <bottom/>
      <diagonal/>
    </border>
    <border>
      <left style="medium">
        <color rgb="FFF5E9B1"/>
      </left>
      <right/>
      <top/>
      <bottom/>
      <diagonal/>
    </border>
    <border>
      <left style="medium">
        <color rgb="FFF5E9B1"/>
      </left>
      <right style="medium">
        <color auto="1"/>
      </right>
      <top style="medium">
        <color rgb="FFF5E9B1"/>
      </top>
      <bottom style="medium">
        <color rgb="FFF5E9B1"/>
      </bottom>
      <diagonal/>
    </border>
    <border>
      <left style="medium">
        <color auto="1"/>
      </left>
      <right style="medium">
        <color auto="1"/>
      </right>
      <top style="medium">
        <color rgb="FFF5E9B1"/>
      </top>
      <bottom style="medium">
        <color rgb="FFF5E9B1"/>
      </bottom>
      <diagonal/>
    </border>
    <border>
      <left style="medium">
        <color auto="1"/>
      </left>
      <right style="medium">
        <color rgb="FFF5E9B1"/>
      </right>
      <top style="medium">
        <color rgb="FFF5E9B1"/>
      </top>
      <bottom style="medium">
        <color rgb="FFF5E9B1"/>
      </bottom>
      <diagonal/>
    </border>
    <border>
      <left/>
      <right style="medium">
        <color rgb="FFF3E79B"/>
      </right>
      <top/>
      <bottom/>
      <diagonal/>
    </border>
    <border>
      <left style="medium">
        <color rgb="FFF5E9B1"/>
      </left>
      <right style="medium">
        <color rgb="FFF5E9B1"/>
      </right>
      <top style="medium">
        <color rgb="FFF5E9B1"/>
      </top>
      <bottom style="medium">
        <color rgb="FFF3E79B"/>
      </bottom>
      <diagonal/>
    </border>
    <border>
      <left style="mediumDashed">
        <color rgb="FFF39912"/>
      </left>
      <right style="mediumDashed">
        <color rgb="FFF39912"/>
      </right>
      <top style="mediumDashed">
        <color rgb="FFF39912"/>
      </top>
      <bottom style="mediumDashed">
        <color rgb="FFF39912"/>
      </bottom>
      <diagonal/>
    </border>
    <border>
      <left/>
      <right style="mediumDashed">
        <color rgb="FFF39912"/>
      </right>
      <top/>
      <bottom style="medium">
        <color rgb="FFF3E79B"/>
      </bottom>
      <diagonal/>
    </border>
    <border>
      <left/>
      <right style="mediumDashed">
        <color rgb="FFF39912"/>
      </right>
      <top style="medium">
        <color rgb="FFF3E79B"/>
      </top>
      <bottom style="medium">
        <color rgb="FFF3E79B"/>
      </bottom>
      <diagonal/>
    </border>
    <border>
      <left style="mediumDashed">
        <color rgb="FFF39912"/>
      </left>
      <right/>
      <top style="mediumDashed">
        <color rgb="FFF39912"/>
      </top>
      <bottom/>
      <diagonal/>
    </border>
    <border>
      <left/>
      <right/>
      <top style="mediumDashed">
        <color rgb="FFF39912"/>
      </top>
      <bottom/>
      <diagonal/>
    </border>
    <border>
      <left/>
      <right style="mediumDashed">
        <color rgb="FFF39912"/>
      </right>
      <top style="mediumDashed">
        <color rgb="FFF39912"/>
      </top>
      <bottom/>
      <diagonal/>
    </border>
    <border>
      <left style="mediumDashed">
        <color rgb="FFF39912"/>
      </left>
      <right/>
      <top/>
      <bottom/>
      <diagonal/>
    </border>
    <border>
      <left/>
      <right style="mediumDashed">
        <color rgb="FFF39912"/>
      </right>
      <top/>
      <bottom/>
      <diagonal/>
    </border>
    <border>
      <left style="mediumDashed">
        <color rgb="FFF39912"/>
      </left>
      <right/>
      <top/>
      <bottom style="mediumDashed">
        <color rgb="FFF39912"/>
      </bottom>
      <diagonal/>
    </border>
    <border>
      <left/>
      <right/>
      <top/>
      <bottom style="mediumDashed">
        <color rgb="FFF39912"/>
      </bottom>
      <diagonal/>
    </border>
    <border>
      <left/>
      <right style="mediumDashed">
        <color rgb="FFF39912"/>
      </right>
      <top/>
      <bottom style="mediumDashed">
        <color rgb="FFF39912"/>
      </bottom>
      <diagonal/>
    </border>
    <border>
      <left/>
      <right/>
      <top/>
      <bottom style="medium">
        <color rgb="FFF3E79B"/>
      </bottom>
      <diagonal/>
    </border>
    <border>
      <left/>
      <right style="medium">
        <color rgb="FFF3E79B"/>
      </right>
      <top/>
      <bottom style="medium">
        <color rgb="FFF3E79B"/>
      </bottom>
      <diagonal/>
    </border>
    <border>
      <left style="medium">
        <color rgb="FFF3E79B"/>
      </left>
      <right style="medium">
        <color rgb="FFF3E79B"/>
      </right>
      <top style="medium">
        <color rgb="FFF3E79B"/>
      </top>
      <bottom style="medium">
        <color rgb="FFF3E79B"/>
      </bottom>
      <diagonal/>
    </border>
    <border>
      <left/>
      <right style="medium">
        <color rgb="FFF3E79B"/>
      </right>
      <top style="medium">
        <color rgb="FFF3E79B"/>
      </top>
      <bottom/>
      <diagonal/>
    </border>
    <border>
      <left/>
      <right style="medium">
        <color rgb="FFF3E79B"/>
      </right>
      <top style="medium">
        <color rgb="FFF3E79B"/>
      </top>
      <bottom style="medium">
        <color rgb="FFF3E79B"/>
      </bottom>
      <diagonal/>
    </border>
    <border>
      <left style="mediumDashed">
        <color rgb="FFF39912"/>
      </left>
      <right style="thin">
        <color indexed="64"/>
      </right>
      <top style="medium">
        <color rgb="FFF3E79B"/>
      </top>
      <bottom style="mediumDashed">
        <color rgb="FFF39912"/>
      </bottom>
      <diagonal/>
    </border>
    <border>
      <left style="thin">
        <color indexed="64"/>
      </left>
      <right style="thin">
        <color indexed="64"/>
      </right>
      <top style="medium">
        <color rgb="FFF3E79B"/>
      </top>
      <bottom style="mediumDashed">
        <color rgb="FFF39912"/>
      </bottom>
      <diagonal/>
    </border>
    <border>
      <left style="thin">
        <color indexed="64"/>
      </left>
      <right style="mediumDashed">
        <color rgb="FFF39912"/>
      </right>
      <top style="medium">
        <color rgb="FFF3E79B"/>
      </top>
      <bottom style="mediumDashed">
        <color rgb="FFF39912"/>
      </bottom>
      <diagonal/>
    </border>
    <border>
      <left style="medium">
        <color rgb="FFF3E9B1"/>
      </left>
      <right style="medium">
        <color rgb="FFF3E9B1"/>
      </right>
      <top style="medium">
        <color rgb="FFF3E9B1"/>
      </top>
      <bottom style="medium">
        <color rgb="FFF3E9B1"/>
      </bottom>
      <diagonal/>
    </border>
    <border>
      <left style="medium">
        <color rgb="FFF3E9B1"/>
      </left>
      <right style="medium">
        <color rgb="FFF3E9B1"/>
      </right>
      <top/>
      <bottom/>
      <diagonal/>
    </border>
    <border>
      <left style="medium">
        <color rgb="FFF3E9B1"/>
      </left>
      <right style="medium">
        <color rgb="FFF3E9B1"/>
      </right>
      <top/>
      <bottom style="medium">
        <color rgb="FFF3E9B1"/>
      </bottom>
      <diagonal/>
    </border>
    <border>
      <left/>
      <right/>
      <top style="medium">
        <color rgb="FFF3E9B1"/>
      </top>
      <bottom/>
      <diagonal/>
    </border>
    <border>
      <left/>
      <right/>
      <top/>
      <bottom style="medium">
        <color rgb="FFF3E9B1"/>
      </bottom>
      <diagonal/>
    </border>
    <border>
      <left/>
      <right style="medium">
        <color rgb="FFF3E9B1"/>
      </right>
      <top/>
      <bottom style="medium">
        <color rgb="FFF3E9B1"/>
      </bottom>
      <diagonal/>
    </border>
    <border>
      <left/>
      <right style="medium">
        <color rgb="FFF3E9B1"/>
      </right>
      <top/>
      <bottom style="medium">
        <color rgb="FFF5E9B1"/>
      </bottom>
      <diagonal/>
    </border>
    <border>
      <left/>
      <right style="medium">
        <color rgb="FFF3E9B1"/>
      </right>
      <top style="medium">
        <color rgb="FFF5E9B1"/>
      </top>
      <bottom style="medium">
        <color rgb="FFF5E9B1"/>
      </bottom>
      <diagonal/>
    </border>
    <border>
      <left/>
      <right style="medium">
        <color rgb="FFF3E9B1"/>
      </right>
      <top style="medium">
        <color rgb="FFF5E9B1"/>
      </top>
      <bottom/>
      <diagonal/>
    </border>
    <border>
      <left/>
      <right style="medium">
        <color rgb="FFF3E9B1"/>
      </right>
      <top/>
      <bottom/>
      <diagonal/>
    </border>
    <border>
      <left/>
      <right/>
      <top style="mediumDashed">
        <color rgb="FFF39912"/>
      </top>
      <bottom style="mediumDashed">
        <color rgb="FFF39912"/>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F3E79B"/>
      </left>
      <right style="medium">
        <color rgb="FFF3E79B"/>
      </right>
      <top style="medium">
        <color rgb="FFF3E79B"/>
      </top>
      <bottom/>
      <diagonal/>
    </border>
    <border>
      <left style="medium">
        <color rgb="FFF3E79B"/>
      </left>
      <right style="medium">
        <color rgb="FFF3E79B"/>
      </right>
      <top/>
      <bottom style="medium">
        <color rgb="FFF3E79B"/>
      </bottom>
      <diagonal/>
    </border>
    <border>
      <left style="medium">
        <color rgb="FFF3E79B"/>
      </left>
      <right/>
      <top style="medium">
        <color rgb="FFF3E79B"/>
      </top>
      <bottom style="medium">
        <color rgb="FFF3E79B"/>
      </bottom>
      <diagonal/>
    </border>
    <border>
      <left/>
      <right/>
      <top style="medium">
        <color rgb="FFF3E79B"/>
      </top>
      <bottom style="medium">
        <color rgb="FFF3E79B"/>
      </bottom>
      <diagonal/>
    </border>
  </borders>
  <cellStyleXfs count="29">
    <xf numFmtId="0" fontId="0" fillId="0" borderId="0"/>
    <xf numFmtId="0" fontId="26" fillId="0" borderId="0" applyNumberFormat="0" applyAlignment="0" applyProtection="0"/>
    <xf numFmtId="0" fontId="27" fillId="0" borderId="0" applyNumberFormat="0" applyAlignment="0" applyProtection="0"/>
    <xf numFmtId="0" fontId="27" fillId="0" borderId="0" applyNumberFormat="0" applyAlignment="0" applyProtection="0"/>
    <xf numFmtId="0" fontId="8" fillId="0" borderId="0" applyNumberFormat="0" applyAlignment="0" applyProtection="0"/>
    <xf numFmtId="0" fontId="8" fillId="14" borderId="0" applyNumberFormat="0" applyAlignment="0" applyProtection="0"/>
    <xf numFmtId="0" fontId="10" fillId="9" borderId="0" applyNumberFormat="0" applyBorder="0" applyAlignment="0" applyProtection="0"/>
    <xf numFmtId="0" fontId="27" fillId="0" borderId="0" applyNumberFormat="0" applyAlignment="0" applyProtection="0"/>
    <xf numFmtId="0" fontId="11" fillId="0" borderId="6" applyNumberFormat="0" applyProtection="0">
      <alignment horizontal="right" indent="3"/>
    </xf>
    <xf numFmtId="0" fontId="3" fillId="0" borderId="0" applyNumberFormat="0" applyFill="0" applyBorder="0" applyAlignment="0" applyProtection="0"/>
    <xf numFmtId="0" fontId="18" fillId="14" borderId="0" applyNumberFormat="0" applyProtection="0">
      <alignment horizontal="center" vertical="top" wrapText="1"/>
    </xf>
    <xf numFmtId="0" fontId="19" fillId="12" borderId="0" applyNumberFormat="0" applyProtection="0">
      <alignment horizontal="left" vertical="center" wrapText="1"/>
    </xf>
    <xf numFmtId="0" fontId="30" fillId="0" borderId="0" applyNumberFormat="0" applyProtection="0">
      <alignment horizontal="left"/>
    </xf>
    <xf numFmtId="0" fontId="19" fillId="14" borderId="0" applyNumberFormat="0" applyProtection="0">
      <alignment vertical="center" wrapText="1"/>
    </xf>
    <xf numFmtId="0" fontId="19" fillId="14" borderId="0" applyNumberFormat="0" applyProtection="0">
      <alignment horizontal="left" vertical="center" wrapText="1"/>
    </xf>
    <xf numFmtId="0" fontId="19" fillId="0" borderId="0" applyNumberFormat="0" applyProtection="0">
      <alignment horizontal="center" vertical="center"/>
    </xf>
    <xf numFmtId="0" fontId="30" fillId="0" borderId="0" applyNumberFormat="0" applyProtection="0">
      <alignment vertical="center" wrapText="1"/>
    </xf>
    <xf numFmtId="0" fontId="28" fillId="0" borderId="0" applyNumberFormat="0" applyProtection="0">
      <alignment horizontal="right" vertical="center" wrapText="1"/>
    </xf>
    <xf numFmtId="0" fontId="28" fillId="14" borderId="0" applyNumberFormat="0" applyProtection="0">
      <alignment horizontal="right" vertical="center" wrapText="1"/>
    </xf>
    <xf numFmtId="0" fontId="23" fillId="12" borderId="0" applyNumberFormat="0" applyAlignment="0" applyProtection="0"/>
    <xf numFmtId="0" fontId="18" fillId="14" borderId="0" applyNumberFormat="0" applyProtection="0">
      <alignment vertical="top"/>
    </xf>
    <xf numFmtId="0" fontId="28" fillId="0" borderId="0" applyNumberFormat="0" applyAlignment="0" applyProtection="0"/>
    <xf numFmtId="0" fontId="8" fillId="0" borderId="4" applyNumberFormat="0" applyAlignment="0" applyProtection="0"/>
    <xf numFmtId="0" fontId="8" fillId="0" borderId="5" applyNumberFormat="0" applyAlignment="0" applyProtection="0"/>
    <xf numFmtId="0" fontId="28" fillId="0" borderId="0" applyNumberFormat="0" applyProtection="0">
      <alignment horizontal="right" vertical="center"/>
    </xf>
    <xf numFmtId="0" fontId="14" fillId="8" borderId="7" applyNumberFormat="0" applyProtection="0">
      <alignment horizontal="right" vertical="center"/>
    </xf>
    <xf numFmtId="0" fontId="8" fillId="0" borderId="8" applyNumberFormat="0" applyAlignment="0" applyProtection="0"/>
    <xf numFmtId="0" fontId="31" fillId="14" borderId="29" applyNumberFormat="0" applyAlignment="0" applyProtection="0"/>
    <xf numFmtId="44" fontId="43" fillId="0" borderId="0" applyFont="0" applyFill="0" applyBorder="0" applyAlignment="0" applyProtection="0"/>
  </cellStyleXfs>
  <cellXfs count="475">
    <xf numFmtId="0" fontId="0" fillId="0" borderId="0" xfId="0"/>
    <xf numFmtId="0" fontId="1" fillId="0" borderId="0" xfId="0" applyFont="1"/>
    <xf numFmtId="0" fontId="3" fillId="0" borderId="0" xfId="9" applyNumberFormat="1" applyFont="1" applyFill="1" applyBorder="1" applyAlignment="1" applyProtection="1"/>
    <xf numFmtId="0" fontId="4" fillId="0" borderId="0" xfId="0" applyFont="1"/>
    <xf numFmtId="0" fontId="3" fillId="0" borderId="0" xfId="9"/>
    <xf numFmtId="0" fontId="3" fillId="0" borderId="0" xfId="9" applyAlignment="1">
      <alignment horizontal="center"/>
    </xf>
    <xf numFmtId="0" fontId="2" fillId="0" borderId="0" xfId="0" applyFont="1"/>
    <xf numFmtId="0" fontId="2" fillId="0" borderId="0" xfId="0" applyFont="1" applyAlignment="1">
      <alignment horizontal="center" wrapText="1"/>
    </xf>
    <xf numFmtId="0" fontId="0" fillId="0" borderId="0" xfId="0" applyFont="1"/>
    <xf numFmtId="0" fontId="0" fillId="0" borderId="0" xfId="0" applyFont="1" applyFill="1"/>
    <xf numFmtId="166" fontId="0" fillId="0" borderId="0" xfId="0" applyNumberFormat="1" applyFont="1"/>
    <xf numFmtId="0" fontId="0" fillId="0" borderId="0" xfId="0" applyFont="1" applyAlignment="1"/>
    <xf numFmtId="166" fontId="27" fillId="0" borderId="0" xfId="2" applyNumberFormat="1"/>
    <xf numFmtId="0" fontId="26" fillId="0" borderId="0" xfId="1"/>
    <xf numFmtId="165" fontId="27" fillId="0" borderId="0" xfId="2" applyNumberFormat="1"/>
    <xf numFmtId="0" fontId="0" fillId="0" borderId="0" xfId="0" applyFont="1" applyBorder="1"/>
    <xf numFmtId="0" fontId="0" fillId="3" borderId="0" xfId="0" applyFont="1" applyFill="1" applyBorder="1" applyAlignment="1">
      <alignment wrapText="1"/>
    </xf>
    <xf numFmtId="0" fontId="11" fillId="0" borderId="0" xfId="8" applyBorder="1" applyAlignment="1" applyProtection="1">
      <alignment wrapText="1"/>
      <protection locked="0"/>
    </xf>
    <xf numFmtId="9" fontId="27" fillId="0" borderId="0" xfId="2" applyNumberFormat="1" applyAlignment="1">
      <alignment wrapText="1"/>
    </xf>
    <xf numFmtId="43" fontId="27" fillId="0" borderId="0" xfId="2" applyNumberFormat="1"/>
    <xf numFmtId="43" fontId="27" fillId="0" borderId="0" xfId="2" applyNumberFormat="1" applyAlignment="1"/>
    <xf numFmtId="166" fontId="27" fillId="0" borderId="0" xfId="7" applyNumberFormat="1"/>
    <xf numFmtId="166" fontId="27" fillId="0" borderId="0" xfId="7" applyNumberFormat="1" applyAlignment="1"/>
    <xf numFmtId="1" fontId="0" fillId="0" borderId="0" xfId="0" applyNumberFormat="1" applyFont="1"/>
    <xf numFmtId="0" fontId="6" fillId="2" borderId="1" xfId="0" applyFont="1" applyFill="1" applyBorder="1" applyAlignment="1">
      <alignment horizontal="center" vertical="center" wrapText="1"/>
    </xf>
    <xf numFmtId="0" fontId="0" fillId="3" borderId="0" xfId="0" applyFont="1" applyFill="1"/>
    <xf numFmtId="0" fontId="6" fillId="4" borderId="3" xfId="0" applyFont="1" applyFill="1" applyBorder="1" applyAlignment="1">
      <alignment horizontal="center" wrapText="1"/>
    </xf>
    <xf numFmtId="0" fontId="6" fillId="7" borderId="0" xfId="0" applyFont="1" applyFill="1" applyBorder="1" applyAlignment="1">
      <alignment horizontal="center" vertical="center" wrapText="1"/>
    </xf>
    <xf numFmtId="1" fontId="28" fillId="14" borderId="0" xfId="18" applyNumberFormat="1">
      <alignment horizontal="right" vertical="center" wrapText="1"/>
    </xf>
    <xf numFmtId="0" fontId="19" fillId="14" borderId="0" xfId="13">
      <alignment vertical="center" wrapText="1"/>
    </xf>
    <xf numFmtId="0" fontId="0" fillId="0" borderId="0" xfId="0"/>
    <xf numFmtId="0" fontId="7" fillId="0" borderId="0" xfId="9" applyFont="1" applyAlignment="1">
      <alignment horizontal="center"/>
    </xf>
    <xf numFmtId="0" fontId="2" fillId="0" borderId="0" xfId="0" applyFont="1" applyAlignment="1">
      <alignment horizontal="center" wrapText="1"/>
    </xf>
    <xf numFmtId="0" fontId="9" fillId="0" borderId="0" xfId="0" applyFont="1" applyFill="1" applyBorder="1" applyAlignment="1">
      <alignment vertical="top" wrapText="1"/>
    </xf>
    <xf numFmtId="0" fontId="12" fillId="0" borderId="0" xfId="0" applyFont="1" applyFill="1" applyBorder="1" applyAlignment="1">
      <alignment horizontal="center" vertical="center" wrapText="1"/>
    </xf>
    <xf numFmtId="1" fontId="12" fillId="0" borderId="0" xfId="0" applyNumberFormat="1" applyFont="1" applyFill="1" applyBorder="1" applyAlignment="1">
      <alignment horizontal="center" vertical="center" wrapText="1"/>
    </xf>
    <xf numFmtId="166" fontId="12" fillId="0" borderId="0" xfId="0" applyNumberFormat="1" applyFont="1" applyFill="1" applyBorder="1" applyAlignment="1">
      <alignment horizontal="center" wrapText="1"/>
    </xf>
    <xf numFmtId="0" fontId="9" fillId="0" borderId="0" xfId="0" applyFont="1" applyFill="1" applyBorder="1" applyAlignment="1">
      <alignment horizontal="center" vertical="top" wrapText="1"/>
    </xf>
    <xf numFmtId="0" fontId="6" fillId="0" borderId="0" xfId="0" applyFont="1" applyFill="1" applyBorder="1" applyAlignment="1">
      <alignment horizontal="center" wrapText="1"/>
    </xf>
    <xf numFmtId="1" fontId="6" fillId="0" borderId="0" xfId="0" applyNumberFormat="1" applyFont="1" applyFill="1" applyBorder="1" applyAlignment="1">
      <alignment horizontal="right" vertical="center" wrapText="1"/>
    </xf>
    <xf numFmtId="0" fontId="5" fillId="0" borderId="0" xfId="0" applyFont="1" applyFill="1" applyBorder="1" applyAlignment="1">
      <alignment horizontal="right" vertical="center" wrapText="1"/>
    </xf>
    <xf numFmtId="0" fontId="6" fillId="0" borderId="0" xfId="0" applyFont="1" applyFill="1" applyBorder="1" applyAlignment="1">
      <alignment horizontal="center" vertical="center" wrapText="1"/>
    </xf>
    <xf numFmtId="0" fontId="30" fillId="0" borderId="0" xfId="12" applyAlignment="1">
      <alignment horizontal="left" wrapText="1"/>
    </xf>
    <xf numFmtId="0" fontId="0" fillId="0" borderId="0" xfId="0" applyFont="1" applyFill="1" applyBorder="1"/>
    <xf numFmtId="0" fontId="0" fillId="0" borderId="0" xfId="0" applyFont="1" applyFill="1" applyAlignment="1"/>
    <xf numFmtId="0" fontId="6" fillId="0" borderId="0" xfId="0" applyFont="1" applyFill="1" applyBorder="1" applyAlignment="1">
      <alignment horizontal="center" vertical="top" wrapText="1"/>
    </xf>
    <xf numFmtId="0" fontId="9" fillId="0" borderId="2" xfId="0" applyFont="1" applyFill="1" applyBorder="1" applyAlignment="1">
      <alignment horizontal="center" vertical="top" wrapText="1"/>
    </xf>
    <xf numFmtId="0" fontId="18" fillId="14" borderId="0" xfId="10">
      <alignment horizontal="center" vertical="top" wrapText="1"/>
    </xf>
    <xf numFmtId="0" fontId="19" fillId="12" borderId="0" xfId="11">
      <alignment horizontal="left" vertical="center" wrapText="1"/>
    </xf>
    <xf numFmtId="166" fontId="19" fillId="12" borderId="0" xfId="11" applyNumberFormat="1">
      <alignment horizontal="left" vertical="center" wrapText="1"/>
    </xf>
    <xf numFmtId="0" fontId="0" fillId="12" borderId="0" xfId="0" applyFont="1" applyFill="1" applyBorder="1"/>
    <xf numFmtId="166" fontId="27" fillId="12" borderId="0" xfId="2" applyNumberFormat="1" applyFill="1"/>
    <xf numFmtId="0" fontId="26" fillId="12" borderId="0" xfId="1" applyFill="1"/>
    <xf numFmtId="0" fontId="19" fillId="12" borderId="0" xfId="11" applyFill="1">
      <alignment horizontal="left" vertical="center" wrapText="1"/>
    </xf>
    <xf numFmtId="166" fontId="27" fillId="12" borderId="0" xfId="7" applyNumberFormat="1" applyFill="1"/>
    <xf numFmtId="166" fontId="27" fillId="12" borderId="0" xfId="3" applyNumberFormat="1" applyFill="1"/>
    <xf numFmtId="165" fontId="27" fillId="12" borderId="0" xfId="2" applyNumberFormat="1" applyFill="1"/>
    <xf numFmtId="166" fontId="27" fillId="12" borderId="0" xfId="7" applyNumberFormat="1" applyFill="1" applyAlignment="1">
      <alignment horizontal="center"/>
    </xf>
    <xf numFmtId="0" fontId="8" fillId="0" borderId="0" xfId="4" applyAlignment="1">
      <alignment horizontal="center" vertical="top" wrapText="1"/>
    </xf>
    <xf numFmtId="0" fontId="30" fillId="0" borderId="0" xfId="12" applyBorder="1" applyAlignment="1">
      <alignment horizontal="left" wrapText="1"/>
    </xf>
    <xf numFmtId="0" fontId="8" fillId="0" borderId="0" xfId="4" applyBorder="1" applyAlignment="1">
      <alignment vertical="top" wrapText="1"/>
    </xf>
    <xf numFmtId="165" fontId="27" fillId="0" borderId="0" xfId="2" applyNumberFormat="1" applyBorder="1"/>
    <xf numFmtId="0" fontId="30" fillId="0" borderId="9" xfId="12" applyBorder="1" applyAlignment="1">
      <alignment horizontal="left" wrapText="1"/>
    </xf>
    <xf numFmtId="0" fontId="8" fillId="0" borderId="9" xfId="4" applyBorder="1" applyAlignment="1">
      <alignment vertical="top" wrapText="1"/>
    </xf>
    <xf numFmtId="166" fontId="27" fillId="0" borderId="9" xfId="2" applyNumberFormat="1" applyBorder="1"/>
    <xf numFmtId="0" fontId="26" fillId="0" borderId="9" xfId="1" applyBorder="1"/>
    <xf numFmtId="166" fontId="27" fillId="0" borderId="9" xfId="7" applyNumberFormat="1" applyBorder="1"/>
    <xf numFmtId="0" fontId="30" fillId="0" borderId="11" xfId="12" applyBorder="1" applyAlignment="1">
      <alignment horizontal="left" wrapText="1"/>
    </xf>
    <xf numFmtId="0" fontId="30" fillId="0" borderId="13" xfId="12" applyBorder="1" applyAlignment="1">
      <alignment horizontal="left" wrapText="1"/>
    </xf>
    <xf numFmtId="166" fontId="27" fillId="0" borderId="14" xfId="2" applyNumberFormat="1" applyBorder="1"/>
    <xf numFmtId="0" fontId="26" fillId="0" borderId="14" xfId="1" applyBorder="1"/>
    <xf numFmtId="166" fontId="27" fillId="0" borderId="14" xfId="7" applyNumberFormat="1" applyBorder="1"/>
    <xf numFmtId="166" fontId="27" fillId="0" borderId="0" xfId="7" applyNumberFormat="1" applyBorder="1" applyAlignment="1">
      <alignment horizontal="right"/>
    </xf>
    <xf numFmtId="166" fontId="27" fillId="0" borderId="9" xfId="7" applyNumberFormat="1" applyBorder="1" applyAlignment="1">
      <alignment horizontal="right"/>
    </xf>
    <xf numFmtId="0" fontId="30" fillId="0" borderId="14" xfId="12" applyBorder="1" applyAlignment="1">
      <alignment horizontal="left" wrapText="1"/>
    </xf>
    <xf numFmtId="166" fontId="27" fillId="0" borderId="14" xfId="3" applyNumberFormat="1" applyBorder="1"/>
    <xf numFmtId="165" fontId="27" fillId="0" borderId="14" xfId="2" applyNumberFormat="1" applyBorder="1"/>
    <xf numFmtId="165" fontId="27" fillId="0" borderId="9" xfId="2" applyNumberFormat="1" applyBorder="1"/>
    <xf numFmtId="43" fontId="27" fillId="0" borderId="14" xfId="2" applyNumberFormat="1" applyBorder="1"/>
    <xf numFmtId="43" fontId="27" fillId="0" borderId="9" xfId="2" applyNumberFormat="1" applyBorder="1"/>
    <xf numFmtId="166" fontId="0" fillId="0" borderId="0" xfId="0" applyNumberFormat="1" applyFont="1" applyBorder="1"/>
    <xf numFmtId="0" fontId="27" fillId="12" borderId="0" xfId="2" applyFill="1" applyAlignment="1">
      <alignment horizontal="center" wrapText="1"/>
    </xf>
    <xf numFmtId="0" fontId="22" fillId="10" borderId="0" xfId="9" applyNumberFormat="1" applyFont="1" applyFill="1" applyBorder="1" applyAlignment="1">
      <alignment horizontal="center" wrapText="1"/>
    </xf>
    <xf numFmtId="0" fontId="18" fillId="14" borderId="0" xfId="10" applyFont="1">
      <alignment horizontal="center" vertical="top" wrapText="1"/>
    </xf>
    <xf numFmtId="0" fontId="21" fillId="10" borderId="0" xfId="0" applyFont="1" applyFill="1" applyBorder="1" applyAlignment="1">
      <alignment horizontal="center" wrapText="1"/>
    </xf>
    <xf numFmtId="0" fontId="35" fillId="0" borderId="0" xfId="9" applyFont="1"/>
    <xf numFmtId="0" fontId="8" fillId="0" borderId="0" xfId="4" applyAlignment="1">
      <alignment horizontal="right" indent="3"/>
    </xf>
    <xf numFmtId="1" fontId="8" fillId="0" borderId="0" xfId="4" applyNumberFormat="1" applyAlignment="1">
      <alignment horizontal="right" indent="3"/>
    </xf>
    <xf numFmtId="0" fontId="8" fillId="0" borderId="0" xfId="4" applyAlignment="1">
      <alignment horizontal="center" wrapText="1"/>
    </xf>
    <xf numFmtId="1" fontId="8" fillId="0" borderId="0" xfId="4" applyNumberFormat="1" applyAlignment="1">
      <alignment horizontal="right" vertical="center" wrapText="1"/>
    </xf>
    <xf numFmtId="0" fontId="8" fillId="0" borderId="0" xfId="4" applyAlignment="1">
      <alignment horizontal="right" vertical="center" wrapText="1"/>
    </xf>
    <xf numFmtId="0" fontId="8" fillId="0" borderId="0" xfId="4"/>
    <xf numFmtId="1" fontId="8" fillId="0" borderId="0" xfId="4" applyNumberFormat="1"/>
    <xf numFmtId="0" fontId="19" fillId="12" borderId="0" xfId="11" applyBorder="1" applyAlignment="1">
      <alignment horizontal="left" vertical="center" wrapText="1"/>
    </xf>
    <xf numFmtId="1" fontId="28" fillId="0" borderId="19" xfId="17" applyNumberFormat="1" applyBorder="1">
      <alignment horizontal="right" vertical="center" wrapText="1"/>
    </xf>
    <xf numFmtId="1" fontId="28" fillId="0" borderId="12" xfId="17" applyNumberFormat="1" applyBorder="1">
      <alignment horizontal="right" vertical="center" wrapText="1"/>
    </xf>
    <xf numFmtId="1" fontId="28" fillId="0" borderId="10" xfId="17" applyNumberFormat="1" applyBorder="1">
      <alignment horizontal="right" vertical="center" wrapText="1"/>
    </xf>
    <xf numFmtId="0" fontId="19" fillId="0" borderId="19" xfId="15" applyBorder="1">
      <alignment horizontal="center" vertical="center"/>
    </xf>
    <xf numFmtId="166" fontId="28" fillId="0" borderId="19" xfId="17" applyNumberFormat="1" applyBorder="1">
      <alignment horizontal="right" vertical="center" wrapText="1"/>
    </xf>
    <xf numFmtId="0" fontId="30" fillId="0" borderId="19" xfId="16" applyBorder="1">
      <alignment vertical="center" wrapText="1"/>
    </xf>
    <xf numFmtId="0" fontId="30" fillId="0" borderId="12" xfId="16" applyBorder="1">
      <alignment vertical="center" wrapText="1"/>
    </xf>
    <xf numFmtId="166" fontId="28" fillId="0" borderId="12" xfId="17" applyNumberFormat="1" applyBorder="1">
      <alignment horizontal="right" vertical="center" wrapText="1"/>
    </xf>
    <xf numFmtId="0" fontId="30" fillId="0" borderId="15" xfId="16" applyBorder="1">
      <alignment vertical="center" wrapText="1"/>
    </xf>
    <xf numFmtId="166" fontId="28" fillId="0" borderId="15" xfId="17" applyNumberFormat="1" applyBorder="1">
      <alignment horizontal="right" vertical="center" wrapText="1"/>
    </xf>
    <xf numFmtId="0" fontId="19" fillId="0" borderId="12" xfId="15" applyBorder="1">
      <alignment horizontal="center" vertical="center"/>
    </xf>
    <xf numFmtId="0" fontId="19" fillId="14" borderId="0" xfId="13" applyBorder="1">
      <alignment vertical="center" wrapText="1"/>
    </xf>
    <xf numFmtId="1" fontId="28" fillId="14" borderId="0" xfId="18" applyNumberFormat="1" applyBorder="1">
      <alignment horizontal="right" vertical="center" wrapText="1"/>
    </xf>
    <xf numFmtId="0" fontId="8" fillId="0" borderId="0" xfId="23" applyFill="1" applyBorder="1" applyAlignment="1">
      <alignment horizontal="center" vertical="center" wrapText="1"/>
    </xf>
    <xf numFmtId="1" fontId="8" fillId="0" borderId="0" xfId="23" applyNumberFormat="1" applyFill="1" applyBorder="1" applyAlignment="1">
      <alignment horizontal="center" vertical="center" wrapText="1"/>
    </xf>
    <xf numFmtId="166" fontId="8" fillId="0" borderId="0" xfId="23" applyNumberFormat="1" applyFill="1" applyBorder="1" applyAlignment="1">
      <alignment horizontal="center" wrapText="1"/>
    </xf>
    <xf numFmtId="1" fontId="8" fillId="0" borderId="0" xfId="4" applyNumberFormat="1" applyBorder="1" applyAlignment="1">
      <alignment horizontal="right" indent="3"/>
    </xf>
    <xf numFmtId="1" fontId="28" fillId="0" borderId="0" xfId="17" applyNumberFormat="1" applyBorder="1">
      <alignment horizontal="right" vertical="center" wrapText="1"/>
    </xf>
    <xf numFmtId="0" fontId="8" fillId="0" borderId="0" xfId="23" applyFill="1" applyBorder="1" applyAlignment="1">
      <alignment horizontal="center" wrapText="1"/>
    </xf>
    <xf numFmtId="1" fontId="8" fillId="0" borderId="0" xfId="23" applyNumberFormat="1" applyFill="1" applyBorder="1" applyAlignment="1">
      <alignment horizontal="right" vertical="center" wrapText="1"/>
    </xf>
    <xf numFmtId="0" fontId="8" fillId="0" borderId="0" xfId="23" applyFill="1" applyBorder="1" applyAlignment="1">
      <alignment horizontal="right" vertical="center" wrapText="1"/>
    </xf>
    <xf numFmtId="0" fontId="8" fillId="0" borderId="0" xfId="4" applyBorder="1"/>
    <xf numFmtId="1" fontId="0" fillId="0" borderId="0" xfId="0" applyNumberFormat="1" applyFont="1" applyBorder="1"/>
    <xf numFmtId="0" fontId="2" fillId="0" borderId="0" xfId="0" applyFont="1" applyBorder="1" applyAlignment="1">
      <alignment horizontal="center" wrapText="1"/>
    </xf>
    <xf numFmtId="0" fontId="8" fillId="0" borderId="0" xfId="4" applyBorder="1" applyAlignment="1">
      <alignment horizontal="center" vertical="center" wrapText="1"/>
    </xf>
    <xf numFmtId="1" fontId="19" fillId="14" borderId="0" xfId="13" applyNumberFormat="1" applyBorder="1">
      <alignment vertical="center" wrapText="1"/>
    </xf>
    <xf numFmtId="1" fontId="19" fillId="14" borderId="0" xfId="14" applyNumberFormat="1" applyAlignment="1">
      <alignment horizontal="right" vertical="center" wrapText="1"/>
    </xf>
    <xf numFmtId="0" fontId="19" fillId="14" borderId="9" xfId="13" applyBorder="1">
      <alignment vertical="center" wrapText="1"/>
    </xf>
    <xf numFmtId="1" fontId="28" fillId="14" borderId="19" xfId="18" applyNumberFormat="1" applyBorder="1">
      <alignment horizontal="right" vertical="center" wrapText="1"/>
    </xf>
    <xf numFmtId="166" fontId="28" fillId="0" borderId="20" xfId="17" applyNumberFormat="1" applyBorder="1">
      <alignment horizontal="right" vertical="center" wrapText="1"/>
    </xf>
    <xf numFmtId="0" fontId="30" fillId="0" borderId="19" xfId="16" applyBorder="1" applyAlignment="1">
      <alignment horizontal="left"/>
    </xf>
    <xf numFmtId="0" fontId="30" fillId="0" borderId="12" xfId="16" applyBorder="1" applyAlignment="1">
      <alignment horizontal="left"/>
    </xf>
    <xf numFmtId="0" fontId="30" fillId="0" borderId="10" xfId="16" applyBorder="1" applyAlignment="1">
      <alignment horizontal="left"/>
    </xf>
    <xf numFmtId="1" fontId="28" fillId="0" borderId="15" xfId="17" applyNumberFormat="1" applyBorder="1">
      <alignment horizontal="right" vertical="center" wrapText="1"/>
    </xf>
    <xf numFmtId="0" fontId="30" fillId="0" borderId="15" xfId="16" applyBorder="1" applyAlignment="1">
      <alignment horizontal="left"/>
    </xf>
    <xf numFmtId="1" fontId="28" fillId="0" borderId="21" xfId="17" applyNumberFormat="1" applyBorder="1">
      <alignment horizontal="right" vertical="center" wrapText="1"/>
    </xf>
    <xf numFmtId="0" fontId="30" fillId="0" borderId="18" xfId="16" applyBorder="1" applyAlignment="1">
      <alignment horizontal="left"/>
    </xf>
    <xf numFmtId="1" fontId="28" fillId="0" borderId="20" xfId="17" applyNumberFormat="1" applyBorder="1">
      <alignment horizontal="right" vertical="center" wrapText="1"/>
    </xf>
    <xf numFmtId="1" fontId="28" fillId="0" borderId="22" xfId="17" applyNumberFormat="1" applyBorder="1">
      <alignment horizontal="right" vertical="center" wrapText="1"/>
    </xf>
    <xf numFmtId="0" fontId="19" fillId="0" borderId="20" xfId="15" applyBorder="1">
      <alignment horizontal="center" vertical="center"/>
    </xf>
    <xf numFmtId="1" fontId="28" fillId="0" borderId="11" xfId="24" applyNumberFormat="1" applyBorder="1">
      <alignment horizontal="right" vertical="center"/>
    </xf>
    <xf numFmtId="0" fontId="8" fillId="0" borderId="0" xfId="4" applyBorder="1" applyAlignment="1">
      <alignment horizontal="center" wrapText="1"/>
    </xf>
    <xf numFmtId="1" fontId="28" fillId="0" borderId="15" xfId="24" applyNumberFormat="1" applyBorder="1">
      <alignment horizontal="right" vertical="center"/>
    </xf>
    <xf numFmtId="1" fontId="28" fillId="0" borderId="10" xfId="24" applyNumberFormat="1" applyBorder="1">
      <alignment horizontal="right" vertical="center"/>
    </xf>
    <xf numFmtId="166" fontId="28" fillId="14" borderId="19" xfId="18" applyNumberFormat="1" applyBorder="1">
      <alignment horizontal="right" vertical="center" wrapText="1"/>
    </xf>
    <xf numFmtId="1" fontId="28" fillId="0" borderId="15" xfId="24" applyNumberFormat="1" applyBorder="1" applyAlignment="1">
      <alignment horizontal="right" vertical="center"/>
    </xf>
    <xf numFmtId="0" fontId="28" fillId="0" borderId="19" xfId="24" applyBorder="1" applyAlignment="1">
      <alignment horizontal="right" vertical="center"/>
    </xf>
    <xf numFmtId="166" fontId="28" fillId="0" borderId="15" xfId="24" applyNumberFormat="1" applyBorder="1" applyAlignment="1">
      <alignment horizontal="right" vertical="center"/>
    </xf>
    <xf numFmtId="1" fontId="19" fillId="14" borderId="9" xfId="13" applyNumberFormat="1" applyBorder="1">
      <alignment vertical="center" wrapText="1"/>
    </xf>
    <xf numFmtId="0" fontId="28" fillId="0" borderId="12" xfId="24" applyBorder="1" applyAlignment="1">
      <alignment horizontal="right" vertical="center"/>
    </xf>
    <xf numFmtId="1" fontId="19" fillId="14" borderId="0" xfId="18" applyNumberFormat="1" applyFont="1" applyBorder="1">
      <alignment horizontal="right" vertical="center" wrapText="1"/>
    </xf>
    <xf numFmtId="1" fontId="19" fillId="0" borderId="14" xfId="17" applyNumberFormat="1" applyFont="1" applyBorder="1">
      <alignment horizontal="right" vertical="center" wrapText="1"/>
    </xf>
    <xf numFmtId="1" fontId="19" fillId="0" borderId="13" xfId="24" applyNumberFormat="1" applyFont="1" applyBorder="1">
      <alignment horizontal="right" vertical="center"/>
    </xf>
    <xf numFmtId="1" fontId="19" fillId="0" borderId="10" xfId="17" applyNumberFormat="1" applyFont="1" applyBorder="1">
      <alignment horizontal="right" vertical="center" wrapText="1"/>
    </xf>
    <xf numFmtId="1" fontId="19" fillId="0" borderId="10" xfId="24" applyNumberFormat="1" applyFont="1" applyBorder="1">
      <alignment horizontal="right" vertical="center"/>
    </xf>
    <xf numFmtId="166" fontId="19" fillId="14" borderId="19" xfId="18" applyNumberFormat="1" applyFont="1" applyBorder="1">
      <alignment horizontal="right" vertical="center" wrapText="1"/>
    </xf>
    <xf numFmtId="1" fontId="19" fillId="14" borderId="0" xfId="14" applyNumberFormat="1" applyFont="1" applyAlignment="1">
      <alignment horizontal="right" vertical="center" wrapText="1"/>
    </xf>
    <xf numFmtId="166" fontId="19" fillId="14" borderId="19" xfId="14" applyNumberFormat="1" applyFont="1" applyBorder="1" applyAlignment="1">
      <alignment horizontal="right" vertical="center" wrapText="1"/>
    </xf>
    <xf numFmtId="0" fontId="28" fillId="12" borderId="0" xfId="11" applyFont="1">
      <alignment horizontal="left" vertical="center" wrapText="1"/>
    </xf>
    <xf numFmtId="0" fontId="28" fillId="12" borderId="0" xfId="11" applyFont="1" applyBorder="1" applyAlignment="1">
      <alignment horizontal="left" vertical="center" wrapText="1"/>
    </xf>
    <xf numFmtId="0" fontId="19" fillId="14" borderId="0" xfId="14" applyFont="1" applyBorder="1" applyAlignment="1">
      <alignment horizontal="left" vertical="center" wrapText="1"/>
    </xf>
    <xf numFmtId="0" fontId="19" fillId="14" borderId="0" xfId="13" applyFont="1" applyBorder="1">
      <alignment vertical="center" wrapText="1"/>
    </xf>
    <xf numFmtId="166" fontId="19" fillId="14" borderId="0" xfId="18" applyNumberFormat="1" applyFont="1" applyBorder="1">
      <alignment horizontal="right" vertical="center" wrapText="1"/>
    </xf>
    <xf numFmtId="0" fontId="19" fillId="14" borderId="0" xfId="14" applyFont="1" applyAlignment="1">
      <alignment horizontal="left" vertical="center" wrapText="1"/>
    </xf>
    <xf numFmtId="0" fontId="8" fillId="0" borderId="0" xfId="26" applyBorder="1"/>
    <xf numFmtId="0" fontId="8" fillId="0" borderId="0" xfId="26" applyBorder="1" applyAlignment="1">
      <alignment vertical="center"/>
    </xf>
    <xf numFmtId="0" fontId="11" fillId="0" borderId="0" xfId="8" applyBorder="1">
      <alignment horizontal="right" indent="3"/>
    </xf>
    <xf numFmtId="1" fontId="11" fillId="0" borderId="0" xfId="8" applyNumberFormat="1" applyBorder="1">
      <alignment horizontal="right" indent="3"/>
    </xf>
    <xf numFmtId="0" fontId="8" fillId="0" borderId="0" xfId="23" applyBorder="1"/>
    <xf numFmtId="1" fontId="8" fillId="0" borderId="0" xfId="23" applyNumberFormat="1" applyBorder="1"/>
    <xf numFmtId="0" fontId="30" fillId="0" borderId="20" xfId="12" applyBorder="1" applyAlignment="1">
      <alignment wrapText="1"/>
    </xf>
    <xf numFmtId="2" fontId="28" fillId="0" borderId="19" xfId="21" applyNumberFormat="1" applyBorder="1" applyAlignment="1" applyProtection="1">
      <alignment horizontal="right" indent="3"/>
      <protection locked="0"/>
    </xf>
    <xf numFmtId="0" fontId="30" fillId="0" borderId="22" xfId="12" applyBorder="1" applyAlignment="1">
      <alignment wrapText="1"/>
    </xf>
    <xf numFmtId="0" fontId="30" fillId="0" borderId="10" xfId="12" applyBorder="1" applyAlignment="1">
      <alignment wrapText="1"/>
    </xf>
    <xf numFmtId="2" fontId="28" fillId="14" borderId="12" xfId="18" applyNumberFormat="1" applyBorder="1">
      <alignment horizontal="right" vertical="center" wrapText="1"/>
    </xf>
    <xf numFmtId="0" fontId="30" fillId="0" borderId="10" xfId="16" applyBorder="1">
      <alignment vertical="center" wrapText="1"/>
    </xf>
    <xf numFmtId="166" fontId="28" fillId="0" borderId="15" xfId="24" applyNumberFormat="1" applyBorder="1">
      <alignment horizontal="right" vertical="center"/>
    </xf>
    <xf numFmtId="0" fontId="30" fillId="0" borderId="22" xfId="16" applyBorder="1">
      <alignment vertical="center" wrapText="1"/>
    </xf>
    <xf numFmtId="0" fontId="30" fillId="0" borderId="20" xfId="16" applyBorder="1">
      <alignment vertical="center" wrapText="1"/>
    </xf>
    <xf numFmtId="166" fontId="28" fillId="0" borderId="19" xfId="24" applyNumberFormat="1" applyBorder="1">
      <alignment horizontal="right" vertical="center"/>
    </xf>
    <xf numFmtId="1" fontId="28" fillId="0" borderId="12" xfId="24" applyNumberFormat="1" applyBorder="1">
      <alignment horizontal="right" vertical="center"/>
    </xf>
    <xf numFmtId="166" fontId="28" fillId="0" borderId="10" xfId="17" applyNumberFormat="1" applyBorder="1">
      <alignment horizontal="right" vertical="center" wrapText="1"/>
    </xf>
    <xf numFmtId="0" fontId="19" fillId="14" borderId="20" xfId="13" applyBorder="1">
      <alignment vertical="center" wrapText="1"/>
    </xf>
    <xf numFmtId="0" fontId="19" fillId="0" borderId="15" xfId="15" applyBorder="1">
      <alignment horizontal="center" vertical="center"/>
    </xf>
    <xf numFmtId="1" fontId="28" fillId="14" borderId="12" xfId="18" applyNumberFormat="1" applyBorder="1">
      <alignment horizontal="right" vertical="center" wrapText="1"/>
    </xf>
    <xf numFmtId="0" fontId="19" fillId="0" borderId="10" xfId="15" applyBorder="1">
      <alignment horizontal="center" vertical="center"/>
    </xf>
    <xf numFmtId="1" fontId="28" fillId="14" borderId="20" xfId="18" applyNumberFormat="1" applyBorder="1">
      <alignment horizontal="right" vertical="center" wrapText="1"/>
    </xf>
    <xf numFmtId="0" fontId="8" fillId="0" borderId="0" xfId="23" applyBorder="1" applyAlignment="1">
      <alignment horizontal="center" vertical="center" wrapText="1"/>
    </xf>
    <xf numFmtId="1" fontId="8" fillId="0" borderId="0" xfId="23" applyNumberFormat="1" applyBorder="1" applyAlignment="1">
      <alignment horizontal="center" vertical="center" wrapText="1"/>
    </xf>
    <xf numFmtId="166" fontId="8" fillId="0" borderId="0" xfId="23" applyNumberFormat="1" applyBorder="1" applyAlignment="1">
      <alignment horizontal="center" wrapText="1"/>
    </xf>
    <xf numFmtId="166" fontId="28" fillId="0" borderId="12" xfId="24" applyNumberFormat="1" applyBorder="1">
      <alignment horizontal="right" vertical="center"/>
    </xf>
    <xf numFmtId="1" fontId="28" fillId="0" borderId="19" xfId="24" applyNumberFormat="1" applyBorder="1">
      <alignment horizontal="right" vertical="center"/>
    </xf>
    <xf numFmtId="1" fontId="28" fillId="14" borderId="15" xfId="18" applyNumberFormat="1" applyBorder="1">
      <alignment horizontal="right" vertical="center" wrapText="1"/>
    </xf>
    <xf numFmtId="0" fontId="19" fillId="14" borderId="22" xfId="13" applyBorder="1">
      <alignment vertical="center" wrapText="1"/>
    </xf>
    <xf numFmtId="0" fontId="19" fillId="14" borderId="10" xfId="13" applyBorder="1">
      <alignment vertical="center" wrapText="1"/>
    </xf>
    <xf numFmtId="0" fontId="19" fillId="0" borderId="11" xfId="15" applyBorder="1">
      <alignment horizontal="center" vertical="center"/>
    </xf>
    <xf numFmtId="0" fontId="19" fillId="0" borderId="27" xfId="15" applyBorder="1">
      <alignment horizontal="center" vertical="center"/>
    </xf>
    <xf numFmtId="0" fontId="28" fillId="14" borderId="0" xfId="14" applyFont="1" applyAlignment="1">
      <alignment horizontal="left" vertical="center" wrapText="1"/>
    </xf>
    <xf numFmtId="0" fontId="28" fillId="14" borderId="0" xfId="14" applyFont="1" applyBorder="1" applyAlignment="1">
      <alignment horizontal="left" vertical="center" wrapText="1"/>
    </xf>
    <xf numFmtId="0" fontId="19" fillId="14" borderId="0" xfId="11" applyFill="1">
      <alignment horizontal="left" vertical="center" wrapText="1"/>
    </xf>
    <xf numFmtId="1" fontId="19" fillId="14" borderId="15" xfId="14" applyNumberFormat="1" applyBorder="1" applyAlignment="1">
      <alignment horizontal="right" vertical="center" wrapText="1"/>
    </xf>
    <xf numFmtId="1" fontId="19" fillId="14" borderId="13" xfId="14" applyNumberFormat="1" applyBorder="1" applyAlignment="1">
      <alignment horizontal="right" vertical="center" wrapText="1"/>
    </xf>
    <xf numFmtId="1" fontId="28" fillId="0" borderId="28" xfId="17" applyNumberFormat="1" applyBorder="1">
      <alignment horizontal="right" vertical="center" wrapText="1"/>
    </xf>
    <xf numFmtId="1" fontId="28" fillId="0" borderId="28" xfId="24" applyNumberFormat="1" applyBorder="1">
      <alignment horizontal="right" vertical="center"/>
    </xf>
    <xf numFmtId="0" fontId="30" fillId="0" borderId="9" xfId="12" applyFont="1" applyBorder="1" applyAlignment="1">
      <alignment horizontal="left" wrapText="1"/>
    </xf>
    <xf numFmtId="0" fontId="30" fillId="0" borderId="0" xfId="12" applyFont="1" applyBorder="1" applyAlignment="1">
      <alignment horizontal="left" wrapText="1"/>
    </xf>
    <xf numFmtId="166" fontId="0" fillId="0" borderId="30" xfId="0" applyNumberFormat="1" applyFont="1" applyBorder="1"/>
    <xf numFmtId="0" fontId="0" fillId="0" borderId="31" xfId="0" applyFont="1" applyBorder="1" applyAlignment="1"/>
    <xf numFmtId="1" fontId="19" fillId="14" borderId="19" xfId="18" applyNumberFormat="1" applyFont="1" applyBorder="1" applyAlignment="1">
      <alignment horizontal="center" vertical="top" wrapText="1"/>
    </xf>
    <xf numFmtId="1" fontId="19" fillId="14" borderId="0" xfId="18" applyNumberFormat="1" applyFont="1" applyBorder="1" applyAlignment="1">
      <alignment horizontal="center" wrapText="1"/>
    </xf>
    <xf numFmtId="0" fontId="0" fillId="0" borderId="0" xfId="0" applyFont="1" applyAlignment="1">
      <alignment wrapText="1"/>
    </xf>
    <xf numFmtId="0" fontId="0" fillId="0" borderId="0" xfId="0" applyBorder="1"/>
    <xf numFmtId="0" fontId="0" fillId="0" borderId="0" xfId="0" applyFont="1" applyBorder="1" applyAlignment="1" applyProtection="1">
      <alignment wrapText="1"/>
    </xf>
    <xf numFmtId="0" fontId="0" fillId="0" borderId="0" xfId="0" applyFont="1" applyBorder="1" applyProtection="1"/>
    <xf numFmtId="0" fontId="18" fillId="14" borderId="0" xfId="10" applyBorder="1" applyAlignment="1" applyProtection="1">
      <alignment horizontal="center" vertical="top" wrapText="1"/>
    </xf>
    <xf numFmtId="0" fontId="0" fillId="14" borderId="0" xfId="0" applyFont="1" applyFill="1" applyBorder="1" applyProtection="1"/>
    <xf numFmtId="0" fontId="19" fillId="12" borderId="0" xfId="11" applyBorder="1" applyAlignment="1" applyProtection="1">
      <alignment horizontal="left" vertical="center" wrapText="1"/>
    </xf>
    <xf numFmtId="0" fontId="30" fillId="0" borderId="0" xfId="12" applyBorder="1" applyAlignment="1" applyProtection="1">
      <alignment horizontal="left" wrapText="1"/>
    </xf>
    <xf numFmtId="166" fontId="26" fillId="0" borderId="42" xfId="1" applyNumberFormat="1" applyBorder="1" applyAlignment="1" applyProtection="1">
      <alignment horizontal="center" vertical="center"/>
    </xf>
    <xf numFmtId="0" fontId="26" fillId="0" borderId="42" xfId="1" applyBorder="1" applyAlignment="1" applyProtection="1">
      <alignment horizontal="center" vertical="center"/>
    </xf>
    <xf numFmtId="0" fontId="26" fillId="0" borderId="42" xfId="1" applyBorder="1" applyAlignment="1" applyProtection="1">
      <alignment horizontal="center" vertical="center" wrapText="1"/>
    </xf>
    <xf numFmtId="0" fontId="30" fillId="0" borderId="43" xfId="12" applyBorder="1" applyAlignment="1" applyProtection="1">
      <alignment horizontal="left" wrapText="1"/>
    </xf>
    <xf numFmtId="165" fontId="26" fillId="0" borderId="42" xfId="1" applyNumberFormat="1" applyBorder="1" applyAlignment="1" applyProtection="1">
      <alignment horizontal="center" vertical="center"/>
    </xf>
    <xf numFmtId="43" fontId="26" fillId="0" borderId="42" xfId="1" applyNumberFormat="1" applyBorder="1" applyAlignment="1" applyProtection="1">
      <alignment horizontal="center" vertical="center"/>
    </xf>
    <xf numFmtId="0" fontId="30" fillId="0" borderId="42" xfId="12" applyBorder="1" applyAlignment="1" applyProtection="1">
      <alignment horizontal="left" wrapText="1"/>
    </xf>
    <xf numFmtId="0" fontId="0" fillId="14" borderId="0" xfId="0" applyFont="1" applyFill="1" applyBorder="1" applyAlignment="1" applyProtection="1">
      <alignment horizontal="center" vertical="center"/>
    </xf>
    <xf numFmtId="0" fontId="0" fillId="14" borderId="0" xfId="0" applyFont="1" applyFill="1" applyBorder="1" applyAlignment="1" applyProtection="1">
      <alignment horizontal="center" vertical="center" wrapText="1"/>
    </xf>
    <xf numFmtId="0" fontId="0" fillId="14" borderId="27" xfId="0" applyFont="1" applyFill="1" applyBorder="1" applyAlignment="1" applyProtection="1">
      <alignment horizontal="center" vertical="center" wrapText="1"/>
    </xf>
    <xf numFmtId="166" fontId="26" fillId="0" borderId="0" xfId="1" applyNumberFormat="1" applyBorder="1" applyAlignment="1" applyProtection="1">
      <alignment horizontal="center" vertical="center"/>
    </xf>
    <xf numFmtId="164" fontId="26" fillId="0" borderId="42" xfId="1" applyNumberFormat="1" applyBorder="1" applyAlignment="1" applyProtection="1">
      <alignment horizontal="center" vertical="center"/>
    </xf>
    <xf numFmtId="1" fontId="26" fillId="0" borderId="42" xfId="1" applyNumberFormat="1" applyBorder="1" applyAlignment="1" applyProtection="1">
      <alignment horizontal="center" vertical="center"/>
    </xf>
    <xf numFmtId="166" fontId="26" fillId="0" borderId="44" xfId="1" applyNumberFormat="1" applyBorder="1" applyAlignment="1" applyProtection="1">
      <alignment horizontal="center" vertical="center"/>
    </xf>
    <xf numFmtId="3" fontId="26" fillId="0" borderId="42" xfId="1" applyNumberFormat="1" applyBorder="1" applyAlignment="1" applyProtection="1">
      <alignment horizontal="center" vertical="center"/>
    </xf>
    <xf numFmtId="0" fontId="30" fillId="0" borderId="40" xfId="12" applyBorder="1" applyAlignment="1" applyProtection="1">
      <alignment horizontal="left" wrapText="1"/>
    </xf>
    <xf numFmtId="166" fontId="28" fillId="0" borderId="10" xfId="24" applyNumberFormat="1" applyBorder="1">
      <alignment horizontal="right" vertical="center"/>
    </xf>
    <xf numFmtId="0" fontId="31" fillId="0" borderId="42" xfId="1" applyFont="1" applyBorder="1" applyAlignment="1" applyProtection="1">
      <alignment horizontal="left" vertical="center" wrapText="1"/>
    </xf>
    <xf numFmtId="166" fontId="26" fillId="0" borderId="48" xfId="1" applyNumberFormat="1" applyBorder="1" applyAlignment="1" applyProtection="1">
      <alignment horizontal="center" vertical="center"/>
    </xf>
    <xf numFmtId="0" fontId="26" fillId="0" borderId="48" xfId="1" applyBorder="1" applyAlignment="1" applyProtection="1">
      <alignment horizontal="center" vertical="center"/>
    </xf>
    <xf numFmtId="0" fontId="31" fillId="0" borderId="50" xfId="1" applyFont="1" applyBorder="1" applyAlignment="1" applyProtection="1">
      <alignment horizontal="left" vertical="center" wrapText="1"/>
    </xf>
    <xf numFmtId="0" fontId="31" fillId="0" borderId="49" xfId="1" applyFont="1" applyBorder="1" applyAlignment="1" applyProtection="1">
      <alignment horizontal="left" vertical="center" wrapText="1"/>
    </xf>
    <xf numFmtId="0" fontId="8" fillId="15" borderId="9" xfId="4" applyFill="1" applyBorder="1" applyAlignment="1">
      <alignment horizontal="right" vertical="center"/>
    </xf>
    <xf numFmtId="0" fontId="8" fillId="15" borderId="0" xfId="4" applyFill="1" applyBorder="1" applyAlignment="1">
      <alignment horizontal="right" vertical="center"/>
    </xf>
    <xf numFmtId="0" fontId="26" fillId="15" borderId="9" xfId="1" applyFill="1" applyBorder="1"/>
    <xf numFmtId="0" fontId="26" fillId="15" borderId="0" xfId="1" applyFill="1" applyBorder="1"/>
    <xf numFmtId="0" fontId="26" fillId="15" borderId="14" xfId="1" applyFill="1" applyBorder="1"/>
    <xf numFmtId="0" fontId="8" fillId="15" borderId="14" xfId="4" applyFill="1" applyBorder="1" applyAlignment="1">
      <alignment horizontal="center"/>
    </xf>
    <xf numFmtId="0" fontId="8" fillId="15" borderId="0" xfId="4" applyFill="1" applyAlignment="1">
      <alignment horizontal="center"/>
    </xf>
    <xf numFmtId="0" fontId="0" fillId="15" borderId="9" xfId="0" applyFont="1" applyFill="1" applyBorder="1"/>
    <xf numFmtId="0" fontId="0" fillId="15" borderId="0" xfId="0" applyFont="1" applyFill="1" applyBorder="1"/>
    <xf numFmtId="0" fontId="0" fillId="15" borderId="14" xfId="0" applyFont="1" applyFill="1" applyBorder="1"/>
    <xf numFmtId="166" fontId="8" fillId="15" borderId="0" xfId="4" applyNumberFormat="1" applyFill="1" applyAlignment="1">
      <alignment horizontal="center"/>
    </xf>
    <xf numFmtId="0" fontId="26" fillId="15" borderId="0" xfId="1" applyFill="1"/>
    <xf numFmtId="0" fontId="19" fillId="15" borderId="0" xfId="11" applyFill="1">
      <alignment horizontal="left" vertical="center" wrapText="1"/>
    </xf>
    <xf numFmtId="0" fontId="0" fillId="15" borderId="0" xfId="0" applyFont="1" applyFill="1" applyBorder="1" applyAlignment="1">
      <alignment wrapText="1"/>
    </xf>
    <xf numFmtId="0" fontId="0" fillId="15" borderId="0" xfId="0" applyFont="1" applyFill="1" applyBorder="1" applyAlignment="1"/>
    <xf numFmtId="0" fontId="26" fillId="15" borderId="0" xfId="1" applyFill="1" applyAlignment="1"/>
    <xf numFmtId="0" fontId="0" fillId="0" borderId="51" xfId="0" applyFont="1" applyFill="1" applyBorder="1"/>
    <xf numFmtId="0" fontId="26" fillId="0" borderId="52" xfId="1" applyBorder="1"/>
    <xf numFmtId="166" fontId="27" fillId="0" borderId="52" xfId="7" applyNumberFormat="1" applyBorder="1"/>
    <xf numFmtId="0" fontId="30" fillId="0" borderId="52" xfId="12" applyBorder="1" applyAlignment="1">
      <alignment horizontal="left" wrapText="1"/>
    </xf>
    <xf numFmtId="166" fontId="28" fillId="0" borderId="52" xfId="21" applyNumberFormat="1" applyBorder="1" applyAlignment="1" applyProtection="1">
      <alignment horizontal="right"/>
      <protection locked="0"/>
    </xf>
    <xf numFmtId="0" fontId="0" fillId="15" borderId="52" xfId="0" applyFont="1" applyFill="1" applyBorder="1"/>
    <xf numFmtId="166" fontId="27" fillId="0" borderId="52" xfId="2" applyNumberFormat="1" applyBorder="1"/>
    <xf numFmtId="0" fontId="26" fillId="15" borderId="52" xfId="1" applyFill="1" applyBorder="1"/>
    <xf numFmtId="166" fontId="27" fillId="0" borderId="53" xfId="3" applyNumberFormat="1" applyBorder="1"/>
    <xf numFmtId="166" fontId="27" fillId="0" borderId="54" xfId="3" applyNumberFormat="1" applyBorder="1"/>
    <xf numFmtId="166" fontId="27" fillId="0" borderId="55" xfId="3" applyNumberFormat="1" applyBorder="1"/>
    <xf numFmtId="166" fontId="27" fillId="0" borderId="56" xfId="3" applyNumberFormat="1" applyBorder="1"/>
    <xf numFmtId="166" fontId="27" fillId="0" borderId="57" xfId="3" applyNumberFormat="1" applyBorder="1"/>
    <xf numFmtId="166" fontId="27" fillId="0" borderId="57" xfId="3" applyNumberFormat="1" applyBorder="1" applyAlignment="1"/>
    <xf numFmtId="166" fontId="27" fillId="12" borderId="57" xfId="3" applyNumberFormat="1" applyFill="1" applyBorder="1"/>
    <xf numFmtId="166" fontId="19" fillId="12" borderId="57" xfId="11" applyNumberFormat="1" applyBorder="1">
      <alignment horizontal="left" vertical="center" wrapText="1"/>
    </xf>
    <xf numFmtId="0" fontId="8" fillId="0" borderId="54" xfId="4" applyBorder="1" applyAlignment="1">
      <alignment vertical="top" wrapText="1"/>
    </xf>
    <xf numFmtId="0" fontId="8" fillId="0" borderId="57" xfId="4" applyBorder="1" applyAlignment="1">
      <alignment vertical="top" wrapText="1"/>
    </xf>
    <xf numFmtId="168" fontId="27" fillId="0" borderId="9" xfId="2" applyNumberFormat="1" applyBorder="1"/>
    <xf numFmtId="168" fontId="27" fillId="0" borderId="14" xfId="2" applyNumberFormat="1" applyBorder="1"/>
    <xf numFmtId="1" fontId="42" fillId="11" borderId="0" xfId="9" applyNumberFormat="1" applyFont="1" applyFill="1" applyBorder="1" applyAlignment="1">
      <alignment horizontal="center"/>
    </xf>
    <xf numFmtId="1" fontId="42" fillId="11" borderId="19" xfId="9" applyNumberFormat="1" applyFont="1" applyFill="1" applyBorder="1" applyAlignment="1">
      <alignment horizontal="center"/>
    </xf>
    <xf numFmtId="166" fontId="28" fillId="0" borderId="9" xfId="21" applyNumberFormat="1" applyFont="1" applyBorder="1" applyAlignment="1" applyProtection="1">
      <alignment horizontal="right" indent="3"/>
      <protection locked="0"/>
    </xf>
    <xf numFmtId="166" fontId="28" fillId="0" borderId="0" xfId="21" applyNumberFormat="1" applyFont="1" applyBorder="1" applyAlignment="1" applyProtection="1">
      <alignment horizontal="right" indent="3"/>
      <protection locked="0"/>
    </xf>
    <xf numFmtId="166" fontId="28" fillId="0" borderId="14" xfId="21" applyNumberFormat="1" applyFont="1" applyBorder="1" applyAlignment="1" applyProtection="1">
      <alignment horizontal="right" indent="3"/>
      <protection locked="0"/>
    </xf>
    <xf numFmtId="165" fontId="28" fillId="0" borderId="14" xfId="21" applyNumberFormat="1" applyFont="1" applyBorder="1" applyAlignment="1" applyProtection="1">
      <alignment horizontal="right" indent="3"/>
      <protection locked="0"/>
    </xf>
    <xf numFmtId="165" fontId="28" fillId="0" borderId="0" xfId="21" applyNumberFormat="1" applyFont="1" applyAlignment="1" applyProtection="1">
      <alignment horizontal="right" indent="3"/>
      <protection locked="0"/>
    </xf>
    <xf numFmtId="166" fontId="28" fillId="0" borderId="0" xfId="21" applyNumberFormat="1" applyFont="1" applyAlignment="1" applyProtection="1">
      <alignment horizontal="right" indent="3"/>
      <protection locked="0"/>
    </xf>
    <xf numFmtId="9" fontId="28" fillId="0" borderId="0" xfId="21" applyNumberFormat="1" applyFont="1" applyAlignment="1" applyProtection="1">
      <alignment horizontal="right" indent="3"/>
      <protection locked="0"/>
    </xf>
    <xf numFmtId="165" fontId="28" fillId="0" borderId="9" xfId="21" applyNumberFormat="1" applyFont="1" applyBorder="1" applyAlignment="1" applyProtection="1">
      <alignment horizontal="right" indent="3"/>
      <protection locked="0"/>
    </xf>
    <xf numFmtId="3" fontId="28" fillId="0" borderId="14" xfId="21" applyNumberFormat="1" applyFont="1" applyBorder="1" applyAlignment="1" applyProtection="1">
      <alignment horizontal="right" indent="3"/>
      <protection locked="0"/>
    </xf>
    <xf numFmtId="3" fontId="28" fillId="0" borderId="9" xfId="21" applyNumberFormat="1" applyFont="1" applyBorder="1" applyAlignment="1" applyProtection="1">
      <alignment horizontal="right" indent="3"/>
      <protection locked="0"/>
    </xf>
    <xf numFmtId="0" fontId="19" fillId="12" borderId="0" xfId="11">
      <alignment horizontal="left" vertical="center" wrapText="1"/>
    </xf>
    <xf numFmtId="166" fontId="27" fillId="0" borderId="0" xfId="2" applyNumberFormat="1" applyFill="1"/>
    <xf numFmtId="0" fontId="26" fillId="0" borderId="0" xfId="1" applyFill="1"/>
    <xf numFmtId="166" fontId="27" fillId="0" borderId="0" xfId="7" applyNumberFormat="1" applyFill="1"/>
    <xf numFmtId="166" fontId="27" fillId="0" borderId="0" xfId="3" applyNumberFormat="1" applyFill="1"/>
    <xf numFmtId="165" fontId="27" fillId="0" borderId="0" xfId="2" applyNumberFormat="1" applyFill="1"/>
    <xf numFmtId="166" fontId="27" fillId="0" borderId="0" xfId="7" applyNumberFormat="1" applyFill="1" applyAlignment="1">
      <alignment horizontal="center"/>
    </xf>
    <xf numFmtId="166" fontId="27" fillId="0" borderId="57" xfId="3" applyNumberFormat="1" applyFill="1" applyBorder="1"/>
    <xf numFmtId="0" fontId="8" fillId="15" borderId="14" xfId="4" applyFill="1" applyBorder="1" applyAlignment="1"/>
    <xf numFmtId="0" fontId="8" fillId="15" borderId="55" xfId="4" applyFill="1" applyBorder="1" applyAlignment="1"/>
    <xf numFmtId="0" fontId="8" fillId="15" borderId="0" xfId="4" applyFill="1" applyAlignment="1"/>
    <xf numFmtId="0" fontId="8" fillId="15" borderId="57" xfId="4" applyFill="1" applyBorder="1" applyAlignment="1"/>
    <xf numFmtId="166" fontId="8" fillId="15" borderId="0" xfId="4" applyNumberFormat="1" applyFill="1" applyAlignment="1"/>
    <xf numFmtId="166" fontId="8" fillId="15" borderId="57" xfId="4" applyNumberFormat="1" applyFill="1" applyBorder="1" applyAlignment="1"/>
    <xf numFmtId="0" fontId="18" fillId="14" borderId="0" xfId="10" applyBorder="1" applyAlignment="1" applyProtection="1">
      <alignment horizontal="center" vertical="top" wrapText="1"/>
    </xf>
    <xf numFmtId="0" fontId="31" fillId="0" borderId="0" xfId="0" applyFont="1" applyBorder="1" applyAlignment="1">
      <alignment wrapText="1"/>
    </xf>
    <xf numFmtId="0" fontId="31" fillId="0" borderId="36" xfId="0" applyFont="1" applyBorder="1" applyAlignment="1">
      <alignment wrapText="1"/>
    </xf>
    <xf numFmtId="0" fontId="31" fillId="0" borderId="37" xfId="0" applyFont="1" applyBorder="1" applyAlignment="1">
      <alignment wrapText="1"/>
    </xf>
    <xf numFmtId="0" fontId="31" fillId="0" borderId="38" xfId="0" applyFont="1" applyBorder="1" applyAlignment="1">
      <alignment wrapText="1"/>
    </xf>
    <xf numFmtId="0" fontId="31" fillId="0" borderId="39" xfId="0" applyFont="1" applyBorder="1" applyAlignment="1">
      <alignment wrapText="1"/>
    </xf>
    <xf numFmtId="0" fontId="3" fillId="0" borderId="35" xfId="9" applyBorder="1" applyAlignment="1">
      <alignment wrapText="1"/>
    </xf>
    <xf numFmtId="0" fontId="3" fillId="0" borderId="0" xfId="9" applyBorder="1" applyAlignment="1">
      <alignment wrapText="1"/>
    </xf>
    <xf numFmtId="0" fontId="31" fillId="12" borderId="35" xfId="0" applyFont="1" applyFill="1" applyBorder="1" applyAlignment="1">
      <alignment wrapText="1"/>
    </xf>
    <xf numFmtId="0" fontId="31" fillId="12" borderId="32" xfId="0" applyFont="1" applyFill="1" applyBorder="1" applyAlignment="1">
      <alignment wrapText="1"/>
    </xf>
    <xf numFmtId="0" fontId="0" fillId="12" borderId="34" xfId="0" applyFill="1" applyBorder="1"/>
    <xf numFmtId="0" fontId="31" fillId="12" borderId="36" xfId="0" applyFont="1" applyFill="1" applyBorder="1" applyAlignment="1">
      <alignment horizontal="right" wrapText="1"/>
    </xf>
    <xf numFmtId="0" fontId="31" fillId="0" borderId="0" xfId="0" applyFont="1" applyBorder="1" applyAlignment="1">
      <alignment horizontal="right" wrapText="1"/>
    </xf>
    <xf numFmtId="0" fontId="31" fillId="12" borderId="34" xfId="0" applyFont="1" applyFill="1" applyBorder="1" applyAlignment="1">
      <alignment horizontal="right" wrapText="1"/>
    </xf>
    <xf numFmtId="169" fontId="31" fillId="12" borderId="39" xfId="0" applyNumberFormat="1" applyFont="1" applyFill="1" applyBorder="1" applyAlignment="1">
      <alignment horizontal="right" wrapText="1"/>
    </xf>
    <xf numFmtId="0" fontId="0" fillId="0" borderId="35" xfId="0" applyBorder="1"/>
    <xf numFmtId="0" fontId="31" fillId="0" borderId="58" xfId="0" applyFont="1" applyBorder="1" applyAlignment="1">
      <alignment wrapText="1"/>
    </xf>
    <xf numFmtId="0" fontId="44" fillId="0" borderId="59" xfId="0" applyFont="1" applyBorder="1" applyAlignment="1">
      <alignment wrapText="1"/>
    </xf>
    <xf numFmtId="0" fontId="44" fillId="0" borderId="60" xfId="0" applyFont="1" applyBorder="1" applyAlignment="1">
      <alignment wrapText="1"/>
    </xf>
    <xf numFmtId="0" fontId="44" fillId="0" borderId="61" xfId="0" applyFont="1" applyBorder="1" applyAlignment="1">
      <alignment wrapText="1"/>
    </xf>
    <xf numFmtId="0" fontId="46" fillId="14" borderId="0" xfId="0" applyFont="1" applyFill="1" applyBorder="1" applyAlignment="1" applyProtection="1">
      <alignment horizontal="center" vertical="center" wrapText="1"/>
    </xf>
    <xf numFmtId="0" fontId="46" fillId="14" borderId="0" xfId="0" applyFont="1" applyFill="1" applyBorder="1" applyAlignment="1" applyProtection="1">
      <alignment horizontal="center" vertical="center"/>
    </xf>
    <xf numFmtId="0" fontId="3" fillId="0" borderId="0" xfId="9" applyAlignment="1">
      <alignment horizontal="left"/>
    </xf>
    <xf numFmtId="0" fontId="0" fillId="0" borderId="0" xfId="0" applyAlignment="1">
      <alignment horizontal="left"/>
    </xf>
    <xf numFmtId="0" fontId="2" fillId="0" borderId="0" xfId="0" applyFont="1" applyAlignment="1">
      <alignment horizontal="right"/>
    </xf>
    <xf numFmtId="0" fontId="18" fillId="11" borderId="0" xfId="0" applyFont="1" applyFill="1" applyAlignment="1">
      <alignment horizontal="center" vertical="center" wrapText="1"/>
    </xf>
    <xf numFmtId="0" fontId="32" fillId="11" borderId="0" xfId="0" applyFont="1" applyFill="1" applyAlignment="1">
      <alignment horizontal="center" vertical="center" wrapText="1"/>
    </xf>
    <xf numFmtId="0" fontId="29" fillId="11" borderId="0" xfId="0" applyFont="1" applyFill="1" applyAlignment="1">
      <alignment horizontal="center" vertical="center" wrapText="1"/>
    </xf>
    <xf numFmtId="0" fontId="24" fillId="11" borderId="0" xfId="0" applyFont="1" applyFill="1" applyAlignment="1">
      <alignment horizontal="center" vertical="center" wrapText="1"/>
    </xf>
    <xf numFmtId="0" fontId="33" fillId="11" borderId="0" xfId="0" applyFont="1" applyFill="1" applyAlignment="1">
      <alignment horizontal="left" vertical="center" wrapText="1"/>
    </xf>
    <xf numFmtId="0" fontId="34" fillId="0" borderId="0" xfId="0" applyFont="1" applyAlignment="1">
      <alignment horizontal="right"/>
    </xf>
    <xf numFmtId="0" fontId="23" fillId="12" borderId="0" xfId="19" applyAlignment="1">
      <alignment horizontal="center" vertical="center" wrapText="1"/>
    </xf>
    <xf numFmtId="0" fontId="23" fillId="10" borderId="0" xfId="19" applyFill="1" applyAlignment="1">
      <alignment horizontal="left" vertical="center"/>
    </xf>
    <xf numFmtId="0" fontId="23" fillId="10" borderId="0" xfId="19" applyFill="1" applyAlignment="1">
      <alignment horizontal="left" vertical="center" wrapText="1"/>
    </xf>
    <xf numFmtId="0" fontId="7" fillId="0" borderId="0" xfId="9" applyFont="1" applyAlignment="1">
      <alignment horizontal="center"/>
    </xf>
    <xf numFmtId="0" fontId="40" fillId="14" borderId="32" xfId="27" applyFont="1" applyBorder="1" applyAlignment="1">
      <alignment horizontal="left" vertical="top" wrapText="1"/>
    </xf>
    <xf numFmtId="0" fontId="40" fillId="14" borderId="33" xfId="27" applyFont="1" applyBorder="1" applyAlignment="1">
      <alignment horizontal="left" vertical="top"/>
    </xf>
    <xf numFmtId="0" fontId="40" fillId="14" borderId="34" xfId="27" applyFont="1" applyBorder="1" applyAlignment="1">
      <alignment horizontal="left" vertical="top"/>
    </xf>
    <xf numFmtId="0" fontId="40" fillId="14" borderId="35" xfId="27" applyFont="1" applyBorder="1" applyAlignment="1">
      <alignment horizontal="left" vertical="top"/>
    </xf>
    <xf numFmtId="0" fontId="40" fillId="14" borderId="0" xfId="27" applyFont="1" applyBorder="1" applyAlignment="1">
      <alignment horizontal="left" vertical="top"/>
    </xf>
    <xf numFmtId="0" fontId="40" fillId="14" borderId="36" xfId="27" applyFont="1" applyBorder="1" applyAlignment="1">
      <alignment horizontal="left" vertical="top"/>
    </xf>
    <xf numFmtId="0" fontId="40" fillId="14" borderId="37" xfId="27" applyFont="1" applyBorder="1" applyAlignment="1">
      <alignment horizontal="left" vertical="top"/>
    </xf>
    <xf numFmtId="0" fontId="40" fillId="14" borderId="38" xfId="27" applyFont="1" applyBorder="1" applyAlignment="1">
      <alignment horizontal="left" vertical="top"/>
    </xf>
    <xf numFmtId="0" fontId="40" fillId="14" borderId="39" xfId="27" applyFont="1" applyBorder="1" applyAlignment="1">
      <alignment horizontal="left" vertical="top"/>
    </xf>
    <xf numFmtId="0" fontId="40" fillId="14" borderId="29" xfId="27" applyFont="1" applyAlignment="1">
      <alignment horizontal="left" vertical="top" wrapText="1"/>
    </xf>
    <xf numFmtId="0" fontId="40" fillId="14" borderId="29" xfId="27" applyFont="1" applyAlignment="1">
      <alignment horizontal="left" vertical="top"/>
    </xf>
    <xf numFmtId="0" fontId="19" fillId="12" borderId="0" xfId="11" applyBorder="1">
      <alignment horizontal="left" vertical="center" wrapText="1"/>
    </xf>
    <xf numFmtId="0" fontId="19" fillId="12" borderId="57" xfId="11" applyBorder="1">
      <alignment horizontal="left" vertical="center" wrapText="1"/>
    </xf>
    <xf numFmtId="0" fontId="19" fillId="12" borderId="0" xfId="11">
      <alignment horizontal="left" vertical="center" wrapText="1"/>
    </xf>
    <xf numFmtId="0" fontId="36" fillId="5" borderId="0" xfId="0" applyFont="1" applyFill="1" applyBorder="1" applyAlignment="1">
      <alignment horizontal="center" wrapText="1"/>
    </xf>
    <xf numFmtId="0" fontId="31" fillId="0" borderId="0" xfId="0" applyFont="1" applyBorder="1" applyAlignment="1">
      <alignment horizontal="left" vertical="top" wrapText="1"/>
    </xf>
    <xf numFmtId="0" fontId="18" fillId="14" borderId="0" xfId="10">
      <alignment horizontal="center" vertical="top" wrapText="1"/>
    </xf>
    <xf numFmtId="0" fontId="30" fillId="0" borderId="52" xfId="12" applyBorder="1" applyAlignment="1">
      <alignment horizontal="left" wrapText="1"/>
    </xf>
    <xf numFmtId="0" fontId="27" fillId="12" borderId="0" xfId="2" applyFill="1" applyAlignment="1">
      <alignment horizontal="center" wrapText="1"/>
    </xf>
    <xf numFmtId="0" fontId="27" fillId="12" borderId="0" xfId="3" applyFill="1" applyAlignment="1">
      <alignment horizontal="center" wrapText="1"/>
    </xf>
    <xf numFmtId="0" fontId="22" fillId="12" borderId="0" xfId="9" applyNumberFormat="1" applyFont="1" applyFill="1" applyBorder="1" applyAlignment="1">
      <alignment horizontal="center" wrapText="1"/>
    </xf>
    <xf numFmtId="0" fontId="20" fillId="14" borderId="0" xfId="10" applyFont="1" applyAlignment="1">
      <alignment horizontal="center" vertical="top" wrapText="1"/>
    </xf>
    <xf numFmtId="0" fontId="24" fillId="14" borderId="0" xfId="10" applyFont="1">
      <alignment horizontal="center" vertical="top" wrapText="1"/>
    </xf>
    <xf numFmtId="0" fontId="31" fillId="14" borderId="29" xfId="27" applyAlignment="1">
      <alignment horizontal="left" vertical="top" wrapText="1"/>
    </xf>
    <xf numFmtId="0" fontId="31" fillId="14" borderId="29" xfId="27" applyAlignment="1">
      <alignment horizontal="left" vertical="top"/>
    </xf>
    <xf numFmtId="0" fontId="38" fillId="6" borderId="23" xfId="0" applyFont="1" applyFill="1" applyBorder="1" applyAlignment="1">
      <alignment horizontal="left" vertical="center" wrapText="1"/>
    </xf>
    <xf numFmtId="0" fontId="38" fillId="6" borderId="0" xfId="0" applyFont="1" applyFill="1" applyBorder="1" applyAlignment="1">
      <alignment horizontal="left" vertical="center" wrapText="1"/>
    </xf>
    <xf numFmtId="0" fontId="18" fillId="14" borderId="0" xfId="20" applyAlignment="1">
      <alignment vertical="top" wrapText="1"/>
    </xf>
    <xf numFmtId="0" fontId="18" fillId="14" borderId="0" xfId="20">
      <alignment vertical="top"/>
    </xf>
    <xf numFmtId="0" fontId="18" fillId="14" borderId="0" xfId="20" applyBorder="1">
      <alignment vertical="top"/>
    </xf>
    <xf numFmtId="0" fontId="19" fillId="14" borderId="0" xfId="14" applyFont="1" applyBorder="1">
      <alignment horizontal="left" vertical="center" wrapText="1"/>
    </xf>
    <xf numFmtId="0" fontId="19" fillId="14" borderId="19" xfId="14" applyFont="1" applyBorder="1">
      <alignment horizontal="left" vertical="center" wrapText="1"/>
    </xf>
    <xf numFmtId="0" fontId="31" fillId="14" borderId="32" xfId="27" applyBorder="1" applyAlignment="1">
      <alignment horizontal="left" vertical="top" wrapText="1"/>
    </xf>
    <xf numFmtId="0" fontId="31" fillId="14" borderId="33" xfId="27" applyBorder="1" applyAlignment="1">
      <alignment horizontal="left" vertical="top"/>
    </xf>
    <xf numFmtId="0" fontId="31" fillId="14" borderId="34" xfId="27" applyBorder="1" applyAlignment="1">
      <alignment horizontal="left" vertical="top"/>
    </xf>
    <xf numFmtId="0" fontId="31" fillId="14" borderId="35" xfId="27" applyBorder="1" applyAlignment="1">
      <alignment horizontal="left" vertical="top"/>
    </xf>
    <xf numFmtId="0" fontId="31" fillId="14" borderId="0" xfId="27" applyBorder="1" applyAlignment="1">
      <alignment horizontal="left" vertical="top"/>
    </xf>
    <xf numFmtId="0" fontId="31" fillId="14" borderId="36" xfId="27" applyBorder="1" applyAlignment="1">
      <alignment horizontal="left" vertical="top"/>
    </xf>
    <xf numFmtId="0" fontId="31" fillId="14" borderId="37" xfId="27" applyBorder="1" applyAlignment="1">
      <alignment horizontal="left" vertical="top"/>
    </xf>
    <xf numFmtId="0" fontId="31" fillId="14" borderId="38" xfId="27" applyBorder="1" applyAlignment="1">
      <alignment horizontal="left" vertical="top"/>
    </xf>
    <xf numFmtId="0" fontId="31" fillId="14" borderId="39" xfId="27" applyBorder="1" applyAlignment="1">
      <alignment horizontal="left" vertical="top"/>
    </xf>
    <xf numFmtId="0" fontId="31" fillId="14" borderId="32" xfId="27" applyBorder="1" applyAlignment="1">
      <alignment horizontal="left" vertical="top"/>
    </xf>
    <xf numFmtId="0" fontId="18" fillId="14" borderId="0" xfId="20" applyBorder="1" applyAlignment="1">
      <alignment vertical="top" wrapText="1"/>
    </xf>
    <xf numFmtId="0" fontId="19" fillId="14" borderId="0" xfId="13" applyBorder="1">
      <alignment vertical="center" wrapText="1"/>
    </xf>
    <xf numFmtId="0" fontId="19" fillId="14" borderId="16" xfId="13" applyBorder="1">
      <alignment vertical="center" wrapText="1"/>
    </xf>
    <xf numFmtId="0" fontId="19" fillId="14" borderId="23" xfId="13" applyBorder="1">
      <alignment vertical="center" wrapText="1"/>
    </xf>
    <xf numFmtId="0" fontId="19" fillId="14" borderId="11" xfId="13" applyBorder="1">
      <alignment vertical="center" wrapText="1"/>
    </xf>
    <xf numFmtId="0" fontId="23" fillId="12" borderId="0" xfId="19" applyFont="1" applyAlignment="1">
      <alignment horizontal="center" vertical="center" wrapText="1"/>
    </xf>
    <xf numFmtId="0" fontId="19" fillId="14" borderId="24" xfId="14" applyBorder="1">
      <alignment horizontal="left" vertical="center" wrapText="1"/>
    </xf>
    <xf numFmtId="0" fontId="19" fillId="14" borderId="25" xfId="14" applyBorder="1">
      <alignment horizontal="left" vertical="center" wrapText="1"/>
    </xf>
    <xf numFmtId="0" fontId="19" fillId="14" borderId="26" xfId="14" applyBorder="1">
      <alignment horizontal="left" vertical="center" wrapText="1"/>
    </xf>
    <xf numFmtId="0" fontId="19" fillId="14" borderId="16" xfId="14" applyBorder="1">
      <alignment horizontal="left" vertical="center" wrapText="1"/>
    </xf>
    <xf numFmtId="0" fontId="19" fillId="14" borderId="18" xfId="14" applyBorder="1">
      <alignment horizontal="left" vertical="center" wrapText="1"/>
    </xf>
    <xf numFmtId="0" fontId="18" fillId="14" borderId="13" xfId="20" applyBorder="1" applyAlignment="1">
      <alignment vertical="top" wrapText="1"/>
    </xf>
    <xf numFmtId="0" fontId="18" fillId="14" borderId="15" xfId="20" applyBorder="1">
      <alignment vertical="top"/>
    </xf>
    <xf numFmtId="0" fontId="19" fillId="14" borderId="13" xfId="14" applyBorder="1">
      <alignment horizontal="left" vertical="center" wrapText="1"/>
    </xf>
    <xf numFmtId="0" fontId="19" fillId="14" borderId="14" xfId="14" applyBorder="1">
      <alignment horizontal="left" vertical="center" wrapText="1"/>
    </xf>
    <xf numFmtId="0" fontId="19" fillId="14" borderId="15" xfId="14" applyBorder="1">
      <alignment horizontal="left" vertical="center" wrapText="1"/>
    </xf>
    <xf numFmtId="0" fontId="19" fillId="0" borderId="13" xfId="15" applyBorder="1" applyAlignment="1">
      <alignment horizontal="left" vertical="center" wrapText="1"/>
    </xf>
    <xf numFmtId="0" fontId="19" fillId="0" borderId="15" xfId="15" applyBorder="1" applyAlignment="1">
      <alignment horizontal="left" vertical="center" wrapText="1"/>
    </xf>
    <xf numFmtId="0" fontId="19" fillId="0" borderId="11" xfId="15" applyBorder="1" applyAlignment="1">
      <alignment horizontal="left" vertical="center" wrapText="1"/>
    </xf>
    <xf numFmtId="0" fontId="19" fillId="0" borderId="12" xfId="15" applyBorder="1" applyAlignment="1">
      <alignment horizontal="left" vertical="center" wrapText="1"/>
    </xf>
    <xf numFmtId="0" fontId="2" fillId="0" borderId="0" xfId="0" applyFont="1" applyAlignment="1">
      <alignment horizontal="center"/>
    </xf>
    <xf numFmtId="0" fontId="0" fillId="0" borderId="0" xfId="0" applyFont="1" applyAlignment="1">
      <alignment horizontal="center"/>
    </xf>
    <xf numFmtId="0" fontId="8" fillId="0" borderId="0" xfId="23" applyBorder="1" applyAlignment="1">
      <alignment horizontal="center" vertical="center" wrapText="1"/>
    </xf>
    <xf numFmtId="0" fontId="18" fillId="14" borderId="21" xfId="20" applyBorder="1" applyAlignment="1">
      <alignment horizontal="center" vertical="top"/>
    </xf>
    <xf numFmtId="0" fontId="18" fillId="14" borderId="22" xfId="20" applyBorder="1" applyAlignment="1">
      <alignment horizontal="center" vertical="top"/>
    </xf>
    <xf numFmtId="0" fontId="18" fillId="14" borderId="20" xfId="20" applyBorder="1" applyAlignment="1">
      <alignment horizontal="center" vertical="top"/>
    </xf>
    <xf numFmtId="0" fontId="19" fillId="14" borderId="17" xfId="14" applyBorder="1">
      <alignment horizontal="left" vertical="center" wrapText="1"/>
    </xf>
    <xf numFmtId="0" fontId="18" fillId="14" borderId="16" xfId="20" applyBorder="1">
      <alignment vertical="top"/>
    </xf>
    <xf numFmtId="0" fontId="18" fillId="14" borderId="23" xfId="20" applyBorder="1">
      <alignment vertical="top"/>
    </xf>
    <xf numFmtId="0" fontId="18" fillId="14" borderId="11" xfId="20" applyBorder="1">
      <alignment vertical="top"/>
    </xf>
    <xf numFmtId="0" fontId="18" fillId="14" borderId="21" xfId="20" applyBorder="1">
      <alignment vertical="top"/>
    </xf>
    <xf numFmtId="0" fontId="18" fillId="14" borderId="22" xfId="20" applyBorder="1">
      <alignment vertical="top"/>
    </xf>
    <xf numFmtId="0" fontId="18" fillId="14" borderId="20" xfId="20" applyBorder="1">
      <alignment vertical="top"/>
    </xf>
    <xf numFmtId="0" fontId="18" fillId="14" borderId="16" xfId="20" applyBorder="1" applyAlignment="1">
      <alignment vertical="top" wrapText="1"/>
    </xf>
    <xf numFmtId="167" fontId="26" fillId="0" borderId="42" xfId="1" applyNumberFormat="1" applyBorder="1" applyAlignment="1" applyProtection="1">
      <alignment horizontal="center" vertical="center"/>
    </xf>
    <xf numFmtId="166" fontId="26" fillId="0" borderId="42" xfId="1" applyNumberFormat="1" applyBorder="1" applyAlignment="1" applyProtection="1">
      <alignment horizontal="center" vertical="center" wrapText="1"/>
    </xf>
    <xf numFmtId="0" fontId="23" fillId="12" borderId="0" xfId="19" applyAlignment="1">
      <alignment horizontal="left" vertical="center" wrapText="1"/>
    </xf>
    <xf numFmtId="0" fontId="18" fillId="14" borderId="0" xfId="10" applyBorder="1" applyAlignment="1" applyProtection="1">
      <alignment horizontal="center" vertical="top" wrapText="1"/>
    </xf>
    <xf numFmtId="0" fontId="26" fillId="0" borderId="42" xfId="1" applyBorder="1" applyAlignment="1" applyProtection="1">
      <alignment horizontal="center" vertical="center"/>
    </xf>
    <xf numFmtId="0" fontId="18" fillId="14" borderId="0" xfId="10" applyBorder="1" applyProtection="1">
      <alignment horizontal="center" vertical="top" wrapText="1"/>
    </xf>
    <xf numFmtId="0" fontId="0" fillId="15" borderId="0" xfId="0" applyFont="1" applyFill="1" applyBorder="1" applyAlignment="1" applyProtection="1">
      <alignment horizontal="center"/>
    </xf>
    <xf numFmtId="0" fontId="0" fillId="15" borderId="0" xfId="0" applyFont="1" applyFill="1" applyBorder="1" applyAlignment="1" applyProtection="1">
      <alignment horizontal="center" vertical="center"/>
    </xf>
    <xf numFmtId="0" fontId="39" fillId="0" borderId="0" xfId="9" applyFont="1" applyBorder="1" applyAlignment="1" applyProtection="1">
      <alignment horizontal="left" wrapText="1"/>
    </xf>
    <xf numFmtId="0" fontId="0" fillId="15" borderId="27" xfId="0" applyFont="1" applyFill="1" applyBorder="1" applyAlignment="1" applyProtection="1">
      <alignment horizontal="center" vertical="center"/>
    </xf>
    <xf numFmtId="0" fontId="23" fillId="12" borderId="32" xfId="19" applyBorder="1" applyAlignment="1">
      <alignment horizontal="center" vertical="center" wrapText="1"/>
    </xf>
    <xf numFmtId="0" fontId="23" fillId="12" borderId="33" xfId="19" applyBorder="1" applyAlignment="1">
      <alignment horizontal="center" vertical="center" wrapText="1"/>
    </xf>
    <xf numFmtId="0" fontId="23" fillId="12" borderId="34" xfId="19" applyBorder="1" applyAlignment="1">
      <alignment horizontal="center" vertical="center" wrapText="1"/>
    </xf>
    <xf numFmtId="0" fontId="31" fillId="0" borderId="37" xfId="19" applyFont="1" applyFill="1" applyBorder="1" applyAlignment="1">
      <alignment horizontal="left" vertical="top" wrapText="1"/>
    </xf>
    <xf numFmtId="0" fontId="31" fillId="0" borderId="38" xfId="19" applyFont="1" applyFill="1" applyBorder="1" applyAlignment="1">
      <alignment horizontal="left" vertical="top" wrapText="1"/>
    </xf>
    <xf numFmtId="0" fontId="31" fillId="0" borderId="39" xfId="19" applyFont="1" applyFill="1" applyBorder="1" applyAlignment="1">
      <alignment horizontal="left" vertical="top" wrapText="1"/>
    </xf>
    <xf numFmtId="0" fontId="24" fillId="12" borderId="0" xfId="19" applyFont="1" applyAlignment="1">
      <alignment horizontal="center" vertical="center" wrapText="1"/>
    </xf>
    <xf numFmtId="0" fontId="31" fillId="0" borderId="45" xfId="0" applyFont="1" applyBorder="1" applyAlignment="1">
      <alignment horizontal="left" wrapText="1"/>
    </xf>
    <xf numFmtId="0" fontId="31" fillId="0" borderId="46" xfId="0" applyFont="1" applyBorder="1" applyAlignment="1">
      <alignment horizontal="left" wrapText="1"/>
    </xf>
    <xf numFmtId="0" fontId="31" fillId="0" borderId="47" xfId="0" applyFont="1" applyBorder="1" applyAlignment="1">
      <alignment horizontal="left" wrapText="1"/>
    </xf>
    <xf numFmtId="0" fontId="30" fillId="13" borderId="0" xfId="0" applyFont="1" applyFill="1" applyAlignment="1">
      <alignment horizontal="left" vertical="top" wrapText="1" shrinkToFit="1"/>
    </xf>
    <xf numFmtId="0" fontId="31" fillId="14" borderId="0" xfId="0" applyFont="1" applyFill="1" applyAlignment="1">
      <alignment vertical="top" wrapText="1" shrinkToFit="1"/>
    </xf>
    <xf numFmtId="0" fontId="47" fillId="12" borderId="0" xfId="19" applyFont="1" applyAlignment="1">
      <alignment horizontal="center" vertical="center" wrapText="1"/>
    </xf>
    <xf numFmtId="0" fontId="40" fillId="11" borderId="0" xfId="0" applyFont="1" applyFill="1" applyAlignment="1">
      <alignment horizontal="left" vertical="center" wrapText="1"/>
    </xf>
    <xf numFmtId="44" fontId="31" fillId="0" borderId="37" xfId="28" applyFont="1" applyBorder="1" applyAlignment="1" applyProtection="1">
      <alignment wrapText="1"/>
      <protection locked="0"/>
    </xf>
    <xf numFmtId="0" fontId="3" fillId="0" borderId="42" xfId="9" applyBorder="1" applyAlignment="1" applyProtection="1">
      <alignment horizontal="left" vertical="center" wrapText="1"/>
    </xf>
    <xf numFmtId="0" fontId="3" fillId="0" borderId="42" xfId="9" applyBorder="1" applyAlignment="1" applyProtection="1">
      <alignment horizontal="center" vertical="center" wrapText="1"/>
    </xf>
    <xf numFmtId="0" fontId="3" fillId="0" borderId="50" xfId="9" applyBorder="1" applyAlignment="1" applyProtection="1">
      <alignment horizontal="center" vertical="center" wrapText="1"/>
    </xf>
    <xf numFmtId="0" fontId="3" fillId="0" borderId="49" xfId="9" applyBorder="1" applyAlignment="1" applyProtection="1">
      <alignment horizontal="center" vertical="center" wrapText="1"/>
    </xf>
    <xf numFmtId="0" fontId="45" fillId="0" borderId="62" xfId="0" applyFont="1" applyBorder="1" applyAlignment="1">
      <alignment horizontal="center" vertical="center" wrapText="1"/>
    </xf>
    <xf numFmtId="14" fontId="45" fillId="0" borderId="62" xfId="0" applyNumberFormat="1" applyFont="1" applyBorder="1" applyAlignment="1">
      <alignment horizontal="center" vertical="center" wrapText="1"/>
    </xf>
    <xf numFmtId="0" fontId="45" fillId="0" borderId="62" xfId="0" applyFont="1" applyBorder="1" applyAlignment="1">
      <alignment horizontal="left" vertical="center" wrapText="1"/>
    </xf>
    <xf numFmtId="0" fontId="49" fillId="0" borderId="0" xfId="0" applyFont="1" applyFill="1"/>
    <xf numFmtId="1" fontId="20" fillId="14" borderId="17" xfId="13" applyNumberFormat="1" applyFont="1" applyBorder="1">
      <alignment vertical="center" wrapText="1"/>
    </xf>
    <xf numFmtId="1" fontId="41" fillId="14" borderId="0" xfId="13" applyNumberFormat="1" applyFont="1" applyBorder="1">
      <alignment vertical="center" wrapText="1"/>
    </xf>
    <xf numFmtId="0" fontId="30" fillId="0" borderId="0" xfId="12" applyBorder="1" applyAlignment="1" applyProtection="1">
      <alignment horizontal="center" vertical="center" wrapText="1"/>
    </xf>
    <xf numFmtId="0" fontId="30" fillId="0" borderId="40" xfId="12" applyBorder="1" applyAlignment="1" applyProtection="1">
      <alignment horizontal="center" vertical="center" wrapText="1"/>
    </xf>
    <xf numFmtId="0" fontId="30" fillId="0" borderId="63" xfId="12" applyBorder="1" applyAlignment="1" applyProtection="1">
      <alignment horizontal="center" vertical="center" wrapText="1"/>
    </xf>
    <xf numFmtId="1" fontId="26" fillId="0" borderId="63" xfId="1" applyNumberFormat="1" applyBorder="1" applyAlignment="1" applyProtection="1">
      <alignment horizontal="center" vertical="center"/>
    </xf>
    <xf numFmtId="0" fontId="26" fillId="0" borderId="63" xfId="1" applyBorder="1" applyAlignment="1" applyProtection="1">
      <alignment horizontal="center" vertical="center"/>
    </xf>
    <xf numFmtId="0" fontId="26" fillId="0" borderId="63" xfId="1" applyBorder="1" applyAlignment="1" applyProtection="1">
      <alignment horizontal="center" vertical="center" wrapText="1"/>
    </xf>
    <xf numFmtId="0" fontId="30" fillId="0" borderId="64" xfId="12" applyBorder="1" applyAlignment="1" applyProtection="1">
      <alignment horizontal="center" vertical="center" wrapText="1"/>
    </xf>
    <xf numFmtId="1" fontId="26" fillId="0" borderId="64" xfId="1" applyNumberFormat="1" applyBorder="1" applyAlignment="1" applyProtection="1">
      <alignment horizontal="center" vertical="center"/>
    </xf>
    <xf numFmtId="0" fontId="26" fillId="0" borderId="64" xfId="1" applyBorder="1" applyAlignment="1" applyProtection="1">
      <alignment horizontal="center" vertical="center"/>
    </xf>
    <xf numFmtId="0" fontId="26" fillId="0" borderId="64" xfId="1" applyBorder="1" applyAlignment="1" applyProtection="1">
      <alignment horizontal="center" vertical="center" wrapText="1"/>
    </xf>
    <xf numFmtId="0" fontId="30" fillId="0" borderId="42" xfId="12" applyBorder="1" applyAlignment="1" applyProtection="1">
      <alignment horizontal="left" vertical="center" wrapText="1"/>
    </xf>
    <xf numFmtId="0" fontId="30" fillId="0" borderId="63" xfId="12" applyBorder="1" applyAlignment="1" applyProtection="1">
      <alignment horizontal="left" vertical="center" wrapText="1"/>
    </xf>
    <xf numFmtId="0" fontId="30" fillId="0" borderId="64" xfId="12" applyBorder="1" applyAlignment="1" applyProtection="1">
      <alignment horizontal="left" vertical="center" wrapText="1"/>
    </xf>
    <xf numFmtId="166" fontId="26" fillId="0" borderId="63" xfId="1" applyNumberFormat="1" applyBorder="1" applyAlignment="1" applyProtection="1">
      <alignment horizontal="center" vertical="center"/>
    </xf>
    <xf numFmtId="166" fontId="26" fillId="0" borderId="64" xfId="1" applyNumberFormat="1" applyBorder="1" applyAlignment="1" applyProtection="1">
      <alignment horizontal="center" vertical="center"/>
    </xf>
    <xf numFmtId="0" fontId="19" fillId="12" borderId="27" xfId="11" applyBorder="1" applyAlignment="1" applyProtection="1">
      <alignment horizontal="left" vertical="center" wrapText="1"/>
    </xf>
    <xf numFmtId="0" fontId="31" fillId="0" borderId="63" xfId="1" applyFont="1" applyBorder="1" applyAlignment="1" applyProtection="1">
      <alignment horizontal="left" vertical="center" wrapText="1"/>
    </xf>
    <xf numFmtId="0" fontId="31" fillId="0" borderId="64" xfId="1" applyFont="1" applyBorder="1" applyAlignment="1" applyProtection="1">
      <alignment horizontal="left" vertical="center" wrapText="1"/>
    </xf>
    <xf numFmtId="165" fontId="26" fillId="0" borderId="63" xfId="1" applyNumberFormat="1" applyBorder="1" applyAlignment="1" applyProtection="1">
      <alignment horizontal="center" vertical="center"/>
    </xf>
    <xf numFmtId="165" fontId="26" fillId="0" borderId="64" xfId="1" applyNumberFormat="1" applyBorder="1" applyAlignment="1" applyProtection="1">
      <alignment horizontal="center" vertical="center"/>
    </xf>
    <xf numFmtId="0" fontId="31" fillId="0" borderId="27" xfId="1" applyFont="1" applyBorder="1" applyAlignment="1" applyProtection="1">
      <alignment horizontal="left" vertical="center" wrapText="1"/>
    </xf>
    <xf numFmtId="0" fontId="31" fillId="0" borderId="41" xfId="1" applyFont="1" applyBorder="1" applyAlignment="1" applyProtection="1">
      <alignment horizontal="left" vertical="center" wrapText="1"/>
    </xf>
    <xf numFmtId="0" fontId="30" fillId="0" borderId="43" xfId="12" applyBorder="1" applyAlignment="1" applyProtection="1">
      <alignment horizontal="center" vertical="center" wrapText="1"/>
    </xf>
    <xf numFmtId="0" fontId="30" fillId="0" borderId="27" xfId="12" applyBorder="1" applyAlignment="1" applyProtection="1">
      <alignment horizontal="center" vertical="center" wrapText="1"/>
    </xf>
    <xf numFmtId="164" fontId="26" fillId="0" borderId="63" xfId="1" applyNumberFormat="1" applyBorder="1" applyAlignment="1" applyProtection="1">
      <alignment horizontal="center" vertical="center"/>
    </xf>
    <xf numFmtId="164" fontId="26" fillId="0" borderId="64" xfId="1" applyNumberFormat="1" applyBorder="1" applyAlignment="1" applyProtection="1">
      <alignment horizontal="center" vertical="center"/>
    </xf>
    <xf numFmtId="0" fontId="30" fillId="0" borderId="44" xfId="12" applyBorder="1" applyAlignment="1" applyProtection="1">
      <alignment horizontal="left" vertical="center" wrapText="1"/>
    </xf>
    <xf numFmtId="166" fontId="26" fillId="0" borderId="65" xfId="1" applyNumberFormat="1" applyBorder="1" applyAlignment="1" applyProtection="1">
      <alignment horizontal="left" vertical="center" wrapText="1"/>
    </xf>
    <xf numFmtId="166" fontId="26" fillId="0" borderId="66" xfId="1" applyNumberFormat="1" applyBorder="1" applyAlignment="1" applyProtection="1">
      <alignment horizontal="left" vertical="center"/>
    </xf>
    <xf numFmtId="166" fontId="26" fillId="0" borderId="44" xfId="1" applyNumberFormat="1" applyBorder="1" applyAlignment="1" applyProtection="1">
      <alignment horizontal="left" vertical="center"/>
    </xf>
    <xf numFmtId="167" fontId="26" fillId="0" borderId="42" xfId="1" applyNumberFormat="1" applyBorder="1" applyAlignment="1" applyProtection="1">
      <alignment vertical="center"/>
    </xf>
    <xf numFmtId="166" fontId="26" fillId="0" borderId="42" xfId="1" applyNumberFormat="1" applyBorder="1" applyAlignment="1" applyProtection="1">
      <alignment vertical="center" wrapText="1"/>
    </xf>
    <xf numFmtId="0" fontId="23" fillId="0" borderId="0" xfId="19" applyFill="1" applyAlignment="1">
      <alignment vertical="center" wrapText="1"/>
    </xf>
  </cellXfs>
  <cellStyles count="29">
    <cellStyle name="20% - Accent1" xfId="14" builtinId="30" customBuiltin="1"/>
    <cellStyle name="20% - Accent2" xfId="17" builtinId="34" customBuiltin="1"/>
    <cellStyle name="20% - Accent3" xfId="1" builtinId="38" customBuiltin="1"/>
    <cellStyle name="20% - Accent4" xfId="27" builtinId="42" customBuiltin="1"/>
    <cellStyle name="20% - Accent6" xfId="24" builtinId="50" customBuiltin="1"/>
    <cellStyle name="40% - Accent1" xfId="15" builtinId="31" customBuiltin="1"/>
    <cellStyle name="40% - Accent2" xfId="18" builtinId="35" customBuiltin="1"/>
    <cellStyle name="40% - Accent3" xfId="2" builtinId="39" customBuiltin="1"/>
    <cellStyle name="40% - Accent4" xfId="3" builtinId="43" customBuiltin="1"/>
    <cellStyle name="40% - Accent6" xfId="25" builtinId="51" customBuiltin="1"/>
    <cellStyle name="60% - Accent1" xfId="16" builtinId="32" customBuiltin="1"/>
    <cellStyle name="60% - Accent3" xfId="4" builtinId="40" customBuiltin="1"/>
    <cellStyle name="60% - Accent4" xfId="5" builtinId="44" customBuiltin="1"/>
    <cellStyle name="60% - Accent5" xfId="22" builtinId="48" customBuiltin="1"/>
    <cellStyle name="60% - Accent6" xfId="26" builtinId="52" customBuiltin="1"/>
    <cellStyle name="Accent1" xfId="13" builtinId="29" customBuiltin="1"/>
    <cellStyle name="Accent3" xfId="6" builtinId="37" customBuiltin="1"/>
    <cellStyle name="Accent4" xfId="7" builtinId="41" customBuiltin="1"/>
    <cellStyle name="Accent5" xfId="8" builtinId="45" customBuiltin="1"/>
    <cellStyle name="Accent6" xfId="23" builtinId="49" customBuiltin="1"/>
    <cellStyle name="Currency" xfId="28" builtinId="4"/>
    <cellStyle name="Heading 1" xfId="20" builtinId="16" customBuiltin="1"/>
    <cellStyle name="Heading 2" xfId="10" builtinId="17" customBuiltin="1"/>
    <cellStyle name="Heading 3" xfId="11" builtinId="18" customBuiltin="1"/>
    <cellStyle name="Heading 4" xfId="12" builtinId="19" customBuiltin="1"/>
    <cellStyle name="Hyperlink" xfId="9" builtinId="8"/>
    <cellStyle name="Normal" xfId="0" builtinId="0"/>
    <cellStyle name="Title" xfId="19" builtinId="15" customBuiltin="1"/>
    <cellStyle name="Total" xfId="21" builtinId="25" customBuiltin="1"/>
  </cellStyles>
  <dxfs count="25">
    <dxf>
      <fill>
        <patternFill>
          <bgColor theme="9" tint="-0.24994659260841701"/>
        </patternFill>
      </fill>
      <border>
        <left style="thin">
          <color rgb="FF096377"/>
        </left>
        <right style="thin">
          <color rgb="FF096377"/>
        </right>
        <top style="thin">
          <color rgb="FF096377"/>
        </top>
        <bottom style="thin">
          <color rgb="FF096377"/>
        </bottom>
      </border>
    </dxf>
    <dxf>
      <fill>
        <patternFill>
          <bgColor rgb="FFFF0000"/>
        </patternFill>
      </fill>
    </dxf>
    <dxf>
      <fill>
        <patternFill>
          <bgColor rgb="FF00B050"/>
        </patternFill>
      </fill>
    </dxf>
    <dxf>
      <fill>
        <patternFill>
          <bgColor theme="6"/>
        </patternFill>
      </fill>
    </dxf>
    <dxf>
      <fill>
        <patternFill>
          <bgColor rgb="FFFF0000"/>
        </patternFill>
      </fill>
    </dxf>
    <dxf>
      <font>
        <color rgb="FF096377"/>
      </font>
      <fill>
        <patternFill>
          <bgColor theme="9" tint="-0.24994659260841701"/>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auto="1"/>
        <name val="Arial"/>
        <scheme val="none"/>
      </font>
      <alignment horizontal="left" vertical="center" textRotation="0" wrapText="1" indent="0" justifyLastLine="0" shrinkToFit="0" readingOrder="0"/>
      <border diagonalUp="0" diagonalDown="0" outline="0">
        <left style="medium">
          <color rgb="FFCCCCCC"/>
        </left>
        <right style="medium">
          <color rgb="FFCCCCCC"/>
        </right>
        <top style="medium">
          <color rgb="FFCCCCCC"/>
        </top>
        <bottom/>
      </border>
    </dxf>
    <dxf>
      <font>
        <b val="0"/>
        <i val="0"/>
        <strike val="0"/>
        <condense val="0"/>
        <extend val="0"/>
        <outline val="0"/>
        <shadow val="0"/>
        <u val="none"/>
        <vertAlign val="baseline"/>
        <sz val="8"/>
        <color auto="1"/>
        <name val="Arial"/>
        <scheme val="none"/>
      </font>
      <numFmt numFmtId="19" formatCode="dd/mm/yyyy"/>
      <alignment horizontal="center" vertical="center" textRotation="0" wrapText="1" indent="0" justifyLastLine="0" shrinkToFit="0" readingOrder="0"/>
      <border diagonalUp="0" diagonalDown="0" outline="0">
        <left/>
        <right/>
        <top style="medium">
          <color rgb="FFCCCCCC"/>
        </top>
        <bottom/>
      </border>
    </dxf>
    <dxf>
      <font>
        <b val="0"/>
        <i val="0"/>
        <strike val="0"/>
        <condense val="0"/>
        <extend val="0"/>
        <outline val="0"/>
        <shadow val="0"/>
        <u val="none"/>
        <vertAlign val="baseline"/>
        <sz val="8"/>
        <color auto="1"/>
        <name val="Arial"/>
        <scheme val="none"/>
      </font>
      <alignment horizontal="center" vertical="center" textRotation="0" wrapText="1" indent="0" justifyLastLine="0" shrinkToFit="0" readingOrder="0"/>
      <border diagonalUp="0" diagonalDown="0" outline="0">
        <left/>
        <right/>
        <top style="medium">
          <color rgb="FFCCCCCC"/>
        </top>
        <bottom/>
      </border>
    </dxf>
    <dxf>
      <border outline="0">
        <top style="medium">
          <color rgb="FFCCCCCC"/>
        </top>
      </border>
    </dxf>
    <dxf>
      <border outline="0">
        <bottom style="medium">
          <color rgb="FFCCCCCC"/>
        </bottom>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8"/>
        <color auto="1"/>
        <name val="Arial"/>
        <scheme val="none"/>
      </font>
      <alignment horizontal="center" vertical="center" textRotation="0" wrapText="1" indent="0" justifyLastLine="0" shrinkToFit="0" readingOrder="0"/>
    </dxf>
    <dxf>
      <font>
        <b/>
        <i val="0"/>
        <strike val="0"/>
        <condense val="0"/>
        <extend val="0"/>
        <outline val="0"/>
        <shadow val="0"/>
        <u val="none"/>
        <vertAlign val="baseline"/>
        <sz val="8"/>
        <color auto="1"/>
        <name val="Arial"/>
        <scheme val="none"/>
      </font>
      <alignment horizontal="general" vertical="bottom" textRotation="0" wrapText="1" indent="0" justifyLastLine="0" shrinkToFit="0" readingOrder="0"/>
      <border diagonalUp="0" diagonalDown="0" outline="0">
        <left style="medium">
          <color rgb="FFCCCCCC"/>
        </left>
        <right style="medium">
          <color rgb="FFCCCCCC"/>
        </right>
        <top/>
        <bottom/>
      </border>
    </dxf>
    <dxf>
      <font>
        <color rgb="FF096377"/>
      </font>
    </dxf>
    <dxf>
      <fill>
        <patternFill patternType="solid">
          <fgColor theme="9" tint="0.79998168889431442"/>
          <bgColor theme="9" tint="0.79998168889431442"/>
        </patternFill>
      </fill>
    </dxf>
    <dxf>
      <font>
        <color rgb="FF096377"/>
      </font>
    </dxf>
    <dxf>
      <font>
        <color rgb="FF096377"/>
      </font>
      <fill>
        <patternFill patternType="solid">
          <fgColor theme="9" tint="0.79995117038483843"/>
          <bgColor rgb="FFF5E9B1"/>
        </patternFill>
      </fill>
    </dxf>
    <dxf>
      <font>
        <b/>
        <color theme="1"/>
      </font>
    </dxf>
    <dxf>
      <font>
        <b/>
        <color theme="1"/>
      </font>
    </dxf>
    <dxf>
      <font>
        <b/>
        <color theme="1"/>
      </font>
      <border>
        <top style="double">
          <color theme="9"/>
        </top>
      </border>
    </dxf>
    <dxf>
      <font>
        <color rgb="FF096377"/>
      </font>
      <fill>
        <patternFill patternType="solid">
          <fgColor theme="9"/>
          <bgColor rgb="FFF39912"/>
        </patternFill>
      </fill>
    </dxf>
    <dxf>
      <font>
        <color theme="1"/>
      </font>
      <border>
        <left style="thin">
          <color theme="9" tint="0.39997558519241921"/>
        </left>
        <right style="thin">
          <color theme="9" tint="0.39997558519241921"/>
        </right>
        <top style="thin">
          <color theme="9" tint="0.39997558519241921"/>
        </top>
        <bottom style="thin">
          <color theme="9" tint="0.39997558519241921"/>
        </bottom>
        <horizontal style="thin">
          <color theme="9" tint="0.39997558519241921"/>
        </horizontal>
      </border>
    </dxf>
    <dxf>
      <fill>
        <patternFill>
          <fgColor rgb="FFF3E79B"/>
        </patternFill>
      </fill>
    </dxf>
    <dxf>
      <fill>
        <patternFill>
          <fgColor rgb="FFF3E79B"/>
        </patternFill>
      </fill>
    </dxf>
  </dxfs>
  <tableStyles count="3" defaultTableStyle="TableStyleMedium2" defaultPivotStyle="PivotStyleLight16">
    <tableStyle name="Table Style 1" pivot="0" count="1">
      <tableStyleElement type="firstRowStripe" dxfId="24"/>
    </tableStyle>
    <tableStyle name="Table Style 2" pivot="0" count="2">
      <tableStyleElement type="firstHeaderCell" dxfId="23"/>
    </tableStyle>
    <tableStyle name="TableStyleMedium7 2" pivot="0" count="9">
      <tableStyleElement type="wholeTable" dxfId="22"/>
      <tableStyleElement type="headerRow" dxfId="21"/>
      <tableStyleElement type="totalRow" dxfId="20"/>
      <tableStyleElement type="firstColumn" dxfId="19"/>
      <tableStyleElement type="lastColumn" dxfId="18"/>
      <tableStyleElement type="firstRowStripe" dxfId="17"/>
      <tableStyleElement type="secondRowStripe" dxfId="16"/>
      <tableStyleElement type="firstColumnStripe" dxfId="15"/>
      <tableStyleElement type="secondColumnStripe" dxfId="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94BD5E"/>
      <rgbColor rgb="00800080"/>
      <rgbColor rgb="00008080"/>
      <rgbColor rgb="00C0C0C0"/>
      <rgbColor rgb="00808080"/>
      <rgbColor rgb="009999FF"/>
      <rgbColor rgb="00C0504D"/>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4F81BD"/>
      <rgbColor rgb="004BACC6"/>
      <rgbColor rgb="00B3B300"/>
      <rgbColor rgb="00FFCC00"/>
      <rgbColor rgb="00FF9900"/>
      <rgbColor rgb="00FF6600"/>
      <rgbColor rgb="00666699"/>
      <rgbColor rgb="009BBB59"/>
      <rgbColor rgb="00003366"/>
      <rgbColor rgb="00339966"/>
      <rgbColor rgb="00003300"/>
      <rgbColor rgb="00333300"/>
      <rgbColor rgb="00993300"/>
      <rgbColor rgb="008064A2"/>
      <rgbColor rgb="00333399"/>
      <rgbColor rgb="003C3C3C"/>
    </indexedColors>
    <mruColors>
      <color rgb="FF096377"/>
      <color rgb="FFF39912"/>
      <color rgb="FFF5E9B1"/>
      <color rgb="FFF5E99B"/>
      <color rgb="FFF3E79B"/>
      <color rgb="FFF3E9B1"/>
      <color rgb="FFFCD7A6"/>
      <color rgb="FF003633"/>
      <color rgb="FFE68708"/>
      <color rgb="FFF79D2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b="1">
                <a:latin typeface="Tahoma" pitchFamily="34" charset="0"/>
                <a:ea typeface="Tahoma" pitchFamily="34" charset="0"/>
                <a:cs typeface="Tahoma" pitchFamily="34" charset="0"/>
              </a:rPr>
              <a:t>Emissions</a:t>
            </a:r>
            <a:r>
              <a:rPr lang="en-US" b="1" baseline="0">
                <a:latin typeface="Tahoma" pitchFamily="34" charset="0"/>
                <a:ea typeface="Tahoma" pitchFamily="34" charset="0"/>
                <a:cs typeface="Tahoma" pitchFamily="34" charset="0"/>
              </a:rPr>
              <a:t> annuelles transports (kg eq. carbone)</a:t>
            </a:r>
            <a:endParaRPr lang="en-US" b="1">
              <a:latin typeface="Tahoma" pitchFamily="34" charset="0"/>
              <a:ea typeface="Tahoma" pitchFamily="34" charset="0"/>
              <a:cs typeface="Tahoma" pitchFamily="34" charset="0"/>
            </a:endParaRPr>
          </a:p>
        </c:rich>
      </c:tx>
      <c:layout/>
      <c:overlay val="0"/>
    </c:title>
    <c:autoTitleDeleted val="0"/>
    <c:plotArea>
      <c:layout>
        <c:manualLayout>
          <c:layoutTarget val="inner"/>
          <c:xMode val="edge"/>
          <c:yMode val="edge"/>
          <c:x val="9.8532494758910266E-2"/>
          <c:y val="0.12863070539419086"/>
          <c:w val="0.84486373165618756"/>
          <c:h val="0.37759336099585339"/>
        </c:manualLayout>
      </c:layout>
      <c:barChart>
        <c:barDir val="col"/>
        <c:grouping val="clustered"/>
        <c:varyColors val="0"/>
        <c:ser>
          <c:idx val="0"/>
          <c:order val="0"/>
          <c:tx>
            <c:strRef>
              <c:f>Résultats!$C$72</c:f>
              <c:strCache>
                <c:ptCount val="1"/>
                <c:pt idx="0">
                  <c:v>kg eq C</c:v>
                </c:pt>
              </c:strCache>
            </c:strRef>
          </c:tx>
          <c:spPr>
            <a:solidFill>
              <a:srgbClr val="4F81BD"/>
            </a:solidFill>
            <a:ln w="25400">
              <a:noFill/>
            </a:ln>
          </c:spPr>
          <c:invertIfNegative val="0"/>
          <c:cat>
            <c:strRef>
              <c:f>Résultats!$B$73:$B$78</c:f>
              <c:strCache>
                <c:ptCount val="6"/>
                <c:pt idx="0">
                  <c:v>Voiture ess.</c:v>
                </c:pt>
                <c:pt idx="1">
                  <c:v>Voiture gaz</c:v>
                </c:pt>
                <c:pt idx="2">
                  <c:v>Moto/Scooter/Mobilette</c:v>
                </c:pt>
                <c:pt idx="3">
                  <c:v>Avion</c:v>
                </c:pt>
                <c:pt idx="4">
                  <c:v>Trains</c:v>
                </c:pt>
                <c:pt idx="5">
                  <c:v>Bus</c:v>
                </c:pt>
              </c:strCache>
            </c:strRef>
          </c:cat>
          <c:val>
            <c:numRef>
              <c:f>Résultats!$C$73:$C$78</c:f>
              <c:numCache>
                <c:formatCode>_-* #,##0\ _€_-;\-* #,##0\ _€_-;_-* "-"??\ _€_-;_-@_-</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150"/>
        <c:axId val="43145472"/>
        <c:axId val="45405312"/>
      </c:barChart>
      <c:catAx>
        <c:axId val="43145472"/>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0000"/>
                </a:solidFill>
                <a:latin typeface="Calibri"/>
                <a:ea typeface="Calibri"/>
                <a:cs typeface="Calibri"/>
              </a:defRPr>
            </a:pPr>
            <a:endParaRPr lang="fr-FR"/>
          </a:p>
        </c:txPr>
        <c:crossAx val="45405312"/>
        <c:crossesAt val="0"/>
        <c:auto val="1"/>
        <c:lblAlgn val="ctr"/>
        <c:lblOffset val="100"/>
        <c:tickLblSkip val="1"/>
        <c:tickMarkSkip val="1"/>
        <c:noMultiLvlLbl val="0"/>
      </c:catAx>
      <c:valAx>
        <c:axId val="45405312"/>
        <c:scaling>
          <c:orientation val="minMax"/>
        </c:scaling>
        <c:delete val="0"/>
        <c:axPos val="l"/>
        <c:majorGridlines>
          <c:spPr>
            <a:ln w="3175">
              <a:solidFill>
                <a:srgbClr val="808080"/>
              </a:solidFill>
              <a:prstDash val="solid"/>
            </a:ln>
          </c:spPr>
        </c:majorGridlines>
        <c:numFmt formatCode="_-* #,##0\ _€_-;\-* #,##0\ _€_-;_-* &quot;-&quot;??\ _€_-;_-@_-"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fr-FR"/>
          </a:p>
        </c:txPr>
        <c:crossAx val="43145472"/>
        <c:crossesAt val="1"/>
        <c:crossBetween val="between"/>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0" i="0" u="none" strike="noStrike" baseline="0">
                <a:solidFill>
                  <a:srgbClr val="000000"/>
                </a:solidFill>
                <a:latin typeface="Arial"/>
                <a:ea typeface="Arial"/>
                <a:cs typeface="Arial"/>
              </a:defRPr>
            </a:pPr>
            <a:r>
              <a:rPr lang="fr-FR"/>
              <a:t>Surcoûts sur de la consommation (en €/an)</a:t>
            </a:r>
          </a:p>
        </c:rich>
      </c:tx>
      <c:layout>
        <c:manualLayout>
          <c:xMode val="edge"/>
          <c:yMode val="edge"/>
          <c:x val="0.21130981403125323"/>
          <c:y val="2.8571383122564388E-2"/>
        </c:manualLayout>
      </c:layout>
      <c:overlay val="0"/>
      <c:spPr>
        <a:noFill/>
        <a:ln w="25400">
          <a:noFill/>
        </a:ln>
      </c:spPr>
    </c:title>
    <c:autoTitleDeleted val="0"/>
    <c:plotArea>
      <c:layout>
        <c:manualLayout>
          <c:layoutTarget val="inner"/>
          <c:xMode val="edge"/>
          <c:yMode val="edge"/>
          <c:x val="0.34186237909072764"/>
          <c:y val="0.13498567323512328"/>
          <c:w val="0.61377471871960065"/>
          <c:h val="0.52328428290432949"/>
        </c:manualLayout>
      </c:layout>
      <c:barChart>
        <c:barDir val="bar"/>
        <c:grouping val="clustered"/>
        <c:varyColors val="0"/>
        <c:ser>
          <c:idx val="0"/>
          <c:order val="0"/>
          <c:spPr>
            <a:solidFill>
              <a:srgbClr val="C0504D"/>
            </a:solidFill>
            <a:ln w="25400">
              <a:noFill/>
            </a:ln>
          </c:spPr>
          <c:invertIfNegative val="0"/>
          <c:cat>
            <c:strRef>
              <c:f>'Simulation prix carbone'!$B$73:$B$74</c:f>
              <c:strCache>
                <c:ptCount val="2"/>
                <c:pt idx="0">
                  <c:v>Matériel informatique/électronique </c:v>
                </c:pt>
                <c:pt idx="1">
                  <c:v>Produits manufacturés (vêtements, livres, mobilier, électroménager, etc.)</c:v>
                </c:pt>
              </c:strCache>
            </c:strRef>
          </c:cat>
          <c:val>
            <c:numRef>
              <c:f>'Simulation prix carbone'!$D$73:$D$74</c:f>
              <c:numCache>
                <c:formatCode>0</c:formatCode>
                <c:ptCount val="2"/>
                <c:pt idx="0">
                  <c:v>0</c:v>
                </c:pt>
                <c:pt idx="1">
                  <c:v>0</c:v>
                </c:pt>
              </c:numCache>
            </c:numRef>
          </c:val>
        </c:ser>
        <c:dLbls>
          <c:showLegendKey val="0"/>
          <c:showVal val="0"/>
          <c:showCatName val="0"/>
          <c:showSerName val="0"/>
          <c:showPercent val="0"/>
          <c:showBubbleSize val="0"/>
        </c:dLbls>
        <c:gapWidth val="150"/>
        <c:axId val="45378560"/>
        <c:axId val="45400832"/>
      </c:barChart>
      <c:catAx>
        <c:axId val="45378560"/>
        <c:scaling>
          <c:orientation val="minMax"/>
        </c:scaling>
        <c:delete val="0"/>
        <c:axPos val="l"/>
        <c:numFmt formatCode="General" sourceLinked="1"/>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0000"/>
                </a:solidFill>
                <a:latin typeface="Calibri"/>
                <a:ea typeface="Calibri"/>
                <a:cs typeface="Calibri"/>
              </a:defRPr>
            </a:pPr>
            <a:endParaRPr lang="fr-FR"/>
          </a:p>
        </c:txPr>
        <c:crossAx val="45400832"/>
        <c:crossesAt val="0"/>
        <c:auto val="1"/>
        <c:lblAlgn val="ctr"/>
        <c:lblOffset val="100"/>
        <c:noMultiLvlLbl val="0"/>
      </c:catAx>
      <c:valAx>
        <c:axId val="45400832"/>
        <c:scaling>
          <c:orientation val="minMax"/>
        </c:scaling>
        <c:delete val="0"/>
        <c:axPos val="b"/>
        <c:majorGridlines>
          <c:spPr>
            <a:ln w="3175">
              <a:solidFill>
                <a:srgbClr val="808080"/>
              </a:solidFill>
              <a:prstDash val="solid"/>
            </a:ln>
          </c:spPr>
        </c:majorGridlines>
        <c:numFmt formatCode="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fr-FR"/>
          </a:p>
        </c:txPr>
        <c:crossAx val="45378560"/>
        <c:crossesAt val="1"/>
        <c:crossBetween val="between"/>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0" i="0" u="none" strike="noStrike" baseline="0">
                <a:solidFill>
                  <a:srgbClr val="000000"/>
                </a:solidFill>
                <a:latin typeface="Arial"/>
                <a:ea typeface="Arial"/>
                <a:cs typeface="Arial"/>
              </a:defRPr>
            </a:pPr>
            <a:r>
              <a:rPr lang="fr-FR"/>
              <a:t>Surcoûts sur les</a:t>
            </a:r>
            <a:r>
              <a:rPr lang="fr-FR" baseline="0"/>
              <a:t> transports</a:t>
            </a:r>
            <a:r>
              <a:rPr lang="fr-FR"/>
              <a:t> (en €/an)</a:t>
            </a:r>
          </a:p>
        </c:rich>
      </c:tx>
      <c:layout>
        <c:manualLayout>
          <c:xMode val="edge"/>
          <c:yMode val="edge"/>
          <c:x val="0.24947627700383604"/>
          <c:y val="2.4911091411586796E-2"/>
        </c:manualLayout>
      </c:layout>
      <c:overlay val="0"/>
      <c:spPr>
        <a:noFill/>
        <a:ln w="25400">
          <a:noFill/>
        </a:ln>
      </c:spPr>
    </c:title>
    <c:autoTitleDeleted val="0"/>
    <c:plotArea>
      <c:layout>
        <c:manualLayout>
          <c:layoutTarget val="inner"/>
          <c:xMode val="edge"/>
          <c:yMode val="edge"/>
          <c:x val="0.21923076923076923"/>
          <c:y val="0.13576158940397351"/>
          <c:w val="0.66538461538461846"/>
          <c:h val="0.5331125827814519"/>
        </c:manualLayout>
      </c:layout>
      <c:barChart>
        <c:barDir val="bar"/>
        <c:grouping val="clustered"/>
        <c:varyColors val="0"/>
        <c:ser>
          <c:idx val="0"/>
          <c:order val="0"/>
          <c:tx>
            <c:strRef>
              <c:f>'Simulation prix carbone'!$D$28</c:f>
              <c:strCache>
                <c:ptCount val="1"/>
                <c:pt idx="0">
                  <c:v>surcoûts en €</c:v>
                </c:pt>
              </c:strCache>
            </c:strRef>
          </c:tx>
          <c:spPr>
            <a:solidFill>
              <a:srgbClr val="C0504D"/>
            </a:solidFill>
            <a:ln w="25400">
              <a:noFill/>
            </a:ln>
          </c:spPr>
          <c:invertIfNegative val="0"/>
          <c:cat>
            <c:strRef>
              <c:f>'Simulation prix carbone'!$B$36:$B$42</c:f>
              <c:strCache>
                <c:ptCount val="7"/>
                <c:pt idx="0">
                  <c:v>Voiture à essence</c:v>
                </c:pt>
                <c:pt idx="1">
                  <c:v>Voiture au gaz</c:v>
                </c:pt>
                <c:pt idx="2">
                  <c:v>Moto/Scooter/Mobilette</c:v>
                </c:pt>
                <c:pt idx="3">
                  <c:v>Avion</c:v>
                </c:pt>
                <c:pt idx="4">
                  <c:v>Train</c:v>
                </c:pt>
                <c:pt idx="5">
                  <c:v>Bus</c:v>
                </c:pt>
                <c:pt idx="6">
                  <c:v>Métro</c:v>
                </c:pt>
              </c:strCache>
            </c:strRef>
          </c:cat>
          <c:val>
            <c:numRef>
              <c:f>'Simulation prix carbone'!$D$36:$D$42</c:f>
              <c:numCache>
                <c:formatCode>_-* #,##0\ _€_-;\-* #,##0\ _€_-;_-* "-"??\ _€_-;_-@_-</c:formatCode>
                <c:ptCount val="7"/>
                <c:pt idx="0">
                  <c:v>0</c:v>
                </c:pt>
                <c:pt idx="1">
                  <c:v>0</c:v>
                </c:pt>
                <c:pt idx="2">
                  <c:v>0</c:v>
                </c:pt>
                <c:pt idx="3">
                  <c:v>0</c:v>
                </c:pt>
                <c:pt idx="4">
                  <c:v>0</c:v>
                </c:pt>
                <c:pt idx="5">
                  <c:v>0</c:v>
                </c:pt>
                <c:pt idx="6">
                  <c:v>0</c:v>
                </c:pt>
              </c:numCache>
            </c:numRef>
          </c:val>
        </c:ser>
        <c:dLbls>
          <c:showLegendKey val="0"/>
          <c:showVal val="0"/>
          <c:showCatName val="0"/>
          <c:showSerName val="0"/>
          <c:showPercent val="0"/>
          <c:showBubbleSize val="0"/>
        </c:dLbls>
        <c:gapWidth val="150"/>
        <c:axId val="45552000"/>
        <c:axId val="45553536"/>
      </c:barChart>
      <c:catAx>
        <c:axId val="45552000"/>
        <c:scaling>
          <c:orientation val="minMax"/>
        </c:scaling>
        <c:delete val="0"/>
        <c:axPos val="l"/>
        <c:numFmt formatCode="General" sourceLinked="1"/>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0000"/>
                </a:solidFill>
                <a:latin typeface="Calibri"/>
                <a:ea typeface="Calibri"/>
                <a:cs typeface="Calibri"/>
              </a:defRPr>
            </a:pPr>
            <a:endParaRPr lang="fr-FR"/>
          </a:p>
        </c:txPr>
        <c:crossAx val="45553536"/>
        <c:crossesAt val="0"/>
        <c:auto val="1"/>
        <c:lblAlgn val="ctr"/>
        <c:lblOffset val="100"/>
        <c:noMultiLvlLbl val="0"/>
      </c:catAx>
      <c:valAx>
        <c:axId val="45553536"/>
        <c:scaling>
          <c:orientation val="minMax"/>
        </c:scaling>
        <c:delete val="0"/>
        <c:axPos val="b"/>
        <c:majorGridlines>
          <c:spPr>
            <a:ln w="3175">
              <a:solidFill>
                <a:srgbClr val="808080"/>
              </a:solidFill>
              <a:prstDash val="solid"/>
            </a:ln>
          </c:spPr>
        </c:majorGridlines>
        <c:numFmt formatCode="_-* #,##0\ _€_-;\-* #,##0\ _€_-;_-* &quot;-&quot;??\ _€_-;_-@_-"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fr-FR"/>
          </a:p>
        </c:txPr>
        <c:crossAx val="45552000"/>
        <c:crossesAt val="1"/>
        <c:crossBetween val="between"/>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Surcoûts annuels</a:t>
            </a:r>
            <a:r>
              <a:rPr lang="fr-FR" baseline="0"/>
              <a:t> en €</a:t>
            </a:r>
            <a:endParaRPr lang="fr-FR"/>
          </a:p>
        </c:rich>
      </c:tx>
      <c:layout/>
      <c:overlay val="0"/>
    </c:title>
    <c:autoTitleDeleted val="0"/>
    <c:plotArea>
      <c:layout>
        <c:manualLayout>
          <c:layoutTarget val="inner"/>
          <c:xMode val="edge"/>
          <c:yMode val="edge"/>
          <c:x val="0.24251968503937124"/>
          <c:y val="0.15759312320916904"/>
          <c:w val="0.7070866141732286"/>
          <c:h val="0.74212034383954162"/>
        </c:manualLayout>
      </c:layout>
      <c:barChart>
        <c:barDir val="bar"/>
        <c:grouping val="clustered"/>
        <c:varyColors val="0"/>
        <c:ser>
          <c:idx val="0"/>
          <c:order val="0"/>
          <c:invertIfNegative val="0"/>
          <c:cat>
            <c:strRef>
              <c:f>'Simulation prix carbone'!$A$14:$A$19</c:f>
              <c:strCache>
                <c:ptCount val="6"/>
                <c:pt idx="0">
                  <c:v>Logement</c:v>
                </c:pt>
                <c:pt idx="1">
                  <c:v>Transport</c:v>
                </c:pt>
                <c:pt idx="2">
                  <c:v>Alimentation</c:v>
                </c:pt>
                <c:pt idx="3">
                  <c:v>Consommation</c:v>
                </c:pt>
                <c:pt idx="4">
                  <c:v>Finance</c:v>
                </c:pt>
                <c:pt idx="5">
                  <c:v>Services publics (impôts)</c:v>
                </c:pt>
              </c:strCache>
            </c:strRef>
          </c:cat>
          <c:val>
            <c:numRef>
              <c:f>'Simulation prix carbone'!$C$14:$C$19</c:f>
              <c:numCache>
                <c:formatCode>_-* #,##0\ _€_-;\-* #,##0\ _€_-;_-* "-"??\ _€_-;_-@_-</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150"/>
        <c:axId val="45561344"/>
        <c:axId val="45562880"/>
      </c:barChart>
      <c:catAx>
        <c:axId val="45561344"/>
        <c:scaling>
          <c:orientation val="minMax"/>
        </c:scaling>
        <c:delete val="0"/>
        <c:axPos val="l"/>
        <c:numFmt formatCode="General" sourceLinked="1"/>
        <c:majorTickMark val="out"/>
        <c:minorTickMark val="none"/>
        <c:tickLblPos val="nextTo"/>
        <c:crossAx val="45562880"/>
        <c:crosses val="autoZero"/>
        <c:auto val="1"/>
        <c:lblAlgn val="ctr"/>
        <c:lblOffset val="100"/>
        <c:noMultiLvlLbl val="0"/>
      </c:catAx>
      <c:valAx>
        <c:axId val="45562880"/>
        <c:scaling>
          <c:orientation val="minMax"/>
        </c:scaling>
        <c:delete val="0"/>
        <c:axPos val="b"/>
        <c:majorGridlines/>
        <c:numFmt formatCode="_-* #,##0\ _€_-;\-* #,##0\ _€_-;_-* &quot;-&quot;??\ _€_-;_-@_-" sourceLinked="1"/>
        <c:majorTickMark val="out"/>
        <c:minorTickMark val="none"/>
        <c:tickLblPos val="nextTo"/>
        <c:crossAx val="45561344"/>
        <c:crosses val="autoZero"/>
        <c:crossBetween val="between"/>
      </c:valAx>
    </c:plotArea>
    <c:plotVisOnly val="1"/>
    <c:dispBlanksAs val="gap"/>
    <c:showDLblsOverMax val="0"/>
  </c:chart>
  <c:printSettings>
    <c:headerFooter/>
    <c:pageMargins b="0.75000000000000289" l="0.70000000000000062" r="0.70000000000000062" t="0.75000000000000289"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0" i="0" u="none" strike="noStrike" baseline="0">
                <a:solidFill>
                  <a:srgbClr val="000000"/>
                </a:solidFill>
                <a:latin typeface="Arial"/>
                <a:ea typeface="Arial"/>
                <a:cs typeface="Arial"/>
              </a:defRPr>
            </a:pPr>
            <a:r>
              <a:rPr lang="fr-FR"/>
              <a:t>Pertes de rendement de la finance (en €/an)</a:t>
            </a:r>
          </a:p>
        </c:rich>
      </c:tx>
      <c:layout>
        <c:manualLayout>
          <c:xMode val="edge"/>
          <c:yMode val="edge"/>
          <c:x val="0.21130981403125323"/>
          <c:y val="2.8571295844656602E-2"/>
        </c:manualLayout>
      </c:layout>
      <c:overlay val="0"/>
      <c:spPr>
        <a:noFill/>
        <a:ln w="25400">
          <a:noFill/>
        </a:ln>
      </c:spPr>
    </c:title>
    <c:autoTitleDeleted val="0"/>
    <c:plotArea>
      <c:layout>
        <c:manualLayout>
          <c:layoutTarget val="inner"/>
          <c:xMode val="edge"/>
          <c:yMode val="edge"/>
          <c:x val="0.34186237909072764"/>
          <c:y val="0.13498567323512328"/>
          <c:w val="0.61377471871960065"/>
          <c:h val="0.52328428290432949"/>
        </c:manualLayout>
      </c:layout>
      <c:barChart>
        <c:barDir val="bar"/>
        <c:grouping val="clustered"/>
        <c:varyColors val="0"/>
        <c:ser>
          <c:idx val="0"/>
          <c:order val="0"/>
          <c:spPr>
            <a:solidFill>
              <a:srgbClr val="C0504D"/>
            </a:solidFill>
            <a:ln w="25400">
              <a:noFill/>
            </a:ln>
          </c:spPr>
          <c:invertIfNegative val="0"/>
          <c:cat>
            <c:strRef>
              <c:f>'Simulation prix carbone'!$B$79:$B$80</c:f>
              <c:strCache>
                <c:ptCount val="2"/>
                <c:pt idx="0">
                  <c:v>Banques/actifs classiques</c:v>
                </c:pt>
                <c:pt idx="1">
                  <c:v>Banques/actifs "responsables"</c:v>
                </c:pt>
              </c:strCache>
            </c:strRef>
          </c:cat>
          <c:val>
            <c:numRef>
              <c:f>'Simulation prix carbone'!$D$79:$D$80</c:f>
              <c:numCache>
                <c:formatCode>0</c:formatCode>
                <c:ptCount val="2"/>
                <c:pt idx="0">
                  <c:v>0</c:v>
                </c:pt>
                <c:pt idx="1">
                  <c:v>0</c:v>
                </c:pt>
              </c:numCache>
            </c:numRef>
          </c:val>
        </c:ser>
        <c:dLbls>
          <c:showLegendKey val="0"/>
          <c:showVal val="0"/>
          <c:showCatName val="0"/>
          <c:showSerName val="0"/>
          <c:showPercent val="0"/>
          <c:showBubbleSize val="0"/>
        </c:dLbls>
        <c:gapWidth val="150"/>
        <c:axId val="45582976"/>
        <c:axId val="45592960"/>
      </c:barChart>
      <c:catAx>
        <c:axId val="45582976"/>
        <c:scaling>
          <c:orientation val="minMax"/>
        </c:scaling>
        <c:delete val="0"/>
        <c:axPos val="l"/>
        <c:numFmt formatCode="General" sourceLinked="1"/>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0000"/>
                </a:solidFill>
                <a:latin typeface="Calibri"/>
                <a:ea typeface="Calibri"/>
                <a:cs typeface="Calibri"/>
              </a:defRPr>
            </a:pPr>
            <a:endParaRPr lang="fr-FR"/>
          </a:p>
        </c:txPr>
        <c:crossAx val="45592960"/>
        <c:crossesAt val="0"/>
        <c:auto val="1"/>
        <c:lblAlgn val="ctr"/>
        <c:lblOffset val="100"/>
        <c:noMultiLvlLbl val="0"/>
      </c:catAx>
      <c:valAx>
        <c:axId val="45592960"/>
        <c:scaling>
          <c:orientation val="minMax"/>
        </c:scaling>
        <c:delete val="0"/>
        <c:axPos val="b"/>
        <c:majorGridlines>
          <c:spPr>
            <a:ln w="3175">
              <a:solidFill>
                <a:srgbClr val="808080"/>
              </a:solidFill>
              <a:prstDash val="solid"/>
            </a:ln>
          </c:spPr>
        </c:majorGridlines>
        <c:numFmt formatCode="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fr-FR"/>
          </a:p>
        </c:txPr>
        <c:crossAx val="45582976"/>
        <c:crossesAt val="1"/>
        <c:crossBetween val="between"/>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fr-FR" sz="1400">
                <a:latin typeface="Tahoma" pitchFamily="34" charset="0"/>
                <a:ea typeface="Tahoma" pitchFamily="34" charset="0"/>
                <a:cs typeface="Tahoma" pitchFamily="34" charset="0"/>
              </a:rPr>
              <a:t>Part des émissions de l'alimentation </a:t>
            </a:r>
          </a:p>
        </c:rich>
      </c:tx>
      <c:layout>
        <c:manualLayout>
          <c:xMode val="edge"/>
          <c:yMode val="edge"/>
          <c:x val="0.2"/>
          <c:y val="4.3478241690376895E-2"/>
        </c:manualLayout>
      </c:layout>
      <c:overlay val="0"/>
      <c:spPr>
        <a:noFill/>
        <a:ln w="25400">
          <a:noFill/>
        </a:ln>
      </c:spPr>
    </c:title>
    <c:autoTitleDeleted val="0"/>
    <c:plotArea>
      <c:layout>
        <c:manualLayout>
          <c:layoutTarget val="inner"/>
          <c:xMode val="edge"/>
          <c:yMode val="edge"/>
          <c:x val="0.10927835051546392"/>
          <c:y val="0.25205187586845917"/>
          <c:w val="0.34226804123711341"/>
          <c:h val="0.69747899159663851"/>
        </c:manualLayout>
      </c:layout>
      <c:pieChart>
        <c:varyColors val="1"/>
        <c:ser>
          <c:idx val="0"/>
          <c:order val="0"/>
          <c:spPr>
            <a:solidFill>
              <a:srgbClr val="4F81BD"/>
            </a:solidFill>
            <a:ln w="25400">
              <a:noFill/>
            </a:ln>
          </c:spPr>
          <c:dPt>
            <c:idx val="0"/>
            <c:bubble3D val="0"/>
            <c:spPr>
              <a:solidFill>
                <a:srgbClr val="FF0000"/>
              </a:solidFill>
              <a:ln w="25400">
                <a:noFill/>
              </a:ln>
            </c:spPr>
          </c:dPt>
          <c:dPt>
            <c:idx val="1"/>
            <c:bubble3D val="0"/>
            <c:spPr>
              <a:solidFill>
                <a:schemeClr val="accent5">
                  <a:lumMod val="40000"/>
                  <a:lumOff val="60000"/>
                </a:schemeClr>
              </a:solidFill>
              <a:ln w="25400">
                <a:noFill/>
              </a:ln>
            </c:spPr>
          </c:dPt>
          <c:dPt>
            <c:idx val="2"/>
            <c:bubble3D val="0"/>
            <c:spPr>
              <a:solidFill>
                <a:srgbClr val="9BBB59"/>
              </a:solidFill>
              <a:ln w="25400">
                <a:noFill/>
              </a:ln>
            </c:spPr>
          </c:dPt>
          <c:dPt>
            <c:idx val="3"/>
            <c:bubble3D val="0"/>
            <c:spPr>
              <a:solidFill>
                <a:srgbClr val="8064A2"/>
              </a:solidFill>
              <a:ln w="25400">
                <a:noFill/>
              </a:ln>
            </c:spPr>
          </c:dPt>
          <c:dPt>
            <c:idx val="4"/>
            <c:bubble3D val="0"/>
            <c:spPr>
              <a:solidFill>
                <a:schemeClr val="accent2">
                  <a:lumMod val="75000"/>
                </a:schemeClr>
              </a:solidFill>
              <a:ln w="25400">
                <a:noFill/>
              </a:ln>
            </c:spPr>
          </c:dPt>
          <c:dLbls>
            <c:spPr>
              <a:noFill/>
              <a:ln w="25400">
                <a:noFill/>
              </a:ln>
            </c:spPr>
            <c:txPr>
              <a:bodyPr/>
              <a:lstStyle/>
              <a:p>
                <a:pPr>
                  <a:defRPr sz="1000" b="0" i="0" u="none" strike="noStrike" baseline="0">
                    <a:solidFill>
                      <a:srgbClr val="000000"/>
                    </a:solidFill>
                    <a:latin typeface="Calibri"/>
                    <a:ea typeface="Calibri"/>
                    <a:cs typeface="Calibri"/>
                  </a:defRPr>
                </a:pPr>
                <a:endParaRPr lang="fr-FR"/>
              </a:p>
            </c:txPr>
            <c:showLegendKey val="0"/>
            <c:showVal val="0"/>
            <c:showCatName val="0"/>
            <c:showSerName val="0"/>
            <c:showPercent val="1"/>
            <c:showBubbleSize val="0"/>
            <c:showLeaderLines val="0"/>
          </c:dLbls>
          <c:cat>
            <c:strRef>
              <c:f>(Résultats!$B$105,Résultats!$B$109,Résultats!$B$113,Résultats!$B$115,Résultats!$B$118,Résultats!$B$122)</c:f>
              <c:strCache>
                <c:ptCount val="6"/>
                <c:pt idx="0">
                  <c:v>Total viandes &amp; poissons</c:v>
                </c:pt>
                <c:pt idx="1">
                  <c:v>Total laitages</c:v>
                </c:pt>
                <c:pt idx="2">
                  <c:v>Total fruits et légumes</c:v>
                </c:pt>
                <c:pt idx="3">
                  <c:v>Total Plats cuisinés/conserves</c:v>
                </c:pt>
                <c:pt idx="4">
                  <c:v>Total pain, pâtes, riz</c:v>
                </c:pt>
                <c:pt idx="5">
                  <c:v>Total boissons</c:v>
                </c:pt>
              </c:strCache>
            </c:strRef>
          </c:cat>
          <c:val>
            <c:numRef>
              <c:f>(Résultats!$C$105,Résultats!$C$109,Résultats!$C$113,Résultats!$C$115,Résultats!$C$118,Résultats!$C$122)</c:f>
              <c:numCache>
                <c:formatCode>0</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showLeaderLines val="0"/>
        </c:dLbls>
        <c:firstSliceAng val="0"/>
      </c:pieChart>
      <c:spPr>
        <a:noFill/>
        <a:ln w="25400">
          <a:noFill/>
        </a:ln>
      </c:spPr>
    </c:plotArea>
    <c:legend>
      <c:legendPos val="r"/>
      <c:layout>
        <c:manualLayout>
          <c:xMode val="edge"/>
          <c:yMode val="edge"/>
          <c:x val="0.57731958762886593"/>
          <c:y val="0.23301660821809039"/>
          <c:w val="0.3278350515463917"/>
          <c:h val="0.69014755508502601"/>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zero"/>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Tahoma" pitchFamily="34" charset="0"/>
                <a:ea typeface="Tahoma" pitchFamily="34" charset="0"/>
                <a:cs typeface="Tahoma" pitchFamily="34" charset="0"/>
              </a:defRPr>
            </a:pPr>
            <a:r>
              <a:rPr lang="en-US" b="1">
                <a:latin typeface="Tahoma" pitchFamily="34" charset="0"/>
                <a:ea typeface="Tahoma" pitchFamily="34" charset="0"/>
                <a:cs typeface="Tahoma" pitchFamily="34" charset="0"/>
              </a:rPr>
              <a:t>Emissions</a:t>
            </a:r>
            <a:r>
              <a:rPr lang="en-US" b="1" baseline="0">
                <a:latin typeface="Tahoma" pitchFamily="34" charset="0"/>
                <a:ea typeface="Tahoma" pitchFamily="34" charset="0"/>
                <a:cs typeface="Tahoma" pitchFamily="34" charset="0"/>
              </a:rPr>
              <a:t> annuelles des consommations</a:t>
            </a:r>
            <a:endParaRPr lang="en-US" b="1">
              <a:latin typeface="Tahoma" pitchFamily="34" charset="0"/>
              <a:ea typeface="Tahoma" pitchFamily="34" charset="0"/>
              <a:cs typeface="Tahoma" pitchFamily="34" charset="0"/>
            </a:endParaRPr>
          </a:p>
        </c:rich>
      </c:tx>
      <c:layout>
        <c:manualLayout>
          <c:xMode val="edge"/>
          <c:yMode val="edge"/>
          <c:x val="0.21332737819537348"/>
          <c:y val="5.2401635842031974E-2"/>
        </c:manualLayout>
      </c:layout>
      <c:overlay val="0"/>
    </c:title>
    <c:autoTitleDeleted val="0"/>
    <c:plotArea>
      <c:layout>
        <c:manualLayout>
          <c:layoutTarget val="inner"/>
          <c:xMode val="edge"/>
          <c:yMode val="edge"/>
          <c:x val="8.0632158990783548E-2"/>
          <c:y val="0.24791344313402019"/>
          <c:w val="0.34237742341030902"/>
          <c:h val="0.71166660935941961"/>
        </c:manualLayout>
      </c:layout>
      <c:pieChart>
        <c:varyColors val="1"/>
        <c:ser>
          <c:idx val="0"/>
          <c:order val="0"/>
          <c:tx>
            <c:strRef>
              <c:f>Résultats!$C$142</c:f>
              <c:strCache>
                <c:ptCount val="1"/>
                <c:pt idx="0">
                  <c:v>kg eq C</c:v>
                </c:pt>
              </c:strCache>
            </c:strRef>
          </c:tx>
          <c:spPr>
            <a:ln w="25400">
              <a:noFill/>
            </a:ln>
          </c:spPr>
          <c:dPt>
            <c:idx val="0"/>
            <c:bubble3D val="0"/>
            <c:spPr>
              <a:solidFill>
                <a:schemeClr val="accent6">
                  <a:lumMod val="75000"/>
                </a:schemeClr>
              </a:solidFill>
              <a:ln w="25400">
                <a:noFill/>
              </a:ln>
            </c:spPr>
          </c:dPt>
          <c:dPt>
            <c:idx val="1"/>
            <c:bubble3D val="0"/>
            <c:spPr>
              <a:solidFill>
                <a:srgbClr val="4F81BD"/>
              </a:solidFill>
              <a:ln w="25400">
                <a:noFill/>
              </a:ln>
            </c:spPr>
          </c:dPt>
          <c:dLbls>
            <c:dLbl>
              <c:idx val="1"/>
              <c:layout>
                <c:manualLayout>
                  <c:x val="-2.9533759434599991E-2"/>
                  <c:y val="2.4628362502722248E-3"/>
                </c:manualLayout>
              </c:layout>
              <c:spPr/>
              <c:txPr>
                <a:bodyPr/>
                <a:lstStyle/>
                <a:p>
                  <a:pPr>
                    <a:defRPr/>
                  </a:pPr>
                  <a:endParaRPr lang="fr-FR"/>
                </a:p>
              </c:txPr>
              <c:dLblPos val="bestFit"/>
              <c:showLegendKey val="0"/>
              <c:showVal val="0"/>
              <c:showCatName val="0"/>
              <c:showSerName val="0"/>
              <c:showPercent val="1"/>
              <c:showBubbleSize val="0"/>
            </c:dLbl>
            <c:dLbl>
              <c:idx val="2"/>
              <c:layout>
                <c:manualLayout>
                  <c:x val="-6.4027076544384024E-3"/>
                  <c:y val="-3.1088035392955802E-3"/>
                </c:manualLayout>
              </c:layout>
              <c:spPr/>
              <c:txPr>
                <a:bodyPr/>
                <a:lstStyle/>
                <a:p>
                  <a:pPr>
                    <a:defRPr/>
                  </a:pPr>
                  <a:endParaRPr lang="fr-FR"/>
                </a:p>
              </c:txPr>
              <c:dLblPos val="bestFit"/>
              <c:showLegendKey val="0"/>
              <c:showVal val="0"/>
              <c:showCatName val="0"/>
              <c:showSerName val="0"/>
              <c:showPercent val="1"/>
              <c:showBubbleSize val="0"/>
            </c:dLbl>
            <c:showLegendKey val="0"/>
            <c:showVal val="0"/>
            <c:showCatName val="0"/>
            <c:showSerName val="0"/>
            <c:showPercent val="1"/>
            <c:showBubbleSize val="0"/>
            <c:showLeaderLines val="1"/>
          </c:dLbls>
          <c:cat>
            <c:strRef>
              <c:f>Résultats!$B$143:$B$144</c:f>
              <c:strCache>
                <c:ptCount val="2"/>
                <c:pt idx="0">
                  <c:v>Matériel informatique &amp; électronique </c:v>
                </c:pt>
                <c:pt idx="1">
                  <c:v>Produits manufacturés (vêtement, livres, mobilier, électroménager, etc.)</c:v>
                </c:pt>
              </c:strCache>
            </c:strRef>
          </c:cat>
          <c:val>
            <c:numRef>
              <c:f>Résultats!$C$143:$C$144</c:f>
              <c:numCache>
                <c:formatCode>0</c:formatCode>
                <c:ptCount val="2"/>
                <c:pt idx="0">
                  <c:v>0</c:v>
                </c:pt>
                <c:pt idx="1">
                  <c:v>0</c:v>
                </c:pt>
              </c:numCache>
            </c:numRef>
          </c:val>
        </c:ser>
        <c:dLbls>
          <c:showLegendKey val="0"/>
          <c:showVal val="0"/>
          <c:showCatName val="0"/>
          <c:showSerName val="0"/>
          <c:showPercent val="0"/>
          <c:showBubbleSize val="0"/>
          <c:showLeaderLines val="1"/>
        </c:dLbls>
        <c:firstSliceAng val="0"/>
      </c:pieChart>
      <c:spPr>
        <a:solidFill>
          <a:srgbClr val="FFFFFF"/>
        </a:solidFill>
        <a:ln w="25400">
          <a:noFill/>
        </a:ln>
      </c:spPr>
    </c:plotArea>
    <c:legend>
      <c:legendPos val="r"/>
      <c:layout/>
      <c:overlay val="0"/>
      <c:spPr>
        <a:noFill/>
        <a:ln w="25400">
          <a:noFill/>
        </a:ln>
      </c:spPr>
      <c:txPr>
        <a:bodyPr/>
        <a:lstStyle/>
        <a:p>
          <a:pPr>
            <a:defRPr sz="920" b="0" i="0" u="none" strike="noStrike" baseline="0">
              <a:solidFill>
                <a:srgbClr val="000000"/>
              </a:solidFill>
              <a:latin typeface="Tahoma" pitchFamily="34" charset="0"/>
              <a:ea typeface="Tahoma" pitchFamily="34" charset="0"/>
              <a:cs typeface="Tahoma" pitchFamily="34" charset="0"/>
            </a:defRPr>
          </a:pPr>
          <a:endParaRPr lang="fr-FR"/>
        </a:p>
      </c:txPr>
    </c:legend>
    <c:plotVisOnly val="1"/>
    <c:dispBlanksAs val="zero"/>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Tahoma" pitchFamily="34" charset="0"/>
                <a:ea typeface="Tahoma" pitchFamily="34" charset="0"/>
                <a:cs typeface="Tahoma" pitchFamily="34" charset="0"/>
              </a:defRPr>
            </a:pPr>
            <a:r>
              <a:rPr lang="fr-FR" sz="1000">
                <a:latin typeface="Tahoma" pitchFamily="34" charset="0"/>
                <a:ea typeface="Tahoma" pitchFamily="34" charset="0"/>
                <a:cs typeface="Tahoma" pitchFamily="34" charset="0"/>
              </a:rPr>
              <a:t>Emissions des viandes et poissons (en kg eq C)</a:t>
            </a:r>
          </a:p>
        </c:rich>
      </c:tx>
      <c:layout>
        <c:manualLayout>
          <c:xMode val="edge"/>
          <c:yMode val="edge"/>
          <c:x val="0.1303744228001277"/>
          <c:y val="5.3892590349283738E-2"/>
        </c:manualLayout>
      </c:layout>
      <c:overlay val="0"/>
      <c:spPr>
        <a:noFill/>
        <a:ln w="25400">
          <a:noFill/>
        </a:ln>
      </c:spPr>
    </c:title>
    <c:autoTitleDeleted val="0"/>
    <c:plotArea>
      <c:layout>
        <c:manualLayout>
          <c:layoutTarget val="inner"/>
          <c:xMode val="edge"/>
          <c:yMode val="edge"/>
          <c:x val="0.25062034739454297"/>
          <c:y val="0.28205128205128205"/>
          <c:w val="0.69975186104218678"/>
          <c:h val="0.48717948717948995"/>
        </c:manualLayout>
      </c:layout>
      <c:barChart>
        <c:barDir val="bar"/>
        <c:grouping val="clustered"/>
        <c:varyColors val="0"/>
        <c:ser>
          <c:idx val="0"/>
          <c:order val="0"/>
          <c:spPr>
            <a:solidFill>
              <a:srgbClr val="4F81BD"/>
            </a:solidFill>
            <a:ln w="25400">
              <a:noFill/>
            </a:ln>
          </c:spPr>
          <c:invertIfNegative val="0"/>
          <c:cat>
            <c:strRef>
              <c:f>Résultats!$B$101:$B$104</c:f>
              <c:strCache>
                <c:ptCount val="4"/>
                <c:pt idx="0">
                  <c:v>Viande rouge</c:v>
                </c:pt>
                <c:pt idx="1">
                  <c:v>Viande de porc</c:v>
                </c:pt>
                <c:pt idx="2">
                  <c:v>Volaille et œufs</c:v>
                </c:pt>
                <c:pt idx="3">
                  <c:v>Poisson</c:v>
                </c:pt>
              </c:strCache>
            </c:strRef>
          </c:cat>
          <c:val>
            <c:numRef>
              <c:f>Résultats!$C$101:$C$104</c:f>
              <c:numCache>
                <c:formatCode>0</c:formatCode>
                <c:ptCount val="4"/>
                <c:pt idx="0">
                  <c:v>0</c:v>
                </c:pt>
                <c:pt idx="1">
                  <c:v>0</c:v>
                </c:pt>
                <c:pt idx="2">
                  <c:v>0</c:v>
                </c:pt>
                <c:pt idx="3">
                  <c:v>0</c:v>
                </c:pt>
              </c:numCache>
            </c:numRef>
          </c:val>
        </c:ser>
        <c:dLbls>
          <c:showLegendKey val="0"/>
          <c:showVal val="0"/>
          <c:showCatName val="0"/>
          <c:showSerName val="0"/>
          <c:showPercent val="0"/>
          <c:showBubbleSize val="0"/>
        </c:dLbls>
        <c:gapWidth val="150"/>
        <c:axId val="53660672"/>
        <c:axId val="82502400"/>
      </c:barChart>
      <c:catAx>
        <c:axId val="53660672"/>
        <c:scaling>
          <c:orientation val="minMax"/>
        </c:scaling>
        <c:delete val="0"/>
        <c:axPos val="l"/>
        <c:numFmt formatCode="General" sourceLinked="1"/>
        <c:majorTickMark val="none"/>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Tahoma" pitchFamily="34" charset="0"/>
                <a:ea typeface="Tahoma" pitchFamily="34" charset="0"/>
                <a:cs typeface="Tahoma" pitchFamily="34" charset="0"/>
              </a:defRPr>
            </a:pPr>
            <a:endParaRPr lang="fr-FR"/>
          </a:p>
        </c:txPr>
        <c:crossAx val="82502400"/>
        <c:crossesAt val="0"/>
        <c:auto val="1"/>
        <c:lblAlgn val="ctr"/>
        <c:lblOffset val="100"/>
        <c:noMultiLvlLbl val="0"/>
      </c:catAx>
      <c:valAx>
        <c:axId val="82502400"/>
        <c:scaling>
          <c:orientation val="minMax"/>
        </c:scaling>
        <c:delete val="0"/>
        <c:axPos val="b"/>
        <c:majorGridlines>
          <c:spPr>
            <a:ln w="3175">
              <a:solidFill>
                <a:srgbClr val="808080"/>
              </a:solidFill>
              <a:prstDash val="solid"/>
            </a:ln>
          </c:spPr>
        </c:majorGridlines>
        <c:numFmt formatCode="0" sourceLinked="1"/>
        <c:majorTickMark val="none"/>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fr-FR"/>
          </a:p>
        </c:txPr>
        <c:crossAx val="53660672"/>
        <c:crossesAt val="1"/>
        <c:crossBetween val="between"/>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sz="1200">
                <a:latin typeface="Tahoma" pitchFamily="34" charset="0"/>
                <a:ea typeface="Tahoma" pitchFamily="34" charset="0"/>
                <a:cs typeface="Tahoma" pitchFamily="34" charset="0"/>
              </a:rPr>
              <a:t>Emissions</a:t>
            </a:r>
            <a:r>
              <a:rPr lang="fr-FR" sz="1200" baseline="0">
                <a:latin typeface="Tahoma" pitchFamily="34" charset="0"/>
                <a:ea typeface="Tahoma" pitchFamily="34" charset="0"/>
                <a:cs typeface="Tahoma" pitchFamily="34" charset="0"/>
              </a:rPr>
              <a:t> annuelles logement (kg eq. carbone)</a:t>
            </a:r>
            <a:endParaRPr lang="fr-FR" sz="1200">
              <a:latin typeface="Tahoma" pitchFamily="34" charset="0"/>
              <a:ea typeface="Tahoma" pitchFamily="34" charset="0"/>
              <a:cs typeface="Tahoma" pitchFamily="34" charset="0"/>
            </a:endParaRPr>
          </a:p>
        </c:rich>
      </c:tx>
      <c:layout>
        <c:manualLayout>
          <c:xMode val="edge"/>
          <c:yMode val="edge"/>
          <c:x val="0.17647439168536286"/>
          <c:y val="0"/>
        </c:manualLayout>
      </c:layout>
      <c:overlay val="0"/>
    </c:title>
    <c:autoTitleDeleted val="0"/>
    <c:plotArea>
      <c:layout>
        <c:manualLayout>
          <c:layoutTarget val="inner"/>
          <c:xMode val="edge"/>
          <c:yMode val="edge"/>
          <c:x val="0.10860655737704973"/>
          <c:y val="0.17948717948718057"/>
          <c:w val="0.85860655737704961"/>
          <c:h val="0.6512820512820513"/>
        </c:manualLayout>
      </c:layout>
      <c:barChart>
        <c:barDir val="col"/>
        <c:grouping val="clustered"/>
        <c:varyColors val="0"/>
        <c:ser>
          <c:idx val="0"/>
          <c:order val="0"/>
          <c:invertIfNegative val="0"/>
          <c:cat>
            <c:strRef>
              <c:f>Résultats!$B$40:$B$42</c:f>
              <c:strCache>
                <c:ptCount val="3"/>
                <c:pt idx="0">
                  <c:v>Électricité</c:v>
                </c:pt>
                <c:pt idx="1">
                  <c:v>Gaz naturel</c:v>
                </c:pt>
                <c:pt idx="2">
                  <c:v>Fioul</c:v>
                </c:pt>
              </c:strCache>
            </c:strRef>
          </c:cat>
          <c:val>
            <c:numRef>
              <c:f>Résultats!$C$40:$C$42</c:f>
              <c:numCache>
                <c:formatCode>_-* #,##0\ _€_-;\-* #,##0\ _€_-;_-* "-"??\ _€_-;_-@_-</c:formatCode>
                <c:ptCount val="3"/>
                <c:pt idx="0">
                  <c:v>0</c:v>
                </c:pt>
                <c:pt idx="1">
                  <c:v>0</c:v>
                </c:pt>
                <c:pt idx="2">
                  <c:v>0</c:v>
                </c:pt>
              </c:numCache>
            </c:numRef>
          </c:val>
        </c:ser>
        <c:dLbls>
          <c:showLegendKey val="0"/>
          <c:showVal val="0"/>
          <c:showCatName val="0"/>
          <c:showSerName val="0"/>
          <c:showPercent val="0"/>
          <c:showBubbleSize val="0"/>
        </c:dLbls>
        <c:gapWidth val="150"/>
        <c:axId val="85764736"/>
        <c:axId val="108863872"/>
      </c:barChart>
      <c:catAx>
        <c:axId val="85764736"/>
        <c:scaling>
          <c:orientation val="minMax"/>
        </c:scaling>
        <c:delete val="0"/>
        <c:axPos val="b"/>
        <c:numFmt formatCode="General" sourceLinked="1"/>
        <c:majorTickMark val="out"/>
        <c:minorTickMark val="none"/>
        <c:tickLblPos val="nextTo"/>
        <c:crossAx val="108863872"/>
        <c:crosses val="autoZero"/>
        <c:auto val="1"/>
        <c:lblAlgn val="ctr"/>
        <c:lblOffset val="100"/>
        <c:noMultiLvlLbl val="0"/>
      </c:catAx>
      <c:valAx>
        <c:axId val="108863872"/>
        <c:scaling>
          <c:orientation val="minMax"/>
        </c:scaling>
        <c:delete val="0"/>
        <c:axPos val="l"/>
        <c:majorGridlines/>
        <c:numFmt formatCode="_-* #,##0\ _€_-;\-* #,##0\ _€_-;_-* &quot;-&quot;??\ _€_-;_-@_-" sourceLinked="1"/>
        <c:majorTickMark val="out"/>
        <c:minorTickMark val="none"/>
        <c:tickLblPos val="nextTo"/>
        <c:crossAx val="85764736"/>
        <c:crosses val="autoZero"/>
        <c:crossBetween val="between"/>
      </c:valAx>
    </c:plotArea>
    <c:plotVisOnly val="1"/>
    <c:dispBlanksAs val="gap"/>
    <c:showDLblsOverMax val="0"/>
  </c:chart>
  <c:printSettings>
    <c:headerFooter/>
    <c:pageMargins b="0.75000000000000289" l="0.70000000000000062" r="0.70000000000000062" t="0.75000000000000289"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fr-FR"/>
              <a:t>Répartition des émissions annuelles</a:t>
            </a:r>
          </a:p>
          <a:p>
            <a:pPr>
              <a:defRPr sz="1800" b="1" i="0" u="none" strike="noStrike" baseline="0">
                <a:solidFill>
                  <a:srgbClr val="000000"/>
                </a:solidFill>
                <a:latin typeface="Calibri"/>
                <a:ea typeface="Calibri"/>
                <a:cs typeface="Calibri"/>
              </a:defRPr>
            </a:pPr>
            <a:r>
              <a:rPr lang="fr-FR" sz="1100"/>
              <a:t>en kg équivalents carbone (kg Ce)</a:t>
            </a:r>
          </a:p>
        </c:rich>
      </c:tx>
      <c:layout>
        <c:manualLayout>
          <c:xMode val="edge"/>
          <c:yMode val="edge"/>
          <c:x val="0.29562637494740951"/>
          <c:y val="2.6200891555222292E-2"/>
        </c:manualLayout>
      </c:layout>
      <c:overlay val="0"/>
      <c:spPr>
        <a:noFill/>
        <a:ln w="25400">
          <a:noFill/>
        </a:ln>
      </c:spPr>
    </c:title>
    <c:autoTitleDeleted val="0"/>
    <c:plotArea>
      <c:layout>
        <c:manualLayout>
          <c:layoutTarget val="inner"/>
          <c:xMode val="edge"/>
          <c:yMode val="edge"/>
          <c:x val="0.14351145038168017"/>
          <c:y val="0.16931216931216941"/>
          <c:w val="0.76641221374045798"/>
          <c:h val="0.42857142857142855"/>
        </c:manualLayout>
      </c:layout>
      <c:barChart>
        <c:barDir val="col"/>
        <c:grouping val="clustered"/>
        <c:varyColors val="0"/>
        <c:ser>
          <c:idx val="0"/>
          <c:order val="0"/>
          <c:spPr>
            <a:solidFill>
              <a:srgbClr val="4F81BD"/>
            </a:solidFill>
            <a:ln w="25400">
              <a:noFill/>
            </a:ln>
          </c:spPr>
          <c:invertIfNegative val="0"/>
          <c:dPt>
            <c:idx val="1"/>
            <c:invertIfNegative val="0"/>
            <c:bubble3D val="0"/>
            <c:spPr>
              <a:solidFill>
                <a:srgbClr val="C0504D"/>
              </a:solidFill>
              <a:ln w="25400">
                <a:noFill/>
              </a:ln>
            </c:spPr>
          </c:dPt>
          <c:dPt>
            <c:idx val="2"/>
            <c:invertIfNegative val="0"/>
            <c:bubble3D val="0"/>
            <c:spPr>
              <a:solidFill>
                <a:srgbClr val="9BBB59"/>
              </a:solidFill>
              <a:ln w="25400">
                <a:noFill/>
              </a:ln>
            </c:spPr>
          </c:dPt>
          <c:dPt>
            <c:idx val="3"/>
            <c:invertIfNegative val="0"/>
            <c:bubble3D val="0"/>
            <c:spPr>
              <a:solidFill>
                <a:srgbClr val="8064A2"/>
              </a:solidFill>
              <a:ln w="25400">
                <a:noFill/>
              </a:ln>
            </c:spPr>
          </c:dPt>
          <c:dPt>
            <c:idx val="4"/>
            <c:invertIfNegative val="0"/>
            <c:bubble3D val="0"/>
            <c:spPr>
              <a:solidFill>
                <a:schemeClr val="accent6">
                  <a:lumMod val="75000"/>
                </a:schemeClr>
              </a:solidFill>
              <a:ln w="25400">
                <a:noFill/>
              </a:ln>
            </c:spPr>
          </c:dPt>
          <c:dPt>
            <c:idx val="5"/>
            <c:invertIfNegative val="0"/>
            <c:bubble3D val="0"/>
            <c:spPr>
              <a:solidFill>
                <a:srgbClr val="FFFF00"/>
              </a:solidFill>
              <a:ln w="25400">
                <a:noFill/>
              </a:ln>
            </c:spPr>
          </c:dPt>
          <c:dLbls>
            <c:spPr>
              <a:noFill/>
              <a:ln w="25400">
                <a:noFill/>
              </a:ln>
            </c:spPr>
            <c:txPr>
              <a:bodyPr/>
              <a:lstStyle/>
              <a:p>
                <a:pPr>
                  <a:defRPr sz="1000" b="0" i="0" u="none" strike="noStrike" baseline="0">
                    <a:solidFill>
                      <a:srgbClr val="000000"/>
                    </a:solidFill>
                    <a:latin typeface="Calibri"/>
                    <a:ea typeface="Calibri"/>
                    <a:cs typeface="Calibri"/>
                  </a:defRPr>
                </a:pPr>
                <a:endParaRPr lang="fr-FR"/>
              </a:p>
            </c:txPr>
            <c:showLegendKey val="0"/>
            <c:showVal val="1"/>
            <c:showCatName val="0"/>
            <c:showSerName val="0"/>
            <c:showPercent val="0"/>
            <c:showBubbleSize val="0"/>
            <c:showLeaderLines val="0"/>
          </c:dLbls>
          <c:cat>
            <c:strRef>
              <c:f>(Résultats!$B$43,Résultats!$B$80,Résultats!$B$123,Résultats!$B$145,Résultats!$B$166,Résultats!$B$174)</c:f>
              <c:strCache>
                <c:ptCount val="6"/>
                <c:pt idx="0">
                  <c:v>Total émissions du logement</c:v>
                </c:pt>
                <c:pt idx="1">
                  <c:v>Total Transports</c:v>
                </c:pt>
                <c:pt idx="2">
                  <c:v>Total Alimentation</c:v>
                </c:pt>
                <c:pt idx="3">
                  <c:v>Total Autre Consommation </c:v>
                </c:pt>
                <c:pt idx="4">
                  <c:v>Total finance</c:v>
                </c:pt>
                <c:pt idx="5">
                  <c:v>Total service publics</c:v>
                </c:pt>
              </c:strCache>
            </c:strRef>
          </c:cat>
          <c:val>
            <c:numRef>
              <c:f>(Résultats!$C$43,Résultats!$C$80,Résultats!$C$123,Résultats!$C$145,Résultats!$C$166,Résultats!$C$174)</c:f>
              <c:numCache>
                <c:formatCode>0</c:formatCode>
                <c:ptCount val="6"/>
                <c:pt idx="0">
                  <c:v>0</c:v>
                </c:pt>
                <c:pt idx="1">
                  <c:v>0</c:v>
                </c:pt>
                <c:pt idx="2">
                  <c:v>0</c:v>
                </c:pt>
                <c:pt idx="3">
                  <c:v>0</c:v>
                </c:pt>
                <c:pt idx="4">
                  <c:v>0</c:v>
                </c:pt>
                <c:pt idx="5">
                  <c:v>350.11636363636359</c:v>
                </c:pt>
              </c:numCache>
            </c:numRef>
          </c:val>
        </c:ser>
        <c:dLbls>
          <c:showLegendKey val="0"/>
          <c:showVal val="0"/>
          <c:showCatName val="0"/>
          <c:showSerName val="0"/>
          <c:showPercent val="0"/>
          <c:showBubbleSize val="0"/>
        </c:dLbls>
        <c:gapWidth val="100"/>
        <c:axId val="110662016"/>
        <c:axId val="110664320"/>
      </c:barChart>
      <c:catAx>
        <c:axId val="110662016"/>
        <c:scaling>
          <c:orientation val="minMax"/>
        </c:scaling>
        <c:delete val="0"/>
        <c:axPos val="b"/>
        <c:numFmt formatCode="General" sourceLinked="1"/>
        <c:majorTickMark val="out"/>
        <c:minorTickMark val="none"/>
        <c:tickLblPos val="nextTo"/>
        <c:crossAx val="110664320"/>
        <c:crosses val="autoZero"/>
        <c:auto val="1"/>
        <c:lblAlgn val="ctr"/>
        <c:lblOffset val="100"/>
        <c:noMultiLvlLbl val="0"/>
      </c:catAx>
      <c:valAx>
        <c:axId val="110664320"/>
        <c:scaling>
          <c:orientation val="minMax"/>
        </c:scaling>
        <c:delete val="0"/>
        <c:axPos val="l"/>
        <c:majorGridlines/>
        <c:numFmt formatCode="0" sourceLinked="1"/>
        <c:majorTickMark val="out"/>
        <c:minorTickMark val="none"/>
        <c:tickLblPos val="nextTo"/>
        <c:crossAx val="110662016"/>
        <c:crosses val="autoZero"/>
        <c:crossBetween val="between"/>
      </c:valAx>
      <c:spPr>
        <a:noFill/>
        <a:ln w="25400">
          <a:noFill/>
        </a:ln>
      </c:spPr>
    </c:plotArea>
    <c:plotVisOnly val="1"/>
    <c:dispBlanksAs val="zero"/>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fr-FR"/>
              <a:t>Répartition des émissions annuelles</a:t>
            </a:r>
          </a:p>
        </c:rich>
      </c:tx>
      <c:layout>
        <c:manualLayout>
          <c:xMode val="edge"/>
          <c:yMode val="edge"/>
          <c:x val="0.29562637494740951"/>
          <c:y val="2.6200891555222292E-2"/>
        </c:manualLayout>
      </c:layout>
      <c:overlay val="0"/>
      <c:spPr>
        <a:noFill/>
        <a:ln w="25400">
          <a:noFill/>
        </a:ln>
      </c:spPr>
    </c:title>
    <c:autoTitleDeleted val="0"/>
    <c:plotArea>
      <c:layout>
        <c:manualLayout>
          <c:layoutTarget val="inner"/>
          <c:xMode val="edge"/>
          <c:yMode val="edge"/>
          <c:x val="0.20246326461100791"/>
          <c:y val="0.23462956019386469"/>
          <c:w val="0.38266161767947193"/>
          <c:h val="0.66307767084670244"/>
        </c:manualLayout>
      </c:layout>
      <c:pieChart>
        <c:varyColors val="1"/>
        <c:ser>
          <c:idx val="0"/>
          <c:order val="0"/>
          <c:spPr>
            <a:solidFill>
              <a:srgbClr val="4F81BD"/>
            </a:solidFill>
            <a:ln w="25400">
              <a:noFill/>
            </a:ln>
          </c:spPr>
          <c:dPt>
            <c:idx val="1"/>
            <c:bubble3D val="0"/>
            <c:spPr>
              <a:solidFill>
                <a:srgbClr val="C0504D"/>
              </a:solidFill>
              <a:ln w="25400">
                <a:noFill/>
              </a:ln>
            </c:spPr>
          </c:dPt>
          <c:dPt>
            <c:idx val="2"/>
            <c:bubble3D val="0"/>
            <c:spPr>
              <a:solidFill>
                <a:srgbClr val="9BBB59"/>
              </a:solidFill>
              <a:ln w="25400">
                <a:noFill/>
              </a:ln>
            </c:spPr>
          </c:dPt>
          <c:dPt>
            <c:idx val="3"/>
            <c:bubble3D val="0"/>
            <c:spPr>
              <a:solidFill>
                <a:srgbClr val="8064A2"/>
              </a:solidFill>
              <a:ln w="25400">
                <a:noFill/>
              </a:ln>
            </c:spPr>
          </c:dPt>
          <c:dPt>
            <c:idx val="4"/>
            <c:bubble3D val="0"/>
            <c:spPr>
              <a:solidFill>
                <a:schemeClr val="accent6">
                  <a:lumMod val="75000"/>
                </a:schemeClr>
              </a:solidFill>
              <a:ln w="25400">
                <a:noFill/>
              </a:ln>
            </c:spPr>
          </c:dPt>
          <c:dPt>
            <c:idx val="5"/>
            <c:bubble3D val="0"/>
            <c:spPr>
              <a:solidFill>
                <a:srgbClr val="FFFF00"/>
              </a:solidFill>
              <a:ln w="25400">
                <a:noFill/>
              </a:ln>
            </c:spPr>
          </c:dPt>
          <c:dLbls>
            <c:spPr>
              <a:noFill/>
              <a:ln w="25400">
                <a:noFill/>
              </a:ln>
            </c:spPr>
            <c:txPr>
              <a:bodyPr/>
              <a:lstStyle/>
              <a:p>
                <a:pPr>
                  <a:defRPr sz="1000" b="0" i="0" u="none" strike="noStrike" baseline="0">
                    <a:solidFill>
                      <a:srgbClr val="000000"/>
                    </a:solidFill>
                    <a:latin typeface="Calibri"/>
                    <a:ea typeface="Calibri"/>
                    <a:cs typeface="Calibri"/>
                  </a:defRPr>
                </a:pPr>
                <a:endParaRPr lang="fr-FR"/>
              </a:p>
            </c:txPr>
            <c:dLblPos val="bestFit"/>
            <c:showLegendKey val="0"/>
            <c:showVal val="0"/>
            <c:showCatName val="0"/>
            <c:showSerName val="0"/>
            <c:showPercent val="1"/>
            <c:showBubbleSize val="0"/>
            <c:showLeaderLines val="1"/>
          </c:dLbls>
          <c:cat>
            <c:strRef>
              <c:f>(Résultats!$B$43,Résultats!$B$80,Résultats!$B$123,Résultats!$B$145,Résultats!$B$166,Résultats!$B$174)</c:f>
              <c:strCache>
                <c:ptCount val="6"/>
                <c:pt idx="0">
                  <c:v>Total émissions du logement</c:v>
                </c:pt>
                <c:pt idx="1">
                  <c:v>Total Transports</c:v>
                </c:pt>
                <c:pt idx="2">
                  <c:v>Total Alimentation</c:v>
                </c:pt>
                <c:pt idx="3">
                  <c:v>Total Autre Consommation </c:v>
                </c:pt>
                <c:pt idx="4">
                  <c:v>Total finance</c:v>
                </c:pt>
                <c:pt idx="5">
                  <c:v>Total service publics</c:v>
                </c:pt>
              </c:strCache>
            </c:strRef>
          </c:cat>
          <c:val>
            <c:numRef>
              <c:f>(Résultats!$C$43,Résultats!$C$80,Résultats!$C$123,Résultats!$C$145,Résultats!$C$166,Résultats!$C$174)</c:f>
              <c:numCache>
                <c:formatCode>0</c:formatCode>
                <c:ptCount val="6"/>
                <c:pt idx="0">
                  <c:v>0</c:v>
                </c:pt>
                <c:pt idx="1">
                  <c:v>0</c:v>
                </c:pt>
                <c:pt idx="2">
                  <c:v>0</c:v>
                </c:pt>
                <c:pt idx="3">
                  <c:v>0</c:v>
                </c:pt>
                <c:pt idx="4">
                  <c:v>0</c:v>
                </c:pt>
                <c:pt idx="5">
                  <c:v>350.11636363636359</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legend>
    <c:plotVisOnly val="1"/>
    <c:dispBlanksAs val="zero"/>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0" i="0" u="none" strike="noStrike" baseline="0">
                <a:solidFill>
                  <a:srgbClr val="000000"/>
                </a:solidFill>
                <a:latin typeface="Arial"/>
                <a:ea typeface="Arial"/>
                <a:cs typeface="Arial"/>
              </a:defRPr>
            </a:pPr>
            <a:r>
              <a:rPr lang="fr-FR"/>
              <a:t>Surcoûts sur l'énergie (en €/an)</a:t>
            </a:r>
          </a:p>
        </c:rich>
      </c:tx>
      <c:layout>
        <c:manualLayout>
          <c:xMode val="edge"/>
          <c:yMode val="edge"/>
          <c:x val="0.24947627700383604"/>
          <c:y val="2.4911052785068596E-2"/>
        </c:manualLayout>
      </c:layout>
      <c:overlay val="0"/>
      <c:spPr>
        <a:noFill/>
        <a:ln w="25400">
          <a:noFill/>
        </a:ln>
      </c:spPr>
    </c:title>
    <c:autoTitleDeleted val="0"/>
    <c:plotArea>
      <c:layout>
        <c:manualLayout>
          <c:layoutTarget val="inner"/>
          <c:xMode val="edge"/>
          <c:yMode val="edge"/>
          <c:x val="0.22604441752473331"/>
          <c:y val="0.20068534580385575"/>
          <c:w val="0.65865313951141102"/>
          <c:h val="0.4937007874015748"/>
        </c:manualLayout>
      </c:layout>
      <c:barChart>
        <c:barDir val="bar"/>
        <c:grouping val="clustered"/>
        <c:varyColors val="0"/>
        <c:ser>
          <c:idx val="0"/>
          <c:order val="0"/>
          <c:tx>
            <c:strRef>
              <c:f>'Simulation prix carbone'!$D$28:$D$28</c:f>
              <c:strCache>
                <c:ptCount val="1"/>
                <c:pt idx="0">
                  <c:v>surcoûts en €</c:v>
                </c:pt>
              </c:strCache>
            </c:strRef>
          </c:tx>
          <c:spPr>
            <a:solidFill>
              <a:srgbClr val="C0504D"/>
            </a:solidFill>
            <a:ln w="25400">
              <a:noFill/>
            </a:ln>
          </c:spPr>
          <c:invertIfNegative val="0"/>
          <c:cat>
            <c:strRef>
              <c:f>'Simulation prix carbone'!$B$29:$B$31</c:f>
              <c:strCache>
                <c:ptCount val="3"/>
                <c:pt idx="0">
                  <c:v>Électricité</c:v>
                </c:pt>
                <c:pt idx="1">
                  <c:v>Gaz naturel</c:v>
                </c:pt>
                <c:pt idx="2">
                  <c:v>Fioul</c:v>
                </c:pt>
              </c:strCache>
            </c:strRef>
          </c:cat>
          <c:val>
            <c:numRef>
              <c:f>'Simulation prix carbone'!$D$29:$D$31</c:f>
              <c:numCache>
                <c:formatCode>_-* #,##0\ _€_-;\-* #,##0\ _€_-;_-* "-"??\ _€_-;_-@_-</c:formatCode>
                <c:ptCount val="3"/>
                <c:pt idx="0">
                  <c:v>0</c:v>
                </c:pt>
                <c:pt idx="1">
                  <c:v>0</c:v>
                </c:pt>
                <c:pt idx="2">
                  <c:v>0</c:v>
                </c:pt>
              </c:numCache>
            </c:numRef>
          </c:val>
        </c:ser>
        <c:dLbls>
          <c:showLegendKey val="0"/>
          <c:showVal val="0"/>
          <c:showCatName val="0"/>
          <c:showSerName val="0"/>
          <c:showPercent val="0"/>
          <c:showBubbleSize val="0"/>
        </c:dLbls>
        <c:gapWidth val="150"/>
        <c:axId val="45212800"/>
        <c:axId val="45214336"/>
      </c:barChart>
      <c:catAx>
        <c:axId val="45212800"/>
        <c:scaling>
          <c:orientation val="minMax"/>
        </c:scaling>
        <c:delete val="0"/>
        <c:axPos val="l"/>
        <c:numFmt formatCode="General" sourceLinked="1"/>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0000"/>
                </a:solidFill>
                <a:latin typeface="Calibri"/>
                <a:ea typeface="Calibri"/>
                <a:cs typeface="Calibri"/>
              </a:defRPr>
            </a:pPr>
            <a:endParaRPr lang="fr-FR"/>
          </a:p>
        </c:txPr>
        <c:crossAx val="45214336"/>
        <c:crossesAt val="0"/>
        <c:auto val="1"/>
        <c:lblAlgn val="ctr"/>
        <c:lblOffset val="100"/>
        <c:noMultiLvlLbl val="0"/>
      </c:catAx>
      <c:valAx>
        <c:axId val="45214336"/>
        <c:scaling>
          <c:orientation val="minMax"/>
        </c:scaling>
        <c:delete val="0"/>
        <c:axPos val="b"/>
        <c:majorGridlines>
          <c:spPr>
            <a:ln w="3175">
              <a:solidFill>
                <a:srgbClr val="808080"/>
              </a:solidFill>
              <a:prstDash val="solid"/>
            </a:ln>
          </c:spPr>
        </c:majorGridlines>
        <c:numFmt formatCode="_-* #,##0\ _€_-;\-* #,##0\ _€_-;_-* &quot;-&quot;??\ _€_-;_-@_-"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fr-FR"/>
          </a:p>
        </c:txPr>
        <c:crossAx val="45212800"/>
        <c:crossesAt val="1"/>
        <c:crossBetween val="between"/>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0" i="0" u="none" strike="noStrike" baseline="0">
                <a:solidFill>
                  <a:srgbClr val="000000"/>
                </a:solidFill>
                <a:latin typeface="Arial"/>
                <a:ea typeface="Arial"/>
                <a:cs typeface="Arial"/>
              </a:defRPr>
            </a:pPr>
            <a:r>
              <a:rPr lang="fr-FR"/>
              <a:t>Surcoûts sur la nourriture (en €/an)</a:t>
            </a:r>
          </a:p>
        </c:rich>
      </c:tx>
      <c:layout>
        <c:manualLayout>
          <c:xMode val="edge"/>
          <c:yMode val="edge"/>
          <c:x val="0.21013412399826575"/>
          <c:y val="2.4193502758263052E-2"/>
        </c:manualLayout>
      </c:layout>
      <c:overlay val="0"/>
      <c:spPr>
        <a:noFill/>
        <a:ln w="25400">
          <a:noFill/>
        </a:ln>
      </c:spPr>
    </c:title>
    <c:autoTitleDeleted val="0"/>
    <c:plotArea>
      <c:layout>
        <c:manualLayout>
          <c:layoutTarget val="inner"/>
          <c:xMode val="edge"/>
          <c:yMode val="edge"/>
          <c:x val="0.25256355388968932"/>
          <c:y val="0.20430161159487251"/>
          <c:w val="0.68193265362256061"/>
          <c:h val="0.61928795710352513"/>
        </c:manualLayout>
      </c:layout>
      <c:barChart>
        <c:barDir val="bar"/>
        <c:grouping val="clustered"/>
        <c:varyColors val="0"/>
        <c:ser>
          <c:idx val="0"/>
          <c:order val="0"/>
          <c:spPr>
            <a:solidFill>
              <a:srgbClr val="C0504D"/>
            </a:solidFill>
            <a:ln w="25400">
              <a:noFill/>
            </a:ln>
          </c:spPr>
          <c:invertIfNegative val="0"/>
          <c:cat>
            <c:strRef>
              <c:f>'Simulation prix carbone'!$F$49:$F$54</c:f>
              <c:strCache>
                <c:ptCount val="6"/>
                <c:pt idx="0">
                  <c:v>Total viandes et poissons</c:v>
                </c:pt>
                <c:pt idx="1">
                  <c:v>Total laitages</c:v>
                </c:pt>
                <c:pt idx="2">
                  <c:v>Total fruits et légumes</c:v>
                </c:pt>
                <c:pt idx="3">
                  <c:v>Total plats cuisinés</c:v>
                </c:pt>
                <c:pt idx="4">
                  <c:v>Total pain, pâtes, riz</c:v>
                </c:pt>
                <c:pt idx="5">
                  <c:v>Total boissons</c:v>
                </c:pt>
              </c:strCache>
            </c:strRef>
          </c:cat>
          <c:val>
            <c:numRef>
              <c:f>'Simulation prix carbone'!$G$49:$G$54</c:f>
              <c:numCache>
                <c:formatCode>0</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150"/>
        <c:axId val="45361408"/>
        <c:axId val="45367296"/>
      </c:barChart>
      <c:catAx>
        <c:axId val="45361408"/>
        <c:scaling>
          <c:orientation val="minMax"/>
        </c:scaling>
        <c:delete val="0"/>
        <c:axPos val="l"/>
        <c:numFmt formatCode="General" sourceLinked="1"/>
        <c:majorTickMark val="out"/>
        <c:minorTickMark val="none"/>
        <c:tickLblPos val="nextTo"/>
        <c:spPr>
          <a:ln w="3175">
            <a:solidFill>
              <a:srgbClr val="808080"/>
            </a:solidFill>
            <a:prstDash val="solid"/>
          </a:ln>
        </c:spPr>
        <c:txPr>
          <a:bodyPr rot="-2700000" vert="horz"/>
          <a:lstStyle/>
          <a:p>
            <a:pPr>
              <a:defRPr sz="1000" b="0" i="0" u="none" strike="noStrike" baseline="0">
                <a:solidFill>
                  <a:srgbClr val="000000"/>
                </a:solidFill>
                <a:latin typeface="Calibri"/>
                <a:ea typeface="Calibri"/>
                <a:cs typeface="Calibri"/>
              </a:defRPr>
            </a:pPr>
            <a:endParaRPr lang="fr-FR"/>
          </a:p>
        </c:txPr>
        <c:crossAx val="45367296"/>
        <c:crossesAt val="0"/>
        <c:auto val="1"/>
        <c:lblAlgn val="ctr"/>
        <c:lblOffset val="100"/>
        <c:noMultiLvlLbl val="0"/>
      </c:catAx>
      <c:valAx>
        <c:axId val="45367296"/>
        <c:scaling>
          <c:orientation val="minMax"/>
        </c:scaling>
        <c:delete val="0"/>
        <c:axPos val="b"/>
        <c:majorGridlines>
          <c:spPr>
            <a:ln w="3175">
              <a:solidFill>
                <a:srgbClr val="808080"/>
              </a:solidFill>
              <a:prstDash val="solid"/>
            </a:ln>
          </c:spPr>
        </c:majorGridlines>
        <c:numFmt formatCode="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fr-FR"/>
          </a:p>
        </c:txPr>
        <c:crossAx val="45361408"/>
        <c:crossesAt val="1"/>
        <c:crossBetween val="between"/>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trlProps/ctrlProp1.xml><?xml version="1.0" encoding="utf-8"?>
<formControlPr xmlns="http://schemas.microsoft.com/office/spreadsheetml/2009/9/main" objectType="CheckBox" fmlaLink="$B$68" lockText="1" noThreeD="1"/>
</file>

<file path=xl/ctrlProps/ctrlProp2.xml><?xml version="1.0" encoding="utf-8"?>
<formControlPr xmlns="http://schemas.microsoft.com/office/spreadsheetml/2009/9/main" objectType="CheckBox" fmlaLink="$H$88" lockText="1" noThreeD="1"/>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http://www.taca.asso.fr/" TargetMode="External"/><Relationship Id="rId7" Type="http://schemas.openxmlformats.org/officeDocument/2006/relationships/image" Target="../media/image4.jpeg"/><Relationship Id="rId2" Type="http://schemas.openxmlformats.org/officeDocument/2006/relationships/image" Target="../media/image1.png"/><Relationship Id="rId1" Type="http://schemas.openxmlformats.org/officeDocument/2006/relationships/hyperlink" Target="http://avenirclimatique.org/" TargetMode="External"/><Relationship Id="rId6" Type="http://schemas.openxmlformats.org/officeDocument/2006/relationships/hyperlink" Target="https://docs.google.com/forms/d/1UWMMRAkeJNppaPCQS7U18G4SnncgLTYtpVEF54qAWz8/viewform" TargetMode="External"/><Relationship Id="rId5" Type="http://schemas.openxmlformats.org/officeDocument/2006/relationships/image" Target="../media/image3.png"/><Relationship Id="rId10" Type="http://schemas.openxmlformats.org/officeDocument/2006/relationships/image" Target="../media/image6.png"/><Relationship Id="rId4" Type="http://schemas.openxmlformats.org/officeDocument/2006/relationships/image" Target="../media/image2.jpeg"/><Relationship Id="rId9" Type="http://schemas.openxmlformats.org/officeDocument/2006/relationships/hyperlink" Target="#'Mode d''emploi'!A1"/></Relationships>
</file>

<file path=xl/drawings/_rels/drawing2.xml.rels><?xml version="1.0" encoding="UTF-8" standalone="yes"?>
<Relationships xmlns="http://schemas.openxmlformats.org/package/2006/relationships"><Relationship Id="rId8" Type="http://schemas.openxmlformats.org/officeDocument/2006/relationships/hyperlink" Target="#R&#233;sultats!A1"/><Relationship Id="rId3" Type="http://schemas.openxmlformats.org/officeDocument/2006/relationships/hyperlink" Target="http://www.taca.asso.fr/" TargetMode="External"/><Relationship Id="rId7" Type="http://schemas.openxmlformats.org/officeDocument/2006/relationships/hyperlink" Target="#Saisie!A1"/><Relationship Id="rId12" Type="http://schemas.openxmlformats.org/officeDocument/2006/relationships/hyperlink" Target="https://docs.google.com/forms/d/1UWMMRAkeJNppaPCQS7U18G4SnncgLTYtpVEF54qAWz8/viewform" TargetMode="External"/><Relationship Id="rId2" Type="http://schemas.openxmlformats.org/officeDocument/2006/relationships/image" Target="../media/image7.png"/><Relationship Id="rId1" Type="http://schemas.openxmlformats.org/officeDocument/2006/relationships/hyperlink" Target="http://avenirclimatique.org/" TargetMode="External"/><Relationship Id="rId6" Type="http://schemas.openxmlformats.org/officeDocument/2006/relationships/image" Target="../media/image5.png"/><Relationship Id="rId11" Type="http://schemas.openxmlformats.org/officeDocument/2006/relationships/hyperlink" Target="#FAQ!A1"/><Relationship Id="rId5" Type="http://schemas.openxmlformats.org/officeDocument/2006/relationships/image" Target="../media/image4.jpeg"/><Relationship Id="rId10" Type="http://schemas.openxmlformats.org/officeDocument/2006/relationships/hyperlink" Target="#'Sources des donn&#233;es'!A1"/><Relationship Id="rId4" Type="http://schemas.openxmlformats.org/officeDocument/2006/relationships/image" Target="../media/image2.jpeg"/><Relationship Id="rId9" Type="http://schemas.openxmlformats.org/officeDocument/2006/relationships/hyperlink" Target="#'Simulation prix carbone'!A1"/></Relationships>
</file>

<file path=xl/drawings/_rels/drawing3.xml.rels><?xml version="1.0" encoding="UTF-8" standalone="yes"?>
<Relationships xmlns="http://schemas.openxmlformats.org/package/2006/relationships"><Relationship Id="rId8" Type="http://schemas.openxmlformats.org/officeDocument/2006/relationships/hyperlink" Target="#R&#233;sultats!A1"/><Relationship Id="rId3" Type="http://schemas.openxmlformats.org/officeDocument/2006/relationships/hyperlink" Target="http://avenirclimatique.org/" TargetMode="External"/><Relationship Id="rId7" Type="http://schemas.openxmlformats.org/officeDocument/2006/relationships/hyperlink" Target="#'Sources des donn&#233;es'!A1"/><Relationship Id="rId2" Type="http://schemas.openxmlformats.org/officeDocument/2006/relationships/image" Target="../media/image4.jpeg"/><Relationship Id="rId1" Type="http://schemas.openxmlformats.org/officeDocument/2006/relationships/hyperlink" Target="http://www.taca.asso.fr/" TargetMode="External"/><Relationship Id="rId6" Type="http://schemas.openxmlformats.org/officeDocument/2006/relationships/hyperlink" Target="#'Simulation prix carbone'!A1"/><Relationship Id="rId5" Type="http://schemas.openxmlformats.org/officeDocument/2006/relationships/hyperlink" Target="#'Mode d''emploi'!A1"/><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5.png"/><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hyperlink" Target="http://avenirclimatique.org/" TargetMode="External"/><Relationship Id="rId17" Type="http://schemas.openxmlformats.org/officeDocument/2006/relationships/hyperlink" Target="#Saisie!A1"/><Relationship Id="rId2" Type="http://schemas.openxmlformats.org/officeDocument/2006/relationships/image" Target="../media/image9.png"/><Relationship Id="rId16" Type="http://schemas.openxmlformats.org/officeDocument/2006/relationships/hyperlink" Target="#'Sources des donn&#233;es'!A1"/><Relationship Id="rId1" Type="http://schemas.openxmlformats.org/officeDocument/2006/relationships/image" Target="../media/image8.png"/><Relationship Id="rId6" Type="http://schemas.openxmlformats.org/officeDocument/2006/relationships/chart" Target="../charts/chart4.xml"/><Relationship Id="rId11" Type="http://schemas.openxmlformats.org/officeDocument/2006/relationships/image" Target="../media/image4.jpeg"/><Relationship Id="rId5" Type="http://schemas.openxmlformats.org/officeDocument/2006/relationships/chart" Target="../charts/chart3.xml"/><Relationship Id="rId15" Type="http://schemas.openxmlformats.org/officeDocument/2006/relationships/hyperlink" Target="#'Simulation prix carbone'!A1"/><Relationship Id="rId10" Type="http://schemas.openxmlformats.org/officeDocument/2006/relationships/hyperlink" Target="http://www.taca.asso.fr/" TargetMode="External"/><Relationship Id="rId4" Type="http://schemas.openxmlformats.org/officeDocument/2006/relationships/chart" Target="../charts/chart2.xml"/><Relationship Id="rId9" Type="http://schemas.openxmlformats.org/officeDocument/2006/relationships/chart" Target="../charts/chart7.xml"/><Relationship Id="rId14" Type="http://schemas.openxmlformats.org/officeDocument/2006/relationships/hyperlink" Target="#'Mode d''emploi'!A1"/></Relationships>
</file>

<file path=xl/drawings/_rels/drawing5.xml.rels><?xml version="1.0" encoding="UTF-8" standalone="yes"?>
<Relationships xmlns="http://schemas.openxmlformats.org/package/2006/relationships"><Relationship Id="rId8" Type="http://schemas.openxmlformats.org/officeDocument/2006/relationships/hyperlink" Target="http://avenirclimatique.org/" TargetMode="External"/><Relationship Id="rId13" Type="http://schemas.openxmlformats.org/officeDocument/2006/relationships/hyperlink" Target="#'Sources des donn&#233;es'!A1"/><Relationship Id="rId3" Type="http://schemas.openxmlformats.org/officeDocument/2006/relationships/chart" Target="../charts/chart10.xml"/><Relationship Id="rId7" Type="http://schemas.openxmlformats.org/officeDocument/2006/relationships/image" Target="../media/image4.jpeg"/><Relationship Id="rId12" Type="http://schemas.openxmlformats.org/officeDocument/2006/relationships/hyperlink" Target="#Saisie!A1"/><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hyperlink" Target="http://www.taca.asso.fr/" TargetMode="External"/><Relationship Id="rId11" Type="http://schemas.openxmlformats.org/officeDocument/2006/relationships/hyperlink" Target="#'Mode d''emploi'!A1"/><Relationship Id="rId5" Type="http://schemas.openxmlformats.org/officeDocument/2006/relationships/chart" Target="../charts/chart12.xml"/><Relationship Id="rId10" Type="http://schemas.openxmlformats.org/officeDocument/2006/relationships/chart" Target="../charts/chart13.xml"/><Relationship Id="rId4" Type="http://schemas.openxmlformats.org/officeDocument/2006/relationships/chart" Target="../charts/chart11.xml"/><Relationship Id="rId9" Type="http://schemas.openxmlformats.org/officeDocument/2006/relationships/image" Target="../media/image5.png"/><Relationship Id="rId14" Type="http://schemas.openxmlformats.org/officeDocument/2006/relationships/hyperlink" Target="#R&#233;sultats!A1"/></Relationships>
</file>

<file path=xl/drawings/_rels/drawing6.xml.rels><?xml version="1.0" encoding="UTF-8" standalone="yes"?>
<Relationships xmlns="http://schemas.openxmlformats.org/package/2006/relationships"><Relationship Id="rId8" Type="http://schemas.openxmlformats.org/officeDocument/2006/relationships/hyperlink" Target="#Saisie!A1"/><Relationship Id="rId3" Type="http://schemas.openxmlformats.org/officeDocument/2006/relationships/hyperlink" Target="http://avenirclimatique.org/" TargetMode="External"/><Relationship Id="rId7" Type="http://schemas.openxmlformats.org/officeDocument/2006/relationships/hyperlink" Target="#R&#233;sultats!A1"/><Relationship Id="rId2" Type="http://schemas.openxmlformats.org/officeDocument/2006/relationships/image" Target="../media/image4.jpeg"/><Relationship Id="rId1" Type="http://schemas.openxmlformats.org/officeDocument/2006/relationships/hyperlink" Target="http://www.taca.asso.fr/" TargetMode="External"/><Relationship Id="rId6" Type="http://schemas.openxmlformats.org/officeDocument/2006/relationships/hyperlink" Target="#'Simulation prix carbone'!A1"/><Relationship Id="rId5" Type="http://schemas.openxmlformats.org/officeDocument/2006/relationships/hyperlink" Target="#'Mode d''emploi'!A1"/><Relationship Id="rId4" Type="http://schemas.openxmlformats.org/officeDocument/2006/relationships/image" Target="../media/image5.png"/></Relationships>
</file>

<file path=xl/drawings/_rels/drawing7.xml.rels><?xml version="1.0" encoding="UTF-8" standalone="yes"?>
<Relationships xmlns="http://schemas.openxmlformats.org/package/2006/relationships"><Relationship Id="rId8" Type="http://schemas.openxmlformats.org/officeDocument/2006/relationships/hyperlink" Target="#R&#233;sultats!A1"/><Relationship Id="rId3" Type="http://schemas.openxmlformats.org/officeDocument/2006/relationships/hyperlink" Target="http://avenirclimatique.org/" TargetMode="External"/><Relationship Id="rId7" Type="http://schemas.openxmlformats.org/officeDocument/2006/relationships/hyperlink" Target="#'Sources des donn&#233;es'!A1"/><Relationship Id="rId2" Type="http://schemas.openxmlformats.org/officeDocument/2006/relationships/image" Target="../media/image4.jpeg"/><Relationship Id="rId1" Type="http://schemas.openxmlformats.org/officeDocument/2006/relationships/hyperlink" Target="http://www.taca.asso.fr/" TargetMode="External"/><Relationship Id="rId6" Type="http://schemas.openxmlformats.org/officeDocument/2006/relationships/hyperlink" Target="#'Simulation prix carbone'!A1"/><Relationship Id="rId5" Type="http://schemas.openxmlformats.org/officeDocument/2006/relationships/hyperlink" Target="#'Mode d''emploi'!A1"/><Relationship Id="rId4" Type="http://schemas.openxmlformats.org/officeDocument/2006/relationships/image" Target="../media/image5.png"/><Relationship Id="rId9" Type="http://schemas.openxmlformats.org/officeDocument/2006/relationships/hyperlink" Target="#Saisie!A1"/></Relationships>
</file>

<file path=xl/drawings/_rels/drawing8.xml.rels><?xml version="1.0" encoding="UTF-8" standalone="yes"?>
<Relationships xmlns="http://schemas.openxmlformats.org/package/2006/relationships"><Relationship Id="rId8" Type="http://schemas.openxmlformats.org/officeDocument/2006/relationships/hyperlink" Target="#R&#233;sultats!A1"/><Relationship Id="rId13" Type="http://schemas.openxmlformats.org/officeDocument/2006/relationships/image" Target="../media/image13.png"/><Relationship Id="rId3" Type="http://schemas.openxmlformats.org/officeDocument/2006/relationships/hyperlink" Target="http://avenirclimatique.org/" TargetMode="External"/><Relationship Id="rId7" Type="http://schemas.openxmlformats.org/officeDocument/2006/relationships/hyperlink" Target="#'Sources des donn&#233;es'!A1"/><Relationship Id="rId12" Type="http://schemas.openxmlformats.org/officeDocument/2006/relationships/image" Target="../media/image12.png"/><Relationship Id="rId2" Type="http://schemas.openxmlformats.org/officeDocument/2006/relationships/image" Target="../media/image4.jpeg"/><Relationship Id="rId1" Type="http://schemas.openxmlformats.org/officeDocument/2006/relationships/hyperlink" Target="http://www.taca.asso.fr/" TargetMode="External"/><Relationship Id="rId6" Type="http://schemas.openxmlformats.org/officeDocument/2006/relationships/hyperlink" Target="#'Simulation prix carbone'!A1"/><Relationship Id="rId11" Type="http://schemas.openxmlformats.org/officeDocument/2006/relationships/image" Target="../media/image11.png"/><Relationship Id="rId5" Type="http://schemas.openxmlformats.org/officeDocument/2006/relationships/hyperlink" Target="#'Mode d''emploi'!A1"/><Relationship Id="rId10" Type="http://schemas.openxmlformats.org/officeDocument/2006/relationships/image" Target="../media/image10.png"/><Relationship Id="rId4" Type="http://schemas.openxmlformats.org/officeDocument/2006/relationships/image" Target="../media/image5.png"/><Relationship Id="rId9" Type="http://schemas.openxmlformats.org/officeDocument/2006/relationships/hyperlink" Target="#Saisie!A1"/></Relationships>
</file>

<file path=xl/drawings/_rels/drawing9.xml.rels><?xml version="1.0" encoding="UTF-8" standalone="yes"?>
<Relationships xmlns="http://schemas.openxmlformats.org/package/2006/relationships"><Relationship Id="rId8" Type="http://schemas.openxmlformats.org/officeDocument/2006/relationships/hyperlink" Target="#R&#233;sultats!A1"/><Relationship Id="rId3" Type="http://schemas.openxmlformats.org/officeDocument/2006/relationships/hyperlink" Target="http://avenirclimatique.org/" TargetMode="External"/><Relationship Id="rId7" Type="http://schemas.openxmlformats.org/officeDocument/2006/relationships/hyperlink" Target="#'Sources des donn&#233;es'!A1"/><Relationship Id="rId2" Type="http://schemas.openxmlformats.org/officeDocument/2006/relationships/image" Target="../media/image4.jpeg"/><Relationship Id="rId1" Type="http://schemas.openxmlformats.org/officeDocument/2006/relationships/hyperlink" Target="http://www.taca.asso.fr/" TargetMode="External"/><Relationship Id="rId6" Type="http://schemas.openxmlformats.org/officeDocument/2006/relationships/hyperlink" Target="#'Simulation prix carbone'!A1"/><Relationship Id="rId5" Type="http://schemas.openxmlformats.org/officeDocument/2006/relationships/hyperlink" Target="#'Mode d''emploi'!A1"/><Relationship Id="rId4" Type="http://schemas.openxmlformats.org/officeDocument/2006/relationships/image" Target="../media/image5.png"/><Relationship Id="rId9" Type="http://schemas.openxmlformats.org/officeDocument/2006/relationships/hyperlink" Target="#Saisie!A1"/></Relationships>
</file>

<file path=xl/drawings/drawing1.xml><?xml version="1.0" encoding="utf-8"?>
<xdr:wsDr xmlns:xdr="http://schemas.openxmlformats.org/drawingml/2006/spreadsheetDrawing" xmlns:a="http://schemas.openxmlformats.org/drawingml/2006/main">
  <xdr:twoCellAnchor editAs="oneCell">
    <xdr:from>
      <xdr:col>2</xdr:col>
      <xdr:colOff>800100</xdr:colOff>
      <xdr:row>19</xdr:row>
      <xdr:rowOff>47625</xdr:rowOff>
    </xdr:from>
    <xdr:to>
      <xdr:col>4</xdr:col>
      <xdr:colOff>723900</xdr:colOff>
      <xdr:row>25</xdr:row>
      <xdr:rowOff>0</xdr:rowOff>
    </xdr:to>
    <xdr:pic>
      <xdr:nvPicPr>
        <xdr:cNvPr id="825649" name="Image 1">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3867150" y="7429500"/>
          <a:ext cx="2819400" cy="923925"/>
        </a:xfrm>
        <a:prstGeom prst="rect">
          <a:avLst/>
        </a:prstGeom>
        <a:noFill/>
        <a:ln w="9525">
          <a:noFill/>
          <a:miter lim="800000"/>
          <a:headEnd/>
          <a:tailEnd/>
        </a:ln>
      </xdr:spPr>
    </xdr:pic>
    <xdr:clientData/>
  </xdr:twoCellAnchor>
  <xdr:twoCellAnchor editAs="oneCell">
    <xdr:from>
      <xdr:col>0</xdr:col>
      <xdr:colOff>419100</xdr:colOff>
      <xdr:row>19</xdr:row>
      <xdr:rowOff>104775</xdr:rowOff>
    </xdr:from>
    <xdr:to>
      <xdr:col>2</xdr:col>
      <xdr:colOff>428625</xdr:colOff>
      <xdr:row>24</xdr:row>
      <xdr:rowOff>104775</xdr:rowOff>
    </xdr:to>
    <xdr:pic>
      <xdr:nvPicPr>
        <xdr:cNvPr id="825650" name="Image 2">
          <a:hlinkClick xmlns:r="http://schemas.openxmlformats.org/officeDocument/2006/relationships" r:id="rId3"/>
        </xdr:cNvPr>
        <xdr:cNvPicPr>
          <a:picLocks noChangeAspect="1"/>
        </xdr:cNvPicPr>
      </xdr:nvPicPr>
      <xdr:blipFill>
        <a:blip xmlns:r="http://schemas.openxmlformats.org/officeDocument/2006/relationships" r:embed="rId4"/>
        <a:srcRect/>
        <a:stretch>
          <a:fillRect/>
        </a:stretch>
      </xdr:blipFill>
      <xdr:spPr bwMode="auto">
        <a:xfrm>
          <a:off x="419100" y="7486650"/>
          <a:ext cx="2905125" cy="809625"/>
        </a:xfrm>
        <a:prstGeom prst="rect">
          <a:avLst/>
        </a:prstGeom>
        <a:noFill/>
        <a:ln w="9525">
          <a:noFill/>
          <a:miter lim="800000"/>
          <a:headEnd/>
          <a:tailEnd/>
        </a:ln>
      </xdr:spPr>
    </xdr:pic>
    <xdr:clientData/>
  </xdr:twoCellAnchor>
  <xdr:twoCellAnchor editAs="oneCell">
    <xdr:from>
      <xdr:col>5</xdr:col>
      <xdr:colOff>1038225</xdr:colOff>
      <xdr:row>0</xdr:row>
      <xdr:rowOff>19050</xdr:rowOff>
    </xdr:from>
    <xdr:to>
      <xdr:col>5</xdr:col>
      <xdr:colOff>1038225</xdr:colOff>
      <xdr:row>0</xdr:row>
      <xdr:rowOff>457200</xdr:rowOff>
    </xdr:to>
    <xdr:pic>
      <xdr:nvPicPr>
        <xdr:cNvPr id="825651" name="Image 4"/>
        <xdr:cNvPicPr>
          <a:picLocks noChangeAspect="1"/>
        </xdr:cNvPicPr>
      </xdr:nvPicPr>
      <xdr:blipFill>
        <a:blip xmlns:r="http://schemas.openxmlformats.org/officeDocument/2006/relationships" r:embed="rId5"/>
        <a:srcRect/>
        <a:stretch>
          <a:fillRect/>
        </a:stretch>
      </xdr:blipFill>
      <xdr:spPr bwMode="auto">
        <a:xfrm>
          <a:off x="8705850" y="19050"/>
          <a:ext cx="0" cy="438150"/>
        </a:xfrm>
        <a:prstGeom prst="rect">
          <a:avLst/>
        </a:prstGeom>
        <a:noFill/>
        <a:ln w="9525">
          <a:noFill/>
          <a:miter lim="800000"/>
          <a:headEnd/>
          <a:tailEnd/>
        </a:ln>
      </xdr:spPr>
    </xdr:pic>
    <xdr:clientData/>
  </xdr:twoCellAnchor>
  <xdr:twoCellAnchor>
    <xdr:from>
      <xdr:col>1</xdr:col>
      <xdr:colOff>1483042</xdr:colOff>
      <xdr:row>11</xdr:row>
      <xdr:rowOff>60960</xdr:rowOff>
    </xdr:from>
    <xdr:to>
      <xdr:col>3</xdr:col>
      <xdr:colOff>1319212</xdr:colOff>
      <xdr:row>15</xdr:row>
      <xdr:rowOff>97260</xdr:rowOff>
    </xdr:to>
    <xdr:sp macro="" textlink="">
      <xdr:nvSpPr>
        <xdr:cNvPr id="8" name="ZoneTexte 7">
          <a:hlinkClick xmlns:r="http://schemas.openxmlformats.org/officeDocument/2006/relationships" r:id="rId6"/>
        </xdr:cNvPr>
        <xdr:cNvSpPr txBox="1"/>
      </xdr:nvSpPr>
      <xdr:spPr>
        <a:xfrm>
          <a:off x="2968942" y="5600700"/>
          <a:ext cx="2807970" cy="67638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a:solidFill>
                <a:srgbClr val="096377"/>
              </a:solidFill>
              <a:latin typeface="Tahoma" pitchFamily="34" charset="0"/>
              <a:ea typeface="Tahoma" pitchFamily="34" charset="0"/>
              <a:cs typeface="Tahoma" pitchFamily="34" charset="0"/>
            </a:rPr>
            <a:t>RÉPONDRE</a:t>
          </a:r>
          <a:r>
            <a:rPr lang="fr-FR" sz="1400" b="1" u="none" baseline="0">
              <a:solidFill>
                <a:srgbClr val="096377"/>
              </a:solidFill>
              <a:latin typeface="Tahoma" pitchFamily="34" charset="0"/>
              <a:ea typeface="Tahoma" pitchFamily="34" charset="0"/>
              <a:cs typeface="Tahoma" pitchFamily="34" charset="0"/>
            </a:rPr>
            <a:t> AU QUESTIONNAIRE</a:t>
          </a:r>
          <a:endParaRPr lang="fr-FR" sz="1400" b="1" u="none">
            <a:solidFill>
              <a:srgbClr val="096377"/>
            </a:solidFill>
            <a:latin typeface="Tahoma" pitchFamily="34" charset="0"/>
            <a:ea typeface="Tahoma" pitchFamily="34" charset="0"/>
            <a:cs typeface="Tahoma" pitchFamily="34" charset="0"/>
          </a:endParaRPr>
        </a:p>
      </xdr:txBody>
    </xdr:sp>
    <xdr:clientData/>
  </xdr:twoCellAnchor>
  <xdr:twoCellAnchor editAs="oneCell">
    <xdr:from>
      <xdr:col>5</xdr:col>
      <xdr:colOff>85725</xdr:colOff>
      <xdr:row>0</xdr:row>
      <xdr:rowOff>47625</xdr:rowOff>
    </xdr:from>
    <xdr:to>
      <xdr:col>5</xdr:col>
      <xdr:colOff>828675</xdr:colOff>
      <xdr:row>0</xdr:row>
      <xdr:rowOff>428625</xdr:rowOff>
    </xdr:to>
    <xdr:pic>
      <xdr:nvPicPr>
        <xdr:cNvPr id="825653" name="Image 3">
          <a:hlinkClick xmlns:r="http://schemas.openxmlformats.org/officeDocument/2006/relationships" r:id="rId3"/>
        </xdr:cNvPr>
        <xdr:cNvPicPr>
          <a:picLocks noChangeAspect="1"/>
        </xdr:cNvPicPr>
      </xdr:nvPicPr>
      <xdr:blipFill>
        <a:blip xmlns:r="http://schemas.openxmlformats.org/officeDocument/2006/relationships" r:embed="rId7"/>
        <a:srcRect/>
        <a:stretch>
          <a:fillRect/>
        </a:stretch>
      </xdr:blipFill>
      <xdr:spPr bwMode="auto">
        <a:xfrm>
          <a:off x="7324725" y="47625"/>
          <a:ext cx="742950" cy="381000"/>
        </a:xfrm>
        <a:prstGeom prst="rect">
          <a:avLst/>
        </a:prstGeom>
        <a:noFill/>
        <a:ln w="9525">
          <a:noFill/>
          <a:miter lim="800000"/>
          <a:headEnd/>
          <a:tailEnd/>
        </a:ln>
      </xdr:spPr>
    </xdr:pic>
    <xdr:clientData/>
  </xdr:twoCellAnchor>
  <xdr:twoCellAnchor editAs="oneCell">
    <xdr:from>
      <xdr:col>5</xdr:col>
      <xdr:colOff>904875</xdr:colOff>
      <xdr:row>0</xdr:row>
      <xdr:rowOff>28575</xdr:rowOff>
    </xdr:from>
    <xdr:to>
      <xdr:col>5</xdr:col>
      <xdr:colOff>1362075</xdr:colOff>
      <xdr:row>0</xdr:row>
      <xdr:rowOff>466725</xdr:rowOff>
    </xdr:to>
    <xdr:pic>
      <xdr:nvPicPr>
        <xdr:cNvPr id="825654" name="Image 4">
          <a:hlinkClick xmlns:r="http://schemas.openxmlformats.org/officeDocument/2006/relationships" r:id="rId1"/>
        </xdr:cNvPr>
        <xdr:cNvPicPr>
          <a:picLocks noChangeAspect="1"/>
        </xdr:cNvPicPr>
      </xdr:nvPicPr>
      <xdr:blipFill>
        <a:blip xmlns:r="http://schemas.openxmlformats.org/officeDocument/2006/relationships" r:embed="rId8" cstate="print"/>
        <a:srcRect/>
        <a:stretch>
          <a:fillRect/>
        </a:stretch>
      </xdr:blipFill>
      <xdr:spPr bwMode="auto">
        <a:xfrm>
          <a:off x="8143875" y="28575"/>
          <a:ext cx="457200" cy="438150"/>
        </a:xfrm>
        <a:prstGeom prst="rect">
          <a:avLst/>
        </a:prstGeom>
        <a:noFill/>
        <a:ln w="9525">
          <a:noFill/>
          <a:miter lim="800000"/>
          <a:headEnd/>
          <a:tailEnd/>
        </a:ln>
      </xdr:spPr>
    </xdr:pic>
    <xdr:clientData/>
  </xdr:twoCellAnchor>
  <xdr:twoCellAnchor>
    <xdr:from>
      <xdr:col>1</xdr:col>
      <xdr:colOff>1483042</xdr:colOff>
      <xdr:row>5</xdr:row>
      <xdr:rowOff>53340</xdr:rowOff>
    </xdr:from>
    <xdr:to>
      <xdr:col>3</xdr:col>
      <xdr:colOff>1319212</xdr:colOff>
      <xdr:row>9</xdr:row>
      <xdr:rowOff>89640</xdr:rowOff>
    </xdr:to>
    <xdr:sp macro="" textlink="">
      <xdr:nvSpPr>
        <xdr:cNvPr id="9" name="ZoneTexte 8">
          <a:hlinkClick xmlns:r="http://schemas.openxmlformats.org/officeDocument/2006/relationships" r:id="rId9"/>
        </xdr:cNvPr>
        <xdr:cNvSpPr txBox="1"/>
      </xdr:nvSpPr>
      <xdr:spPr>
        <a:xfrm>
          <a:off x="2968942" y="4572000"/>
          <a:ext cx="2807970" cy="67638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a:solidFill>
                <a:srgbClr val="096377"/>
              </a:solidFill>
              <a:latin typeface="Tahoma" pitchFamily="34" charset="0"/>
              <a:ea typeface="Tahoma" pitchFamily="34" charset="0"/>
              <a:cs typeface="Tahoma" pitchFamily="34" charset="0"/>
            </a:rPr>
            <a:t>DÉMARRER</a:t>
          </a:r>
          <a:r>
            <a:rPr lang="fr-FR" sz="1400" b="1" u="none" baseline="0">
              <a:solidFill>
                <a:srgbClr val="096377"/>
              </a:solidFill>
              <a:latin typeface="Tahoma" pitchFamily="34" charset="0"/>
              <a:ea typeface="Tahoma" pitchFamily="34" charset="0"/>
              <a:cs typeface="Tahoma" pitchFamily="34" charset="0"/>
            </a:rPr>
            <a:t> VOTRE BILAN</a:t>
          </a:r>
          <a:endParaRPr lang="fr-FR" sz="1400" b="1" u="none">
            <a:solidFill>
              <a:srgbClr val="096377"/>
            </a:solidFill>
            <a:latin typeface="Tahoma" pitchFamily="34" charset="0"/>
            <a:ea typeface="Tahoma" pitchFamily="34" charset="0"/>
            <a:cs typeface="Tahoma" pitchFamily="34" charset="0"/>
          </a:endParaRPr>
        </a:p>
      </xdr:txBody>
    </xdr:sp>
    <xdr:clientData/>
  </xdr:twoCellAnchor>
  <xdr:twoCellAnchor editAs="oneCell">
    <xdr:from>
      <xdr:col>0</xdr:col>
      <xdr:colOff>114300</xdr:colOff>
      <xdr:row>26</xdr:row>
      <xdr:rowOff>133350</xdr:rowOff>
    </xdr:from>
    <xdr:to>
      <xdr:col>1</xdr:col>
      <xdr:colOff>28575</xdr:colOff>
      <xdr:row>29</xdr:row>
      <xdr:rowOff>123825</xdr:rowOff>
    </xdr:to>
    <xdr:pic>
      <xdr:nvPicPr>
        <xdr:cNvPr id="825656" name="Image 9" descr="http://mirrors.creativecommons.org/presskit/buttons/88x31/png/by.png"/>
        <xdr:cNvPicPr>
          <a:picLocks noChangeAspect="1" noChangeArrowheads="1"/>
        </xdr:cNvPicPr>
      </xdr:nvPicPr>
      <xdr:blipFill>
        <a:blip xmlns:r="http://schemas.openxmlformats.org/officeDocument/2006/relationships" r:embed="rId10" cstate="print"/>
        <a:srcRect/>
        <a:stretch>
          <a:fillRect/>
        </a:stretch>
      </xdr:blipFill>
      <xdr:spPr bwMode="auto">
        <a:xfrm>
          <a:off x="114300" y="8810625"/>
          <a:ext cx="1362075" cy="4762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1352550</xdr:colOff>
      <xdr:row>49</xdr:row>
      <xdr:rowOff>47625</xdr:rowOff>
    </xdr:from>
    <xdr:to>
      <xdr:col>4</xdr:col>
      <xdr:colOff>1181100</xdr:colOff>
      <xdr:row>55</xdr:row>
      <xdr:rowOff>0</xdr:rowOff>
    </xdr:to>
    <xdr:pic>
      <xdr:nvPicPr>
        <xdr:cNvPr id="1338" name="Image 1">
          <a:hlinkClick xmlns:r="http://schemas.openxmlformats.org/officeDocument/2006/relationships" r:id="rId1"/>
        </xdr:cNvPr>
        <xdr:cNvPicPr>
          <a:picLocks noChangeAspect="1"/>
        </xdr:cNvPicPr>
      </xdr:nvPicPr>
      <xdr:blipFill>
        <a:blip xmlns:r="http://schemas.openxmlformats.org/officeDocument/2006/relationships" r:embed="rId2" cstate="print"/>
        <a:srcRect/>
        <a:stretch>
          <a:fillRect/>
        </a:stretch>
      </xdr:blipFill>
      <xdr:spPr bwMode="auto">
        <a:xfrm>
          <a:off x="4419600" y="7829550"/>
          <a:ext cx="2724150" cy="923925"/>
        </a:xfrm>
        <a:prstGeom prst="rect">
          <a:avLst/>
        </a:prstGeom>
        <a:noFill/>
        <a:ln w="9525">
          <a:noFill/>
          <a:miter lim="800000"/>
          <a:headEnd/>
          <a:tailEnd/>
        </a:ln>
      </xdr:spPr>
    </xdr:pic>
    <xdr:clientData/>
  </xdr:twoCellAnchor>
  <xdr:twoCellAnchor editAs="oneCell">
    <xdr:from>
      <xdr:col>0</xdr:col>
      <xdr:colOff>800100</xdr:colOff>
      <xdr:row>49</xdr:row>
      <xdr:rowOff>104775</xdr:rowOff>
    </xdr:from>
    <xdr:to>
      <xdr:col>2</xdr:col>
      <xdr:colOff>552450</xdr:colOff>
      <xdr:row>54</xdr:row>
      <xdr:rowOff>104775</xdr:rowOff>
    </xdr:to>
    <xdr:pic>
      <xdr:nvPicPr>
        <xdr:cNvPr id="1339" name="Image 2">
          <a:hlinkClick xmlns:r="http://schemas.openxmlformats.org/officeDocument/2006/relationships" r:id="rId3"/>
        </xdr:cNvPr>
        <xdr:cNvPicPr>
          <a:picLocks noChangeAspect="1"/>
        </xdr:cNvPicPr>
      </xdr:nvPicPr>
      <xdr:blipFill>
        <a:blip xmlns:r="http://schemas.openxmlformats.org/officeDocument/2006/relationships" r:embed="rId4"/>
        <a:srcRect/>
        <a:stretch>
          <a:fillRect/>
        </a:stretch>
      </xdr:blipFill>
      <xdr:spPr bwMode="auto">
        <a:xfrm>
          <a:off x="800100" y="7886700"/>
          <a:ext cx="2647950" cy="809625"/>
        </a:xfrm>
        <a:prstGeom prst="rect">
          <a:avLst/>
        </a:prstGeom>
        <a:noFill/>
        <a:ln w="9525">
          <a:noFill/>
          <a:miter lim="800000"/>
          <a:headEnd/>
          <a:tailEnd/>
        </a:ln>
      </xdr:spPr>
    </xdr:pic>
    <xdr:clientData/>
  </xdr:twoCellAnchor>
  <xdr:twoCellAnchor editAs="oneCell">
    <xdr:from>
      <xdr:col>5</xdr:col>
      <xdr:colOff>85725</xdr:colOff>
      <xdr:row>0</xdr:row>
      <xdr:rowOff>38100</xdr:rowOff>
    </xdr:from>
    <xdr:to>
      <xdr:col>5</xdr:col>
      <xdr:colOff>828675</xdr:colOff>
      <xdr:row>0</xdr:row>
      <xdr:rowOff>419100</xdr:rowOff>
    </xdr:to>
    <xdr:pic>
      <xdr:nvPicPr>
        <xdr:cNvPr id="1340" name="Image 3">
          <a:hlinkClick xmlns:r="http://schemas.openxmlformats.org/officeDocument/2006/relationships" r:id="rId3"/>
        </xdr:cNvPr>
        <xdr:cNvPicPr>
          <a:picLocks noChangeAspect="1"/>
        </xdr:cNvPicPr>
      </xdr:nvPicPr>
      <xdr:blipFill>
        <a:blip xmlns:r="http://schemas.openxmlformats.org/officeDocument/2006/relationships" r:embed="rId5"/>
        <a:srcRect/>
        <a:stretch>
          <a:fillRect/>
        </a:stretch>
      </xdr:blipFill>
      <xdr:spPr bwMode="auto">
        <a:xfrm>
          <a:off x="7324725" y="38100"/>
          <a:ext cx="742950" cy="381000"/>
        </a:xfrm>
        <a:prstGeom prst="rect">
          <a:avLst/>
        </a:prstGeom>
        <a:noFill/>
        <a:ln w="9525">
          <a:noFill/>
          <a:miter lim="800000"/>
          <a:headEnd/>
          <a:tailEnd/>
        </a:ln>
      </xdr:spPr>
    </xdr:pic>
    <xdr:clientData/>
  </xdr:twoCellAnchor>
  <xdr:twoCellAnchor editAs="oneCell">
    <xdr:from>
      <xdr:col>5</xdr:col>
      <xdr:colOff>904875</xdr:colOff>
      <xdr:row>0</xdr:row>
      <xdr:rowOff>19050</xdr:rowOff>
    </xdr:from>
    <xdr:to>
      <xdr:col>5</xdr:col>
      <xdr:colOff>1362075</xdr:colOff>
      <xdr:row>0</xdr:row>
      <xdr:rowOff>457200</xdr:rowOff>
    </xdr:to>
    <xdr:pic>
      <xdr:nvPicPr>
        <xdr:cNvPr id="1341" name="Image 4">
          <a:hlinkClick xmlns:r="http://schemas.openxmlformats.org/officeDocument/2006/relationships" r:id="rId1"/>
        </xdr:cNvPr>
        <xdr:cNvPicPr>
          <a:picLocks noChangeAspect="1"/>
        </xdr:cNvPicPr>
      </xdr:nvPicPr>
      <xdr:blipFill>
        <a:blip xmlns:r="http://schemas.openxmlformats.org/officeDocument/2006/relationships" r:embed="rId6" cstate="print"/>
        <a:srcRect/>
        <a:stretch>
          <a:fillRect/>
        </a:stretch>
      </xdr:blipFill>
      <xdr:spPr bwMode="auto">
        <a:xfrm>
          <a:off x="8143875" y="19050"/>
          <a:ext cx="457200" cy="438150"/>
        </a:xfrm>
        <a:prstGeom prst="rect">
          <a:avLst/>
        </a:prstGeom>
        <a:noFill/>
        <a:ln w="9525">
          <a:noFill/>
          <a:miter lim="800000"/>
          <a:headEnd/>
          <a:tailEnd/>
        </a:ln>
      </xdr:spPr>
    </xdr:pic>
    <xdr:clientData/>
  </xdr:twoCellAnchor>
  <xdr:twoCellAnchor>
    <xdr:from>
      <xdr:col>2</xdr:col>
      <xdr:colOff>70485</xdr:colOff>
      <xdr:row>5</xdr:row>
      <xdr:rowOff>66675</xdr:rowOff>
    </xdr:from>
    <xdr:to>
      <xdr:col>3</xdr:col>
      <xdr:colOff>1394460</xdr:colOff>
      <xdr:row>10</xdr:row>
      <xdr:rowOff>58575</xdr:rowOff>
    </xdr:to>
    <xdr:sp macro="" textlink="">
      <xdr:nvSpPr>
        <xdr:cNvPr id="7" name="ZoneTexte 6">
          <a:hlinkClick xmlns:r="http://schemas.openxmlformats.org/officeDocument/2006/relationships" r:id="rId7"/>
        </xdr:cNvPr>
        <xdr:cNvSpPr txBox="1"/>
      </xdr:nvSpPr>
      <xdr:spPr>
        <a:xfrm>
          <a:off x="3042285" y="1438275"/>
          <a:ext cx="2809875" cy="79200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ACCÉDER À LA SAISIE</a:t>
          </a:r>
          <a:endParaRPr lang="fr-FR" sz="1400" b="1" u="none">
            <a:solidFill>
              <a:srgbClr val="096377"/>
            </a:solidFill>
            <a:latin typeface="Tahoma" pitchFamily="34" charset="0"/>
            <a:ea typeface="Tahoma" pitchFamily="34" charset="0"/>
            <a:cs typeface="Tahoma" pitchFamily="34" charset="0"/>
          </a:endParaRPr>
        </a:p>
      </xdr:txBody>
    </xdr:sp>
    <xdr:clientData/>
  </xdr:twoCellAnchor>
  <xdr:twoCellAnchor>
    <xdr:from>
      <xdr:col>2</xdr:col>
      <xdr:colOff>70485</xdr:colOff>
      <xdr:row>12</xdr:row>
      <xdr:rowOff>81914</xdr:rowOff>
    </xdr:from>
    <xdr:to>
      <xdr:col>3</xdr:col>
      <xdr:colOff>1394460</xdr:colOff>
      <xdr:row>17</xdr:row>
      <xdr:rowOff>73814</xdr:rowOff>
    </xdr:to>
    <xdr:sp macro="" textlink="">
      <xdr:nvSpPr>
        <xdr:cNvPr id="8" name="ZoneTexte 7">
          <a:hlinkClick xmlns:r="http://schemas.openxmlformats.org/officeDocument/2006/relationships" r:id="rId8"/>
        </xdr:cNvPr>
        <xdr:cNvSpPr txBox="1"/>
      </xdr:nvSpPr>
      <xdr:spPr>
        <a:xfrm>
          <a:off x="3042285" y="2672714"/>
          <a:ext cx="2809875" cy="79200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ACCÉDER À VOS RÉSULTATS</a:t>
          </a:r>
          <a:endParaRPr lang="fr-FR" sz="1400" b="1" u="none">
            <a:solidFill>
              <a:srgbClr val="096377"/>
            </a:solidFill>
            <a:latin typeface="Tahoma" pitchFamily="34" charset="0"/>
            <a:ea typeface="Tahoma" pitchFamily="34" charset="0"/>
            <a:cs typeface="Tahoma" pitchFamily="34" charset="0"/>
          </a:endParaRPr>
        </a:p>
      </xdr:txBody>
    </xdr:sp>
    <xdr:clientData/>
  </xdr:twoCellAnchor>
  <xdr:twoCellAnchor>
    <xdr:from>
      <xdr:col>2</xdr:col>
      <xdr:colOff>70485</xdr:colOff>
      <xdr:row>19</xdr:row>
      <xdr:rowOff>72390</xdr:rowOff>
    </xdr:from>
    <xdr:to>
      <xdr:col>3</xdr:col>
      <xdr:colOff>1394460</xdr:colOff>
      <xdr:row>24</xdr:row>
      <xdr:rowOff>64290</xdr:rowOff>
    </xdr:to>
    <xdr:sp macro="" textlink="">
      <xdr:nvSpPr>
        <xdr:cNvPr id="9" name="ZoneTexte 8">
          <a:hlinkClick xmlns:r="http://schemas.openxmlformats.org/officeDocument/2006/relationships" r:id="rId9"/>
        </xdr:cNvPr>
        <xdr:cNvSpPr txBox="1"/>
      </xdr:nvSpPr>
      <xdr:spPr>
        <a:xfrm>
          <a:off x="3042285" y="4126230"/>
          <a:ext cx="2809875" cy="79200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ACCÉDER À LA SIMULATION DU PRIX CARBONE</a:t>
          </a:r>
          <a:endParaRPr lang="fr-FR" sz="1400" b="1" u="none">
            <a:solidFill>
              <a:srgbClr val="096377"/>
            </a:solidFill>
            <a:latin typeface="Tahoma" pitchFamily="34" charset="0"/>
            <a:ea typeface="Tahoma" pitchFamily="34" charset="0"/>
            <a:cs typeface="Tahoma" pitchFamily="34" charset="0"/>
          </a:endParaRPr>
        </a:p>
      </xdr:txBody>
    </xdr:sp>
    <xdr:clientData/>
  </xdr:twoCellAnchor>
  <xdr:twoCellAnchor>
    <xdr:from>
      <xdr:col>2</xdr:col>
      <xdr:colOff>70485</xdr:colOff>
      <xdr:row>26</xdr:row>
      <xdr:rowOff>78104</xdr:rowOff>
    </xdr:from>
    <xdr:to>
      <xdr:col>3</xdr:col>
      <xdr:colOff>1394460</xdr:colOff>
      <xdr:row>31</xdr:row>
      <xdr:rowOff>70004</xdr:rowOff>
    </xdr:to>
    <xdr:sp macro="" textlink="">
      <xdr:nvSpPr>
        <xdr:cNvPr id="12" name="ZoneTexte 11">
          <a:hlinkClick xmlns:r="http://schemas.openxmlformats.org/officeDocument/2006/relationships" r:id="rId10"/>
        </xdr:cNvPr>
        <xdr:cNvSpPr txBox="1"/>
      </xdr:nvSpPr>
      <xdr:spPr>
        <a:xfrm>
          <a:off x="3042285" y="5351144"/>
          <a:ext cx="2809875" cy="79200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ACCÉDER À LA SOURCE DES DONNÉES</a:t>
          </a:r>
          <a:endParaRPr lang="fr-FR" sz="1400" b="1" u="none">
            <a:solidFill>
              <a:srgbClr val="096377"/>
            </a:solidFill>
            <a:latin typeface="Tahoma" pitchFamily="34" charset="0"/>
            <a:ea typeface="Tahoma" pitchFamily="34" charset="0"/>
            <a:cs typeface="Tahoma" pitchFamily="34" charset="0"/>
          </a:endParaRPr>
        </a:p>
      </xdr:txBody>
    </xdr:sp>
    <xdr:clientData/>
  </xdr:twoCellAnchor>
  <xdr:twoCellAnchor>
    <xdr:from>
      <xdr:col>2</xdr:col>
      <xdr:colOff>70485</xdr:colOff>
      <xdr:row>33</xdr:row>
      <xdr:rowOff>83820</xdr:rowOff>
    </xdr:from>
    <xdr:to>
      <xdr:col>3</xdr:col>
      <xdr:colOff>1394460</xdr:colOff>
      <xdr:row>38</xdr:row>
      <xdr:rowOff>75720</xdr:rowOff>
    </xdr:to>
    <xdr:sp macro="" textlink="">
      <xdr:nvSpPr>
        <xdr:cNvPr id="13" name="ZoneTexte 12">
          <a:hlinkClick xmlns:r="http://schemas.openxmlformats.org/officeDocument/2006/relationships" r:id="rId11"/>
        </xdr:cNvPr>
        <xdr:cNvSpPr txBox="1"/>
      </xdr:nvSpPr>
      <xdr:spPr>
        <a:xfrm>
          <a:off x="3042285" y="6553200"/>
          <a:ext cx="2809875" cy="79200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ACCÉDER À LA FOIRE AUX QUESTIONS</a:t>
          </a:r>
          <a:endParaRPr lang="fr-FR" sz="1400" b="1" u="none">
            <a:solidFill>
              <a:srgbClr val="096377"/>
            </a:solidFill>
            <a:latin typeface="Tahoma" pitchFamily="34" charset="0"/>
            <a:ea typeface="Tahoma" pitchFamily="34" charset="0"/>
            <a:cs typeface="Tahoma" pitchFamily="34" charset="0"/>
          </a:endParaRPr>
        </a:p>
      </xdr:txBody>
    </xdr:sp>
    <xdr:clientData/>
  </xdr:twoCellAnchor>
  <xdr:twoCellAnchor>
    <xdr:from>
      <xdr:col>2</xdr:col>
      <xdr:colOff>70485</xdr:colOff>
      <xdr:row>40</xdr:row>
      <xdr:rowOff>74295</xdr:rowOff>
    </xdr:from>
    <xdr:to>
      <xdr:col>3</xdr:col>
      <xdr:colOff>1394460</xdr:colOff>
      <xdr:row>45</xdr:row>
      <xdr:rowOff>66195</xdr:rowOff>
    </xdr:to>
    <xdr:sp macro="" textlink="">
      <xdr:nvSpPr>
        <xdr:cNvPr id="14" name="ZoneTexte 13">
          <a:hlinkClick xmlns:r="http://schemas.openxmlformats.org/officeDocument/2006/relationships" r:id="rId12"/>
        </xdr:cNvPr>
        <xdr:cNvSpPr txBox="1"/>
      </xdr:nvSpPr>
      <xdr:spPr>
        <a:xfrm>
          <a:off x="3042285" y="7762875"/>
          <a:ext cx="2809875" cy="79200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a:solidFill>
                <a:srgbClr val="096377"/>
              </a:solidFill>
              <a:latin typeface="Tahoma" pitchFamily="34" charset="0"/>
              <a:ea typeface="Tahoma" pitchFamily="34" charset="0"/>
              <a:cs typeface="Tahoma" pitchFamily="34" charset="0"/>
            </a:rPr>
            <a:t>RÉPONDRE</a:t>
          </a:r>
          <a:r>
            <a:rPr lang="fr-FR" sz="1400" b="1" u="none" baseline="0">
              <a:solidFill>
                <a:srgbClr val="096377"/>
              </a:solidFill>
              <a:latin typeface="Tahoma" pitchFamily="34" charset="0"/>
              <a:ea typeface="Tahoma" pitchFamily="34" charset="0"/>
              <a:cs typeface="Tahoma" pitchFamily="34" charset="0"/>
            </a:rPr>
            <a:t> AU QUESTIONNAIRE</a:t>
          </a:r>
          <a:endParaRPr lang="fr-FR" sz="1400" b="1" u="none">
            <a:solidFill>
              <a:srgbClr val="096377"/>
            </a:solidFill>
            <a:latin typeface="Tahoma" pitchFamily="34" charset="0"/>
            <a:ea typeface="Tahoma" pitchFamily="34" charset="0"/>
            <a:cs typeface="Tahoma"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1047750</xdr:colOff>
      <xdr:row>0</xdr:row>
      <xdr:rowOff>47625</xdr:rowOff>
    </xdr:from>
    <xdr:to>
      <xdr:col>7</xdr:col>
      <xdr:colOff>533400</xdr:colOff>
      <xdr:row>0</xdr:row>
      <xdr:rowOff>428625</xdr:rowOff>
    </xdr:to>
    <xdr:pic>
      <xdr:nvPicPr>
        <xdr:cNvPr id="5" name="Image 10">
          <a:hlinkClick xmlns:r="http://schemas.openxmlformats.org/officeDocument/2006/relationships" r:id="rId1"/>
        </xdr:cNvPr>
        <xdr:cNvPicPr>
          <a:picLocks noChangeAspect="1"/>
        </xdr:cNvPicPr>
      </xdr:nvPicPr>
      <xdr:blipFill>
        <a:blip xmlns:r="http://schemas.openxmlformats.org/officeDocument/2006/relationships" r:embed="rId2"/>
        <a:srcRect/>
        <a:stretch>
          <a:fillRect/>
        </a:stretch>
      </xdr:blipFill>
      <xdr:spPr bwMode="auto">
        <a:xfrm>
          <a:off x="7362825" y="47625"/>
          <a:ext cx="733425" cy="381000"/>
        </a:xfrm>
        <a:prstGeom prst="rect">
          <a:avLst/>
        </a:prstGeom>
        <a:noFill/>
        <a:ln w="9525">
          <a:noFill/>
          <a:miter lim="800000"/>
          <a:headEnd/>
          <a:tailEnd/>
        </a:ln>
      </xdr:spPr>
    </xdr:pic>
    <xdr:clientData/>
  </xdr:twoCellAnchor>
  <xdr:twoCellAnchor editAs="oneCell">
    <xdr:from>
      <xdr:col>7</xdr:col>
      <xdr:colOff>609600</xdr:colOff>
      <xdr:row>0</xdr:row>
      <xdr:rowOff>28575</xdr:rowOff>
    </xdr:from>
    <xdr:to>
      <xdr:col>7</xdr:col>
      <xdr:colOff>1066800</xdr:colOff>
      <xdr:row>0</xdr:row>
      <xdr:rowOff>466725</xdr:rowOff>
    </xdr:to>
    <xdr:pic>
      <xdr:nvPicPr>
        <xdr:cNvPr id="6" name="Image 11">
          <a:hlinkClick xmlns:r="http://schemas.openxmlformats.org/officeDocument/2006/relationships" r:id="rId3"/>
        </xdr:cNvPr>
        <xdr:cNvPicPr>
          <a:picLocks noChangeAspect="1"/>
        </xdr:cNvPicPr>
      </xdr:nvPicPr>
      <xdr:blipFill>
        <a:blip xmlns:r="http://schemas.openxmlformats.org/officeDocument/2006/relationships" r:embed="rId4" cstate="print"/>
        <a:srcRect/>
        <a:stretch>
          <a:fillRect/>
        </a:stretch>
      </xdr:blipFill>
      <xdr:spPr bwMode="auto">
        <a:xfrm>
          <a:off x="8420100" y="28575"/>
          <a:ext cx="457200" cy="438150"/>
        </a:xfrm>
        <a:prstGeom prst="rect">
          <a:avLst/>
        </a:prstGeom>
        <a:noFill/>
        <a:ln w="9525">
          <a:noFill/>
          <a:miter lim="800000"/>
          <a:headEnd/>
          <a:tailEnd/>
        </a:ln>
      </xdr:spPr>
    </xdr:pic>
    <xdr:clientData/>
  </xdr:twoCellAnchor>
  <xdr:twoCellAnchor>
    <xdr:from>
      <xdr:col>0</xdr:col>
      <xdr:colOff>180975</xdr:colOff>
      <xdr:row>1</xdr:row>
      <xdr:rowOff>116545</xdr:rowOff>
    </xdr:from>
    <xdr:to>
      <xdr:col>0</xdr:col>
      <xdr:colOff>1980975</xdr:colOff>
      <xdr:row>5</xdr:row>
      <xdr:rowOff>47227</xdr:rowOff>
    </xdr:to>
    <xdr:sp macro="" textlink="">
      <xdr:nvSpPr>
        <xdr:cNvPr id="13" name="ZoneTexte 12">
          <a:hlinkClick xmlns:r="http://schemas.openxmlformats.org/officeDocument/2006/relationships" r:id="rId5"/>
        </xdr:cNvPr>
        <xdr:cNvSpPr txBox="1"/>
      </xdr:nvSpPr>
      <xdr:spPr>
        <a:xfrm>
          <a:off x="180975" y="717180"/>
          <a:ext cx="1800000" cy="61200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MODE D'EMPLOI</a:t>
          </a:r>
          <a:endParaRPr lang="fr-FR" sz="1400" b="1" u="none">
            <a:solidFill>
              <a:srgbClr val="096377"/>
            </a:solidFill>
            <a:latin typeface="Tahoma" pitchFamily="34" charset="0"/>
            <a:ea typeface="Tahoma" pitchFamily="34" charset="0"/>
            <a:cs typeface="Tahoma" pitchFamily="34" charset="0"/>
          </a:endParaRPr>
        </a:p>
      </xdr:txBody>
    </xdr:sp>
    <xdr:clientData/>
  </xdr:twoCellAnchor>
  <xdr:twoCellAnchor>
    <xdr:from>
      <xdr:col>3</xdr:col>
      <xdr:colOff>714375</xdr:colOff>
      <xdr:row>1</xdr:row>
      <xdr:rowOff>116545</xdr:rowOff>
    </xdr:from>
    <xdr:to>
      <xdr:col>6</xdr:col>
      <xdr:colOff>255269</xdr:colOff>
      <xdr:row>5</xdr:row>
      <xdr:rowOff>47227</xdr:rowOff>
    </xdr:to>
    <xdr:sp macro="" textlink="">
      <xdr:nvSpPr>
        <xdr:cNvPr id="14" name="ZoneTexte 13">
          <a:hlinkClick xmlns:r="http://schemas.openxmlformats.org/officeDocument/2006/relationships" r:id="rId6"/>
        </xdr:cNvPr>
        <xdr:cNvSpPr txBox="1"/>
      </xdr:nvSpPr>
      <xdr:spPr>
        <a:xfrm>
          <a:off x="4820210" y="717180"/>
          <a:ext cx="1800000" cy="61200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SIMULATION DU PRIX CARBONE</a:t>
          </a:r>
          <a:endParaRPr lang="fr-FR" sz="1400" b="1" u="none">
            <a:solidFill>
              <a:srgbClr val="096377"/>
            </a:solidFill>
            <a:latin typeface="Tahoma" pitchFamily="34" charset="0"/>
            <a:ea typeface="Tahoma" pitchFamily="34" charset="0"/>
            <a:cs typeface="Tahoma" pitchFamily="34" charset="0"/>
          </a:endParaRPr>
        </a:p>
      </xdr:txBody>
    </xdr:sp>
    <xdr:clientData/>
  </xdr:twoCellAnchor>
  <xdr:twoCellAnchor>
    <xdr:from>
      <xdr:col>6</xdr:col>
      <xdr:colOff>742950</xdr:colOff>
      <xdr:row>1</xdr:row>
      <xdr:rowOff>116545</xdr:rowOff>
    </xdr:from>
    <xdr:to>
      <xdr:col>7</xdr:col>
      <xdr:colOff>1260997</xdr:colOff>
      <xdr:row>5</xdr:row>
      <xdr:rowOff>47227</xdr:rowOff>
    </xdr:to>
    <xdr:sp macro="" textlink="">
      <xdr:nvSpPr>
        <xdr:cNvPr id="15" name="ZoneTexte 14">
          <a:hlinkClick xmlns:r="http://schemas.openxmlformats.org/officeDocument/2006/relationships" r:id="rId7"/>
        </xdr:cNvPr>
        <xdr:cNvSpPr txBox="1"/>
      </xdr:nvSpPr>
      <xdr:spPr>
        <a:xfrm>
          <a:off x="7107891" y="717180"/>
          <a:ext cx="1800000" cy="61200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SOURCE DES DONNÉES</a:t>
          </a:r>
          <a:endParaRPr lang="fr-FR" sz="1400" b="1" u="none">
            <a:solidFill>
              <a:srgbClr val="096377"/>
            </a:solidFill>
            <a:latin typeface="Tahoma" pitchFamily="34" charset="0"/>
            <a:ea typeface="Tahoma" pitchFamily="34" charset="0"/>
            <a:cs typeface="Tahoma" pitchFamily="34" charset="0"/>
          </a:endParaRPr>
        </a:p>
      </xdr:txBody>
    </xdr:sp>
    <xdr:clientData/>
  </xdr:twoCellAnchor>
  <xdr:twoCellAnchor>
    <xdr:from>
      <xdr:col>0</xdr:col>
      <xdr:colOff>2419350</xdr:colOff>
      <xdr:row>1</xdr:row>
      <xdr:rowOff>116545</xdr:rowOff>
    </xdr:from>
    <xdr:to>
      <xdr:col>3</xdr:col>
      <xdr:colOff>113515</xdr:colOff>
      <xdr:row>5</xdr:row>
      <xdr:rowOff>47227</xdr:rowOff>
    </xdr:to>
    <xdr:sp macro="" textlink="">
      <xdr:nvSpPr>
        <xdr:cNvPr id="16" name="ZoneTexte 15">
          <a:hlinkClick xmlns:r="http://schemas.openxmlformats.org/officeDocument/2006/relationships" r:id="rId8"/>
        </xdr:cNvPr>
        <xdr:cNvSpPr txBox="1"/>
      </xdr:nvSpPr>
      <xdr:spPr>
        <a:xfrm>
          <a:off x="2419350" y="717180"/>
          <a:ext cx="1800000" cy="61200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RÉSULTATS</a:t>
          </a:r>
          <a:endParaRPr lang="fr-FR" sz="1400" b="1" u="none">
            <a:solidFill>
              <a:srgbClr val="096377"/>
            </a:solidFill>
            <a:latin typeface="Tahoma" pitchFamily="34" charset="0"/>
            <a:ea typeface="Tahoma" pitchFamily="34" charset="0"/>
            <a:cs typeface="Tahoma"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xdr:col>
          <xdr:colOff>365760</xdr:colOff>
          <xdr:row>67</xdr:row>
          <xdr:rowOff>7620</xdr:rowOff>
        </xdr:from>
        <xdr:to>
          <xdr:col>1</xdr:col>
          <xdr:colOff>563880</xdr:colOff>
          <xdr:row>68</xdr:row>
          <xdr:rowOff>30481</xdr:rowOff>
        </xdr:to>
        <xdr:sp macro="" textlink="">
          <xdr:nvSpPr>
            <xdr:cNvPr id="1391617" name="Check Box 1" hidden="1">
              <a:extLst>
                <a:ext uri="{63B3BB69-23CF-44E3-9099-C40C66FF867C}">
                  <a14:compatExt spid="_x0000_s13916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358140</xdr:colOff>
          <xdr:row>87</xdr:row>
          <xdr:rowOff>586740</xdr:rowOff>
        </xdr:from>
        <xdr:to>
          <xdr:col>7</xdr:col>
          <xdr:colOff>571500</xdr:colOff>
          <xdr:row>87</xdr:row>
          <xdr:rowOff>845820</xdr:rowOff>
        </xdr:to>
        <xdr:sp macro="" textlink="">
          <xdr:nvSpPr>
            <xdr:cNvPr id="1391618" name="Check Box 2" hidden="1">
              <a:extLst>
                <a:ext uri="{63B3BB69-23CF-44E3-9099-C40C66FF867C}">
                  <a14:compatExt spid="_x0000_s1391618"/>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xdr:col>
      <xdr:colOff>133350</xdr:colOff>
      <xdr:row>59</xdr:row>
      <xdr:rowOff>19050</xdr:rowOff>
    </xdr:from>
    <xdr:to>
      <xdr:col>2</xdr:col>
      <xdr:colOff>449068</xdr:colOff>
      <xdr:row>68</xdr:row>
      <xdr:rowOff>149100</xdr:rowOff>
    </xdr:to>
    <xdr:pic>
      <xdr:nvPicPr>
        <xdr:cNvPr id="962058" name="Graphics 1"/>
        <xdr:cNvPicPr>
          <a:picLocks noChangeAspect="1" noChangeArrowheads="1"/>
        </xdr:cNvPicPr>
      </xdr:nvPicPr>
      <xdr:blipFill>
        <a:blip xmlns:r="http://schemas.openxmlformats.org/officeDocument/2006/relationships" r:embed="rId1"/>
        <a:srcRect/>
        <a:stretch>
          <a:fillRect/>
        </a:stretch>
      </xdr:blipFill>
      <xdr:spPr bwMode="auto">
        <a:xfrm>
          <a:off x="2257425" y="16278225"/>
          <a:ext cx="2382643" cy="2016000"/>
        </a:xfrm>
        <a:prstGeom prst="rect">
          <a:avLst/>
        </a:prstGeom>
        <a:noFill/>
        <a:ln w="9525">
          <a:noFill/>
          <a:round/>
          <a:headEnd/>
          <a:tailEnd/>
        </a:ln>
      </xdr:spPr>
    </xdr:pic>
    <xdr:clientData/>
  </xdr:twoCellAnchor>
  <xdr:twoCellAnchor>
    <xdr:from>
      <xdr:col>2</xdr:col>
      <xdr:colOff>571500</xdr:colOff>
      <xdr:row>59</xdr:row>
      <xdr:rowOff>19050</xdr:rowOff>
    </xdr:from>
    <xdr:to>
      <xdr:col>4</xdr:col>
      <xdr:colOff>15675</xdr:colOff>
      <xdr:row>68</xdr:row>
      <xdr:rowOff>149100</xdr:rowOff>
    </xdr:to>
    <xdr:pic>
      <xdr:nvPicPr>
        <xdr:cNvPr id="962059" name="Image 4"/>
        <xdr:cNvPicPr>
          <a:picLocks noChangeAspect="1" noChangeArrowheads="1"/>
        </xdr:cNvPicPr>
      </xdr:nvPicPr>
      <xdr:blipFill>
        <a:blip xmlns:r="http://schemas.openxmlformats.org/officeDocument/2006/relationships" r:embed="rId2"/>
        <a:srcRect/>
        <a:stretch>
          <a:fillRect/>
        </a:stretch>
      </xdr:blipFill>
      <xdr:spPr bwMode="auto">
        <a:xfrm>
          <a:off x="4762500" y="16278225"/>
          <a:ext cx="2158800" cy="2016000"/>
        </a:xfrm>
        <a:prstGeom prst="rect">
          <a:avLst/>
        </a:prstGeom>
        <a:noFill/>
        <a:ln w="9525">
          <a:noFill/>
          <a:round/>
          <a:headEnd/>
          <a:tailEnd/>
        </a:ln>
      </xdr:spPr>
    </xdr:pic>
    <xdr:clientData/>
  </xdr:twoCellAnchor>
  <xdr:twoCellAnchor>
    <xdr:from>
      <xdr:col>1</xdr:col>
      <xdr:colOff>9525</xdr:colOff>
      <xdr:row>82</xdr:row>
      <xdr:rowOff>114300</xdr:rowOff>
    </xdr:from>
    <xdr:to>
      <xdr:col>4</xdr:col>
      <xdr:colOff>19051</xdr:colOff>
      <xdr:row>96</xdr:row>
      <xdr:rowOff>142875</xdr:rowOff>
    </xdr:to>
    <xdr:graphicFrame macro="">
      <xdr:nvGraphicFramePr>
        <xdr:cNvPr id="962060"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125</xdr:row>
      <xdr:rowOff>19050</xdr:rowOff>
    </xdr:from>
    <xdr:to>
      <xdr:col>3</xdr:col>
      <xdr:colOff>1466849</xdr:colOff>
      <xdr:row>139</xdr:row>
      <xdr:rowOff>19050</xdr:rowOff>
    </xdr:to>
    <xdr:graphicFrame macro="">
      <xdr:nvGraphicFramePr>
        <xdr:cNvPr id="962061"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2114550</xdr:colOff>
      <xdr:row>147</xdr:row>
      <xdr:rowOff>47625</xdr:rowOff>
    </xdr:from>
    <xdr:to>
      <xdr:col>4</xdr:col>
      <xdr:colOff>0</xdr:colOff>
      <xdr:row>159</xdr:row>
      <xdr:rowOff>152400</xdr:rowOff>
    </xdr:to>
    <xdr:graphicFrame macro="">
      <xdr:nvGraphicFramePr>
        <xdr:cNvPr id="962062"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295275</xdr:colOff>
      <xdr:row>125</xdr:row>
      <xdr:rowOff>19050</xdr:rowOff>
    </xdr:from>
    <xdr:to>
      <xdr:col>7</xdr:col>
      <xdr:colOff>647700</xdr:colOff>
      <xdr:row>134</xdr:row>
      <xdr:rowOff>47625</xdr:rowOff>
    </xdr:to>
    <xdr:graphicFrame macro="">
      <xdr:nvGraphicFramePr>
        <xdr:cNvPr id="962066" name="Graphique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2124074</xdr:colOff>
      <xdr:row>44</xdr:row>
      <xdr:rowOff>9525</xdr:rowOff>
    </xdr:from>
    <xdr:to>
      <xdr:col>3</xdr:col>
      <xdr:colOff>1466849</xdr:colOff>
      <xdr:row>52</xdr:row>
      <xdr:rowOff>190500</xdr:rowOff>
    </xdr:to>
    <xdr:graphicFrame macro="">
      <xdr:nvGraphicFramePr>
        <xdr:cNvPr id="962067"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238125</xdr:colOff>
      <xdr:row>14</xdr:row>
      <xdr:rowOff>66675</xdr:rowOff>
    </xdr:from>
    <xdr:to>
      <xdr:col>11</xdr:col>
      <xdr:colOff>228600</xdr:colOff>
      <xdr:row>36</xdr:row>
      <xdr:rowOff>104775</xdr:rowOff>
    </xdr:to>
    <xdr:graphicFrame macro="">
      <xdr:nvGraphicFramePr>
        <xdr:cNvPr id="962068"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66675</xdr:colOff>
      <xdr:row>14</xdr:row>
      <xdr:rowOff>66675</xdr:rowOff>
    </xdr:from>
    <xdr:to>
      <xdr:col>4</xdr:col>
      <xdr:colOff>19050</xdr:colOff>
      <xdr:row>36</xdr:row>
      <xdr:rowOff>104775</xdr:rowOff>
    </xdr:to>
    <xdr:graphicFrame macro="">
      <xdr:nvGraphicFramePr>
        <xdr:cNvPr id="962069"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5</xdr:col>
      <xdr:colOff>76200</xdr:colOff>
      <xdr:row>0</xdr:row>
      <xdr:rowOff>28575</xdr:rowOff>
    </xdr:from>
    <xdr:to>
      <xdr:col>5</xdr:col>
      <xdr:colOff>819150</xdr:colOff>
      <xdr:row>0</xdr:row>
      <xdr:rowOff>409575</xdr:rowOff>
    </xdr:to>
    <xdr:pic>
      <xdr:nvPicPr>
        <xdr:cNvPr id="962070" name="Image 16">
          <a:hlinkClick xmlns:r="http://schemas.openxmlformats.org/officeDocument/2006/relationships" r:id="rId10"/>
        </xdr:cNvPr>
        <xdr:cNvPicPr>
          <a:picLocks noChangeAspect="1"/>
        </xdr:cNvPicPr>
      </xdr:nvPicPr>
      <xdr:blipFill>
        <a:blip xmlns:r="http://schemas.openxmlformats.org/officeDocument/2006/relationships" r:embed="rId11"/>
        <a:srcRect/>
        <a:stretch>
          <a:fillRect/>
        </a:stretch>
      </xdr:blipFill>
      <xdr:spPr bwMode="auto">
        <a:xfrm>
          <a:off x="6743700" y="28575"/>
          <a:ext cx="742950" cy="381000"/>
        </a:xfrm>
        <a:prstGeom prst="rect">
          <a:avLst/>
        </a:prstGeom>
        <a:noFill/>
        <a:ln w="9525">
          <a:noFill/>
          <a:miter lim="800000"/>
          <a:headEnd/>
          <a:tailEnd/>
        </a:ln>
      </xdr:spPr>
    </xdr:pic>
    <xdr:clientData/>
  </xdr:twoCellAnchor>
  <xdr:twoCellAnchor editAs="oneCell">
    <xdr:from>
      <xdr:col>5</xdr:col>
      <xdr:colOff>895350</xdr:colOff>
      <xdr:row>0</xdr:row>
      <xdr:rowOff>9525</xdr:rowOff>
    </xdr:from>
    <xdr:to>
      <xdr:col>5</xdr:col>
      <xdr:colOff>1352550</xdr:colOff>
      <xdr:row>0</xdr:row>
      <xdr:rowOff>447675</xdr:rowOff>
    </xdr:to>
    <xdr:pic>
      <xdr:nvPicPr>
        <xdr:cNvPr id="962071" name="Image 17">
          <a:hlinkClick xmlns:r="http://schemas.openxmlformats.org/officeDocument/2006/relationships" r:id="rId12"/>
        </xdr:cNvPr>
        <xdr:cNvPicPr>
          <a:picLocks noChangeAspect="1"/>
        </xdr:cNvPicPr>
      </xdr:nvPicPr>
      <xdr:blipFill>
        <a:blip xmlns:r="http://schemas.openxmlformats.org/officeDocument/2006/relationships" r:embed="rId13" cstate="print"/>
        <a:srcRect/>
        <a:stretch>
          <a:fillRect/>
        </a:stretch>
      </xdr:blipFill>
      <xdr:spPr bwMode="auto">
        <a:xfrm>
          <a:off x="7562850" y="9525"/>
          <a:ext cx="457200" cy="438150"/>
        </a:xfrm>
        <a:prstGeom prst="rect">
          <a:avLst/>
        </a:prstGeom>
        <a:noFill/>
        <a:ln w="9525">
          <a:noFill/>
          <a:miter lim="800000"/>
          <a:headEnd/>
          <a:tailEnd/>
        </a:ln>
      </xdr:spPr>
    </xdr:pic>
    <xdr:clientData/>
  </xdr:twoCellAnchor>
  <xdr:twoCellAnchor>
    <xdr:from>
      <xdr:col>0</xdr:col>
      <xdr:colOff>200025</xdr:colOff>
      <xdr:row>1</xdr:row>
      <xdr:rowOff>91439</xdr:rowOff>
    </xdr:from>
    <xdr:to>
      <xdr:col>0</xdr:col>
      <xdr:colOff>2000025</xdr:colOff>
      <xdr:row>5</xdr:row>
      <xdr:rowOff>109079</xdr:rowOff>
    </xdr:to>
    <xdr:sp macro="" textlink="">
      <xdr:nvSpPr>
        <xdr:cNvPr id="24" name="ZoneTexte 23">
          <a:hlinkClick xmlns:r="http://schemas.openxmlformats.org/officeDocument/2006/relationships" r:id="rId14"/>
        </xdr:cNvPr>
        <xdr:cNvSpPr txBox="1"/>
      </xdr:nvSpPr>
      <xdr:spPr>
        <a:xfrm>
          <a:off x="200025" y="830579"/>
          <a:ext cx="1800000" cy="61200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MODE D'EMPLOI</a:t>
          </a:r>
          <a:endParaRPr lang="fr-FR" sz="1400" b="1" u="none">
            <a:solidFill>
              <a:srgbClr val="096377"/>
            </a:solidFill>
            <a:latin typeface="Tahoma" pitchFamily="34" charset="0"/>
            <a:ea typeface="Tahoma" pitchFamily="34" charset="0"/>
            <a:cs typeface="Tahoma" pitchFamily="34" charset="0"/>
          </a:endParaRPr>
        </a:p>
      </xdr:txBody>
    </xdr:sp>
    <xdr:clientData/>
  </xdr:twoCellAnchor>
  <xdr:twoCellAnchor>
    <xdr:from>
      <xdr:col>2</xdr:col>
      <xdr:colOff>98424</xdr:colOff>
      <xdr:row>2</xdr:row>
      <xdr:rowOff>0</xdr:rowOff>
    </xdr:from>
    <xdr:to>
      <xdr:col>3</xdr:col>
      <xdr:colOff>755424</xdr:colOff>
      <xdr:row>5</xdr:row>
      <xdr:rowOff>109080</xdr:rowOff>
    </xdr:to>
    <xdr:sp macro="" textlink="">
      <xdr:nvSpPr>
        <xdr:cNvPr id="25" name="ZoneTexte 24">
          <a:hlinkClick xmlns:r="http://schemas.openxmlformats.org/officeDocument/2006/relationships" r:id="rId15"/>
        </xdr:cNvPr>
        <xdr:cNvSpPr txBox="1"/>
      </xdr:nvSpPr>
      <xdr:spPr>
        <a:xfrm>
          <a:off x="4411344" y="830580"/>
          <a:ext cx="1800000" cy="61200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SIMULATION DU PRIX CARBONE</a:t>
          </a:r>
          <a:endParaRPr lang="fr-FR" sz="1400" b="1" u="none">
            <a:solidFill>
              <a:srgbClr val="096377"/>
            </a:solidFill>
            <a:latin typeface="Tahoma" pitchFamily="34" charset="0"/>
            <a:ea typeface="Tahoma" pitchFamily="34" charset="0"/>
            <a:cs typeface="Tahoma" pitchFamily="34" charset="0"/>
          </a:endParaRPr>
        </a:p>
      </xdr:txBody>
    </xdr:sp>
    <xdr:clientData/>
  </xdr:twoCellAnchor>
  <xdr:twoCellAnchor>
    <xdr:from>
      <xdr:col>3</xdr:col>
      <xdr:colOff>1028699</xdr:colOff>
      <xdr:row>2</xdr:row>
      <xdr:rowOff>0</xdr:rowOff>
    </xdr:from>
    <xdr:to>
      <xdr:col>5</xdr:col>
      <xdr:colOff>1434239</xdr:colOff>
      <xdr:row>5</xdr:row>
      <xdr:rowOff>109080</xdr:rowOff>
    </xdr:to>
    <xdr:sp macro="" textlink="">
      <xdr:nvSpPr>
        <xdr:cNvPr id="26" name="ZoneTexte 25">
          <a:hlinkClick xmlns:r="http://schemas.openxmlformats.org/officeDocument/2006/relationships" r:id="rId16"/>
        </xdr:cNvPr>
        <xdr:cNvSpPr txBox="1"/>
      </xdr:nvSpPr>
      <xdr:spPr>
        <a:xfrm>
          <a:off x="6484619" y="830580"/>
          <a:ext cx="1800000" cy="61200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SOURCE DES DONNÉES</a:t>
          </a:r>
          <a:endParaRPr lang="fr-FR" sz="1400" b="1" u="none">
            <a:solidFill>
              <a:srgbClr val="096377"/>
            </a:solidFill>
            <a:latin typeface="Tahoma" pitchFamily="34" charset="0"/>
            <a:ea typeface="Tahoma" pitchFamily="34" charset="0"/>
            <a:cs typeface="Tahoma" pitchFamily="34" charset="0"/>
          </a:endParaRPr>
        </a:p>
      </xdr:txBody>
    </xdr:sp>
    <xdr:clientData/>
  </xdr:twoCellAnchor>
  <xdr:twoCellAnchor>
    <xdr:from>
      <xdr:col>1</xdr:col>
      <xdr:colOff>120650</xdr:colOff>
      <xdr:row>2</xdr:row>
      <xdr:rowOff>0</xdr:rowOff>
    </xdr:from>
    <xdr:to>
      <xdr:col>1</xdr:col>
      <xdr:colOff>1920650</xdr:colOff>
      <xdr:row>5</xdr:row>
      <xdr:rowOff>109080</xdr:rowOff>
    </xdr:to>
    <xdr:sp macro="" textlink="">
      <xdr:nvSpPr>
        <xdr:cNvPr id="27" name="ZoneTexte 26">
          <a:hlinkClick xmlns:r="http://schemas.openxmlformats.org/officeDocument/2006/relationships" r:id="rId17"/>
        </xdr:cNvPr>
        <xdr:cNvSpPr txBox="1"/>
      </xdr:nvSpPr>
      <xdr:spPr>
        <a:xfrm>
          <a:off x="2307590" y="830580"/>
          <a:ext cx="1800000" cy="61200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SAISIE</a:t>
          </a:r>
          <a:endParaRPr lang="fr-FR" sz="1400" b="1" u="none">
            <a:solidFill>
              <a:srgbClr val="096377"/>
            </a:solidFill>
            <a:latin typeface="Tahoma" pitchFamily="34" charset="0"/>
            <a:ea typeface="Tahoma" pitchFamily="34" charset="0"/>
            <a:cs typeface="Tahoma"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180975</xdr:colOff>
      <xdr:row>26</xdr:row>
      <xdr:rowOff>0</xdr:rowOff>
    </xdr:from>
    <xdr:to>
      <xdr:col>8</xdr:col>
      <xdr:colOff>476250</xdr:colOff>
      <xdr:row>32</xdr:row>
      <xdr:rowOff>0</xdr:rowOff>
    </xdr:to>
    <xdr:graphicFrame macro="">
      <xdr:nvGraphicFramePr>
        <xdr:cNvPr id="1242219"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180975</xdr:colOff>
      <xdr:row>44</xdr:row>
      <xdr:rowOff>0</xdr:rowOff>
    </xdr:from>
    <xdr:to>
      <xdr:col>8</xdr:col>
      <xdr:colOff>485775</xdr:colOff>
      <xdr:row>68</xdr:row>
      <xdr:rowOff>238124</xdr:rowOff>
    </xdr:to>
    <xdr:graphicFrame macro="">
      <xdr:nvGraphicFramePr>
        <xdr:cNvPr id="1242221"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180975</xdr:colOff>
      <xdr:row>69</xdr:row>
      <xdr:rowOff>228600</xdr:rowOff>
    </xdr:from>
    <xdr:to>
      <xdr:col>8</xdr:col>
      <xdr:colOff>476250</xdr:colOff>
      <xdr:row>75</xdr:row>
      <xdr:rowOff>0</xdr:rowOff>
    </xdr:to>
    <xdr:graphicFrame macro="">
      <xdr:nvGraphicFramePr>
        <xdr:cNvPr id="1242222"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180975</xdr:colOff>
      <xdr:row>33</xdr:row>
      <xdr:rowOff>0</xdr:rowOff>
    </xdr:from>
    <xdr:to>
      <xdr:col>8</xdr:col>
      <xdr:colOff>476250</xdr:colOff>
      <xdr:row>43</xdr:row>
      <xdr:rowOff>0</xdr:rowOff>
    </xdr:to>
    <xdr:graphicFrame macro="">
      <xdr:nvGraphicFramePr>
        <xdr:cNvPr id="1242223"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180975</xdr:colOff>
      <xdr:row>10</xdr:row>
      <xdr:rowOff>161926</xdr:rowOff>
    </xdr:from>
    <xdr:to>
      <xdr:col>8</xdr:col>
      <xdr:colOff>466725</xdr:colOff>
      <xdr:row>25</xdr:row>
      <xdr:rowOff>1</xdr:rowOff>
    </xdr:to>
    <xdr:graphicFrame macro="">
      <xdr:nvGraphicFramePr>
        <xdr:cNvPr id="1242224"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85725</xdr:colOff>
      <xdr:row>0</xdr:row>
      <xdr:rowOff>28575</xdr:rowOff>
    </xdr:from>
    <xdr:to>
      <xdr:col>5</xdr:col>
      <xdr:colOff>828675</xdr:colOff>
      <xdr:row>0</xdr:row>
      <xdr:rowOff>409575</xdr:rowOff>
    </xdr:to>
    <xdr:pic>
      <xdr:nvPicPr>
        <xdr:cNvPr id="1242225" name="Image 10">
          <a:hlinkClick xmlns:r="http://schemas.openxmlformats.org/officeDocument/2006/relationships" r:id="rId6"/>
        </xdr:cNvPr>
        <xdr:cNvPicPr>
          <a:picLocks noChangeAspect="1"/>
        </xdr:cNvPicPr>
      </xdr:nvPicPr>
      <xdr:blipFill>
        <a:blip xmlns:r="http://schemas.openxmlformats.org/officeDocument/2006/relationships" r:embed="rId7"/>
        <a:srcRect/>
        <a:stretch>
          <a:fillRect/>
        </a:stretch>
      </xdr:blipFill>
      <xdr:spPr bwMode="auto">
        <a:xfrm>
          <a:off x="7439025" y="28575"/>
          <a:ext cx="742950" cy="381000"/>
        </a:xfrm>
        <a:prstGeom prst="rect">
          <a:avLst/>
        </a:prstGeom>
        <a:noFill/>
        <a:ln w="9525">
          <a:noFill/>
          <a:miter lim="800000"/>
          <a:headEnd/>
          <a:tailEnd/>
        </a:ln>
      </xdr:spPr>
    </xdr:pic>
    <xdr:clientData/>
  </xdr:twoCellAnchor>
  <xdr:twoCellAnchor editAs="oneCell">
    <xdr:from>
      <xdr:col>5</xdr:col>
      <xdr:colOff>904875</xdr:colOff>
      <xdr:row>0</xdr:row>
      <xdr:rowOff>9525</xdr:rowOff>
    </xdr:from>
    <xdr:to>
      <xdr:col>5</xdr:col>
      <xdr:colOff>1362075</xdr:colOff>
      <xdr:row>0</xdr:row>
      <xdr:rowOff>447675</xdr:rowOff>
    </xdr:to>
    <xdr:pic>
      <xdr:nvPicPr>
        <xdr:cNvPr id="1242226" name="Image 11">
          <a:hlinkClick xmlns:r="http://schemas.openxmlformats.org/officeDocument/2006/relationships" r:id="rId8"/>
        </xdr:cNvPr>
        <xdr:cNvPicPr>
          <a:picLocks noChangeAspect="1"/>
        </xdr:cNvPicPr>
      </xdr:nvPicPr>
      <xdr:blipFill>
        <a:blip xmlns:r="http://schemas.openxmlformats.org/officeDocument/2006/relationships" r:embed="rId9" cstate="print"/>
        <a:srcRect/>
        <a:stretch>
          <a:fillRect/>
        </a:stretch>
      </xdr:blipFill>
      <xdr:spPr bwMode="auto">
        <a:xfrm>
          <a:off x="8258175" y="9525"/>
          <a:ext cx="457200" cy="438150"/>
        </a:xfrm>
        <a:prstGeom prst="rect">
          <a:avLst/>
        </a:prstGeom>
        <a:noFill/>
        <a:ln w="9525">
          <a:noFill/>
          <a:miter lim="800000"/>
          <a:headEnd/>
          <a:tailEnd/>
        </a:ln>
      </xdr:spPr>
    </xdr:pic>
    <xdr:clientData/>
  </xdr:twoCellAnchor>
  <xdr:twoCellAnchor>
    <xdr:from>
      <xdr:col>4</xdr:col>
      <xdr:colOff>180975</xdr:colOff>
      <xdr:row>75</xdr:row>
      <xdr:rowOff>228600</xdr:rowOff>
    </xdr:from>
    <xdr:to>
      <xdr:col>8</xdr:col>
      <xdr:colOff>457200</xdr:colOff>
      <xdr:row>81</xdr:row>
      <xdr:rowOff>0</xdr:rowOff>
    </xdr:to>
    <xdr:graphicFrame macro="">
      <xdr:nvGraphicFramePr>
        <xdr:cNvPr id="1242227"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371475</xdr:colOff>
      <xdr:row>1</xdr:row>
      <xdr:rowOff>76200</xdr:rowOff>
    </xdr:from>
    <xdr:to>
      <xdr:col>1</xdr:col>
      <xdr:colOff>205515</xdr:colOff>
      <xdr:row>5</xdr:row>
      <xdr:rowOff>17640</xdr:rowOff>
    </xdr:to>
    <xdr:sp macro="" textlink="">
      <xdr:nvSpPr>
        <xdr:cNvPr id="15" name="ZoneTexte 14">
          <a:hlinkClick xmlns:r="http://schemas.openxmlformats.org/officeDocument/2006/relationships" r:id="rId11"/>
        </xdr:cNvPr>
        <xdr:cNvSpPr txBox="1"/>
      </xdr:nvSpPr>
      <xdr:spPr>
        <a:xfrm>
          <a:off x="371475" y="937260"/>
          <a:ext cx="1800000" cy="61200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MODE D'EMPLOI</a:t>
          </a:r>
          <a:endParaRPr lang="fr-FR" sz="1400" b="1" u="none">
            <a:solidFill>
              <a:srgbClr val="096377"/>
            </a:solidFill>
            <a:latin typeface="Tahoma" pitchFamily="34" charset="0"/>
            <a:ea typeface="Tahoma" pitchFamily="34" charset="0"/>
            <a:cs typeface="Tahoma" pitchFamily="34" charset="0"/>
          </a:endParaRPr>
        </a:p>
      </xdr:txBody>
    </xdr:sp>
    <xdr:clientData/>
  </xdr:twoCellAnchor>
  <xdr:twoCellAnchor>
    <xdr:from>
      <xdr:col>1</xdr:col>
      <xdr:colOff>669925</xdr:colOff>
      <xdr:row>1</xdr:row>
      <xdr:rowOff>76200</xdr:rowOff>
    </xdr:from>
    <xdr:to>
      <xdr:col>2</xdr:col>
      <xdr:colOff>503965</xdr:colOff>
      <xdr:row>5</xdr:row>
      <xdr:rowOff>17640</xdr:rowOff>
    </xdr:to>
    <xdr:sp macro="" textlink="">
      <xdr:nvSpPr>
        <xdr:cNvPr id="16" name="ZoneTexte 15">
          <a:hlinkClick xmlns:r="http://schemas.openxmlformats.org/officeDocument/2006/relationships" r:id="rId12"/>
        </xdr:cNvPr>
        <xdr:cNvSpPr txBox="1"/>
      </xdr:nvSpPr>
      <xdr:spPr>
        <a:xfrm>
          <a:off x="2635885" y="937260"/>
          <a:ext cx="1800000" cy="61200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SAISIE</a:t>
          </a:r>
          <a:endParaRPr lang="fr-FR" sz="1400" b="1" u="none">
            <a:solidFill>
              <a:srgbClr val="096377"/>
            </a:solidFill>
            <a:latin typeface="Tahoma" pitchFamily="34" charset="0"/>
            <a:ea typeface="Tahoma" pitchFamily="34" charset="0"/>
            <a:cs typeface="Tahoma" pitchFamily="34" charset="0"/>
          </a:endParaRPr>
        </a:p>
      </xdr:txBody>
    </xdr:sp>
    <xdr:clientData/>
  </xdr:twoCellAnchor>
  <xdr:twoCellAnchor>
    <xdr:from>
      <xdr:col>4</xdr:col>
      <xdr:colOff>952500</xdr:colOff>
      <xdr:row>1</xdr:row>
      <xdr:rowOff>76200</xdr:rowOff>
    </xdr:from>
    <xdr:to>
      <xdr:col>5</xdr:col>
      <xdr:colOff>1419000</xdr:colOff>
      <xdr:row>5</xdr:row>
      <xdr:rowOff>17640</xdr:rowOff>
    </xdr:to>
    <xdr:sp macro="" textlink="">
      <xdr:nvSpPr>
        <xdr:cNvPr id="17" name="ZoneTexte 16">
          <a:hlinkClick xmlns:r="http://schemas.openxmlformats.org/officeDocument/2006/relationships" r:id="rId13"/>
        </xdr:cNvPr>
        <xdr:cNvSpPr txBox="1"/>
      </xdr:nvSpPr>
      <xdr:spPr>
        <a:xfrm>
          <a:off x="7170420" y="937260"/>
          <a:ext cx="1800000" cy="61200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SOURCE DES DONNÉES</a:t>
          </a:r>
          <a:endParaRPr lang="fr-FR" sz="1400" b="1" u="none">
            <a:solidFill>
              <a:srgbClr val="096377"/>
            </a:solidFill>
            <a:latin typeface="Tahoma" pitchFamily="34" charset="0"/>
            <a:ea typeface="Tahoma" pitchFamily="34" charset="0"/>
            <a:cs typeface="Tahoma" pitchFamily="34" charset="0"/>
          </a:endParaRPr>
        </a:p>
      </xdr:txBody>
    </xdr:sp>
    <xdr:clientData/>
  </xdr:twoCellAnchor>
  <xdr:twoCellAnchor>
    <xdr:from>
      <xdr:col>2</xdr:col>
      <xdr:colOff>968375</xdr:colOff>
      <xdr:row>1</xdr:row>
      <xdr:rowOff>76200</xdr:rowOff>
    </xdr:from>
    <xdr:to>
      <xdr:col>4</xdr:col>
      <xdr:colOff>482375</xdr:colOff>
      <xdr:row>5</xdr:row>
      <xdr:rowOff>17640</xdr:rowOff>
    </xdr:to>
    <xdr:sp macro="" textlink="">
      <xdr:nvSpPr>
        <xdr:cNvPr id="19" name="ZoneTexte 18">
          <a:hlinkClick xmlns:r="http://schemas.openxmlformats.org/officeDocument/2006/relationships" r:id="rId14"/>
        </xdr:cNvPr>
        <xdr:cNvSpPr txBox="1"/>
      </xdr:nvSpPr>
      <xdr:spPr>
        <a:xfrm>
          <a:off x="4900295" y="937260"/>
          <a:ext cx="1800000" cy="61200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RÉSULTATS</a:t>
          </a:r>
          <a:endParaRPr lang="fr-FR" sz="1400" b="1" u="none">
            <a:solidFill>
              <a:srgbClr val="096377"/>
            </a:solidFill>
            <a:latin typeface="Tahoma" pitchFamily="34" charset="0"/>
            <a:ea typeface="Tahoma" pitchFamily="34" charset="0"/>
            <a:cs typeface="Tahoma"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2619375</xdr:colOff>
      <xdr:row>0</xdr:row>
      <xdr:rowOff>19050</xdr:rowOff>
    </xdr:from>
    <xdr:to>
      <xdr:col>4</xdr:col>
      <xdr:colOff>3362325</xdr:colOff>
      <xdr:row>0</xdr:row>
      <xdr:rowOff>400050</xdr:rowOff>
    </xdr:to>
    <xdr:pic>
      <xdr:nvPicPr>
        <xdr:cNvPr id="5499" name="Image 4">
          <a:hlinkClick xmlns:r="http://schemas.openxmlformats.org/officeDocument/2006/relationships" r:id="rId1"/>
        </xdr:cNvPr>
        <xdr:cNvPicPr>
          <a:picLocks noChangeAspect="1"/>
        </xdr:cNvPicPr>
      </xdr:nvPicPr>
      <xdr:blipFill>
        <a:blip xmlns:r="http://schemas.openxmlformats.org/officeDocument/2006/relationships" r:embed="rId2"/>
        <a:srcRect/>
        <a:stretch>
          <a:fillRect/>
        </a:stretch>
      </xdr:blipFill>
      <xdr:spPr bwMode="auto">
        <a:xfrm>
          <a:off x="8543925" y="19050"/>
          <a:ext cx="742950" cy="381000"/>
        </a:xfrm>
        <a:prstGeom prst="rect">
          <a:avLst/>
        </a:prstGeom>
        <a:noFill/>
        <a:ln w="9525">
          <a:noFill/>
          <a:miter lim="800000"/>
          <a:headEnd/>
          <a:tailEnd/>
        </a:ln>
      </xdr:spPr>
    </xdr:pic>
    <xdr:clientData/>
  </xdr:twoCellAnchor>
  <xdr:twoCellAnchor editAs="oneCell">
    <xdr:from>
      <xdr:col>4</xdr:col>
      <xdr:colOff>3409950</xdr:colOff>
      <xdr:row>0</xdr:row>
      <xdr:rowOff>0</xdr:rowOff>
    </xdr:from>
    <xdr:to>
      <xdr:col>4</xdr:col>
      <xdr:colOff>3867150</xdr:colOff>
      <xdr:row>0</xdr:row>
      <xdr:rowOff>438150</xdr:rowOff>
    </xdr:to>
    <xdr:pic>
      <xdr:nvPicPr>
        <xdr:cNvPr id="5500" name="Image 5">
          <a:hlinkClick xmlns:r="http://schemas.openxmlformats.org/officeDocument/2006/relationships" r:id="rId3"/>
        </xdr:cNvPr>
        <xdr:cNvPicPr>
          <a:picLocks noChangeAspect="1"/>
        </xdr:cNvPicPr>
      </xdr:nvPicPr>
      <xdr:blipFill>
        <a:blip xmlns:r="http://schemas.openxmlformats.org/officeDocument/2006/relationships" r:embed="rId4" cstate="print"/>
        <a:srcRect/>
        <a:stretch>
          <a:fillRect/>
        </a:stretch>
      </xdr:blipFill>
      <xdr:spPr bwMode="auto">
        <a:xfrm>
          <a:off x="9334500" y="0"/>
          <a:ext cx="457200" cy="438150"/>
        </a:xfrm>
        <a:prstGeom prst="rect">
          <a:avLst/>
        </a:prstGeom>
        <a:noFill/>
        <a:ln w="9525">
          <a:noFill/>
          <a:miter lim="800000"/>
          <a:headEnd/>
          <a:tailEnd/>
        </a:ln>
      </xdr:spPr>
    </xdr:pic>
    <xdr:clientData/>
  </xdr:twoCellAnchor>
  <xdr:twoCellAnchor>
    <xdr:from>
      <xdr:col>0</xdr:col>
      <xdr:colOff>304800</xdr:colOff>
      <xdr:row>1</xdr:row>
      <xdr:rowOff>109537</xdr:rowOff>
    </xdr:from>
    <xdr:to>
      <xdr:col>0</xdr:col>
      <xdr:colOff>2104800</xdr:colOff>
      <xdr:row>3</xdr:row>
      <xdr:rowOff>96697</xdr:rowOff>
    </xdr:to>
    <xdr:sp macro="" textlink="">
      <xdr:nvSpPr>
        <xdr:cNvPr id="8" name="ZoneTexte 7">
          <a:hlinkClick xmlns:r="http://schemas.openxmlformats.org/officeDocument/2006/relationships" r:id="rId5"/>
        </xdr:cNvPr>
        <xdr:cNvSpPr txBox="1"/>
      </xdr:nvSpPr>
      <xdr:spPr>
        <a:xfrm>
          <a:off x="304800" y="597217"/>
          <a:ext cx="1800000" cy="61200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MODE D'EMPLOI</a:t>
          </a:r>
          <a:endParaRPr lang="fr-FR" sz="1400" b="1" u="none">
            <a:solidFill>
              <a:srgbClr val="096377"/>
            </a:solidFill>
            <a:latin typeface="Tahoma" pitchFamily="34" charset="0"/>
            <a:ea typeface="Tahoma" pitchFamily="34" charset="0"/>
            <a:cs typeface="Tahoma" pitchFamily="34" charset="0"/>
          </a:endParaRPr>
        </a:p>
      </xdr:txBody>
    </xdr:sp>
    <xdr:clientData/>
  </xdr:twoCellAnchor>
  <xdr:twoCellAnchor>
    <xdr:from>
      <xdr:col>4</xdr:col>
      <xdr:colOff>2063750</xdr:colOff>
      <xdr:row>1</xdr:row>
      <xdr:rowOff>109537</xdr:rowOff>
    </xdr:from>
    <xdr:to>
      <xdr:col>4</xdr:col>
      <xdr:colOff>3863750</xdr:colOff>
      <xdr:row>3</xdr:row>
      <xdr:rowOff>96697</xdr:rowOff>
    </xdr:to>
    <xdr:sp macro="" textlink="">
      <xdr:nvSpPr>
        <xdr:cNvPr id="9" name="ZoneTexte 8">
          <a:hlinkClick xmlns:r="http://schemas.openxmlformats.org/officeDocument/2006/relationships" r:id="rId6"/>
        </xdr:cNvPr>
        <xdr:cNvSpPr txBox="1"/>
      </xdr:nvSpPr>
      <xdr:spPr>
        <a:xfrm>
          <a:off x="8159750" y="597217"/>
          <a:ext cx="1800000" cy="61200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SIMULATION DU PRIX CARBONE</a:t>
          </a:r>
          <a:endParaRPr lang="fr-FR" sz="1400" b="1" u="none">
            <a:solidFill>
              <a:srgbClr val="096377"/>
            </a:solidFill>
            <a:latin typeface="Tahoma" pitchFamily="34" charset="0"/>
            <a:ea typeface="Tahoma" pitchFamily="34" charset="0"/>
            <a:cs typeface="Tahoma" pitchFamily="34" charset="0"/>
          </a:endParaRPr>
        </a:p>
      </xdr:txBody>
    </xdr:sp>
    <xdr:clientData/>
  </xdr:twoCellAnchor>
  <xdr:twoCellAnchor>
    <xdr:from>
      <xdr:col>3</xdr:col>
      <xdr:colOff>578908</xdr:colOff>
      <xdr:row>1</xdr:row>
      <xdr:rowOff>109537</xdr:rowOff>
    </xdr:from>
    <xdr:to>
      <xdr:col>4</xdr:col>
      <xdr:colOff>1274008</xdr:colOff>
      <xdr:row>3</xdr:row>
      <xdr:rowOff>96697</xdr:rowOff>
    </xdr:to>
    <xdr:sp macro="" textlink="">
      <xdr:nvSpPr>
        <xdr:cNvPr id="12" name="ZoneTexte 11">
          <a:hlinkClick xmlns:r="http://schemas.openxmlformats.org/officeDocument/2006/relationships" r:id="rId7"/>
        </xdr:cNvPr>
        <xdr:cNvSpPr txBox="1"/>
      </xdr:nvSpPr>
      <xdr:spPr>
        <a:xfrm>
          <a:off x="5570008" y="597217"/>
          <a:ext cx="1800000" cy="61200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RÉSULTATS</a:t>
          </a:r>
          <a:endParaRPr lang="fr-FR" sz="1400" b="1" u="none">
            <a:solidFill>
              <a:srgbClr val="096377"/>
            </a:solidFill>
            <a:latin typeface="Tahoma" pitchFamily="34" charset="0"/>
            <a:ea typeface="Tahoma" pitchFamily="34" charset="0"/>
            <a:cs typeface="Tahoma" pitchFamily="34" charset="0"/>
          </a:endParaRPr>
        </a:p>
      </xdr:txBody>
    </xdr:sp>
    <xdr:clientData/>
  </xdr:twoCellAnchor>
  <xdr:twoCellAnchor>
    <xdr:from>
      <xdr:col>1</xdr:col>
      <xdr:colOff>379941</xdr:colOff>
      <xdr:row>1</xdr:row>
      <xdr:rowOff>109537</xdr:rowOff>
    </xdr:from>
    <xdr:to>
      <xdr:col>2</xdr:col>
      <xdr:colOff>915021</xdr:colOff>
      <xdr:row>3</xdr:row>
      <xdr:rowOff>96697</xdr:rowOff>
    </xdr:to>
    <xdr:sp macro="" textlink="">
      <xdr:nvSpPr>
        <xdr:cNvPr id="15" name="ZoneTexte 14">
          <a:hlinkClick xmlns:r="http://schemas.openxmlformats.org/officeDocument/2006/relationships" r:id="rId8"/>
        </xdr:cNvPr>
        <xdr:cNvSpPr txBox="1"/>
      </xdr:nvSpPr>
      <xdr:spPr>
        <a:xfrm>
          <a:off x="2940261" y="597217"/>
          <a:ext cx="1800000" cy="61200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SAISIE</a:t>
          </a:r>
          <a:endParaRPr lang="fr-FR" sz="1400" b="1" u="none">
            <a:solidFill>
              <a:srgbClr val="096377"/>
            </a:solidFill>
            <a:latin typeface="Tahoma" pitchFamily="34" charset="0"/>
            <a:ea typeface="Tahoma" pitchFamily="34" charset="0"/>
            <a:cs typeface="Tahoma"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114300</xdr:colOff>
      <xdr:row>0</xdr:row>
      <xdr:rowOff>66675</xdr:rowOff>
    </xdr:from>
    <xdr:to>
      <xdr:col>6</xdr:col>
      <xdr:colOff>857250</xdr:colOff>
      <xdr:row>0</xdr:row>
      <xdr:rowOff>447675</xdr:rowOff>
    </xdr:to>
    <xdr:pic>
      <xdr:nvPicPr>
        <xdr:cNvPr id="272699" name="Image 1">
          <a:hlinkClick xmlns:r="http://schemas.openxmlformats.org/officeDocument/2006/relationships" r:id="rId1"/>
        </xdr:cNvPr>
        <xdr:cNvPicPr>
          <a:picLocks noChangeAspect="1"/>
        </xdr:cNvPicPr>
      </xdr:nvPicPr>
      <xdr:blipFill>
        <a:blip xmlns:r="http://schemas.openxmlformats.org/officeDocument/2006/relationships" r:embed="rId2"/>
        <a:srcRect/>
        <a:stretch>
          <a:fillRect/>
        </a:stretch>
      </xdr:blipFill>
      <xdr:spPr bwMode="auto">
        <a:xfrm>
          <a:off x="7067550" y="66675"/>
          <a:ext cx="742950" cy="381000"/>
        </a:xfrm>
        <a:prstGeom prst="rect">
          <a:avLst/>
        </a:prstGeom>
        <a:noFill/>
        <a:ln w="9525">
          <a:noFill/>
          <a:miter lim="800000"/>
          <a:headEnd/>
          <a:tailEnd/>
        </a:ln>
      </xdr:spPr>
    </xdr:pic>
    <xdr:clientData/>
  </xdr:twoCellAnchor>
  <xdr:twoCellAnchor editAs="oneCell">
    <xdr:from>
      <xdr:col>6</xdr:col>
      <xdr:colOff>933450</xdr:colOff>
      <xdr:row>0</xdr:row>
      <xdr:rowOff>47625</xdr:rowOff>
    </xdr:from>
    <xdr:to>
      <xdr:col>7</xdr:col>
      <xdr:colOff>0</xdr:colOff>
      <xdr:row>0</xdr:row>
      <xdr:rowOff>485775</xdr:rowOff>
    </xdr:to>
    <xdr:pic>
      <xdr:nvPicPr>
        <xdr:cNvPr id="272700" name="Image 2">
          <a:hlinkClick xmlns:r="http://schemas.openxmlformats.org/officeDocument/2006/relationships" r:id="rId3"/>
        </xdr:cNvPr>
        <xdr:cNvPicPr>
          <a:picLocks noChangeAspect="1"/>
        </xdr:cNvPicPr>
      </xdr:nvPicPr>
      <xdr:blipFill>
        <a:blip xmlns:r="http://schemas.openxmlformats.org/officeDocument/2006/relationships" r:embed="rId4" cstate="print"/>
        <a:srcRect/>
        <a:stretch>
          <a:fillRect/>
        </a:stretch>
      </xdr:blipFill>
      <xdr:spPr bwMode="auto">
        <a:xfrm>
          <a:off x="7886700" y="47625"/>
          <a:ext cx="457200" cy="438150"/>
        </a:xfrm>
        <a:prstGeom prst="rect">
          <a:avLst/>
        </a:prstGeom>
        <a:noFill/>
        <a:ln w="9525">
          <a:noFill/>
          <a:miter lim="800000"/>
          <a:headEnd/>
          <a:tailEnd/>
        </a:ln>
      </xdr:spPr>
    </xdr:pic>
    <xdr:clientData/>
  </xdr:twoCellAnchor>
  <xdr:twoCellAnchor>
    <xdr:from>
      <xdr:col>1</xdr:col>
      <xdr:colOff>28575</xdr:colOff>
      <xdr:row>2</xdr:row>
      <xdr:rowOff>28575</xdr:rowOff>
    </xdr:from>
    <xdr:to>
      <xdr:col>2</xdr:col>
      <xdr:colOff>113925</xdr:colOff>
      <xdr:row>3</xdr:row>
      <xdr:rowOff>386235</xdr:rowOff>
    </xdr:to>
    <xdr:sp macro="" textlink="">
      <xdr:nvSpPr>
        <xdr:cNvPr id="13" name="ZoneTexte 12">
          <a:hlinkClick xmlns:r="http://schemas.openxmlformats.org/officeDocument/2006/relationships" r:id="rId5"/>
        </xdr:cNvPr>
        <xdr:cNvSpPr txBox="1"/>
      </xdr:nvSpPr>
      <xdr:spPr>
        <a:xfrm>
          <a:off x="241935" y="676275"/>
          <a:ext cx="1517910" cy="79200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MODE D'EMPLOI</a:t>
          </a:r>
          <a:endParaRPr lang="fr-FR" sz="1400" b="1" u="none">
            <a:solidFill>
              <a:srgbClr val="096377"/>
            </a:solidFill>
            <a:latin typeface="Tahoma" pitchFamily="34" charset="0"/>
            <a:ea typeface="Tahoma" pitchFamily="34" charset="0"/>
            <a:cs typeface="Tahoma" pitchFamily="34" charset="0"/>
          </a:endParaRPr>
        </a:p>
      </xdr:txBody>
    </xdr:sp>
    <xdr:clientData/>
  </xdr:twoCellAnchor>
  <xdr:twoCellAnchor>
    <xdr:from>
      <xdr:col>4</xdr:col>
      <xdr:colOff>985836</xdr:colOff>
      <xdr:row>2</xdr:row>
      <xdr:rowOff>28575</xdr:rowOff>
    </xdr:from>
    <xdr:to>
      <xdr:col>5</xdr:col>
      <xdr:colOff>1071186</xdr:colOff>
      <xdr:row>3</xdr:row>
      <xdr:rowOff>386235</xdr:rowOff>
    </xdr:to>
    <xdr:sp macro="" textlink="">
      <xdr:nvSpPr>
        <xdr:cNvPr id="14" name="ZoneTexte 13">
          <a:hlinkClick xmlns:r="http://schemas.openxmlformats.org/officeDocument/2006/relationships" r:id="rId6"/>
        </xdr:cNvPr>
        <xdr:cNvSpPr txBox="1"/>
      </xdr:nvSpPr>
      <xdr:spPr>
        <a:xfrm>
          <a:off x="5496876" y="676275"/>
          <a:ext cx="1517910" cy="79200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SIMULATION DU PRIX CARBONE</a:t>
          </a:r>
          <a:endParaRPr lang="fr-FR" sz="1400" b="1" u="none">
            <a:solidFill>
              <a:srgbClr val="096377"/>
            </a:solidFill>
            <a:latin typeface="Tahoma" pitchFamily="34" charset="0"/>
            <a:ea typeface="Tahoma" pitchFamily="34" charset="0"/>
            <a:cs typeface="Tahoma" pitchFamily="34" charset="0"/>
          </a:endParaRPr>
        </a:p>
      </xdr:txBody>
    </xdr:sp>
    <xdr:clientData/>
  </xdr:twoCellAnchor>
  <xdr:twoCellAnchor>
    <xdr:from>
      <xdr:col>5</xdr:col>
      <xdr:colOff>1304925</xdr:colOff>
      <xdr:row>2</xdr:row>
      <xdr:rowOff>28575</xdr:rowOff>
    </xdr:from>
    <xdr:to>
      <xdr:col>6</xdr:col>
      <xdr:colOff>1390275</xdr:colOff>
      <xdr:row>3</xdr:row>
      <xdr:rowOff>386235</xdr:rowOff>
    </xdr:to>
    <xdr:sp macro="" textlink="">
      <xdr:nvSpPr>
        <xdr:cNvPr id="15" name="ZoneTexte 14">
          <a:hlinkClick xmlns:r="http://schemas.openxmlformats.org/officeDocument/2006/relationships" r:id="rId7"/>
        </xdr:cNvPr>
        <xdr:cNvSpPr txBox="1"/>
      </xdr:nvSpPr>
      <xdr:spPr>
        <a:xfrm>
          <a:off x="7248525" y="676275"/>
          <a:ext cx="1517910" cy="79200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SOURCE DES DONNÉES</a:t>
          </a:r>
          <a:endParaRPr lang="fr-FR" sz="1400" b="1" u="none">
            <a:solidFill>
              <a:srgbClr val="096377"/>
            </a:solidFill>
            <a:latin typeface="Tahoma" pitchFamily="34" charset="0"/>
            <a:ea typeface="Tahoma" pitchFamily="34" charset="0"/>
            <a:cs typeface="Tahoma" pitchFamily="34" charset="0"/>
          </a:endParaRPr>
        </a:p>
      </xdr:txBody>
    </xdr:sp>
    <xdr:clientData/>
  </xdr:twoCellAnchor>
  <xdr:twoCellAnchor>
    <xdr:from>
      <xdr:col>3</xdr:col>
      <xdr:colOff>666749</xdr:colOff>
      <xdr:row>2</xdr:row>
      <xdr:rowOff>28575</xdr:rowOff>
    </xdr:from>
    <xdr:to>
      <xdr:col>4</xdr:col>
      <xdr:colOff>752099</xdr:colOff>
      <xdr:row>3</xdr:row>
      <xdr:rowOff>386235</xdr:rowOff>
    </xdr:to>
    <xdr:sp macro="" textlink="">
      <xdr:nvSpPr>
        <xdr:cNvPr id="16" name="ZoneTexte 15">
          <a:hlinkClick xmlns:r="http://schemas.openxmlformats.org/officeDocument/2006/relationships" r:id="rId8"/>
        </xdr:cNvPr>
        <xdr:cNvSpPr txBox="1"/>
      </xdr:nvSpPr>
      <xdr:spPr>
        <a:xfrm>
          <a:off x="3745229" y="676275"/>
          <a:ext cx="1517910" cy="79200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RÉSULTATS</a:t>
          </a:r>
          <a:endParaRPr lang="fr-FR" sz="1400" b="1" u="none">
            <a:solidFill>
              <a:srgbClr val="096377"/>
            </a:solidFill>
            <a:latin typeface="Tahoma" pitchFamily="34" charset="0"/>
            <a:ea typeface="Tahoma" pitchFamily="34" charset="0"/>
            <a:cs typeface="Tahoma" pitchFamily="34" charset="0"/>
          </a:endParaRPr>
        </a:p>
      </xdr:txBody>
    </xdr:sp>
    <xdr:clientData/>
  </xdr:twoCellAnchor>
  <xdr:twoCellAnchor>
    <xdr:from>
      <xdr:col>2</xdr:col>
      <xdr:colOff>347662</xdr:colOff>
      <xdr:row>2</xdr:row>
      <xdr:rowOff>28575</xdr:rowOff>
    </xdr:from>
    <xdr:to>
      <xdr:col>3</xdr:col>
      <xdr:colOff>433012</xdr:colOff>
      <xdr:row>3</xdr:row>
      <xdr:rowOff>386235</xdr:rowOff>
    </xdr:to>
    <xdr:sp macro="" textlink="">
      <xdr:nvSpPr>
        <xdr:cNvPr id="17" name="ZoneTexte 16">
          <a:hlinkClick xmlns:r="http://schemas.openxmlformats.org/officeDocument/2006/relationships" r:id="rId9"/>
        </xdr:cNvPr>
        <xdr:cNvSpPr txBox="1"/>
      </xdr:nvSpPr>
      <xdr:spPr>
        <a:xfrm>
          <a:off x="1993582" y="676275"/>
          <a:ext cx="1517910" cy="79200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SAISIE</a:t>
          </a:r>
          <a:endParaRPr lang="fr-FR" sz="1400" b="1" u="none">
            <a:solidFill>
              <a:srgbClr val="096377"/>
            </a:solidFill>
            <a:latin typeface="Tahoma" pitchFamily="34" charset="0"/>
            <a:ea typeface="Tahoma" pitchFamily="34" charset="0"/>
            <a:cs typeface="Tahoma"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114300</xdr:colOff>
      <xdr:row>0</xdr:row>
      <xdr:rowOff>66675</xdr:rowOff>
    </xdr:from>
    <xdr:to>
      <xdr:col>6</xdr:col>
      <xdr:colOff>857250</xdr:colOff>
      <xdr:row>0</xdr:row>
      <xdr:rowOff>447675</xdr:rowOff>
    </xdr:to>
    <xdr:pic>
      <xdr:nvPicPr>
        <xdr:cNvPr id="2" name="Image 1">
          <a:hlinkClick xmlns:r="http://schemas.openxmlformats.org/officeDocument/2006/relationships" r:id="rId1"/>
        </xdr:cNvPr>
        <xdr:cNvPicPr>
          <a:picLocks noChangeAspect="1"/>
        </xdr:cNvPicPr>
      </xdr:nvPicPr>
      <xdr:blipFill>
        <a:blip xmlns:r="http://schemas.openxmlformats.org/officeDocument/2006/relationships" r:embed="rId2"/>
        <a:srcRect/>
        <a:stretch>
          <a:fillRect/>
        </a:stretch>
      </xdr:blipFill>
      <xdr:spPr bwMode="auto">
        <a:xfrm>
          <a:off x="7490460" y="66675"/>
          <a:ext cx="742950" cy="381000"/>
        </a:xfrm>
        <a:prstGeom prst="rect">
          <a:avLst/>
        </a:prstGeom>
        <a:noFill/>
        <a:ln w="9525">
          <a:noFill/>
          <a:miter lim="800000"/>
          <a:headEnd/>
          <a:tailEnd/>
        </a:ln>
      </xdr:spPr>
    </xdr:pic>
    <xdr:clientData/>
  </xdr:twoCellAnchor>
  <xdr:twoCellAnchor editAs="oneCell">
    <xdr:from>
      <xdr:col>6</xdr:col>
      <xdr:colOff>933450</xdr:colOff>
      <xdr:row>0</xdr:row>
      <xdr:rowOff>47625</xdr:rowOff>
    </xdr:from>
    <xdr:to>
      <xdr:col>7</xdr:col>
      <xdr:colOff>0</xdr:colOff>
      <xdr:row>0</xdr:row>
      <xdr:rowOff>485775</xdr:rowOff>
    </xdr:to>
    <xdr:pic>
      <xdr:nvPicPr>
        <xdr:cNvPr id="3" name="Image 2">
          <a:hlinkClick xmlns:r="http://schemas.openxmlformats.org/officeDocument/2006/relationships" r:id="rId3"/>
        </xdr:cNvPr>
        <xdr:cNvPicPr>
          <a:picLocks noChangeAspect="1"/>
        </xdr:cNvPicPr>
      </xdr:nvPicPr>
      <xdr:blipFill>
        <a:blip xmlns:r="http://schemas.openxmlformats.org/officeDocument/2006/relationships" r:embed="rId4" cstate="print"/>
        <a:srcRect/>
        <a:stretch>
          <a:fillRect/>
        </a:stretch>
      </xdr:blipFill>
      <xdr:spPr bwMode="auto">
        <a:xfrm>
          <a:off x="8309610" y="47625"/>
          <a:ext cx="499110" cy="438150"/>
        </a:xfrm>
        <a:prstGeom prst="rect">
          <a:avLst/>
        </a:prstGeom>
        <a:noFill/>
        <a:ln w="9525">
          <a:noFill/>
          <a:miter lim="800000"/>
          <a:headEnd/>
          <a:tailEnd/>
        </a:ln>
      </xdr:spPr>
    </xdr:pic>
    <xdr:clientData/>
  </xdr:twoCellAnchor>
  <xdr:twoCellAnchor>
    <xdr:from>
      <xdr:col>1</xdr:col>
      <xdr:colOff>28575</xdr:colOff>
      <xdr:row>2</xdr:row>
      <xdr:rowOff>28575</xdr:rowOff>
    </xdr:from>
    <xdr:to>
      <xdr:col>2</xdr:col>
      <xdr:colOff>113925</xdr:colOff>
      <xdr:row>3</xdr:row>
      <xdr:rowOff>418425</xdr:rowOff>
    </xdr:to>
    <xdr:sp macro="" textlink="">
      <xdr:nvSpPr>
        <xdr:cNvPr id="4" name="ZoneTexte 12">
          <a:hlinkClick xmlns:r="http://schemas.openxmlformats.org/officeDocument/2006/relationships" r:id="rId5"/>
        </xdr:cNvPr>
        <xdr:cNvSpPr txBox="1"/>
      </xdr:nvSpPr>
      <xdr:spPr>
        <a:xfrm>
          <a:off x="241935" y="676275"/>
          <a:ext cx="1517910" cy="82419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MODE D'EMPLOI</a:t>
          </a:r>
          <a:endParaRPr lang="fr-FR" sz="1400" b="1" u="none">
            <a:solidFill>
              <a:srgbClr val="096377"/>
            </a:solidFill>
            <a:latin typeface="Tahoma" pitchFamily="34" charset="0"/>
            <a:ea typeface="Tahoma" pitchFamily="34" charset="0"/>
            <a:cs typeface="Tahoma" pitchFamily="34" charset="0"/>
          </a:endParaRPr>
        </a:p>
      </xdr:txBody>
    </xdr:sp>
    <xdr:clientData/>
  </xdr:twoCellAnchor>
  <xdr:twoCellAnchor>
    <xdr:from>
      <xdr:col>4</xdr:col>
      <xdr:colOff>985836</xdr:colOff>
      <xdr:row>2</xdr:row>
      <xdr:rowOff>28575</xdr:rowOff>
    </xdr:from>
    <xdr:to>
      <xdr:col>5</xdr:col>
      <xdr:colOff>1071186</xdr:colOff>
      <xdr:row>3</xdr:row>
      <xdr:rowOff>418425</xdr:rowOff>
    </xdr:to>
    <xdr:sp macro="" textlink="">
      <xdr:nvSpPr>
        <xdr:cNvPr id="5" name="ZoneTexte 13">
          <a:hlinkClick xmlns:r="http://schemas.openxmlformats.org/officeDocument/2006/relationships" r:id="rId6"/>
        </xdr:cNvPr>
        <xdr:cNvSpPr txBox="1"/>
      </xdr:nvSpPr>
      <xdr:spPr>
        <a:xfrm>
          <a:off x="5496876" y="676275"/>
          <a:ext cx="1517910" cy="82419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SIMULATION DU PRIX CARBONE</a:t>
          </a:r>
          <a:endParaRPr lang="fr-FR" sz="1400" b="1" u="none">
            <a:solidFill>
              <a:srgbClr val="096377"/>
            </a:solidFill>
            <a:latin typeface="Tahoma" pitchFamily="34" charset="0"/>
            <a:ea typeface="Tahoma" pitchFamily="34" charset="0"/>
            <a:cs typeface="Tahoma" pitchFamily="34" charset="0"/>
          </a:endParaRPr>
        </a:p>
      </xdr:txBody>
    </xdr:sp>
    <xdr:clientData/>
  </xdr:twoCellAnchor>
  <xdr:twoCellAnchor>
    <xdr:from>
      <xdr:col>5</xdr:col>
      <xdr:colOff>1304925</xdr:colOff>
      <xdr:row>2</xdr:row>
      <xdr:rowOff>28575</xdr:rowOff>
    </xdr:from>
    <xdr:to>
      <xdr:col>6</xdr:col>
      <xdr:colOff>1390275</xdr:colOff>
      <xdr:row>3</xdr:row>
      <xdr:rowOff>418425</xdr:rowOff>
    </xdr:to>
    <xdr:sp macro="" textlink="">
      <xdr:nvSpPr>
        <xdr:cNvPr id="6" name="ZoneTexte 14">
          <a:hlinkClick xmlns:r="http://schemas.openxmlformats.org/officeDocument/2006/relationships" r:id="rId7"/>
        </xdr:cNvPr>
        <xdr:cNvSpPr txBox="1"/>
      </xdr:nvSpPr>
      <xdr:spPr>
        <a:xfrm>
          <a:off x="7248525" y="676275"/>
          <a:ext cx="1517910" cy="82419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SOURCE DES DONNÉES</a:t>
          </a:r>
          <a:endParaRPr lang="fr-FR" sz="1400" b="1" u="none">
            <a:solidFill>
              <a:srgbClr val="096377"/>
            </a:solidFill>
            <a:latin typeface="Tahoma" pitchFamily="34" charset="0"/>
            <a:ea typeface="Tahoma" pitchFamily="34" charset="0"/>
            <a:cs typeface="Tahoma" pitchFamily="34" charset="0"/>
          </a:endParaRPr>
        </a:p>
      </xdr:txBody>
    </xdr:sp>
    <xdr:clientData/>
  </xdr:twoCellAnchor>
  <xdr:twoCellAnchor>
    <xdr:from>
      <xdr:col>3</xdr:col>
      <xdr:colOff>666749</xdr:colOff>
      <xdr:row>2</xdr:row>
      <xdr:rowOff>28575</xdr:rowOff>
    </xdr:from>
    <xdr:to>
      <xdr:col>4</xdr:col>
      <xdr:colOff>752099</xdr:colOff>
      <xdr:row>3</xdr:row>
      <xdr:rowOff>418425</xdr:rowOff>
    </xdr:to>
    <xdr:sp macro="" textlink="">
      <xdr:nvSpPr>
        <xdr:cNvPr id="7" name="ZoneTexte 15">
          <a:hlinkClick xmlns:r="http://schemas.openxmlformats.org/officeDocument/2006/relationships" r:id="rId8"/>
        </xdr:cNvPr>
        <xdr:cNvSpPr txBox="1"/>
      </xdr:nvSpPr>
      <xdr:spPr>
        <a:xfrm>
          <a:off x="3745229" y="676275"/>
          <a:ext cx="1517910" cy="82419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RÉSULTATS</a:t>
          </a:r>
          <a:endParaRPr lang="fr-FR" sz="1400" b="1" u="none">
            <a:solidFill>
              <a:srgbClr val="096377"/>
            </a:solidFill>
            <a:latin typeface="Tahoma" pitchFamily="34" charset="0"/>
            <a:ea typeface="Tahoma" pitchFamily="34" charset="0"/>
            <a:cs typeface="Tahoma" pitchFamily="34" charset="0"/>
          </a:endParaRPr>
        </a:p>
      </xdr:txBody>
    </xdr:sp>
    <xdr:clientData/>
  </xdr:twoCellAnchor>
  <xdr:twoCellAnchor>
    <xdr:from>
      <xdr:col>2</xdr:col>
      <xdr:colOff>347662</xdr:colOff>
      <xdr:row>2</xdr:row>
      <xdr:rowOff>28575</xdr:rowOff>
    </xdr:from>
    <xdr:to>
      <xdr:col>3</xdr:col>
      <xdr:colOff>433012</xdr:colOff>
      <xdr:row>3</xdr:row>
      <xdr:rowOff>418425</xdr:rowOff>
    </xdr:to>
    <xdr:sp macro="" textlink="">
      <xdr:nvSpPr>
        <xdr:cNvPr id="8" name="ZoneTexte 16">
          <a:hlinkClick xmlns:r="http://schemas.openxmlformats.org/officeDocument/2006/relationships" r:id="rId9"/>
        </xdr:cNvPr>
        <xdr:cNvSpPr txBox="1"/>
      </xdr:nvSpPr>
      <xdr:spPr>
        <a:xfrm>
          <a:off x="1993582" y="676275"/>
          <a:ext cx="1517910" cy="82419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SAISIE</a:t>
          </a:r>
          <a:endParaRPr lang="fr-FR" sz="1400" b="1" u="none">
            <a:solidFill>
              <a:srgbClr val="096377"/>
            </a:solidFill>
            <a:latin typeface="Tahoma" pitchFamily="34" charset="0"/>
            <a:ea typeface="Tahoma" pitchFamily="34" charset="0"/>
            <a:cs typeface="Tahoma" pitchFamily="34" charset="0"/>
          </a:endParaRPr>
        </a:p>
      </xdr:txBody>
    </xdr:sp>
    <xdr:clientData/>
  </xdr:twoCellAnchor>
  <xdr:twoCellAnchor editAs="oneCell">
    <xdr:from>
      <xdr:col>1</xdr:col>
      <xdr:colOff>0</xdr:colOff>
      <xdr:row>24</xdr:row>
      <xdr:rowOff>0</xdr:rowOff>
    </xdr:from>
    <xdr:to>
      <xdr:col>6</xdr:col>
      <xdr:colOff>694101</xdr:colOff>
      <xdr:row>42</xdr:row>
      <xdr:rowOff>129813</xdr:rowOff>
    </xdr:to>
    <xdr:pic>
      <xdr:nvPicPr>
        <xdr:cNvPr id="9" name="Picture 8"/>
        <xdr:cNvPicPr>
          <a:picLocks noChangeAspect="1"/>
        </xdr:cNvPicPr>
      </xdr:nvPicPr>
      <xdr:blipFill>
        <a:blip xmlns:r="http://schemas.openxmlformats.org/officeDocument/2006/relationships" r:embed="rId10"/>
        <a:stretch>
          <a:fillRect/>
        </a:stretch>
      </xdr:blipFill>
      <xdr:spPr>
        <a:xfrm>
          <a:off x="213360" y="4983480"/>
          <a:ext cx="7856901" cy="3147333"/>
        </a:xfrm>
        <a:prstGeom prst="rect">
          <a:avLst/>
        </a:prstGeom>
      </xdr:spPr>
    </xdr:pic>
    <xdr:clientData/>
  </xdr:twoCellAnchor>
  <xdr:twoCellAnchor editAs="oneCell">
    <xdr:from>
      <xdr:col>1</xdr:col>
      <xdr:colOff>0</xdr:colOff>
      <xdr:row>45</xdr:row>
      <xdr:rowOff>0</xdr:rowOff>
    </xdr:from>
    <xdr:to>
      <xdr:col>5</xdr:col>
      <xdr:colOff>259599</xdr:colOff>
      <xdr:row>66</xdr:row>
      <xdr:rowOff>68891</xdr:rowOff>
    </xdr:to>
    <xdr:pic>
      <xdr:nvPicPr>
        <xdr:cNvPr id="10" name="Picture 9"/>
        <xdr:cNvPicPr>
          <a:picLocks noChangeAspect="1"/>
        </xdr:cNvPicPr>
      </xdr:nvPicPr>
      <xdr:blipFill>
        <a:blip xmlns:r="http://schemas.openxmlformats.org/officeDocument/2006/relationships" r:embed="rId11"/>
        <a:stretch>
          <a:fillRect/>
        </a:stretch>
      </xdr:blipFill>
      <xdr:spPr>
        <a:xfrm>
          <a:off x="213360" y="8503920"/>
          <a:ext cx="5989839" cy="3589331"/>
        </a:xfrm>
        <a:prstGeom prst="rect">
          <a:avLst/>
        </a:prstGeom>
      </xdr:spPr>
    </xdr:pic>
    <xdr:clientData/>
  </xdr:twoCellAnchor>
  <xdr:twoCellAnchor editAs="oneCell">
    <xdr:from>
      <xdr:col>1</xdr:col>
      <xdr:colOff>0</xdr:colOff>
      <xdr:row>68</xdr:row>
      <xdr:rowOff>0</xdr:rowOff>
    </xdr:from>
    <xdr:to>
      <xdr:col>5</xdr:col>
      <xdr:colOff>236737</xdr:colOff>
      <xdr:row>99</xdr:row>
      <xdr:rowOff>61416</xdr:rowOff>
    </xdr:to>
    <xdr:pic>
      <xdr:nvPicPr>
        <xdr:cNvPr id="11" name="Picture 10"/>
        <xdr:cNvPicPr>
          <a:picLocks noChangeAspect="1"/>
        </xdr:cNvPicPr>
      </xdr:nvPicPr>
      <xdr:blipFill>
        <a:blip xmlns:r="http://schemas.openxmlformats.org/officeDocument/2006/relationships" r:embed="rId12"/>
        <a:stretch>
          <a:fillRect/>
        </a:stretch>
      </xdr:blipFill>
      <xdr:spPr>
        <a:xfrm>
          <a:off x="213360" y="12359640"/>
          <a:ext cx="5966977" cy="5258256"/>
        </a:xfrm>
        <a:prstGeom prst="rect">
          <a:avLst/>
        </a:prstGeom>
      </xdr:spPr>
    </xdr:pic>
    <xdr:clientData/>
  </xdr:twoCellAnchor>
  <xdr:twoCellAnchor editAs="oneCell">
    <xdr:from>
      <xdr:col>1</xdr:col>
      <xdr:colOff>0</xdr:colOff>
      <xdr:row>100</xdr:row>
      <xdr:rowOff>0</xdr:rowOff>
    </xdr:from>
    <xdr:to>
      <xdr:col>5</xdr:col>
      <xdr:colOff>244358</xdr:colOff>
      <xdr:row>124</xdr:row>
      <xdr:rowOff>145141</xdr:rowOff>
    </xdr:to>
    <xdr:pic>
      <xdr:nvPicPr>
        <xdr:cNvPr id="12" name="Picture 11"/>
        <xdr:cNvPicPr>
          <a:picLocks noChangeAspect="1"/>
        </xdr:cNvPicPr>
      </xdr:nvPicPr>
      <xdr:blipFill>
        <a:blip xmlns:r="http://schemas.openxmlformats.org/officeDocument/2006/relationships" r:embed="rId13"/>
        <a:stretch>
          <a:fillRect/>
        </a:stretch>
      </xdr:blipFill>
      <xdr:spPr>
        <a:xfrm>
          <a:off x="213360" y="17724120"/>
          <a:ext cx="5974598" cy="416850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5958840</xdr:colOff>
      <xdr:row>0</xdr:row>
      <xdr:rowOff>104774</xdr:rowOff>
    </xdr:from>
    <xdr:to>
      <xdr:col>3</xdr:col>
      <xdr:colOff>6701790</xdr:colOff>
      <xdr:row>0</xdr:row>
      <xdr:rowOff>419099</xdr:rowOff>
    </xdr:to>
    <xdr:pic>
      <xdr:nvPicPr>
        <xdr:cNvPr id="2" name="Image 1">
          <a:hlinkClick xmlns:r="http://schemas.openxmlformats.org/officeDocument/2006/relationships" r:id="rId1"/>
        </xdr:cNvPr>
        <xdr:cNvPicPr>
          <a:picLocks noChangeAspect="1"/>
        </xdr:cNvPicPr>
      </xdr:nvPicPr>
      <xdr:blipFill>
        <a:blip xmlns:r="http://schemas.openxmlformats.org/officeDocument/2006/relationships" r:embed="rId2"/>
        <a:srcRect/>
        <a:stretch>
          <a:fillRect/>
        </a:stretch>
      </xdr:blipFill>
      <xdr:spPr bwMode="auto">
        <a:xfrm>
          <a:off x="7825740" y="104774"/>
          <a:ext cx="742950" cy="314325"/>
        </a:xfrm>
        <a:prstGeom prst="rect">
          <a:avLst/>
        </a:prstGeom>
        <a:noFill/>
        <a:ln w="9525">
          <a:noFill/>
          <a:miter lim="800000"/>
          <a:headEnd/>
          <a:tailEnd/>
        </a:ln>
      </xdr:spPr>
    </xdr:pic>
    <xdr:clientData/>
  </xdr:twoCellAnchor>
  <xdr:twoCellAnchor editAs="oneCell">
    <xdr:from>
      <xdr:col>3</xdr:col>
      <xdr:colOff>6777990</xdr:colOff>
      <xdr:row>0</xdr:row>
      <xdr:rowOff>85725</xdr:rowOff>
    </xdr:from>
    <xdr:to>
      <xdr:col>3</xdr:col>
      <xdr:colOff>7155180</xdr:colOff>
      <xdr:row>0</xdr:row>
      <xdr:rowOff>460497</xdr:rowOff>
    </xdr:to>
    <xdr:pic>
      <xdr:nvPicPr>
        <xdr:cNvPr id="3" name="Image 2">
          <a:hlinkClick xmlns:r="http://schemas.openxmlformats.org/officeDocument/2006/relationships" r:id="rId3"/>
        </xdr:cNvPr>
        <xdr:cNvPicPr>
          <a:picLocks noChangeAspect="1"/>
        </xdr:cNvPicPr>
      </xdr:nvPicPr>
      <xdr:blipFill>
        <a:blip xmlns:r="http://schemas.openxmlformats.org/officeDocument/2006/relationships" r:embed="rId4" cstate="print"/>
        <a:srcRect/>
        <a:stretch>
          <a:fillRect/>
        </a:stretch>
      </xdr:blipFill>
      <xdr:spPr bwMode="auto">
        <a:xfrm>
          <a:off x="8644890" y="85725"/>
          <a:ext cx="377190" cy="374772"/>
        </a:xfrm>
        <a:prstGeom prst="rect">
          <a:avLst/>
        </a:prstGeom>
        <a:noFill/>
        <a:ln w="9525">
          <a:noFill/>
          <a:miter lim="800000"/>
          <a:headEnd/>
          <a:tailEnd/>
        </a:ln>
      </xdr:spPr>
    </xdr:pic>
    <xdr:clientData/>
  </xdr:twoCellAnchor>
  <xdr:twoCellAnchor>
    <xdr:from>
      <xdr:col>1</xdr:col>
      <xdr:colOff>28575</xdr:colOff>
      <xdr:row>1</xdr:row>
      <xdr:rowOff>81915</xdr:rowOff>
    </xdr:from>
    <xdr:to>
      <xdr:col>2</xdr:col>
      <xdr:colOff>976275</xdr:colOff>
      <xdr:row>3</xdr:row>
      <xdr:rowOff>304125</xdr:rowOff>
    </xdr:to>
    <xdr:sp macro="" textlink="">
      <xdr:nvSpPr>
        <xdr:cNvPr id="4" name="ZoneTexte 12">
          <a:hlinkClick xmlns:r="http://schemas.openxmlformats.org/officeDocument/2006/relationships" r:id="rId5"/>
        </xdr:cNvPr>
        <xdr:cNvSpPr txBox="1"/>
      </xdr:nvSpPr>
      <xdr:spPr>
        <a:xfrm>
          <a:off x="234315" y="645795"/>
          <a:ext cx="1519200" cy="82419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MODE D'EMPLOI</a:t>
          </a:r>
          <a:endParaRPr lang="fr-FR" sz="1400" b="1" u="none">
            <a:solidFill>
              <a:srgbClr val="096377"/>
            </a:solidFill>
            <a:latin typeface="Tahoma" pitchFamily="34" charset="0"/>
            <a:ea typeface="Tahoma" pitchFamily="34" charset="0"/>
            <a:cs typeface="Tahoma" pitchFamily="34" charset="0"/>
          </a:endParaRPr>
        </a:p>
      </xdr:txBody>
    </xdr:sp>
    <xdr:clientData/>
  </xdr:twoCellAnchor>
  <xdr:twoCellAnchor>
    <xdr:from>
      <xdr:col>3</xdr:col>
      <xdr:colOff>3896679</xdr:colOff>
      <xdr:row>1</xdr:row>
      <xdr:rowOff>81915</xdr:rowOff>
    </xdr:from>
    <xdr:to>
      <xdr:col>3</xdr:col>
      <xdr:colOff>5415879</xdr:colOff>
      <xdr:row>3</xdr:row>
      <xdr:rowOff>304125</xdr:rowOff>
    </xdr:to>
    <xdr:sp macro="" textlink="">
      <xdr:nvSpPr>
        <xdr:cNvPr id="5" name="ZoneTexte 13">
          <a:hlinkClick xmlns:r="http://schemas.openxmlformats.org/officeDocument/2006/relationships" r:id="rId6"/>
        </xdr:cNvPr>
        <xdr:cNvSpPr txBox="1"/>
      </xdr:nvSpPr>
      <xdr:spPr>
        <a:xfrm>
          <a:off x="5763579" y="645795"/>
          <a:ext cx="1519200" cy="82419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SIMULATION DU PRIX CARBONE</a:t>
          </a:r>
          <a:endParaRPr lang="fr-FR" sz="1400" b="1" u="none">
            <a:solidFill>
              <a:srgbClr val="096377"/>
            </a:solidFill>
            <a:latin typeface="Tahoma" pitchFamily="34" charset="0"/>
            <a:ea typeface="Tahoma" pitchFamily="34" charset="0"/>
            <a:cs typeface="Tahoma" pitchFamily="34" charset="0"/>
          </a:endParaRPr>
        </a:p>
      </xdr:txBody>
    </xdr:sp>
    <xdr:clientData/>
  </xdr:twoCellAnchor>
  <xdr:twoCellAnchor>
    <xdr:from>
      <xdr:col>3</xdr:col>
      <xdr:colOff>5739765</xdr:colOff>
      <xdr:row>1</xdr:row>
      <xdr:rowOff>81915</xdr:rowOff>
    </xdr:from>
    <xdr:to>
      <xdr:col>3</xdr:col>
      <xdr:colOff>7258965</xdr:colOff>
      <xdr:row>3</xdr:row>
      <xdr:rowOff>304125</xdr:rowOff>
    </xdr:to>
    <xdr:sp macro="" textlink="">
      <xdr:nvSpPr>
        <xdr:cNvPr id="6" name="ZoneTexte 14">
          <a:hlinkClick xmlns:r="http://schemas.openxmlformats.org/officeDocument/2006/relationships" r:id="rId7"/>
        </xdr:cNvPr>
        <xdr:cNvSpPr txBox="1"/>
      </xdr:nvSpPr>
      <xdr:spPr>
        <a:xfrm>
          <a:off x="7606665" y="645795"/>
          <a:ext cx="1519200" cy="82419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SOURCE DES DONNÉES</a:t>
          </a:r>
          <a:endParaRPr lang="fr-FR" sz="1400" b="1" u="none">
            <a:solidFill>
              <a:srgbClr val="096377"/>
            </a:solidFill>
            <a:latin typeface="Tahoma" pitchFamily="34" charset="0"/>
            <a:ea typeface="Tahoma" pitchFamily="34" charset="0"/>
            <a:cs typeface="Tahoma" pitchFamily="34" charset="0"/>
          </a:endParaRPr>
        </a:p>
      </xdr:txBody>
    </xdr:sp>
    <xdr:clientData/>
  </xdr:twoCellAnchor>
  <xdr:twoCellAnchor>
    <xdr:from>
      <xdr:col>3</xdr:col>
      <xdr:colOff>2053591</xdr:colOff>
      <xdr:row>1</xdr:row>
      <xdr:rowOff>81915</xdr:rowOff>
    </xdr:from>
    <xdr:to>
      <xdr:col>3</xdr:col>
      <xdr:colOff>3572791</xdr:colOff>
      <xdr:row>3</xdr:row>
      <xdr:rowOff>304125</xdr:rowOff>
    </xdr:to>
    <xdr:sp macro="" textlink="">
      <xdr:nvSpPr>
        <xdr:cNvPr id="7" name="ZoneTexte 15">
          <a:hlinkClick xmlns:r="http://schemas.openxmlformats.org/officeDocument/2006/relationships" r:id="rId8"/>
        </xdr:cNvPr>
        <xdr:cNvSpPr txBox="1"/>
      </xdr:nvSpPr>
      <xdr:spPr>
        <a:xfrm>
          <a:off x="3920491" y="645795"/>
          <a:ext cx="1519200" cy="82419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RÉSULTATS</a:t>
          </a:r>
          <a:endParaRPr lang="fr-FR" sz="1400" b="1" u="none">
            <a:solidFill>
              <a:srgbClr val="096377"/>
            </a:solidFill>
            <a:latin typeface="Tahoma" pitchFamily="34" charset="0"/>
            <a:ea typeface="Tahoma" pitchFamily="34" charset="0"/>
            <a:cs typeface="Tahoma" pitchFamily="34" charset="0"/>
          </a:endParaRPr>
        </a:p>
      </xdr:txBody>
    </xdr:sp>
    <xdr:clientData/>
  </xdr:twoCellAnchor>
  <xdr:twoCellAnchor>
    <xdr:from>
      <xdr:col>3</xdr:col>
      <xdr:colOff>210503</xdr:colOff>
      <xdr:row>1</xdr:row>
      <xdr:rowOff>81915</xdr:rowOff>
    </xdr:from>
    <xdr:to>
      <xdr:col>3</xdr:col>
      <xdr:colOff>1729703</xdr:colOff>
      <xdr:row>3</xdr:row>
      <xdr:rowOff>304125</xdr:rowOff>
    </xdr:to>
    <xdr:sp macro="" textlink="">
      <xdr:nvSpPr>
        <xdr:cNvPr id="8" name="ZoneTexte 16">
          <a:hlinkClick xmlns:r="http://schemas.openxmlformats.org/officeDocument/2006/relationships" r:id="rId9"/>
        </xdr:cNvPr>
        <xdr:cNvSpPr txBox="1"/>
      </xdr:nvSpPr>
      <xdr:spPr>
        <a:xfrm>
          <a:off x="2077403" y="645795"/>
          <a:ext cx="1519200" cy="824190"/>
        </a:xfrm>
        <a:prstGeom prst="roundRect">
          <a:avLst/>
        </a:prstGeom>
        <a:solidFill>
          <a:srgbClr val="F39912"/>
        </a:solidFill>
        <a:ln w="28575" cmpd="sng">
          <a:solidFill>
            <a:srgbClr val="09637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400" b="1" u="none" baseline="0">
              <a:solidFill>
                <a:srgbClr val="096377"/>
              </a:solidFill>
              <a:latin typeface="Tahoma" pitchFamily="34" charset="0"/>
              <a:ea typeface="Tahoma" pitchFamily="34" charset="0"/>
              <a:cs typeface="Tahoma" pitchFamily="34" charset="0"/>
            </a:rPr>
            <a:t>SAISIE</a:t>
          </a:r>
          <a:endParaRPr lang="fr-FR" sz="1400" b="1" u="none">
            <a:solidFill>
              <a:srgbClr val="096377"/>
            </a:solidFill>
            <a:latin typeface="Tahoma" pitchFamily="34" charset="0"/>
            <a:ea typeface="Tahoma" pitchFamily="34" charset="0"/>
            <a:cs typeface="Tahoma" pitchFamily="34" charset="0"/>
          </a:endParaRPr>
        </a:p>
      </xdr:txBody>
    </xdr:sp>
    <xdr:clientData/>
  </xdr:twoCellAnchor>
</xdr:wsDr>
</file>

<file path=xl/tables/table1.xml><?xml version="1.0" encoding="utf-8"?>
<table xmlns="http://schemas.openxmlformats.org/spreadsheetml/2006/main" id="1" name="Table1" displayName="Table1" ref="B5:D8" totalsRowShown="0" headerRowDxfId="13" dataDxfId="12" headerRowBorderDxfId="10" tableBorderDxfId="11" totalsRowBorderDxfId="9">
  <autoFilter ref="B5:D8"/>
  <tableColumns count="3">
    <tableColumn id="1" name="Version" dataDxfId="8"/>
    <tableColumn id="2" name="Date de la version" dataDxfId="7"/>
    <tableColumn id="3" name="Changement par rapport version précédente" dataDxfId="6"/>
  </tableColumns>
  <tableStyleInfo name="TableStyleMedium7 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avenirclimatique.org/" TargetMode="External"/><Relationship Id="rId7" Type="http://schemas.openxmlformats.org/officeDocument/2006/relationships/drawing" Target="../drawings/drawing1.xml"/><Relationship Id="rId2" Type="http://schemas.openxmlformats.org/officeDocument/2006/relationships/hyperlink" Target="mailto:contact@avenirclimatique.org" TargetMode="External"/><Relationship Id="rId1" Type="http://schemas.openxmlformats.org/officeDocument/2006/relationships/hyperlink" Target="mailto:micmac.taca@yahoo.fr" TargetMode="External"/><Relationship Id="rId6" Type="http://schemas.openxmlformats.org/officeDocument/2006/relationships/printerSettings" Target="../printerSettings/printerSettings1.bin"/><Relationship Id="rId5" Type="http://schemas.openxmlformats.org/officeDocument/2006/relationships/hyperlink" Target="http://creativecommons.org/licenses/by/4.0/" TargetMode="External"/><Relationship Id="rId4" Type="http://schemas.openxmlformats.org/officeDocument/2006/relationships/hyperlink" Target="http://www.taca.asso.f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venirclimatique.org/" TargetMode="External"/><Relationship Id="rId2" Type="http://schemas.openxmlformats.org/officeDocument/2006/relationships/hyperlink" Target="mailto:contact@avenirclimatique.org" TargetMode="External"/><Relationship Id="rId1" Type="http://schemas.openxmlformats.org/officeDocument/2006/relationships/hyperlink" Target="mailto:micmac.taca@yahoo.fr"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www.taca.asso.fr/"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3" Type="http://schemas.openxmlformats.org/officeDocument/2006/relationships/hyperlink" Target="http://www.basecarbone.fr/" TargetMode="External"/><Relationship Id="rId18" Type="http://schemas.openxmlformats.org/officeDocument/2006/relationships/hyperlink" Target="http://www.basecarbone.fr/" TargetMode="External"/><Relationship Id="rId26" Type="http://schemas.openxmlformats.org/officeDocument/2006/relationships/hyperlink" Target="http://www.produits-casino.fr/developpement-durable/dd_indice-carbone-produits.html?debut_passerelle=15" TargetMode="External"/><Relationship Id="rId39" Type="http://schemas.openxmlformats.org/officeDocument/2006/relationships/hyperlink" Target="http://www.basecarbone.fr/" TargetMode="External"/><Relationship Id="rId3" Type="http://schemas.openxmlformats.org/officeDocument/2006/relationships/hyperlink" Target="http://www.basecarbone.fr/" TargetMode="External"/><Relationship Id="rId21" Type="http://schemas.openxmlformats.org/officeDocument/2006/relationships/hyperlink" Target="http://www.basecarbone.fr/" TargetMode="External"/><Relationship Id="rId34" Type="http://schemas.openxmlformats.org/officeDocument/2006/relationships/hyperlink" Target="http://www.carbone4.com/sites/default/files/TerraEco_revolution_carbone.jpg" TargetMode="External"/><Relationship Id="rId42" Type="http://schemas.openxmlformats.org/officeDocument/2006/relationships/hyperlink" Target="http://www.basecarbone.fr/" TargetMode="External"/><Relationship Id="rId47" Type="http://schemas.openxmlformats.org/officeDocument/2006/relationships/hyperlink" Target="http://www.epargneclimat.com/documents/Classement.pdf" TargetMode="External"/><Relationship Id="rId7" Type="http://schemas.openxmlformats.org/officeDocument/2006/relationships/hyperlink" Target="http://www.basecarbone.fr/" TargetMode="External"/><Relationship Id="rId12" Type="http://schemas.openxmlformats.org/officeDocument/2006/relationships/hyperlink" Target="http://www.basecarbone.fr/" TargetMode="External"/><Relationship Id="rId17" Type="http://schemas.openxmlformats.org/officeDocument/2006/relationships/hyperlink" Target="http://www.basecarbone.fr/" TargetMode="External"/><Relationship Id="rId25" Type="http://schemas.openxmlformats.org/officeDocument/2006/relationships/hyperlink" Target="http://www2.ademe.fr/servlet/KBaseShow?catid=24826" TargetMode="External"/><Relationship Id="rId33" Type="http://schemas.openxmlformats.org/officeDocument/2006/relationships/hyperlink" Target="http://www.carbone4.com/sites/default/files/TerraEco_revolution_carbone.jpg" TargetMode="External"/><Relationship Id="rId38" Type="http://schemas.openxmlformats.org/officeDocument/2006/relationships/hyperlink" Target="http://www.carbone4.com/sites/default/files/TerraEco_revolution_carbone.jpg" TargetMode="External"/><Relationship Id="rId46" Type="http://schemas.openxmlformats.org/officeDocument/2006/relationships/hyperlink" Target="http://www.epargneclimat.com/" TargetMode="External"/><Relationship Id="rId2" Type="http://schemas.openxmlformats.org/officeDocument/2006/relationships/hyperlink" Target="http://www.basecarbone.fr/" TargetMode="External"/><Relationship Id="rId16" Type="http://schemas.openxmlformats.org/officeDocument/2006/relationships/hyperlink" Target="http://www.basecarbone.fr/" TargetMode="External"/><Relationship Id="rId20" Type="http://schemas.openxmlformats.org/officeDocument/2006/relationships/hyperlink" Target="http://www.basecarbone.fr/" TargetMode="External"/><Relationship Id="rId29" Type="http://schemas.openxmlformats.org/officeDocument/2006/relationships/hyperlink" Target="http://www.carbone4.com/sites/default/files/TerraEco_revolution_carbone.jpg" TargetMode="External"/><Relationship Id="rId41" Type="http://schemas.openxmlformats.org/officeDocument/2006/relationships/hyperlink" Target="https://elyotherm.fr/comparatif-cout-energies-kwh" TargetMode="External"/><Relationship Id="rId1" Type="http://schemas.openxmlformats.org/officeDocument/2006/relationships/hyperlink" Target="http://www.basecarbone.fr/" TargetMode="External"/><Relationship Id="rId6" Type="http://schemas.openxmlformats.org/officeDocument/2006/relationships/hyperlink" Target="http://www.basecarbone.fr/" TargetMode="External"/><Relationship Id="rId11" Type="http://schemas.openxmlformats.org/officeDocument/2006/relationships/hyperlink" Target="http://www.basecarbone.fr/" TargetMode="External"/><Relationship Id="rId24" Type="http://schemas.openxmlformats.org/officeDocument/2006/relationships/hyperlink" Target="http://www.manicore.com/documentation/serre/assiette.html" TargetMode="External"/><Relationship Id="rId32" Type="http://schemas.openxmlformats.org/officeDocument/2006/relationships/hyperlink" Target="http://www.carbone4.com/sites/default/files/TerraEco_revolution_carbone.jpg" TargetMode="External"/><Relationship Id="rId37" Type="http://schemas.openxmlformats.org/officeDocument/2006/relationships/hyperlink" Target="http://www.carbone4.com/sites/default/files/TerraEco_revolution_carbone.jpg" TargetMode="External"/><Relationship Id="rId40" Type="http://schemas.openxmlformats.org/officeDocument/2006/relationships/hyperlink" Target="http://www.jechange.fr/energie/electricite/guides/prix-electricite-kwh-2435" TargetMode="External"/><Relationship Id="rId45" Type="http://schemas.openxmlformats.org/officeDocument/2006/relationships/hyperlink" Target="http://www.epargneclimat.com/documents/Classement.pdf" TargetMode="External"/><Relationship Id="rId5" Type="http://schemas.openxmlformats.org/officeDocument/2006/relationships/hyperlink" Target="http://www.basecarbone.fr/" TargetMode="External"/><Relationship Id="rId15" Type="http://schemas.openxmlformats.org/officeDocument/2006/relationships/hyperlink" Target="http://www.basecarbone.fr/" TargetMode="External"/><Relationship Id="rId23" Type="http://schemas.openxmlformats.org/officeDocument/2006/relationships/hyperlink" Target="http://www.basecarbone.fr/" TargetMode="External"/><Relationship Id="rId28" Type="http://schemas.openxmlformats.org/officeDocument/2006/relationships/hyperlink" Target="http://www.epargneclimat.com/" TargetMode="External"/><Relationship Id="rId36" Type="http://schemas.openxmlformats.org/officeDocument/2006/relationships/hyperlink" Target="http://www.carbone4.com/sites/default/files/TerraEco_revolution_carbone.jpg" TargetMode="External"/><Relationship Id="rId49" Type="http://schemas.openxmlformats.org/officeDocument/2006/relationships/drawing" Target="../drawings/drawing6.xml"/><Relationship Id="rId10" Type="http://schemas.openxmlformats.org/officeDocument/2006/relationships/hyperlink" Target="http://www.paris.fr/pratique/deplacements-voirie/transports-en-commun/promouvoir-les-transports-collectifs/rub_385_stand_10755_port_1208" TargetMode="External"/><Relationship Id="rId19" Type="http://schemas.openxmlformats.org/officeDocument/2006/relationships/hyperlink" Target="http://www.basecarbone.fr/" TargetMode="External"/><Relationship Id="rId31" Type="http://schemas.openxmlformats.org/officeDocument/2006/relationships/hyperlink" Target="http://www.produits-casino.fr/vos-produits/famili/enfants-190/alimentaire/diabolo-a-la-grenadine.html" TargetMode="External"/><Relationship Id="rId44" Type="http://schemas.openxmlformats.org/officeDocument/2006/relationships/hyperlink" Target="http://transports.blog.lemonde.fr/2013/03/11/les-petits-secrets-de-la-ratp-reveles-au-public/" TargetMode="External"/><Relationship Id="rId4" Type="http://schemas.openxmlformats.org/officeDocument/2006/relationships/hyperlink" Target="http://www.basecarbone.fr/" TargetMode="External"/><Relationship Id="rId9" Type="http://schemas.openxmlformats.org/officeDocument/2006/relationships/hyperlink" Target="http://www.basecarbone.fr/" TargetMode="External"/><Relationship Id="rId14" Type="http://schemas.openxmlformats.org/officeDocument/2006/relationships/hyperlink" Target="http://www.basecarbone.fr/" TargetMode="External"/><Relationship Id="rId22" Type="http://schemas.openxmlformats.org/officeDocument/2006/relationships/hyperlink" Target="http://www.basecarbone.fr/" TargetMode="External"/><Relationship Id="rId27" Type="http://schemas.openxmlformats.org/officeDocument/2006/relationships/hyperlink" Target="http://www.produits-casino.fr/vos-produits/plaisir-de-cuisiner/boissons/eaux/eau-de-source-1-5l.html" TargetMode="External"/><Relationship Id="rId30" Type="http://schemas.openxmlformats.org/officeDocument/2006/relationships/hyperlink" Target="http://www2.ademe.fr/servlet/KBaseShow?catid=24826" TargetMode="External"/><Relationship Id="rId35" Type="http://schemas.openxmlformats.org/officeDocument/2006/relationships/hyperlink" Target="http://www.carbone4.com/sites/default/files/TerraEco_revolution_carbone.jpg" TargetMode="External"/><Relationship Id="rId43" Type="http://schemas.openxmlformats.org/officeDocument/2006/relationships/hyperlink" Target="http://www.abm.fr/voyager-en-avion-le-guide-du-passager/en-complement/distances-et-durees-de-vol.html" TargetMode="External"/><Relationship Id="rId48" Type="http://schemas.openxmlformats.org/officeDocument/2006/relationships/printerSettings" Target="../printerSettings/printerSettings6.bin"/><Relationship Id="rId8" Type="http://schemas.openxmlformats.org/officeDocument/2006/relationships/hyperlink" Target="http://www.basecarbone.fr/"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jechange.fr/energie/electricite/guides/prix-electricite-kwh-2435" TargetMode="External"/><Relationship Id="rId1" Type="http://schemas.openxmlformats.org/officeDocument/2006/relationships/hyperlink" Target="https://elyotherm.fr/comparatif-cout-energies-kwh"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1" topLeftCell="A2" activePane="bottomLeft" state="frozen"/>
      <selection pane="bottomLeft" activeCell="F31" sqref="F31"/>
    </sheetView>
  </sheetViews>
  <sheetFormatPr defaultColWidth="11.5546875" defaultRowHeight="13.2" x14ac:dyDescent="0.25"/>
  <cols>
    <col min="1" max="6" width="21.6640625" customWidth="1"/>
  </cols>
  <sheetData>
    <row r="1" spans="1:6" ht="68.400000000000006" customHeight="1" x14ac:dyDescent="0.25">
      <c r="A1" s="323" t="s">
        <v>199</v>
      </c>
      <c r="B1" s="324"/>
      <c r="C1" s="324"/>
      <c r="D1" s="324"/>
      <c r="E1" s="324"/>
      <c r="F1" s="324"/>
    </row>
    <row r="2" spans="1:6" x14ac:dyDescent="0.25">
      <c r="F2" s="30" t="s">
        <v>345</v>
      </c>
    </row>
    <row r="3" spans="1:6" ht="244.8" customHeight="1" x14ac:dyDescent="0.25">
      <c r="A3" s="427" t="s">
        <v>288</v>
      </c>
      <c r="B3" s="428"/>
      <c r="C3" s="428"/>
      <c r="D3" s="428"/>
      <c r="E3" s="428"/>
      <c r="F3" s="428"/>
    </row>
    <row r="4" spans="1:6" ht="7.2" customHeight="1" x14ac:dyDescent="0.25"/>
    <row r="5" spans="1:6" ht="22.2" x14ac:dyDescent="0.25">
      <c r="A5" s="321" t="s">
        <v>176</v>
      </c>
      <c r="B5" s="322"/>
      <c r="C5" s="322"/>
      <c r="D5" s="322"/>
      <c r="E5" s="322"/>
      <c r="F5" s="322"/>
    </row>
    <row r="6" spans="1:6" s="30" customFormat="1" ht="12.75" customHeight="1" x14ac:dyDescent="0.25"/>
    <row r="7" spans="1:6" s="30" customFormat="1" ht="12.75" customHeight="1" x14ac:dyDescent="0.25"/>
    <row r="8" spans="1:6" s="30" customFormat="1" ht="12.75" customHeight="1" x14ac:dyDescent="0.25"/>
    <row r="9" spans="1:6" s="30" customFormat="1" ht="12.75" customHeight="1" x14ac:dyDescent="0.25"/>
    <row r="10" spans="1:6" s="30" customFormat="1" ht="12.75" customHeight="1" x14ac:dyDescent="0.25"/>
    <row r="11" spans="1:6" ht="17.399999999999999" x14ac:dyDescent="0.25">
      <c r="A11" s="325" t="s">
        <v>289</v>
      </c>
      <c r="B11" s="325"/>
      <c r="C11" s="325"/>
      <c r="D11" s="325"/>
      <c r="E11" s="325"/>
      <c r="F11" s="325"/>
    </row>
    <row r="12" spans="1:6" s="30" customFormat="1" ht="12.75" customHeight="1" x14ac:dyDescent="0.25"/>
    <row r="13" spans="1:6" s="30" customFormat="1" ht="12.75" customHeight="1" x14ac:dyDescent="0.25"/>
    <row r="14" spans="1:6" s="30" customFormat="1" ht="12.75" customHeight="1" x14ac:dyDescent="0.25"/>
    <row r="15" spans="1:6" s="30" customFormat="1" ht="12.75" customHeight="1" x14ac:dyDescent="0.25"/>
    <row r="16" spans="1:6" s="30" customFormat="1" ht="12.75" customHeight="1" x14ac:dyDescent="0.25"/>
    <row r="17" spans="1:6" ht="17.399999999999999" x14ac:dyDescent="0.25">
      <c r="A17" s="325" t="s">
        <v>203</v>
      </c>
      <c r="B17" s="325"/>
      <c r="C17" s="325"/>
      <c r="D17" s="325"/>
      <c r="E17" s="325"/>
      <c r="F17" s="325"/>
    </row>
    <row r="18" spans="1:6" x14ac:dyDescent="0.25">
      <c r="A18" s="320" t="s">
        <v>53</v>
      </c>
      <c r="B18" s="320"/>
      <c r="C18" s="2" t="s">
        <v>17</v>
      </c>
    </row>
    <row r="19" spans="1:6" x14ac:dyDescent="0.25">
      <c r="A19" s="320" t="s">
        <v>54</v>
      </c>
      <c r="B19" s="320"/>
      <c r="C19" s="4" t="s">
        <v>52</v>
      </c>
    </row>
    <row r="26" spans="1:6" x14ac:dyDescent="0.25">
      <c r="B26" s="4" t="s">
        <v>178</v>
      </c>
      <c r="D26" s="4" t="s">
        <v>177</v>
      </c>
    </row>
    <row r="31" spans="1:6" x14ac:dyDescent="0.25">
      <c r="A31" s="319" t="s">
        <v>196</v>
      </c>
      <c r="B31" s="319"/>
      <c r="C31" s="319"/>
    </row>
    <row r="32" spans="1:6" x14ac:dyDescent="0.25">
      <c r="A32" s="318" t="s">
        <v>195</v>
      </c>
      <c r="B32" s="318"/>
      <c r="C32" s="318"/>
    </row>
    <row r="33" spans="1:1" x14ac:dyDescent="0.25">
      <c r="A33" s="4" t="s">
        <v>197</v>
      </c>
    </row>
    <row r="35" spans="1:1" x14ac:dyDescent="0.25">
      <c r="A35" s="6" t="s">
        <v>200</v>
      </c>
    </row>
  </sheetData>
  <sheetProtection password="9FB3" sheet="1" objects="1" scenarios="1"/>
  <mergeCells count="9">
    <mergeCell ref="A32:C32"/>
    <mergeCell ref="A31:C31"/>
    <mergeCell ref="A19:B19"/>
    <mergeCell ref="A5:F5"/>
    <mergeCell ref="A1:F1"/>
    <mergeCell ref="A3:F3"/>
    <mergeCell ref="A11:F11"/>
    <mergeCell ref="A17:F17"/>
    <mergeCell ref="A18:B18"/>
  </mergeCells>
  <hyperlinks>
    <hyperlink ref="C18" r:id="rId1"/>
    <hyperlink ref="C19" r:id="rId2"/>
    <hyperlink ref="D26" r:id="rId3"/>
    <hyperlink ref="B26" r:id="rId4"/>
    <hyperlink ref="A32" r:id="rId5" display="http://creativecommons.org/licenses/by/4.0/"/>
    <hyperlink ref="A33" location="FAQ!A8" display="qu'est-ce que ça implique ?"/>
  </hyperlinks>
  <pageMargins left="0.7" right="0.7" top="0.75" bottom="0.75"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showGridLines="0" workbookViewId="0">
      <selection activeCell="A9" sqref="A9"/>
    </sheetView>
  </sheetViews>
  <sheetFormatPr defaultColWidth="11.5546875" defaultRowHeight="13.2" x14ac:dyDescent="0.25"/>
  <cols>
    <col min="1" max="6" width="21.6640625" customWidth="1"/>
  </cols>
  <sheetData>
    <row r="1" spans="1:7" ht="53.4" customHeight="1" x14ac:dyDescent="0.25">
      <c r="A1" s="429" t="s">
        <v>346</v>
      </c>
      <c r="B1" s="429"/>
      <c r="C1" s="429"/>
      <c r="D1" s="429"/>
      <c r="E1" s="429"/>
      <c r="F1" s="429"/>
    </row>
    <row r="2" spans="1:7" ht="7.2" customHeight="1" x14ac:dyDescent="0.25"/>
    <row r="3" spans="1:7" x14ac:dyDescent="0.25">
      <c r="A3" s="430" t="s">
        <v>229</v>
      </c>
      <c r="B3" s="430"/>
      <c r="C3" s="430"/>
      <c r="D3" s="430"/>
      <c r="E3" s="430"/>
      <c r="F3" s="430"/>
    </row>
    <row r="4" spans="1:7" ht="6" customHeight="1" x14ac:dyDescent="0.25"/>
    <row r="5" spans="1:7" ht="21" x14ac:dyDescent="0.3">
      <c r="A5" s="328" t="s">
        <v>286</v>
      </c>
      <c r="B5" s="328"/>
      <c r="C5" s="328"/>
      <c r="D5" s="328"/>
      <c r="E5" s="328"/>
      <c r="F5" s="328"/>
      <c r="G5" s="1"/>
    </row>
    <row r="6" spans="1:7" s="30" customFormat="1" ht="12.75" customHeight="1" x14ac:dyDescent="0.25"/>
    <row r="7" spans="1:7" ht="12.75" customHeight="1" x14ac:dyDescent="0.3">
      <c r="A7" s="330"/>
      <c r="B7" s="330"/>
      <c r="C7" s="330"/>
      <c r="D7" s="330"/>
      <c r="E7" s="330"/>
      <c r="F7" s="330"/>
    </row>
    <row r="8" spans="1:7" s="30" customFormat="1" ht="12.75" customHeight="1" x14ac:dyDescent="0.3">
      <c r="A8" s="31"/>
      <c r="B8" s="31"/>
      <c r="C8" s="31"/>
      <c r="D8" s="31"/>
      <c r="E8" s="31"/>
      <c r="F8" s="31"/>
    </row>
    <row r="9" spans="1:7" s="30" customFormat="1" ht="12.75" customHeight="1" x14ac:dyDescent="0.3">
      <c r="A9" s="31"/>
      <c r="B9" s="31"/>
      <c r="C9" s="31"/>
      <c r="D9" s="31"/>
      <c r="E9" s="31"/>
      <c r="F9" s="31"/>
    </row>
    <row r="10" spans="1:7" s="30" customFormat="1" ht="12.75" customHeight="1" x14ac:dyDescent="0.3">
      <c r="A10" s="31"/>
      <c r="B10" s="31"/>
      <c r="C10" s="31"/>
      <c r="D10" s="31"/>
      <c r="E10" s="31"/>
      <c r="F10" s="31"/>
    </row>
    <row r="11" spans="1:7" ht="12.75" customHeight="1" x14ac:dyDescent="0.25"/>
    <row r="12" spans="1:7" ht="20.399999999999999" x14ac:dyDescent="0.25">
      <c r="A12" s="328" t="s">
        <v>0</v>
      </c>
      <c r="B12" s="328"/>
      <c r="C12" s="328"/>
      <c r="D12" s="328"/>
      <c r="E12" s="328"/>
      <c r="F12" s="328"/>
    </row>
    <row r="13" spans="1:7" ht="12.75" customHeight="1" x14ac:dyDescent="0.3">
      <c r="A13" s="330"/>
      <c r="B13" s="330"/>
      <c r="C13" s="330"/>
      <c r="D13" s="330"/>
      <c r="E13" s="330"/>
      <c r="F13" s="330"/>
    </row>
    <row r="14" spans="1:7" s="30" customFormat="1" ht="12.75" customHeight="1" x14ac:dyDescent="0.3">
      <c r="A14" s="31"/>
      <c r="B14" s="31"/>
      <c r="C14" s="31"/>
      <c r="D14" s="31"/>
      <c r="E14" s="31"/>
      <c r="F14" s="31"/>
    </row>
    <row r="15" spans="1:7" s="30" customFormat="1" ht="12.75" customHeight="1" x14ac:dyDescent="0.3">
      <c r="A15" s="31"/>
      <c r="B15" s="31"/>
      <c r="C15" s="31"/>
      <c r="D15" s="31"/>
      <c r="E15" s="31"/>
      <c r="F15" s="31"/>
    </row>
    <row r="16" spans="1:7" s="30" customFormat="1" ht="12.75" customHeight="1" x14ac:dyDescent="0.3">
      <c r="A16" s="31"/>
      <c r="B16" s="31"/>
      <c r="C16" s="31"/>
      <c r="D16" s="31"/>
      <c r="E16" s="31"/>
      <c r="F16" s="31"/>
    </row>
    <row r="17" spans="1:6" s="30" customFormat="1" ht="12.75" customHeight="1" x14ac:dyDescent="0.3">
      <c r="A17" s="31"/>
      <c r="B17" s="31"/>
      <c r="C17" s="31"/>
      <c r="D17" s="31"/>
      <c r="E17" s="31"/>
      <c r="F17" s="31"/>
    </row>
    <row r="18" spans="1:6" ht="12.75" customHeight="1" x14ac:dyDescent="0.25"/>
    <row r="19" spans="1:6" ht="39.6" customHeight="1" x14ac:dyDescent="0.25">
      <c r="A19" s="329" t="s">
        <v>201</v>
      </c>
      <c r="B19" s="329"/>
      <c r="C19" s="329"/>
      <c r="D19" s="329"/>
      <c r="E19" s="329"/>
      <c r="F19" s="329"/>
    </row>
    <row r="20" spans="1:6" ht="12.75" customHeight="1" x14ac:dyDescent="0.3">
      <c r="A20" s="330"/>
      <c r="B20" s="330"/>
      <c r="C20" s="330"/>
      <c r="D20" s="330"/>
      <c r="E20" s="330"/>
      <c r="F20" s="330"/>
    </row>
    <row r="21" spans="1:6" s="30" customFormat="1" ht="12.75" customHeight="1" x14ac:dyDescent="0.3">
      <c r="A21" s="31"/>
      <c r="B21" s="31"/>
      <c r="C21" s="31"/>
      <c r="D21" s="31"/>
      <c r="E21" s="31"/>
      <c r="F21" s="31"/>
    </row>
    <row r="22" spans="1:6" s="30" customFormat="1" ht="12.75" customHeight="1" x14ac:dyDescent="0.3">
      <c r="A22" s="31"/>
      <c r="B22" s="31"/>
      <c r="C22" s="31"/>
      <c r="D22" s="31"/>
      <c r="E22" s="31"/>
      <c r="F22" s="31"/>
    </row>
    <row r="23" spans="1:6" s="30" customFormat="1" ht="12.75" customHeight="1" x14ac:dyDescent="0.3">
      <c r="A23" s="31"/>
      <c r="B23" s="31"/>
      <c r="C23" s="31"/>
      <c r="D23" s="31"/>
      <c r="E23" s="31"/>
      <c r="F23" s="31"/>
    </row>
    <row r="24" spans="1:6" s="30" customFormat="1" ht="12.75" customHeight="1" x14ac:dyDescent="0.3">
      <c r="A24" s="31"/>
      <c r="B24" s="31"/>
      <c r="C24" s="31"/>
      <c r="D24" s="31"/>
      <c r="E24" s="31"/>
      <c r="F24" s="31"/>
    </row>
    <row r="25" spans="1:6" ht="12.75" customHeight="1" x14ac:dyDescent="0.25"/>
    <row r="26" spans="1:6" ht="20.399999999999999" x14ac:dyDescent="0.25">
      <c r="A26" s="329" t="s">
        <v>202</v>
      </c>
      <c r="B26" s="329"/>
      <c r="C26" s="329"/>
      <c r="D26" s="329"/>
      <c r="E26" s="329"/>
      <c r="F26" s="329"/>
    </row>
    <row r="27" spans="1:6" s="30" customFormat="1" ht="12.75" customHeight="1" x14ac:dyDescent="0.25"/>
    <row r="28" spans="1:6" s="30" customFormat="1" ht="12.75" customHeight="1" x14ac:dyDescent="0.25"/>
    <row r="29" spans="1:6" s="30" customFormat="1" ht="12.75" customHeight="1" x14ac:dyDescent="0.25"/>
    <row r="30" spans="1:6" s="30" customFormat="1" ht="12.75" customHeight="1" x14ac:dyDescent="0.25"/>
    <row r="31" spans="1:6" ht="12.75" customHeight="1" x14ac:dyDescent="0.3">
      <c r="A31" s="330"/>
      <c r="B31" s="330"/>
      <c r="C31" s="330"/>
      <c r="D31" s="330"/>
      <c r="E31" s="330"/>
      <c r="F31" s="330"/>
    </row>
    <row r="32" spans="1:6" ht="12.75" customHeight="1" x14ac:dyDescent="0.25">
      <c r="A32" s="5"/>
      <c r="B32" s="5"/>
      <c r="C32" s="5"/>
      <c r="D32" s="5"/>
      <c r="E32" s="5"/>
      <c r="F32" s="5"/>
    </row>
    <row r="33" spans="1:6" ht="18.899999999999999" customHeight="1" x14ac:dyDescent="0.25">
      <c r="A33" s="329" t="s">
        <v>204</v>
      </c>
      <c r="B33" s="329"/>
      <c r="C33" s="329"/>
      <c r="D33" s="329"/>
      <c r="E33" s="329"/>
      <c r="F33" s="329"/>
    </row>
    <row r="34" spans="1:6" ht="12.75" customHeight="1" x14ac:dyDescent="0.25"/>
    <row r="35" spans="1:6" s="30" customFormat="1" ht="12.75" customHeight="1" x14ac:dyDescent="0.25"/>
    <row r="36" spans="1:6" s="30" customFormat="1" ht="12.75" customHeight="1" x14ac:dyDescent="0.25"/>
    <row r="37" spans="1:6" s="30" customFormat="1" ht="12.75" customHeight="1" x14ac:dyDescent="0.25"/>
    <row r="38" spans="1:6" s="30" customFormat="1" ht="12.75" customHeight="1" x14ac:dyDescent="0.25"/>
    <row r="39" spans="1:6" ht="12.75" customHeight="1" x14ac:dyDescent="0.3">
      <c r="A39" s="330"/>
      <c r="B39" s="330"/>
      <c r="C39" s="330"/>
      <c r="D39" s="330"/>
      <c r="E39" s="330"/>
      <c r="F39" s="330"/>
    </row>
    <row r="40" spans="1:6" ht="20.399999999999999" x14ac:dyDescent="0.25">
      <c r="A40" s="329" t="s">
        <v>230</v>
      </c>
      <c r="B40" s="329"/>
      <c r="C40" s="329"/>
      <c r="D40" s="329"/>
      <c r="E40" s="329"/>
      <c r="F40" s="329"/>
    </row>
    <row r="41" spans="1:6" s="30" customFormat="1" ht="12.75" customHeight="1" x14ac:dyDescent="0.25"/>
    <row r="42" spans="1:6" s="30" customFormat="1" ht="12.75" customHeight="1" x14ac:dyDescent="0.25"/>
    <row r="43" spans="1:6" s="30" customFormat="1" ht="12.75" customHeight="1" x14ac:dyDescent="0.25"/>
    <row r="44" spans="1:6" s="30" customFormat="1" ht="12.75" customHeight="1" x14ac:dyDescent="0.25"/>
    <row r="45" spans="1:6" s="30" customFormat="1" ht="12.75" customHeight="1" x14ac:dyDescent="0.25"/>
    <row r="46" spans="1:6" s="30" customFormat="1" ht="12.75" customHeight="1" x14ac:dyDescent="0.25"/>
    <row r="47" spans="1:6" ht="20.399999999999999" x14ac:dyDescent="0.25">
      <c r="A47" s="329" t="s">
        <v>203</v>
      </c>
      <c r="B47" s="329"/>
      <c r="C47" s="329"/>
      <c r="D47" s="329"/>
      <c r="E47" s="329"/>
      <c r="F47" s="329"/>
    </row>
    <row r="48" spans="1:6" x14ac:dyDescent="0.25">
      <c r="A48" s="326" t="s">
        <v>53</v>
      </c>
      <c r="B48" s="326"/>
      <c r="C48" s="2" t="s">
        <v>17</v>
      </c>
    </row>
    <row r="49" spans="1:4" x14ac:dyDescent="0.25">
      <c r="A49" s="326" t="s">
        <v>54</v>
      </c>
      <c r="B49" s="326"/>
      <c r="C49" s="4" t="s">
        <v>52</v>
      </c>
    </row>
    <row r="56" spans="1:4" x14ac:dyDescent="0.25">
      <c r="B56" s="85" t="s">
        <v>178</v>
      </c>
      <c r="D56" s="85" t="s">
        <v>177</v>
      </c>
    </row>
  </sheetData>
  <sheetProtection password="9FB3" sheet="1" objects="1" scenarios="1"/>
  <mergeCells count="16">
    <mergeCell ref="A49:B49"/>
    <mergeCell ref="A1:F1"/>
    <mergeCell ref="A5:F5"/>
    <mergeCell ref="A12:F12"/>
    <mergeCell ref="A19:F19"/>
    <mergeCell ref="A26:F26"/>
    <mergeCell ref="A40:F40"/>
    <mergeCell ref="A7:F7"/>
    <mergeCell ref="A13:F13"/>
    <mergeCell ref="A3:F3"/>
    <mergeCell ref="A20:F20"/>
    <mergeCell ref="A31:F31"/>
    <mergeCell ref="A33:F33"/>
    <mergeCell ref="A39:F39"/>
    <mergeCell ref="A47:F47"/>
    <mergeCell ref="A48:B48"/>
  </mergeCells>
  <hyperlinks>
    <hyperlink ref="C48" r:id="rId1"/>
    <hyperlink ref="C49" r:id="rId2"/>
    <hyperlink ref="D56" r:id="rId3"/>
    <hyperlink ref="B56" r:id="rId4"/>
  </hyperlinks>
  <pageMargins left="0.78749999999999998" right="0.78749999999999998" top="1.0527777777777778" bottom="1.0527777777777778" header="0.78749999999999998" footer="0.78749999999999998"/>
  <pageSetup paperSize="9" firstPageNumber="0" orientation="portrait" horizontalDpi="300" verticalDpi="300" r:id="rId5"/>
  <headerFooter alignWithMargins="0">
    <oddHeader>&amp;C&amp;"Times New Roman,Regular"&amp;12&amp;A</oddHeader>
    <oddFooter>&amp;C&amp;"Times New Roman,Regular"&amp;12Page &amp;P</oddFooter>
  </headerFooter>
  <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01"/>
  <sheetViews>
    <sheetView showGridLines="0" zoomScaleNormal="100" workbookViewId="0">
      <pane xSplit="2" ySplit="8" topLeftCell="C9" activePane="bottomRight" state="frozen"/>
      <selection pane="topRight" activeCell="D1" sqref="D1"/>
      <selection pane="bottomLeft" activeCell="A7" sqref="A7"/>
      <selection pane="bottomRight" activeCell="R19" sqref="R19"/>
    </sheetView>
  </sheetViews>
  <sheetFormatPr defaultColWidth="11.44140625" defaultRowHeight="13.2" x14ac:dyDescent="0.25"/>
  <cols>
    <col min="1" max="1" width="37.6640625" style="8" customWidth="1"/>
    <col min="2" max="2" width="19.6640625" style="8" customWidth="1"/>
    <col min="3" max="3" width="2.6640625" style="8" customWidth="1"/>
    <col min="4" max="4" width="15.6640625" style="8" customWidth="1"/>
    <col min="5" max="5" width="14.6640625" style="8" customWidth="1"/>
    <col min="6" max="6" width="2.6640625" style="9" customWidth="1"/>
    <col min="7" max="8" width="18.6640625" style="8" customWidth="1"/>
    <col min="9" max="9" width="3.6640625" style="8" customWidth="1"/>
    <col min="10" max="13" width="11.44140625" style="8"/>
    <col min="14" max="15" width="4.33203125" style="8" customWidth="1"/>
    <col min="16" max="16384" width="11.44140625" style="8"/>
  </cols>
  <sheetData>
    <row r="1" spans="1:15" ht="47.4" customHeight="1" x14ac:dyDescent="0.25">
      <c r="A1" s="327" t="s">
        <v>287</v>
      </c>
      <c r="B1" s="327"/>
      <c r="C1" s="327"/>
      <c r="D1" s="327"/>
      <c r="E1" s="327"/>
      <c r="F1" s="327"/>
      <c r="G1" s="327"/>
      <c r="H1" s="327"/>
    </row>
    <row r="7" spans="1:15" ht="22.5" customHeight="1" x14ac:dyDescent="0.25">
      <c r="A7" s="353" t="s">
        <v>180</v>
      </c>
      <c r="B7" s="353"/>
      <c r="C7" s="47"/>
      <c r="D7" s="353" t="s">
        <v>231</v>
      </c>
      <c r="E7" s="353"/>
      <c r="F7" s="47"/>
      <c r="G7" s="353" t="s">
        <v>68</v>
      </c>
      <c r="H7" s="353"/>
    </row>
    <row r="8" spans="1:15" ht="24.9" customHeight="1" thickBot="1" x14ac:dyDescent="0.3">
      <c r="A8" s="353"/>
      <c r="B8" s="353"/>
      <c r="C8" s="47"/>
      <c r="D8" s="84" t="s">
        <v>313</v>
      </c>
      <c r="E8" s="82" t="s">
        <v>103</v>
      </c>
      <c r="F8" s="83"/>
      <c r="G8" s="84" t="s">
        <v>314</v>
      </c>
      <c r="H8" s="84" t="s">
        <v>312</v>
      </c>
    </row>
    <row r="9" spans="1:15" ht="24" customHeight="1" thickBot="1" x14ac:dyDescent="0.3">
      <c r="A9" s="347" t="s">
        <v>1</v>
      </c>
      <c r="B9" s="347"/>
      <c r="C9" s="47"/>
      <c r="D9" s="352" t="str">
        <f>IF(B12*B13=0,"Indiquez le nombre d'habitants et la surface de votre logement","")</f>
        <v>Indiquez le nombre d'habitants et la surface de votre logement</v>
      </c>
      <c r="E9" s="352"/>
      <c r="F9" s="47"/>
      <c r="G9" s="47"/>
      <c r="H9" s="47"/>
      <c r="J9" s="340" t="s">
        <v>311</v>
      </c>
      <c r="K9" s="341"/>
      <c r="L9" s="341"/>
      <c r="M9" s="341"/>
      <c r="N9" s="341"/>
      <c r="O9" s="341"/>
    </row>
    <row r="10" spans="1:15" ht="24" customHeight="1" thickBot="1" x14ac:dyDescent="0.3">
      <c r="A10" s="347"/>
      <c r="B10" s="347"/>
      <c r="C10" s="47"/>
      <c r="D10" s="352"/>
      <c r="E10" s="352"/>
      <c r="F10" s="47"/>
      <c r="G10" s="47"/>
      <c r="H10" s="47"/>
      <c r="J10" s="341"/>
      <c r="K10" s="341"/>
      <c r="L10" s="341"/>
      <c r="M10" s="341"/>
      <c r="N10" s="341"/>
      <c r="O10" s="341"/>
    </row>
    <row r="11" spans="1:15" ht="24" customHeight="1" thickBot="1" x14ac:dyDescent="0.3">
      <c r="A11" s="344" t="s">
        <v>35</v>
      </c>
      <c r="B11" s="344"/>
      <c r="C11" s="48"/>
      <c r="D11" s="48"/>
      <c r="E11" s="48"/>
      <c r="F11" s="48"/>
      <c r="G11" s="48"/>
      <c r="H11" s="48"/>
      <c r="J11" s="341"/>
      <c r="K11" s="341"/>
      <c r="L11" s="341"/>
      <c r="M11" s="341"/>
      <c r="N11" s="341"/>
      <c r="O11" s="341"/>
    </row>
    <row r="12" spans="1:15" ht="20.100000000000001" customHeight="1" thickBot="1" x14ac:dyDescent="0.3">
      <c r="A12" s="198" t="s">
        <v>232</v>
      </c>
      <c r="B12" s="272"/>
      <c r="C12" s="241"/>
      <c r="D12" s="63"/>
      <c r="E12" s="63"/>
      <c r="F12" s="234"/>
      <c r="G12" s="63"/>
      <c r="H12" s="266"/>
      <c r="J12" s="341"/>
      <c r="K12" s="341"/>
      <c r="L12" s="341"/>
      <c r="M12" s="341"/>
      <c r="N12" s="341"/>
      <c r="O12" s="341"/>
    </row>
    <row r="13" spans="1:15" ht="20.100000000000001" customHeight="1" thickBot="1" x14ac:dyDescent="0.3">
      <c r="A13" s="199" t="s">
        <v>251</v>
      </c>
      <c r="B13" s="273"/>
      <c r="C13" s="242"/>
      <c r="D13" s="60"/>
      <c r="E13" s="60"/>
      <c r="F13" s="235"/>
      <c r="G13" s="60"/>
      <c r="H13" s="267"/>
      <c r="J13" s="341"/>
      <c r="K13" s="341"/>
      <c r="L13" s="341"/>
      <c r="M13" s="341"/>
      <c r="N13" s="341"/>
      <c r="O13" s="341"/>
    </row>
    <row r="14" spans="1:15" ht="24" customHeight="1" thickBot="1" x14ac:dyDescent="0.3">
      <c r="A14" s="342" t="s">
        <v>248</v>
      </c>
      <c r="B14" s="342"/>
      <c r="C14" s="50"/>
      <c r="D14" s="351" t="s">
        <v>363</v>
      </c>
      <c r="E14" s="351"/>
      <c r="F14" s="351"/>
      <c r="G14" s="351"/>
      <c r="H14" s="351"/>
      <c r="J14" s="341"/>
      <c r="K14" s="341"/>
      <c r="L14" s="341"/>
      <c r="M14" s="341"/>
      <c r="N14" s="341"/>
      <c r="O14" s="341"/>
    </row>
    <row r="15" spans="1:15" ht="20.100000000000001" customHeight="1" thickBot="1" x14ac:dyDescent="0.3">
      <c r="A15" s="62" t="s">
        <v>181</v>
      </c>
      <c r="B15" s="272"/>
      <c r="C15" s="241"/>
      <c r="D15" s="64">
        <f>IF(H88,130,21.8181818181818)</f>
        <v>21.818181818181799</v>
      </c>
      <c r="E15" s="65" t="s">
        <v>315</v>
      </c>
      <c r="F15" s="236"/>
      <c r="G15" s="73">
        <f>IF(B12=0,0,B15*D15/$B$12/1000)</f>
        <v>0</v>
      </c>
      <c r="H15" s="259">
        <f>G15*44/12</f>
        <v>0</v>
      </c>
      <c r="J15" s="341"/>
      <c r="K15" s="341"/>
      <c r="L15" s="341"/>
      <c r="M15" s="341"/>
      <c r="N15" s="341"/>
      <c r="O15" s="341"/>
    </row>
    <row r="16" spans="1:15" ht="20.100000000000001" customHeight="1" thickBot="1" x14ac:dyDescent="0.3">
      <c r="A16" s="59" t="s">
        <v>233</v>
      </c>
      <c r="B16" s="273"/>
      <c r="C16" s="242"/>
      <c r="D16" s="61">
        <v>1.9990909090909093</v>
      </c>
      <c r="E16" s="65" t="s">
        <v>315</v>
      </c>
      <c r="F16" s="237"/>
      <c r="G16" s="72">
        <f>IF(B12=0,0,B16*D16/$B$12/1000)</f>
        <v>0</v>
      </c>
      <c r="H16" s="262">
        <f>G16*44/12</f>
        <v>0</v>
      </c>
      <c r="J16" s="341"/>
      <c r="K16" s="341"/>
      <c r="L16" s="341"/>
      <c r="M16" s="341"/>
      <c r="N16" s="341"/>
      <c r="O16" s="341"/>
    </row>
    <row r="17" spans="1:15" ht="24" customHeight="1" thickBot="1" x14ac:dyDescent="0.3">
      <c r="A17" s="342" t="s">
        <v>235</v>
      </c>
      <c r="B17" s="342"/>
      <c r="C17" s="50"/>
      <c r="D17" s="351" t="s">
        <v>363</v>
      </c>
      <c r="E17" s="351"/>
      <c r="F17" s="351"/>
      <c r="G17" s="351"/>
      <c r="H17" s="351"/>
      <c r="J17" s="341"/>
      <c r="K17" s="341"/>
      <c r="L17" s="341"/>
      <c r="M17" s="341"/>
      <c r="N17" s="341"/>
      <c r="O17" s="341"/>
    </row>
    <row r="18" spans="1:15" ht="20.100000000000001" customHeight="1" thickBot="1" x14ac:dyDescent="0.3">
      <c r="A18" s="68" t="s">
        <v>36</v>
      </c>
      <c r="B18" s="274"/>
      <c r="C18" s="243"/>
      <c r="D18" s="69">
        <v>59.338581818181822</v>
      </c>
      <c r="E18" s="65" t="s">
        <v>315</v>
      </c>
      <c r="F18" s="238"/>
      <c r="G18" s="71">
        <f>IF(B12=0,0,B18*D18/$B$12/1000)</f>
        <v>0</v>
      </c>
      <c r="H18" s="260">
        <f>G18*44/12</f>
        <v>0</v>
      </c>
      <c r="J18" s="341"/>
      <c r="K18" s="341"/>
      <c r="L18" s="341"/>
      <c r="M18" s="341"/>
      <c r="N18" s="341"/>
      <c r="O18" s="341"/>
    </row>
    <row r="19" spans="1:15" ht="20.100000000000001" customHeight="1" thickBot="1" x14ac:dyDescent="0.3">
      <c r="A19" s="67" t="s">
        <v>37</v>
      </c>
      <c r="B19" s="272"/>
      <c r="C19" s="241"/>
      <c r="D19" s="64">
        <v>1</v>
      </c>
      <c r="E19" s="65" t="s">
        <v>316</v>
      </c>
      <c r="F19" s="236"/>
      <c r="G19" s="66">
        <f>IF(B12=0,0,B19*D19/$B$12)</f>
        <v>0</v>
      </c>
      <c r="H19" s="260">
        <f>G19*44/12</f>
        <v>0</v>
      </c>
      <c r="J19" s="341"/>
      <c r="K19" s="341"/>
      <c r="L19" s="341"/>
      <c r="M19" s="341"/>
      <c r="N19" s="341"/>
      <c r="O19" s="341"/>
    </row>
    <row r="20" spans="1:15" s="9" customFormat="1" ht="32.1" customHeight="1" thickBot="1" x14ac:dyDescent="0.3">
      <c r="A20" s="30"/>
      <c r="B20" s="30"/>
      <c r="C20" s="43"/>
      <c r="D20" s="37"/>
      <c r="E20" s="37"/>
      <c r="F20" s="37"/>
      <c r="G20" s="37"/>
      <c r="H20" s="30"/>
    </row>
    <row r="21" spans="1:15" ht="24" customHeight="1" thickBot="1" x14ac:dyDescent="0.3">
      <c r="A21" s="347" t="s">
        <v>246</v>
      </c>
      <c r="B21" s="347"/>
      <c r="C21" s="47"/>
      <c r="D21" s="347"/>
      <c r="E21" s="347"/>
      <c r="F21" s="47"/>
      <c r="G21" s="47"/>
      <c r="H21" s="47"/>
      <c r="J21" s="340" t="s">
        <v>308</v>
      </c>
      <c r="K21" s="341"/>
      <c r="L21" s="341"/>
      <c r="M21" s="341"/>
      <c r="N21" s="341"/>
      <c r="O21" s="341"/>
    </row>
    <row r="22" spans="1:15" ht="24" customHeight="1" thickBot="1" x14ac:dyDescent="0.3">
      <c r="A22" s="347"/>
      <c r="B22" s="347"/>
      <c r="C22" s="47"/>
      <c r="D22" s="347"/>
      <c r="E22" s="347"/>
      <c r="F22" s="47"/>
      <c r="G22" s="47"/>
      <c r="H22" s="47"/>
      <c r="J22" s="341"/>
      <c r="K22" s="341"/>
      <c r="L22" s="341"/>
      <c r="M22" s="341"/>
      <c r="N22" s="341"/>
      <c r="O22" s="341"/>
    </row>
    <row r="23" spans="1:15" ht="24" customHeight="1" thickBot="1" x14ac:dyDescent="0.3">
      <c r="A23" s="344" t="s">
        <v>32</v>
      </c>
      <c r="B23" s="344"/>
      <c r="C23" s="48"/>
      <c r="D23" s="51"/>
      <c r="E23" s="52"/>
      <c r="F23" s="48"/>
      <c r="G23" s="54"/>
      <c r="H23" s="55"/>
      <c r="J23" s="341"/>
      <c r="K23" s="341"/>
      <c r="L23" s="341"/>
      <c r="M23" s="341"/>
      <c r="N23" s="341"/>
      <c r="O23" s="341"/>
    </row>
    <row r="24" spans="1:15" ht="20.100000000000001" customHeight="1" thickBot="1" x14ac:dyDescent="0.3">
      <c r="A24" s="62" t="s">
        <v>234</v>
      </c>
      <c r="B24" s="272"/>
      <c r="C24" s="241"/>
      <c r="D24" s="283">
        <v>1</v>
      </c>
      <c r="E24" s="284" t="s">
        <v>316</v>
      </c>
      <c r="F24" s="282"/>
      <c r="G24" s="285">
        <f>IF(B25=0,B24*D24*B26/100,B24*D24*B26/B25/100)</f>
        <v>0</v>
      </c>
      <c r="H24" s="286">
        <f>G24*44/12</f>
        <v>0</v>
      </c>
      <c r="J24" s="341"/>
      <c r="K24" s="341"/>
      <c r="L24" s="341"/>
      <c r="M24" s="341"/>
      <c r="N24" s="341"/>
      <c r="O24" s="341"/>
    </row>
    <row r="25" spans="1:15" ht="20.100000000000001" customHeight="1" thickBot="1" x14ac:dyDescent="0.35">
      <c r="A25" s="74" t="s">
        <v>236</v>
      </c>
      <c r="B25" s="275"/>
      <c r="C25" s="243"/>
      <c r="D25" s="290"/>
      <c r="E25" s="290"/>
      <c r="F25" s="239"/>
      <c r="G25" s="290"/>
      <c r="H25" s="291"/>
      <c r="J25" s="341"/>
      <c r="K25" s="341"/>
      <c r="L25" s="341"/>
      <c r="M25" s="341"/>
      <c r="N25" s="341"/>
      <c r="O25" s="341"/>
    </row>
    <row r="26" spans="1:15" ht="20.100000000000001" customHeight="1" thickBot="1" x14ac:dyDescent="0.35">
      <c r="A26" s="42" t="s">
        <v>237</v>
      </c>
      <c r="B26" s="276"/>
      <c r="C26" s="242"/>
      <c r="D26" s="292"/>
      <c r="E26" s="292"/>
      <c r="F26" s="240"/>
      <c r="G26" s="292"/>
      <c r="H26" s="293"/>
      <c r="J26" s="341"/>
      <c r="K26" s="341"/>
      <c r="L26" s="341"/>
      <c r="M26" s="341"/>
      <c r="N26" s="341"/>
      <c r="O26" s="341"/>
    </row>
    <row r="27" spans="1:15" ht="24" customHeight="1" thickBot="1" x14ac:dyDescent="0.3">
      <c r="A27" s="344" t="s">
        <v>33</v>
      </c>
      <c r="B27" s="344"/>
      <c r="C27" s="48"/>
      <c r="D27" s="56"/>
      <c r="E27" s="52"/>
      <c r="F27" s="53"/>
      <c r="G27" s="57"/>
      <c r="H27" s="264"/>
      <c r="J27" s="341"/>
      <c r="K27" s="341"/>
      <c r="L27" s="341"/>
      <c r="M27" s="341"/>
      <c r="N27" s="341"/>
      <c r="O27" s="341"/>
    </row>
    <row r="28" spans="1:15" ht="20.100000000000001" customHeight="1" thickBot="1" x14ac:dyDescent="0.3">
      <c r="A28" s="62" t="s">
        <v>234</v>
      </c>
      <c r="B28" s="272"/>
      <c r="C28" s="241"/>
      <c r="D28" s="287">
        <v>0.68363636363636404</v>
      </c>
      <c r="E28" s="284" t="s">
        <v>316</v>
      </c>
      <c r="F28" s="53"/>
      <c r="G28" s="288">
        <f>IF(B29=0,B28*D28*B30/100,B28*D28*B30/B29/100)</f>
        <v>0</v>
      </c>
      <c r="H28" s="289">
        <f>G28*44/12</f>
        <v>0</v>
      </c>
      <c r="J28" s="341"/>
      <c r="K28" s="341"/>
      <c r="L28" s="341"/>
      <c r="M28" s="341"/>
      <c r="N28" s="341"/>
      <c r="O28" s="341"/>
    </row>
    <row r="29" spans="1:15" ht="20.100000000000001" customHeight="1" thickBot="1" x14ac:dyDescent="0.35">
      <c r="A29" s="74" t="s">
        <v>236</v>
      </c>
      <c r="B29" s="275"/>
      <c r="C29" s="243"/>
      <c r="D29" s="290"/>
      <c r="E29" s="290"/>
      <c r="F29" s="239"/>
      <c r="G29" s="290"/>
      <c r="H29" s="291"/>
      <c r="J29" s="341"/>
      <c r="K29" s="341"/>
      <c r="L29" s="341"/>
      <c r="M29" s="341"/>
      <c r="N29" s="341"/>
      <c r="O29" s="341"/>
    </row>
    <row r="30" spans="1:15" ht="20.100000000000001" customHeight="1" thickBot="1" x14ac:dyDescent="0.35">
      <c r="A30" s="42" t="s">
        <v>237</v>
      </c>
      <c r="B30" s="276"/>
      <c r="C30" s="242"/>
      <c r="D30" s="292"/>
      <c r="E30" s="292"/>
      <c r="F30" s="240"/>
      <c r="G30" s="292"/>
      <c r="H30" s="293"/>
      <c r="J30" s="341"/>
      <c r="K30" s="341"/>
      <c r="L30" s="341"/>
      <c r="M30" s="341"/>
      <c r="N30" s="341"/>
      <c r="O30" s="341"/>
    </row>
    <row r="31" spans="1:15" ht="24" customHeight="1" thickBot="1" x14ac:dyDescent="0.3">
      <c r="A31" s="344" t="s">
        <v>99</v>
      </c>
      <c r="B31" s="344"/>
      <c r="C31" s="48"/>
      <c r="D31" s="51"/>
      <c r="E31" s="52"/>
      <c r="F31" s="53"/>
      <c r="G31" s="54"/>
      <c r="H31" s="264"/>
      <c r="J31" s="341"/>
      <c r="K31" s="341"/>
      <c r="L31" s="341"/>
      <c r="M31" s="341"/>
      <c r="N31" s="341"/>
      <c r="O31" s="341"/>
    </row>
    <row r="32" spans="1:15" ht="20.100000000000001" customHeight="1" thickBot="1" x14ac:dyDescent="0.3">
      <c r="A32" s="62" t="s">
        <v>234</v>
      </c>
      <c r="B32" s="272"/>
      <c r="C32" s="241"/>
      <c r="D32" s="283">
        <v>1</v>
      </c>
      <c r="E32" s="284" t="s">
        <v>104</v>
      </c>
      <c r="F32" s="53"/>
      <c r="G32" s="285">
        <f>B32*D32*B33/100</f>
        <v>0</v>
      </c>
      <c r="H32" s="289">
        <f>G32*44/12</f>
        <v>0</v>
      </c>
      <c r="J32" s="341"/>
      <c r="K32" s="341"/>
      <c r="L32" s="341"/>
      <c r="M32" s="341"/>
      <c r="N32" s="341"/>
      <c r="O32" s="341"/>
    </row>
    <row r="33" spans="1:15" ht="20.100000000000001" customHeight="1" thickBot="1" x14ac:dyDescent="0.35">
      <c r="A33" s="42" t="s">
        <v>237</v>
      </c>
      <c r="B33" s="276"/>
      <c r="C33" s="242"/>
      <c r="D33" s="294"/>
      <c r="E33" s="294"/>
      <c r="F33" s="244"/>
      <c r="G33" s="294"/>
      <c r="H33" s="295"/>
      <c r="J33" s="341"/>
      <c r="K33" s="341"/>
      <c r="L33" s="341"/>
      <c r="M33" s="341"/>
      <c r="N33" s="341"/>
      <c r="O33" s="341"/>
    </row>
    <row r="34" spans="1:15" ht="24" customHeight="1" thickBot="1" x14ac:dyDescent="0.3">
      <c r="A34" s="344" t="s">
        <v>21</v>
      </c>
      <c r="B34" s="344"/>
      <c r="C34" s="246"/>
      <c r="D34" s="49"/>
      <c r="E34" s="49"/>
      <c r="F34" s="49"/>
      <c r="G34" s="49"/>
      <c r="H34" s="265"/>
      <c r="J34" s="341"/>
      <c r="K34" s="341"/>
      <c r="L34" s="341"/>
      <c r="M34" s="341"/>
      <c r="N34" s="341"/>
      <c r="O34" s="341"/>
    </row>
    <row r="35" spans="1:15" ht="20.100000000000001" customHeight="1" thickBot="1" x14ac:dyDescent="0.3">
      <c r="A35" s="42" t="s">
        <v>238</v>
      </c>
      <c r="B35" s="276"/>
      <c r="C35" s="242"/>
      <c r="D35" s="12">
        <v>51.340909090909101</v>
      </c>
      <c r="E35" s="13" t="s">
        <v>317</v>
      </c>
      <c r="F35" s="245"/>
      <c r="G35" s="21">
        <f>D35*B35</f>
        <v>0</v>
      </c>
      <c r="H35" s="262">
        <f>G35*44/12</f>
        <v>0</v>
      </c>
      <c r="J35" s="341"/>
      <c r="K35" s="341"/>
      <c r="L35" s="341"/>
      <c r="M35" s="341"/>
      <c r="N35" s="341"/>
      <c r="O35" s="341"/>
    </row>
    <row r="36" spans="1:15" ht="24" customHeight="1" thickBot="1" x14ac:dyDescent="0.3">
      <c r="A36" s="344" t="s">
        <v>3</v>
      </c>
      <c r="B36" s="344"/>
      <c r="C36" s="246"/>
      <c r="D36" s="344"/>
      <c r="E36" s="344"/>
      <c r="F36" s="48"/>
      <c r="G36" s="342"/>
      <c r="H36" s="343"/>
      <c r="J36" s="341"/>
      <c r="K36" s="341"/>
      <c r="L36" s="341"/>
      <c r="M36" s="341"/>
      <c r="N36" s="341"/>
      <c r="O36" s="341"/>
    </row>
    <row r="37" spans="1:15" ht="20.100000000000001" customHeight="1" thickBot="1" x14ac:dyDescent="0.3">
      <c r="A37" s="42" t="s">
        <v>234</v>
      </c>
      <c r="B37" s="277"/>
      <c r="C37" s="242"/>
      <c r="D37" s="14">
        <v>0.15272727272727299</v>
      </c>
      <c r="E37" s="13" t="s">
        <v>318</v>
      </c>
      <c r="F37" s="245"/>
      <c r="G37" s="21">
        <f>D37*B37/100</f>
        <v>0</v>
      </c>
      <c r="H37" s="262">
        <f>G37*44/12</f>
        <v>0</v>
      </c>
      <c r="J37" s="341"/>
      <c r="K37" s="341"/>
      <c r="L37" s="341"/>
      <c r="M37" s="341"/>
      <c r="N37" s="341"/>
      <c r="O37" s="341"/>
    </row>
    <row r="38" spans="1:15" ht="24" customHeight="1" thickBot="1" x14ac:dyDescent="0.3">
      <c r="A38" s="344" t="s">
        <v>4</v>
      </c>
      <c r="B38" s="344"/>
      <c r="C38" s="246"/>
      <c r="D38" s="344"/>
      <c r="E38" s="344"/>
      <c r="F38" s="48"/>
      <c r="G38" s="342"/>
      <c r="H38" s="343"/>
      <c r="J38" s="341"/>
      <c r="K38" s="341"/>
      <c r="L38" s="341"/>
      <c r="M38" s="341"/>
      <c r="N38" s="341"/>
      <c r="O38" s="341"/>
    </row>
    <row r="39" spans="1:15" ht="20.100000000000001" customHeight="1" thickBot="1" x14ac:dyDescent="0.3">
      <c r="A39" s="62" t="s">
        <v>239</v>
      </c>
      <c r="B39" s="272"/>
      <c r="C39" s="241"/>
      <c r="D39" s="268">
        <v>0.54</v>
      </c>
      <c r="E39" s="65" t="s">
        <v>317</v>
      </c>
      <c r="F39" s="236"/>
      <c r="G39" s="66">
        <f>D39*B39*52</f>
        <v>0</v>
      </c>
      <c r="H39" s="259">
        <f>G39*44/12</f>
        <v>0</v>
      </c>
      <c r="J39" s="341"/>
      <c r="K39" s="341"/>
      <c r="L39" s="341"/>
      <c r="M39" s="341"/>
      <c r="N39" s="341"/>
      <c r="O39" s="341"/>
    </row>
    <row r="40" spans="1:15" ht="20.100000000000001" customHeight="1" thickBot="1" x14ac:dyDescent="0.3">
      <c r="A40" s="74" t="s">
        <v>240</v>
      </c>
      <c r="B40" s="274"/>
      <c r="C40" s="243"/>
      <c r="D40" s="269">
        <v>4.4999999999999998E-2</v>
      </c>
      <c r="E40" s="65" t="s">
        <v>317</v>
      </c>
      <c r="F40" s="238"/>
      <c r="G40" s="71">
        <f>D40*B40*52</f>
        <v>0</v>
      </c>
      <c r="H40" s="260">
        <f>G40*44/12</f>
        <v>0</v>
      </c>
      <c r="J40" s="341"/>
      <c r="K40" s="341"/>
      <c r="L40" s="341"/>
      <c r="M40" s="341"/>
      <c r="N40" s="341"/>
      <c r="O40" s="341"/>
    </row>
    <row r="41" spans="1:15" s="9" customFormat="1" ht="32.1" customHeight="1" thickBot="1" x14ac:dyDescent="0.3">
      <c r="A41" s="46"/>
      <c r="B41" s="37"/>
      <c r="C41" s="43"/>
      <c r="D41" s="43"/>
      <c r="E41" s="43"/>
      <c r="F41" s="43"/>
      <c r="G41" s="43"/>
      <c r="H41" s="30"/>
    </row>
    <row r="42" spans="1:15" ht="24" customHeight="1" thickBot="1" x14ac:dyDescent="0.3">
      <c r="A42" s="347" t="s">
        <v>7</v>
      </c>
      <c r="B42" s="347"/>
      <c r="C42" s="47"/>
      <c r="D42" s="47"/>
      <c r="E42" s="47"/>
      <c r="F42" s="47"/>
      <c r="G42" s="47"/>
      <c r="H42" s="47"/>
      <c r="J42" s="340" t="s">
        <v>309</v>
      </c>
      <c r="K42" s="341"/>
      <c r="L42" s="341"/>
      <c r="M42" s="341"/>
      <c r="N42" s="341"/>
      <c r="O42" s="341"/>
    </row>
    <row r="43" spans="1:15" ht="24" customHeight="1" thickBot="1" x14ac:dyDescent="0.3">
      <c r="A43" s="347"/>
      <c r="B43" s="347"/>
      <c r="C43" s="47"/>
      <c r="D43" s="47"/>
      <c r="E43" s="47"/>
      <c r="F43" s="47"/>
      <c r="G43" s="47"/>
      <c r="H43" s="47"/>
      <c r="J43" s="341"/>
      <c r="K43" s="341"/>
      <c r="L43" s="341"/>
      <c r="M43" s="341"/>
      <c r="N43" s="341"/>
      <c r="O43" s="341"/>
    </row>
    <row r="44" spans="1:15" s="11" customFormat="1" ht="24" customHeight="1" thickBot="1" x14ac:dyDescent="0.3">
      <c r="A44" s="344" t="s">
        <v>38</v>
      </c>
      <c r="B44" s="344"/>
      <c r="C44" s="48"/>
      <c r="D44" s="48"/>
      <c r="E44" s="48"/>
      <c r="F44" s="48"/>
      <c r="G44" s="48"/>
      <c r="H44" s="48"/>
      <c r="J44" s="341"/>
      <c r="K44" s="341"/>
      <c r="L44" s="341"/>
      <c r="M44" s="341"/>
      <c r="N44" s="341"/>
      <c r="O44" s="341"/>
    </row>
    <row r="45" spans="1:15" ht="20.100000000000001" customHeight="1" thickBot="1" x14ac:dyDescent="0.3">
      <c r="A45" s="68" t="s">
        <v>205</v>
      </c>
      <c r="B45" s="275"/>
      <c r="C45" s="243"/>
      <c r="D45" s="76">
        <v>5.4545454545454497</v>
      </c>
      <c r="E45" s="70" t="s">
        <v>319</v>
      </c>
      <c r="F45" s="238"/>
      <c r="G45" s="71">
        <f>D45*B45*52*(1 - $B$50 *$D$50)</f>
        <v>0</v>
      </c>
      <c r="H45" s="75">
        <f>G45*44/12</f>
        <v>0</v>
      </c>
      <c r="I45" s="15"/>
      <c r="J45" s="341"/>
      <c r="K45" s="341"/>
      <c r="L45" s="341"/>
      <c r="M45" s="341"/>
      <c r="N45" s="341"/>
      <c r="O45" s="341"/>
    </row>
    <row r="46" spans="1:15" ht="20.100000000000001" customHeight="1" thickBot="1" x14ac:dyDescent="0.3">
      <c r="A46" s="74" t="s">
        <v>9</v>
      </c>
      <c r="B46" s="275"/>
      <c r="C46" s="243"/>
      <c r="D46" s="76">
        <v>1.41409090909091</v>
      </c>
      <c r="E46" s="70" t="s">
        <v>319</v>
      </c>
      <c r="F46" s="238"/>
      <c r="G46" s="71">
        <f>D46*B46*52*(1 - $B$50 *$D$50)</f>
        <v>0</v>
      </c>
      <c r="H46" s="75">
        <f>G46*44/12</f>
        <v>0</v>
      </c>
      <c r="J46" s="341"/>
      <c r="K46" s="341"/>
      <c r="L46" s="341"/>
      <c r="M46" s="341"/>
      <c r="N46" s="341"/>
      <c r="O46" s="341"/>
    </row>
    <row r="47" spans="1:15" ht="20.100000000000001" customHeight="1" thickBot="1" x14ac:dyDescent="0.3">
      <c r="A47" s="68" t="s">
        <v>64</v>
      </c>
      <c r="B47" s="275"/>
      <c r="C47" s="243"/>
      <c r="D47" s="76">
        <v>0.81818181818181801</v>
      </c>
      <c r="E47" s="70" t="s">
        <v>319</v>
      </c>
      <c r="F47" s="238"/>
      <c r="G47" s="71">
        <f>D47*B47*52*(1 - $B$50 *$D$50)</f>
        <v>0</v>
      </c>
      <c r="H47" s="75">
        <f>G47*44/12</f>
        <v>0</v>
      </c>
      <c r="J47" s="341"/>
      <c r="K47" s="341"/>
      <c r="L47" s="341"/>
      <c r="M47" s="341"/>
      <c r="N47" s="341"/>
      <c r="O47" s="341"/>
    </row>
    <row r="48" spans="1:15" ht="20.100000000000001" customHeight="1" thickBot="1" x14ac:dyDescent="0.3">
      <c r="A48" s="74" t="s">
        <v>10</v>
      </c>
      <c r="B48" s="275"/>
      <c r="C48" s="243"/>
      <c r="D48" s="76">
        <v>0.52200000000000002</v>
      </c>
      <c r="E48" s="70" t="s">
        <v>319</v>
      </c>
      <c r="F48" s="238"/>
      <c r="G48" s="71">
        <f>D48*B48*52</f>
        <v>0</v>
      </c>
      <c r="H48" s="75">
        <f>G48*44/12</f>
        <v>0</v>
      </c>
      <c r="J48" s="341"/>
      <c r="K48" s="341"/>
      <c r="L48" s="341"/>
      <c r="M48" s="341"/>
      <c r="N48" s="341"/>
      <c r="O48" s="341"/>
    </row>
    <row r="49" spans="1:15" s="11" customFormat="1" ht="31.5" customHeight="1" thickBot="1" x14ac:dyDescent="0.3">
      <c r="A49" s="344" t="s">
        <v>97</v>
      </c>
      <c r="B49" s="344"/>
      <c r="C49" s="48"/>
      <c r="D49" s="349" t="s">
        <v>253</v>
      </c>
      <c r="E49" s="349"/>
      <c r="F49" s="81"/>
      <c r="G49" s="350" t="s">
        <v>254</v>
      </c>
      <c r="H49" s="350"/>
      <c r="J49" s="341"/>
      <c r="K49" s="341"/>
      <c r="L49" s="341"/>
      <c r="M49" s="341"/>
      <c r="N49" s="341"/>
      <c r="O49" s="341"/>
    </row>
    <row r="50" spans="1:15" ht="20.100000000000001" customHeight="1" thickBot="1" x14ac:dyDescent="0.3">
      <c r="A50" s="42" t="s">
        <v>98</v>
      </c>
      <c r="B50" s="278"/>
      <c r="C50" s="242"/>
      <c r="D50" s="18">
        <v>0.3</v>
      </c>
      <c r="E50" s="16"/>
      <c r="F50" s="247"/>
      <c r="G50" s="22">
        <f>SUM(G45:G47)*B50*D50/(1-B50*D50)</f>
        <v>0</v>
      </c>
      <c r="H50" s="262">
        <f>G50*44/12</f>
        <v>0</v>
      </c>
      <c r="J50" s="341"/>
      <c r="K50" s="341"/>
      <c r="L50" s="341"/>
      <c r="M50" s="341"/>
      <c r="N50" s="341"/>
      <c r="O50" s="341"/>
    </row>
    <row r="51" spans="1:15" s="11" customFormat="1" ht="24" customHeight="1" thickBot="1" x14ac:dyDescent="0.3">
      <c r="A51" s="344" t="s">
        <v>40</v>
      </c>
      <c r="B51" s="344"/>
      <c r="C51" s="48"/>
      <c r="D51" s="344"/>
      <c r="E51" s="344"/>
      <c r="F51" s="48"/>
      <c r="G51" s="342"/>
      <c r="H51" s="343"/>
      <c r="J51" s="341"/>
      <c r="K51" s="341"/>
      <c r="L51" s="341"/>
      <c r="M51" s="341"/>
      <c r="N51" s="341"/>
      <c r="O51" s="341"/>
    </row>
    <row r="52" spans="1:15" ht="20.100000000000001" customHeight="1" thickBot="1" x14ac:dyDescent="0.3">
      <c r="A52" s="68" t="s">
        <v>65</v>
      </c>
      <c r="B52" s="275"/>
      <c r="C52" s="243"/>
      <c r="D52" s="76">
        <v>2.7272727272727302</v>
      </c>
      <c r="E52" s="70" t="s">
        <v>319</v>
      </c>
      <c r="F52" s="238"/>
      <c r="G52" s="71">
        <f>D52*B52*52</f>
        <v>0</v>
      </c>
      <c r="H52" s="260">
        <f>G52*44/12</f>
        <v>0</v>
      </c>
      <c r="J52" s="341"/>
      <c r="K52" s="341"/>
      <c r="L52" s="341"/>
      <c r="M52" s="341"/>
      <c r="N52" s="341"/>
      <c r="O52" s="341"/>
    </row>
    <row r="53" spans="1:15" ht="20.100000000000001" customHeight="1" thickBot="1" x14ac:dyDescent="0.3">
      <c r="A53" s="67" t="s">
        <v>41</v>
      </c>
      <c r="B53" s="279"/>
      <c r="C53" s="241"/>
      <c r="D53" s="77">
        <v>0.658909090909091</v>
      </c>
      <c r="E53" s="70" t="s">
        <v>319</v>
      </c>
      <c r="F53" s="236"/>
      <c r="G53" s="66">
        <f>D53*B53*52</f>
        <v>0</v>
      </c>
      <c r="H53" s="260">
        <f>G53*44/12</f>
        <v>0</v>
      </c>
      <c r="J53" s="341"/>
      <c r="K53" s="341"/>
      <c r="L53" s="341"/>
      <c r="M53" s="341"/>
      <c r="N53" s="341"/>
      <c r="O53" s="341"/>
    </row>
    <row r="54" spans="1:15" ht="20.100000000000001" customHeight="1" thickBot="1" x14ac:dyDescent="0.3">
      <c r="A54" s="42" t="s">
        <v>179</v>
      </c>
      <c r="B54" s="276"/>
      <c r="C54" s="242"/>
      <c r="D54" s="14">
        <v>0.329454545454545</v>
      </c>
      <c r="E54" s="13" t="s">
        <v>320</v>
      </c>
      <c r="F54" s="245"/>
      <c r="G54" s="21">
        <f>D54*B54*52</f>
        <v>0</v>
      </c>
      <c r="H54" s="262">
        <f>G54*44/12</f>
        <v>0</v>
      </c>
      <c r="J54" s="341"/>
      <c r="K54" s="341"/>
      <c r="L54" s="341"/>
      <c r="M54" s="341"/>
      <c r="N54" s="341"/>
      <c r="O54" s="341"/>
    </row>
    <row r="55" spans="1:15" s="11" customFormat="1" ht="24" customHeight="1" thickBot="1" x14ac:dyDescent="0.3">
      <c r="A55" s="344" t="s">
        <v>219</v>
      </c>
      <c r="B55" s="344"/>
      <c r="C55" s="48"/>
      <c r="D55" s="344"/>
      <c r="E55" s="344"/>
      <c r="F55" s="48"/>
      <c r="G55" s="342"/>
      <c r="H55" s="343"/>
      <c r="J55" s="341"/>
      <c r="K55" s="341"/>
      <c r="L55" s="341"/>
      <c r="M55" s="341"/>
      <c r="N55" s="341"/>
      <c r="O55" s="341"/>
    </row>
    <row r="56" spans="1:15" ht="20.100000000000001" customHeight="1" thickBot="1" x14ac:dyDescent="0.3">
      <c r="A56" s="68" t="s">
        <v>242</v>
      </c>
      <c r="B56" s="275"/>
      <c r="C56" s="243"/>
      <c r="D56" s="78">
        <v>0.75436363636363635</v>
      </c>
      <c r="E56" s="70" t="s">
        <v>319</v>
      </c>
      <c r="F56" s="238"/>
      <c r="G56" s="71">
        <f>D56*B56*52</f>
        <v>0</v>
      </c>
      <c r="H56" s="260">
        <f>G56*44/12</f>
        <v>0</v>
      </c>
      <c r="I56" s="80"/>
      <c r="J56" s="341"/>
      <c r="K56" s="341"/>
      <c r="L56" s="341"/>
      <c r="M56" s="341"/>
      <c r="N56" s="341"/>
      <c r="O56" s="341"/>
    </row>
    <row r="57" spans="1:15" ht="20.100000000000001" customHeight="1" thickBot="1" x14ac:dyDescent="0.3">
      <c r="A57" s="68" t="s">
        <v>243</v>
      </c>
      <c r="B57" s="275"/>
      <c r="C57" s="243"/>
      <c r="D57" s="78">
        <v>3</v>
      </c>
      <c r="E57" s="70" t="s">
        <v>319</v>
      </c>
      <c r="F57" s="238"/>
      <c r="G57" s="71">
        <f>D57*B57*52</f>
        <v>0</v>
      </c>
      <c r="H57" s="260">
        <f>G57*44/12</f>
        <v>0</v>
      </c>
      <c r="I57" s="10"/>
      <c r="J57" s="341"/>
      <c r="K57" s="341"/>
      <c r="L57" s="341"/>
      <c r="M57" s="341"/>
      <c r="N57" s="341"/>
      <c r="O57" s="341"/>
    </row>
    <row r="58" spans="1:15" ht="20.100000000000001" customHeight="1" thickBot="1" x14ac:dyDescent="0.3">
      <c r="A58" s="42" t="s">
        <v>244</v>
      </c>
      <c r="B58" s="276"/>
      <c r="C58" s="242"/>
      <c r="D58" s="19">
        <v>3.1909090909090908E-2</v>
      </c>
      <c r="E58" s="70" t="s">
        <v>319</v>
      </c>
      <c r="F58" s="245"/>
      <c r="G58" s="21">
        <f>D58*B58*52</f>
        <v>0</v>
      </c>
      <c r="H58" s="262">
        <f>G58*44/12</f>
        <v>0</v>
      </c>
      <c r="I58" s="200"/>
      <c r="J58" s="341"/>
      <c r="K58" s="341"/>
      <c r="L58" s="341"/>
      <c r="M58" s="341"/>
      <c r="N58" s="341"/>
      <c r="O58" s="341"/>
    </row>
    <row r="59" spans="1:15" s="11" customFormat="1" ht="33" customHeight="1" thickBot="1" x14ac:dyDescent="0.3">
      <c r="A59" s="344" t="s">
        <v>241</v>
      </c>
      <c r="B59" s="344"/>
      <c r="C59" s="48"/>
      <c r="D59" s="344"/>
      <c r="E59" s="344"/>
      <c r="F59" s="48"/>
      <c r="G59" s="342"/>
      <c r="H59" s="343"/>
      <c r="I59" s="201"/>
      <c r="J59" s="341"/>
      <c r="K59" s="341"/>
      <c r="L59" s="341"/>
      <c r="M59" s="341"/>
      <c r="N59" s="341"/>
      <c r="O59" s="341"/>
    </row>
    <row r="60" spans="1:15" s="11" customFormat="1" ht="20.100000000000001" customHeight="1" thickBot="1" x14ac:dyDescent="0.3">
      <c r="A60" s="42" t="s">
        <v>245</v>
      </c>
      <c r="B60" s="276"/>
      <c r="C60" s="248"/>
      <c r="D60" s="20">
        <v>0.75436363636363601</v>
      </c>
      <c r="E60" s="70" t="s">
        <v>319</v>
      </c>
      <c r="F60" s="249"/>
      <c r="G60" s="22">
        <f>D60*B60*52</f>
        <v>0</v>
      </c>
      <c r="H60" s="263">
        <f>G60*44/12</f>
        <v>0</v>
      </c>
      <c r="J60" s="341"/>
      <c r="K60" s="341"/>
      <c r="L60" s="341"/>
      <c r="M60" s="341"/>
      <c r="N60" s="341"/>
      <c r="O60" s="341"/>
    </row>
    <row r="61" spans="1:15" s="11" customFormat="1" ht="24" customHeight="1" thickBot="1" x14ac:dyDescent="0.3">
      <c r="A61" s="344" t="s">
        <v>285</v>
      </c>
      <c r="B61" s="344"/>
      <c r="C61" s="48"/>
      <c r="D61" s="344"/>
      <c r="E61" s="344"/>
      <c r="F61" s="48"/>
      <c r="G61" s="342"/>
      <c r="H61" s="343"/>
      <c r="J61" s="341"/>
      <c r="K61" s="341"/>
      <c r="L61" s="341"/>
      <c r="M61" s="341"/>
      <c r="N61" s="341"/>
      <c r="O61" s="341"/>
    </row>
    <row r="62" spans="1:15" ht="20.100000000000001" customHeight="1" thickBot="1" x14ac:dyDescent="0.3">
      <c r="A62" s="62" t="s">
        <v>223</v>
      </c>
      <c r="B62" s="279"/>
      <c r="C62" s="241"/>
      <c r="D62" s="79">
        <v>0.15</v>
      </c>
      <c r="E62" s="70" t="s">
        <v>319</v>
      </c>
      <c r="F62" s="236"/>
      <c r="G62" s="66">
        <f>D62*B62*52</f>
        <v>0</v>
      </c>
      <c r="H62" s="259">
        <f>G62*44/12</f>
        <v>0</v>
      </c>
      <c r="J62" s="341"/>
      <c r="K62" s="341"/>
      <c r="L62" s="341"/>
      <c r="M62" s="341"/>
      <c r="N62" s="341"/>
      <c r="O62" s="341"/>
    </row>
    <row r="63" spans="1:15" ht="20.100000000000001" customHeight="1" thickBot="1" x14ac:dyDescent="0.3">
      <c r="A63" s="42" t="s">
        <v>222</v>
      </c>
      <c r="B63" s="276"/>
      <c r="C63" s="242"/>
      <c r="D63" s="19">
        <v>0.75</v>
      </c>
      <c r="E63" s="70" t="s">
        <v>319</v>
      </c>
      <c r="F63" s="245"/>
      <c r="G63" s="21">
        <f>D63*B63*52</f>
        <v>0</v>
      </c>
      <c r="H63" s="262">
        <f>G63*44/12</f>
        <v>0</v>
      </c>
      <c r="J63" s="341"/>
      <c r="K63" s="341"/>
      <c r="L63" s="341"/>
      <c r="M63" s="341"/>
      <c r="N63" s="341"/>
      <c r="O63" s="341"/>
    </row>
    <row r="64" spans="1:15" s="11" customFormat="1" ht="24" customHeight="1" thickBot="1" x14ac:dyDescent="0.3">
      <c r="A64" s="344" t="s">
        <v>42</v>
      </c>
      <c r="B64" s="344"/>
      <c r="C64" s="48"/>
      <c r="D64" s="344"/>
      <c r="E64" s="344"/>
      <c r="F64" s="48"/>
      <c r="G64" s="344"/>
      <c r="H64" s="344"/>
      <c r="J64" s="341"/>
      <c r="K64" s="341"/>
      <c r="L64" s="341"/>
      <c r="M64" s="341"/>
      <c r="N64" s="341"/>
      <c r="O64" s="341"/>
    </row>
    <row r="65" spans="1:15" ht="20.100000000000001" customHeight="1" thickBot="1" x14ac:dyDescent="0.3">
      <c r="A65" s="62" t="s">
        <v>220</v>
      </c>
      <c r="B65" s="279"/>
      <c r="C65" s="241"/>
      <c r="D65" s="79">
        <v>0.400090909090909</v>
      </c>
      <c r="E65" s="70" t="s">
        <v>319</v>
      </c>
      <c r="F65" s="236"/>
      <c r="G65" s="66">
        <f>D65*B65*52</f>
        <v>0</v>
      </c>
      <c r="H65" s="259">
        <f>G65*44/12</f>
        <v>0</v>
      </c>
      <c r="J65" s="341"/>
      <c r="K65" s="341"/>
      <c r="L65" s="341"/>
      <c r="M65" s="341"/>
      <c r="N65" s="341"/>
      <c r="O65" s="341"/>
    </row>
    <row r="66" spans="1:15" ht="20.100000000000001" customHeight="1" thickBot="1" x14ac:dyDescent="0.3">
      <c r="A66" s="42" t="s">
        <v>43</v>
      </c>
      <c r="B66" s="276"/>
      <c r="C66" s="242"/>
      <c r="D66" s="19">
        <v>0.163636363636364</v>
      </c>
      <c r="E66" s="70" t="s">
        <v>319</v>
      </c>
      <c r="F66" s="245"/>
      <c r="G66" s="21">
        <f>D66*B66*52</f>
        <v>0</v>
      </c>
      <c r="H66" s="261">
        <f>G66*44/12</f>
        <v>0</v>
      </c>
      <c r="J66" s="341"/>
      <c r="K66" s="341"/>
      <c r="L66" s="341"/>
      <c r="M66" s="341"/>
      <c r="N66" s="341"/>
      <c r="O66" s="341"/>
    </row>
    <row r="67" spans="1:15" s="11" customFormat="1" ht="24" customHeight="1" thickBot="1" x14ac:dyDescent="0.3">
      <c r="A67" s="344" t="s">
        <v>45</v>
      </c>
      <c r="B67" s="344"/>
      <c r="C67" s="48"/>
      <c r="D67" s="344"/>
      <c r="E67" s="344"/>
      <c r="F67" s="48"/>
      <c r="G67" s="344"/>
      <c r="H67" s="344"/>
      <c r="J67" s="341"/>
      <c r="K67" s="341"/>
      <c r="L67" s="341"/>
      <c r="M67" s="341"/>
      <c r="N67" s="341"/>
      <c r="O67" s="341"/>
    </row>
    <row r="68" spans="1:15" ht="20.100000000000001" customHeight="1" thickBot="1" x14ac:dyDescent="0.3">
      <c r="A68" s="253" t="s">
        <v>44</v>
      </c>
      <c r="B68" s="254" t="b">
        <v>0</v>
      </c>
      <c r="C68" s="242"/>
      <c r="D68" s="12">
        <v>30</v>
      </c>
      <c r="E68" s="251" t="s">
        <v>321</v>
      </c>
      <c r="F68" s="245"/>
      <c r="G68" s="252">
        <f>IF(B68,D68,0)</f>
        <v>0</v>
      </c>
      <c r="H68" s="258">
        <f>G68*44/12</f>
        <v>0</v>
      </c>
      <c r="J68" s="341"/>
      <c r="K68" s="341"/>
      <c r="L68" s="341"/>
      <c r="M68" s="341"/>
      <c r="N68" s="341"/>
      <c r="O68" s="341"/>
    </row>
    <row r="69" spans="1:15" s="9" customFormat="1" ht="32.1" customHeight="1" thickBot="1" x14ac:dyDescent="0.3">
      <c r="A69" s="37"/>
      <c r="B69" s="37"/>
      <c r="C69" s="43"/>
      <c r="D69" s="250"/>
      <c r="E69" s="43"/>
      <c r="F69" s="43"/>
      <c r="G69" s="43"/>
      <c r="H69" s="30"/>
      <c r="I69" s="30"/>
    </row>
    <row r="70" spans="1:15" ht="24" customHeight="1" thickBot="1" x14ac:dyDescent="0.3">
      <c r="A70" s="347" t="s">
        <v>58</v>
      </c>
      <c r="B70" s="347"/>
      <c r="C70" s="47"/>
      <c r="D70" s="47"/>
      <c r="E70" s="47"/>
      <c r="F70" s="47"/>
      <c r="G70" s="47"/>
      <c r="H70" s="47"/>
      <c r="J70" s="340" t="s">
        <v>307</v>
      </c>
      <c r="K70" s="341"/>
      <c r="L70" s="341"/>
      <c r="M70" s="341"/>
      <c r="N70" s="341"/>
      <c r="O70" s="341"/>
    </row>
    <row r="71" spans="1:15" ht="24" customHeight="1" thickBot="1" x14ac:dyDescent="0.3">
      <c r="A71" s="347"/>
      <c r="B71" s="347"/>
      <c r="C71" s="47"/>
      <c r="D71" s="47"/>
      <c r="E71" s="47"/>
      <c r="F71" s="47"/>
      <c r="G71" s="47"/>
      <c r="H71" s="47"/>
      <c r="J71" s="341"/>
      <c r="K71" s="341"/>
      <c r="L71" s="341"/>
      <c r="M71" s="341"/>
      <c r="N71" s="341"/>
      <c r="O71" s="341"/>
    </row>
    <row r="72" spans="1:15" ht="24" customHeight="1" thickBot="1" x14ac:dyDescent="0.3">
      <c r="A72" s="344" t="s">
        <v>228</v>
      </c>
      <c r="B72" s="344"/>
      <c r="C72" s="48"/>
      <c r="D72" s="48"/>
      <c r="E72" s="48"/>
      <c r="F72" s="48"/>
      <c r="G72" s="48"/>
      <c r="H72" s="48"/>
      <c r="J72" s="341"/>
      <c r="K72" s="341"/>
      <c r="L72" s="341"/>
      <c r="M72" s="341"/>
      <c r="N72" s="341"/>
      <c r="O72" s="341"/>
    </row>
    <row r="73" spans="1:15" ht="30.6" thickBot="1" x14ac:dyDescent="0.3">
      <c r="A73" s="62" t="s">
        <v>249</v>
      </c>
      <c r="B73" s="272"/>
      <c r="C73" s="241"/>
      <c r="D73" s="64">
        <v>907.59740259740249</v>
      </c>
      <c r="E73" s="65" t="s">
        <v>322</v>
      </c>
      <c r="F73" s="236"/>
      <c r="G73" s="66">
        <f>D73*B73/1000</f>
        <v>0</v>
      </c>
      <c r="H73" s="259">
        <f>G73*44/12</f>
        <v>0</v>
      </c>
      <c r="J73" s="341"/>
      <c r="K73" s="341"/>
      <c r="L73" s="341"/>
      <c r="M73" s="341"/>
      <c r="N73" s="341"/>
      <c r="O73" s="341"/>
    </row>
    <row r="74" spans="1:15" ht="46.5" customHeight="1" thickBot="1" x14ac:dyDescent="0.3">
      <c r="A74" s="74" t="s">
        <v>250</v>
      </c>
      <c r="B74" s="274"/>
      <c r="C74" s="243"/>
      <c r="D74" s="69">
        <v>34.772727272727273</v>
      </c>
      <c r="E74" s="65" t="s">
        <v>322</v>
      </c>
      <c r="F74" s="238"/>
      <c r="G74" s="71">
        <f>D74*B74/1000</f>
        <v>0</v>
      </c>
      <c r="H74" s="260">
        <f>G74*44/12</f>
        <v>0</v>
      </c>
      <c r="J74" s="341"/>
      <c r="K74" s="341"/>
      <c r="L74" s="341"/>
      <c r="M74" s="341"/>
      <c r="N74" s="341"/>
      <c r="O74" s="341"/>
    </row>
    <row r="75" spans="1:15" s="9" customFormat="1" ht="32.1" customHeight="1" thickBot="1" x14ac:dyDescent="0.3">
      <c r="A75" s="45"/>
      <c r="B75" s="45"/>
      <c r="C75" s="43"/>
      <c r="D75" s="43"/>
      <c r="E75" s="43"/>
      <c r="F75" s="43"/>
      <c r="G75" s="43"/>
      <c r="H75" s="30"/>
    </row>
    <row r="76" spans="1:15" ht="24" customHeight="1" x14ac:dyDescent="0.25">
      <c r="A76" s="347" t="s">
        <v>47</v>
      </c>
      <c r="B76" s="347"/>
      <c r="C76" s="47"/>
      <c r="D76" s="47"/>
      <c r="E76" s="47"/>
      <c r="F76" s="47"/>
      <c r="G76" s="47"/>
      <c r="H76" s="47"/>
      <c r="J76" s="331" t="s">
        <v>310</v>
      </c>
      <c r="K76" s="332"/>
      <c r="L76" s="332"/>
      <c r="M76" s="332"/>
      <c r="N76" s="332"/>
      <c r="O76" s="333"/>
    </row>
    <row r="77" spans="1:15" ht="24" customHeight="1" x14ac:dyDescent="0.25">
      <c r="A77" s="347"/>
      <c r="B77" s="347"/>
      <c r="C77" s="47"/>
      <c r="D77" s="47"/>
      <c r="E77" s="47"/>
      <c r="F77" s="47"/>
      <c r="G77" s="47"/>
      <c r="H77" s="47"/>
      <c r="J77" s="334"/>
      <c r="K77" s="335"/>
      <c r="L77" s="335"/>
      <c r="M77" s="335"/>
      <c r="N77" s="335"/>
      <c r="O77" s="336"/>
    </row>
    <row r="78" spans="1:15" ht="39" customHeight="1" x14ac:dyDescent="0.25">
      <c r="A78" s="344" t="s">
        <v>324</v>
      </c>
      <c r="B78" s="344"/>
      <c r="C78" s="48"/>
      <c r="D78" s="48"/>
      <c r="E78" s="48"/>
      <c r="F78" s="48"/>
      <c r="G78" s="48"/>
      <c r="H78" s="48"/>
      <c r="J78" s="334"/>
      <c r="K78" s="335"/>
      <c r="L78" s="335"/>
      <c r="M78" s="335"/>
      <c r="N78" s="335"/>
      <c r="O78" s="336"/>
    </row>
    <row r="79" spans="1:15" ht="20.100000000000001" customHeight="1" thickBot="1" x14ac:dyDescent="0.3">
      <c r="A79" s="62" t="s">
        <v>48</v>
      </c>
      <c r="B79" s="281"/>
      <c r="C79" s="241"/>
      <c r="D79" s="77">
        <v>3.0852272727272729</v>
      </c>
      <c r="E79" s="65" t="s">
        <v>322</v>
      </c>
      <c r="F79" s="236"/>
      <c r="G79" s="66">
        <f>D79*B79/1000</f>
        <v>0</v>
      </c>
      <c r="H79" s="259">
        <f>G79*44/12</f>
        <v>0</v>
      </c>
      <c r="J79" s="334"/>
      <c r="K79" s="335"/>
      <c r="L79" s="335"/>
      <c r="M79" s="335"/>
      <c r="N79" s="335"/>
      <c r="O79" s="336"/>
    </row>
    <row r="80" spans="1:15" ht="20.100000000000001" customHeight="1" thickBot="1" x14ac:dyDescent="0.3">
      <c r="A80" s="74" t="s">
        <v>49</v>
      </c>
      <c r="B80" s="280"/>
      <c r="C80" s="243"/>
      <c r="D80" s="76">
        <v>0.92727272727272725</v>
      </c>
      <c r="E80" s="65" t="s">
        <v>322</v>
      </c>
      <c r="F80" s="238"/>
      <c r="G80" s="71">
        <f>D80*B80/1000</f>
        <v>0</v>
      </c>
      <c r="H80" s="260">
        <f>G80*44/12</f>
        <v>0</v>
      </c>
      <c r="J80" s="337"/>
      <c r="K80" s="338"/>
      <c r="L80" s="338"/>
      <c r="M80" s="338"/>
      <c r="N80" s="338"/>
      <c r="O80" s="339"/>
    </row>
    <row r="81" spans="1:8" s="9" customFormat="1" ht="32.1" customHeight="1" x14ac:dyDescent="0.25">
      <c r="A81" s="45"/>
      <c r="B81" s="45"/>
      <c r="C81" s="43"/>
      <c r="D81" s="43"/>
      <c r="E81" s="43"/>
      <c r="F81" s="43"/>
      <c r="G81" s="43"/>
      <c r="H81" s="30"/>
    </row>
    <row r="82" spans="1:8" ht="24" customHeight="1" x14ac:dyDescent="0.25">
      <c r="A82" s="347" t="s">
        <v>50</v>
      </c>
      <c r="B82" s="347"/>
      <c r="C82" s="47"/>
      <c r="D82" s="47"/>
      <c r="E82" s="47"/>
      <c r="F82" s="47"/>
      <c r="G82" s="47"/>
      <c r="H82" s="47"/>
    </row>
    <row r="83" spans="1:8" ht="24" customHeight="1" x14ac:dyDescent="0.25">
      <c r="A83" s="347"/>
      <c r="B83" s="347"/>
      <c r="C83" s="47"/>
      <c r="D83" s="47"/>
      <c r="E83" s="47"/>
      <c r="F83" s="47"/>
      <c r="G83" s="47"/>
      <c r="H83" s="47"/>
    </row>
    <row r="84" spans="1:8" ht="47.25" customHeight="1" x14ac:dyDescent="0.25">
      <c r="A84" s="344" t="s">
        <v>252</v>
      </c>
      <c r="B84" s="344"/>
      <c r="C84" s="48"/>
      <c r="D84" s="48"/>
      <c r="E84" s="48"/>
      <c r="F84" s="48"/>
      <c r="G84" s="48"/>
      <c r="H84" s="48"/>
    </row>
    <row r="85" spans="1:8" ht="20.100000000000001" customHeight="1" thickBot="1" x14ac:dyDescent="0.3">
      <c r="A85" s="348" t="s">
        <v>51</v>
      </c>
      <c r="B85" s="348"/>
      <c r="C85" s="255"/>
      <c r="D85" s="256">
        <v>350.11636363636359</v>
      </c>
      <c r="E85" s="251" t="s">
        <v>323</v>
      </c>
      <c r="F85" s="257"/>
      <c r="G85" s="252">
        <f>D85</f>
        <v>350.11636363636359</v>
      </c>
      <c r="H85" s="258">
        <f>G85*44/12</f>
        <v>1283.7599999999998</v>
      </c>
    </row>
    <row r="86" spans="1:8" x14ac:dyDescent="0.25">
      <c r="A86" s="15"/>
      <c r="B86" s="15"/>
      <c r="D86" s="15"/>
      <c r="E86" s="15"/>
      <c r="F86" s="43"/>
      <c r="G86" s="15"/>
      <c r="H86" s="15"/>
    </row>
    <row r="87" spans="1:8" ht="17.399999999999999" x14ac:dyDescent="0.3">
      <c r="A87" s="345" t="s">
        <v>67</v>
      </c>
      <c r="B87" s="345"/>
      <c r="C87" s="345"/>
      <c r="D87" s="345"/>
      <c r="E87" s="345"/>
      <c r="F87" s="345"/>
      <c r="G87" s="345"/>
      <c r="H87" s="345"/>
    </row>
    <row r="88" spans="1:8" ht="124.5" customHeight="1" x14ac:dyDescent="0.25">
      <c r="A88" s="346" t="s">
        <v>183</v>
      </c>
      <c r="B88" s="346"/>
      <c r="C88" s="346"/>
      <c r="D88" s="346"/>
      <c r="E88" s="346"/>
      <c r="F88" s="346"/>
      <c r="G88" s="346"/>
      <c r="H88" s="17" t="b">
        <v>0</v>
      </c>
    </row>
    <row r="89" spans="1:8" x14ac:dyDescent="0.25">
      <c r="A89" s="11"/>
      <c r="B89" s="11"/>
      <c r="D89" s="11"/>
      <c r="E89" s="11"/>
      <c r="F89" s="44"/>
      <c r="G89" s="11"/>
      <c r="H89" s="11"/>
    </row>
    <row r="101" ht="12.75" customHeight="1" x14ac:dyDescent="0.25"/>
  </sheetData>
  <sheetProtection password="9FB3" sheet="1" objects="1" scenarios="1"/>
  <mergeCells count="60">
    <mergeCell ref="A1:H1"/>
    <mergeCell ref="A7:B8"/>
    <mergeCell ref="D7:E7"/>
    <mergeCell ref="G7:H7"/>
    <mergeCell ref="A11:B11"/>
    <mergeCell ref="A14:B14"/>
    <mergeCell ref="D14:H14"/>
    <mergeCell ref="A17:B17"/>
    <mergeCell ref="A9:B10"/>
    <mergeCell ref="D9:E10"/>
    <mergeCell ref="D17:H17"/>
    <mergeCell ref="A21:B22"/>
    <mergeCell ref="A23:B23"/>
    <mergeCell ref="A27:B27"/>
    <mergeCell ref="A31:B31"/>
    <mergeCell ref="A34:B34"/>
    <mergeCell ref="A36:B36"/>
    <mergeCell ref="A38:B38"/>
    <mergeCell ref="A42:B43"/>
    <mergeCell ref="A44:B44"/>
    <mergeCell ref="D38:E38"/>
    <mergeCell ref="D36:E36"/>
    <mergeCell ref="G49:H49"/>
    <mergeCell ref="A51:B51"/>
    <mergeCell ref="A55:B55"/>
    <mergeCell ref="D55:E55"/>
    <mergeCell ref="D51:E51"/>
    <mergeCell ref="A64:B64"/>
    <mergeCell ref="D64:E64"/>
    <mergeCell ref="D61:E61"/>
    <mergeCell ref="D59:E59"/>
    <mergeCell ref="A49:B49"/>
    <mergeCell ref="D49:E49"/>
    <mergeCell ref="G38:H38"/>
    <mergeCell ref="G36:H36"/>
    <mergeCell ref="A87:H87"/>
    <mergeCell ref="A88:G88"/>
    <mergeCell ref="D21:E22"/>
    <mergeCell ref="A78:B78"/>
    <mergeCell ref="A82:B83"/>
    <mergeCell ref="A84:B84"/>
    <mergeCell ref="A85:B85"/>
    <mergeCell ref="A67:B67"/>
    <mergeCell ref="A70:B71"/>
    <mergeCell ref="A72:B72"/>
    <mergeCell ref="A76:B77"/>
    <mergeCell ref="D67:E67"/>
    <mergeCell ref="A59:B59"/>
    <mergeCell ref="A61:B61"/>
    <mergeCell ref="G59:H59"/>
    <mergeCell ref="G55:H55"/>
    <mergeCell ref="G51:H51"/>
    <mergeCell ref="G67:H67"/>
    <mergeCell ref="G64:H64"/>
    <mergeCell ref="G61:H61"/>
    <mergeCell ref="J76:O80"/>
    <mergeCell ref="J9:O19"/>
    <mergeCell ref="J21:O40"/>
    <mergeCell ref="J42:O68"/>
    <mergeCell ref="J70:O74"/>
  </mergeCells>
  <conditionalFormatting sqref="B15:B16 B18:B19 B24:B26 B28:B30 B32:B33 B35 B37 B39:B40 B45:B48 B50 B52:B54 B56:B58 B60 B62:B63 B65:B66 B68 B73:B74 B79:B80 B12:B13">
    <cfRule type="containsBlanks" dxfId="5" priority="3">
      <formula>LEN(TRIM(B12))=0</formula>
    </cfRule>
  </conditionalFormatting>
  <hyperlinks>
    <hyperlink ref="E8" location="FAQ!A3" display=" (cf. foire aux questions)"/>
    <hyperlink ref="D17:H17" location="'Conso Energie'!A1" display="(Pour une aide à l'estimation, voir la page dédié)"/>
    <hyperlink ref="D14:H14" location="'Conso Energie'!A1" display="(Pour une aide à l'estimation, voir la page dédié)"/>
  </hyperlinks>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91617" r:id="rId4" name="Check Box 1">
              <controlPr defaultSize="0" autoFill="0" autoLine="0" autoPict="0">
                <anchor moveWithCells="1">
                  <from>
                    <xdr:col>1</xdr:col>
                    <xdr:colOff>365760</xdr:colOff>
                    <xdr:row>67</xdr:row>
                    <xdr:rowOff>7620</xdr:rowOff>
                  </from>
                  <to>
                    <xdr:col>1</xdr:col>
                    <xdr:colOff>563880</xdr:colOff>
                    <xdr:row>68</xdr:row>
                    <xdr:rowOff>30480</xdr:rowOff>
                  </to>
                </anchor>
              </controlPr>
            </control>
          </mc:Choice>
        </mc:AlternateContent>
        <mc:AlternateContent xmlns:mc="http://schemas.openxmlformats.org/markup-compatibility/2006">
          <mc:Choice Requires="x14">
            <control shapeId="1391618" r:id="rId5" name="Check Box 2">
              <controlPr defaultSize="0" autoFill="0" autoLine="0" autoPict="0">
                <anchor moveWithCells="1">
                  <from>
                    <xdr:col>7</xdr:col>
                    <xdr:colOff>358140</xdr:colOff>
                    <xdr:row>87</xdr:row>
                    <xdr:rowOff>586740</xdr:rowOff>
                  </from>
                  <to>
                    <xdr:col>7</xdr:col>
                    <xdr:colOff>571500</xdr:colOff>
                    <xdr:row>87</xdr:row>
                    <xdr:rowOff>845820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8"/>
  <sheetViews>
    <sheetView showGridLines="0" workbookViewId="0">
      <selection activeCell="D164" sqref="D164"/>
    </sheetView>
  </sheetViews>
  <sheetFormatPr defaultColWidth="11.44140625" defaultRowHeight="13.2" x14ac:dyDescent="0.25"/>
  <cols>
    <col min="1" max="1" width="31.88671875" style="8" customWidth="1"/>
    <col min="2" max="2" width="31" style="23" customWidth="1"/>
    <col min="3" max="3" width="16.6640625" style="3" customWidth="1"/>
    <col min="4" max="4" width="16.6640625" style="8" customWidth="1"/>
    <col min="5" max="5" width="3.6640625" style="8" customWidth="1"/>
    <col min="6" max="6" width="21.44140625" style="8" customWidth="1"/>
    <col min="7" max="9" width="11.44140625" style="8"/>
    <col min="10" max="10" width="4.33203125" style="8" customWidth="1"/>
    <col min="11" max="11" width="4.6640625" style="8" customWidth="1"/>
    <col min="12" max="12" width="11.44140625" style="8"/>
    <col min="13" max="13" width="11.44140625" style="8" customWidth="1"/>
    <col min="14" max="14" width="62.44140625" style="8" customWidth="1"/>
    <col min="15" max="16384" width="11.44140625" style="8"/>
  </cols>
  <sheetData>
    <row r="1" spans="1:14" ht="43.2" customHeight="1" x14ac:dyDescent="0.25">
      <c r="A1" s="327" t="s">
        <v>290</v>
      </c>
      <c r="B1" s="327"/>
      <c r="C1" s="327"/>
      <c r="D1" s="327"/>
      <c r="E1" s="327"/>
      <c r="F1" s="327"/>
    </row>
    <row r="2" spans="1:14" ht="7.2" customHeight="1" x14ac:dyDescent="0.25">
      <c r="N2" s="439" t="s">
        <v>194</v>
      </c>
    </row>
    <row r="3" spans="1:14" x14ac:dyDescent="0.25">
      <c r="N3" s="439" t="s">
        <v>269</v>
      </c>
    </row>
    <row r="4" spans="1:14" x14ac:dyDescent="0.25">
      <c r="N4" s="439" t="s">
        <v>270</v>
      </c>
    </row>
    <row r="5" spans="1:14" x14ac:dyDescent="0.25">
      <c r="N5" s="439" t="s">
        <v>271</v>
      </c>
    </row>
    <row r="6" spans="1:14" x14ac:dyDescent="0.25">
      <c r="N6" s="439" t="s">
        <v>272</v>
      </c>
    </row>
    <row r="7" spans="1:14" ht="30" x14ac:dyDescent="0.25">
      <c r="B7" s="116"/>
      <c r="C7" s="203" t="s">
        <v>182</v>
      </c>
      <c r="D7" s="202" t="s">
        <v>78</v>
      </c>
      <c r="E7" s="117"/>
      <c r="F7" s="117"/>
      <c r="G7" s="15"/>
      <c r="H7" s="15"/>
      <c r="I7" s="15"/>
      <c r="J7" s="15"/>
    </row>
    <row r="8" spans="1:14" ht="14.4" x14ac:dyDescent="0.3">
      <c r="A8" s="86"/>
      <c r="B8" s="110"/>
      <c r="C8" s="270" t="s">
        <v>268</v>
      </c>
      <c r="D8" s="271" t="s">
        <v>268</v>
      </c>
      <c r="E8" s="117"/>
      <c r="F8" s="117"/>
      <c r="G8" s="15"/>
      <c r="H8" s="15"/>
      <c r="I8" s="15"/>
      <c r="J8" s="15"/>
    </row>
    <row r="9" spans="1:14" ht="28.8" customHeight="1" thickBot="1" x14ac:dyDescent="0.3">
      <c r="A9" s="373" t="s">
        <v>292</v>
      </c>
      <c r="B9" s="153" t="s">
        <v>165</v>
      </c>
      <c r="C9" s="111">
        <f>C169</f>
        <v>0</v>
      </c>
      <c r="D9" s="134">
        <f>D169</f>
        <v>0</v>
      </c>
      <c r="E9" s="356" t="str">
        <f>IF(C9&lt;500,N2,IF(C9&lt;1500,N3,IF(C9&lt;C10,N4,IF(C9&lt;3500,N5,N6))))</f>
        <v>Bravo, si tout le monde avait le même impact que vous, le problème du changement climatique serait résolu ! Continuez à montrer l'exemple !</v>
      </c>
      <c r="F9" s="357"/>
      <c r="G9" s="357"/>
      <c r="H9" s="357"/>
      <c r="I9" s="357"/>
      <c r="J9" s="357"/>
    </row>
    <row r="10" spans="1:14" ht="28.8" customHeight="1" thickBot="1" x14ac:dyDescent="0.3">
      <c r="A10" s="360"/>
      <c r="B10" s="93" t="s">
        <v>79</v>
      </c>
      <c r="C10" s="145">
        <f>C170</f>
        <v>2280.0989090909093</v>
      </c>
      <c r="D10" s="146">
        <f>D170</f>
        <v>8360.3626666666678</v>
      </c>
      <c r="E10" s="356"/>
      <c r="F10" s="357"/>
      <c r="G10" s="357"/>
      <c r="H10" s="357"/>
      <c r="I10" s="357"/>
      <c r="J10" s="357"/>
    </row>
    <row r="11" spans="1:14" ht="11.25" customHeight="1" thickBot="1" x14ac:dyDescent="0.35">
      <c r="A11" s="86"/>
      <c r="B11" s="87"/>
      <c r="C11" s="87"/>
      <c r="D11" s="87"/>
      <c r="E11" s="88"/>
      <c r="F11" s="32"/>
    </row>
    <row r="12" spans="1:14" ht="15.6" thickBot="1" x14ac:dyDescent="0.35">
      <c r="A12" s="358" t="s">
        <v>291</v>
      </c>
      <c r="B12" s="152" t="s">
        <v>165</v>
      </c>
      <c r="C12" s="96">
        <f>C177</f>
        <v>350.11636363636359</v>
      </c>
      <c r="D12" s="137">
        <f>D177</f>
        <v>1283.7599999999998</v>
      </c>
      <c r="E12" s="88"/>
      <c r="F12" s="7"/>
    </row>
    <row r="13" spans="1:14" ht="15.6" thickBot="1" x14ac:dyDescent="0.35">
      <c r="A13" s="359"/>
      <c r="B13" s="48" t="s">
        <v>79</v>
      </c>
      <c r="C13" s="147">
        <f>C178</f>
        <v>2630.2149090909093</v>
      </c>
      <c r="D13" s="148">
        <f>D178</f>
        <v>9644.1213333333344</v>
      </c>
      <c r="E13" s="135"/>
      <c r="F13" s="7"/>
    </row>
    <row r="14" spans="1:14" ht="15.6" thickBot="1" x14ac:dyDescent="0.35">
      <c r="A14" s="359"/>
      <c r="B14" s="48" t="s">
        <v>218</v>
      </c>
      <c r="C14" s="147">
        <v>500</v>
      </c>
      <c r="D14" s="148">
        <v>1800</v>
      </c>
      <c r="E14" s="88"/>
      <c r="F14" s="7"/>
    </row>
    <row r="37" spans="1:11" ht="13.8" thickBot="1" x14ac:dyDescent="0.3"/>
    <row r="38" spans="1:11" ht="15.6" thickBot="1" x14ac:dyDescent="0.35">
      <c r="A38" s="360" t="s">
        <v>1</v>
      </c>
      <c r="B38" s="344" t="s">
        <v>255</v>
      </c>
      <c r="C38" s="344"/>
      <c r="D38" s="344"/>
      <c r="E38" s="91"/>
      <c r="F38" s="354" t="s">
        <v>296</v>
      </c>
      <c r="G38" s="355"/>
      <c r="H38" s="355"/>
      <c r="I38" s="355"/>
      <c r="J38" s="355"/>
      <c r="K38" s="355"/>
    </row>
    <row r="39" spans="1:11" ht="15.6" thickBot="1" x14ac:dyDescent="0.35">
      <c r="A39" s="360"/>
      <c r="B39" s="99"/>
      <c r="C39" s="97" t="s">
        <v>77</v>
      </c>
      <c r="D39" s="97" t="s">
        <v>78</v>
      </c>
      <c r="E39" s="91"/>
      <c r="F39" s="355"/>
      <c r="G39" s="355"/>
      <c r="H39" s="355"/>
      <c r="I39" s="355"/>
      <c r="J39" s="355"/>
      <c r="K39" s="355"/>
    </row>
    <row r="40" spans="1:11" ht="15.6" thickBot="1" x14ac:dyDescent="0.35">
      <c r="A40" s="360"/>
      <c r="B40" s="100" t="s">
        <v>18</v>
      </c>
      <c r="C40" s="101">
        <f>Saisie!G15+Saisie!G16</f>
        <v>0</v>
      </c>
      <c r="D40" s="101">
        <f>C40*44/12</f>
        <v>0</v>
      </c>
      <c r="E40" s="91"/>
      <c r="F40" s="355"/>
      <c r="G40" s="355"/>
      <c r="H40" s="355"/>
      <c r="I40" s="355"/>
      <c r="J40" s="355"/>
      <c r="K40" s="355"/>
    </row>
    <row r="41" spans="1:11" ht="15.6" thickBot="1" x14ac:dyDescent="0.35">
      <c r="A41" s="360"/>
      <c r="B41" s="102" t="s">
        <v>19</v>
      </c>
      <c r="C41" s="103">
        <f>Saisie!G18</f>
        <v>0</v>
      </c>
      <c r="D41" s="103">
        <f>C41*44/12</f>
        <v>0</v>
      </c>
      <c r="E41" s="91"/>
      <c r="F41" s="355"/>
      <c r="G41" s="355"/>
      <c r="H41" s="355"/>
      <c r="I41" s="355"/>
      <c r="J41" s="355"/>
      <c r="K41" s="355"/>
    </row>
    <row r="42" spans="1:11" ht="15.6" thickBot="1" x14ac:dyDescent="0.35">
      <c r="A42" s="360"/>
      <c r="B42" s="99" t="s">
        <v>20</v>
      </c>
      <c r="C42" s="98">
        <f>Saisie!G19</f>
        <v>0</v>
      </c>
      <c r="D42" s="98">
        <f>C42*44/12</f>
        <v>0</v>
      </c>
      <c r="E42" s="91"/>
      <c r="F42" s="355"/>
      <c r="G42" s="355"/>
      <c r="H42" s="355"/>
      <c r="I42" s="355"/>
      <c r="J42" s="355"/>
      <c r="K42" s="355"/>
    </row>
    <row r="43" spans="1:11" ht="30.6" thickBot="1" x14ac:dyDescent="0.35">
      <c r="A43" s="360"/>
      <c r="B43" s="193" t="s">
        <v>221</v>
      </c>
      <c r="C43" s="106">
        <f>SUM(C40:C42)</f>
        <v>0</v>
      </c>
      <c r="D43" s="138">
        <f>C43*44/12</f>
        <v>0</v>
      </c>
      <c r="E43" s="91"/>
      <c r="F43" s="355"/>
      <c r="G43" s="355"/>
      <c r="H43" s="355"/>
      <c r="I43" s="355"/>
      <c r="J43" s="355"/>
      <c r="K43" s="355"/>
    </row>
    <row r="44" spans="1:11" ht="15.6" thickBot="1" x14ac:dyDescent="0.35">
      <c r="A44" s="360"/>
      <c r="B44" s="105" t="s">
        <v>79</v>
      </c>
      <c r="C44" s="144">
        <v>424.36399999999998</v>
      </c>
      <c r="D44" s="149">
        <f>C44*44/12</f>
        <v>1556.0013333333334</v>
      </c>
      <c r="E44" s="91"/>
      <c r="F44" s="355"/>
      <c r="G44" s="355"/>
      <c r="H44" s="355"/>
      <c r="I44" s="355"/>
      <c r="J44" s="355"/>
      <c r="K44" s="355"/>
    </row>
    <row r="45" spans="1:11" ht="16.5" customHeight="1" thickBot="1" x14ac:dyDescent="0.3">
      <c r="A45" s="360"/>
      <c r="B45" s="27"/>
      <c r="C45" s="27"/>
      <c r="D45" s="27"/>
      <c r="F45" s="355"/>
      <c r="G45" s="355"/>
      <c r="H45" s="355"/>
      <c r="I45" s="355"/>
      <c r="J45" s="355"/>
      <c r="K45" s="355"/>
    </row>
    <row r="46" spans="1:11" ht="16.5" customHeight="1" thickBot="1" x14ac:dyDescent="0.3">
      <c r="A46" s="360"/>
      <c r="B46" s="27"/>
      <c r="C46" s="27"/>
      <c r="D46" s="27"/>
      <c r="F46" s="355"/>
      <c r="G46" s="355"/>
      <c r="H46" s="355"/>
      <c r="I46" s="355"/>
      <c r="J46" s="355"/>
      <c r="K46" s="355"/>
    </row>
    <row r="47" spans="1:11" ht="16.5" customHeight="1" thickBot="1" x14ac:dyDescent="0.3">
      <c r="A47" s="360"/>
      <c r="B47" s="27"/>
      <c r="C47" s="27"/>
      <c r="D47" s="27"/>
      <c r="F47" s="355"/>
      <c r="G47" s="355"/>
      <c r="H47" s="355"/>
      <c r="I47" s="355"/>
      <c r="J47" s="355"/>
      <c r="K47" s="355"/>
    </row>
    <row r="48" spans="1:11" ht="16.5" customHeight="1" thickBot="1" x14ac:dyDescent="0.3">
      <c r="A48" s="360"/>
      <c r="B48" s="27"/>
      <c r="C48" s="27"/>
      <c r="D48" s="27"/>
      <c r="F48" s="355"/>
      <c r="G48" s="355"/>
      <c r="H48" s="355"/>
      <c r="I48" s="355"/>
      <c r="J48" s="355"/>
      <c r="K48" s="355"/>
    </row>
    <row r="49" spans="1:11" ht="16.5" customHeight="1" thickBot="1" x14ac:dyDescent="0.3">
      <c r="A49" s="360"/>
      <c r="B49" s="27"/>
      <c r="C49" s="27"/>
      <c r="D49" s="27"/>
      <c r="F49" s="355"/>
      <c r="G49" s="355"/>
      <c r="H49" s="355"/>
      <c r="I49" s="355"/>
      <c r="J49" s="355"/>
      <c r="K49" s="355"/>
    </row>
    <row r="50" spans="1:11" ht="16.5" customHeight="1" thickBot="1" x14ac:dyDescent="0.3">
      <c r="A50" s="360"/>
      <c r="B50" s="27"/>
      <c r="C50" s="27"/>
      <c r="D50" s="27"/>
      <c r="F50" s="355"/>
      <c r="G50" s="355"/>
      <c r="H50" s="355"/>
      <c r="I50" s="355"/>
      <c r="J50" s="355"/>
      <c r="K50" s="355"/>
    </row>
    <row r="51" spans="1:11" ht="16.5" customHeight="1" thickBot="1" x14ac:dyDescent="0.3">
      <c r="A51" s="360"/>
      <c r="B51" s="27"/>
      <c r="C51" s="27"/>
      <c r="D51" s="27"/>
      <c r="F51" s="355"/>
      <c r="G51" s="355"/>
      <c r="H51" s="355"/>
      <c r="I51" s="355"/>
      <c r="J51" s="355"/>
      <c r="K51" s="355"/>
    </row>
    <row r="52" spans="1:11" ht="16.5" customHeight="1" thickBot="1" x14ac:dyDescent="0.3">
      <c r="A52" s="360"/>
      <c r="B52" s="27"/>
      <c r="C52" s="27"/>
      <c r="D52" s="27"/>
      <c r="F52" s="355"/>
      <c r="G52" s="355"/>
      <c r="H52" s="355"/>
      <c r="I52" s="355"/>
      <c r="J52" s="355"/>
      <c r="K52" s="355"/>
    </row>
    <row r="53" spans="1:11" ht="16.5" customHeight="1" thickBot="1" x14ac:dyDescent="0.3">
      <c r="A53" s="360"/>
      <c r="B53" s="27"/>
      <c r="C53" s="27"/>
      <c r="D53" s="27"/>
      <c r="F53" s="355"/>
      <c r="G53" s="355"/>
      <c r="H53" s="355"/>
      <c r="I53" s="355"/>
      <c r="J53" s="355"/>
      <c r="K53" s="355"/>
    </row>
    <row r="54" spans="1:11" ht="15.6" thickBot="1" x14ac:dyDescent="0.35">
      <c r="A54" s="360"/>
      <c r="B54" s="374" t="s">
        <v>75</v>
      </c>
      <c r="C54" s="121" t="s">
        <v>73</v>
      </c>
      <c r="D54" s="139" t="e">
        <f>(Saisie!B15*2.58+Saisie!B16*1.05+Saisie!B18*0.9028+Saisie!B19*11.6)/Saisie!B13</f>
        <v>#DIV/0!</v>
      </c>
      <c r="E54" s="91"/>
      <c r="F54" s="363" t="s">
        <v>298</v>
      </c>
      <c r="G54" s="364"/>
      <c r="H54" s="364"/>
      <c r="I54" s="364"/>
      <c r="J54" s="364"/>
      <c r="K54" s="365"/>
    </row>
    <row r="55" spans="1:11" ht="15.6" thickBot="1" x14ac:dyDescent="0.35">
      <c r="A55" s="360"/>
      <c r="B55" s="374"/>
      <c r="C55" s="119" t="s">
        <v>71</v>
      </c>
      <c r="D55" s="140" t="e">
        <f>IF(D54&lt;15,"A+",IF(AND(D54&gt;=15,D54&lt;51),"A",IF(AND(D54&gt;=51,D54&lt;91),"B",IF(AND(D54&gt;=91,D54&lt;151),"C",IF(AND(D54&gt;=151,D54&lt;231),"D",IF(AND(D54&gt;=231,D54&lt;331),"E",IF(AND(D54&gt;=331,D54&lt;451),"F",IF(D54&gt;=451,"G"))))))))</f>
        <v>#DIV/0!</v>
      </c>
      <c r="E55" s="91"/>
      <c r="F55" s="366"/>
      <c r="G55" s="367"/>
      <c r="H55" s="367"/>
      <c r="I55" s="367"/>
      <c r="J55" s="367"/>
      <c r="K55" s="368"/>
    </row>
    <row r="56" spans="1:11" ht="15.6" thickBot="1" x14ac:dyDescent="0.35">
      <c r="A56" s="360"/>
      <c r="B56" s="375" t="s">
        <v>76</v>
      </c>
      <c r="C56" s="440" t="s">
        <v>72</v>
      </c>
      <c r="D56" s="141" t="e">
        <f>SUM(C40:C42)/Saisie!B13</f>
        <v>#DIV/0!</v>
      </c>
      <c r="E56" s="91"/>
      <c r="F56" s="366"/>
      <c r="G56" s="367"/>
      <c r="H56" s="367"/>
      <c r="I56" s="367"/>
      <c r="J56" s="367"/>
      <c r="K56" s="368"/>
    </row>
    <row r="57" spans="1:11" ht="15.6" thickBot="1" x14ac:dyDescent="0.35">
      <c r="A57" s="360"/>
      <c r="B57" s="376"/>
      <c r="C57" s="441" t="s">
        <v>74</v>
      </c>
      <c r="D57" s="139" t="e">
        <f>D56*44/12</f>
        <v>#DIV/0!</v>
      </c>
      <c r="E57" s="91"/>
      <c r="F57" s="366"/>
      <c r="G57" s="367"/>
      <c r="H57" s="367"/>
      <c r="I57" s="367"/>
      <c r="J57" s="367"/>
      <c r="K57" s="368"/>
    </row>
    <row r="58" spans="1:11" ht="15.6" thickBot="1" x14ac:dyDescent="0.35">
      <c r="A58" s="360"/>
      <c r="B58" s="377"/>
      <c r="C58" s="142" t="s">
        <v>71</v>
      </c>
      <c r="D58" s="143" t="e">
        <f>IF(D57&lt;=5,"A",IF(AND(D57&gt;5,D57&lt;=10),"B",IF(AND(D57&gt;10,D57&lt;=20),"C",IF(AND(D57&gt;20,D57&lt;=35),"D",IF(AND(D57&gt;35,D57&lt;=55),"E",IF(AND(D57&gt;55,D57&lt;=80),"F",IF(D57&gt;80,"G")))))))</f>
        <v>#DIV/0!</v>
      </c>
      <c r="E58" s="91"/>
      <c r="F58" s="369"/>
      <c r="G58" s="370"/>
      <c r="H58" s="370"/>
      <c r="I58" s="370"/>
      <c r="J58" s="370"/>
      <c r="K58" s="371"/>
    </row>
    <row r="59" spans="1:11" ht="16.5" customHeight="1" thickBot="1" x14ac:dyDescent="0.3">
      <c r="A59" s="360"/>
      <c r="B59" s="118"/>
      <c r="C59" s="118"/>
      <c r="D59" s="118"/>
    </row>
    <row r="60" spans="1:11" ht="16.5" customHeight="1" x14ac:dyDescent="0.25">
      <c r="A60" s="360"/>
      <c r="B60" s="41"/>
      <c r="C60" s="41"/>
      <c r="D60" s="41"/>
      <c r="F60" s="372" t="s">
        <v>297</v>
      </c>
      <c r="G60" s="364"/>
      <c r="H60" s="364"/>
      <c r="I60" s="364"/>
      <c r="J60" s="364"/>
      <c r="K60" s="365"/>
    </row>
    <row r="61" spans="1:11" ht="16.5" customHeight="1" x14ac:dyDescent="0.25">
      <c r="A61" s="360"/>
      <c r="B61" s="41"/>
      <c r="C61" s="41"/>
      <c r="D61" s="41"/>
      <c r="F61" s="366"/>
      <c r="G61" s="367"/>
      <c r="H61" s="367"/>
      <c r="I61" s="367"/>
      <c r="J61" s="367"/>
      <c r="K61" s="368"/>
    </row>
    <row r="62" spans="1:11" ht="16.5" customHeight="1" x14ac:dyDescent="0.25">
      <c r="A62" s="360"/>
      <c r="B62" s="41"/>
      <c r="C62" s="41"/>
      <c r="D62" s="41"/>
      <c r="F62" s="366"/>
      <c r="G62" s="367"/>
      <c r="H62" s="367"/>
      <c r="I62" s="367"/>
      <c r="J62" s="367"/>
      <c r="K62" s="368"/>
    </row>
    <row r="63" spans="1:11" ht="16.5" customHeight="1" x14ac:dyDescent="0.25">
      <c r="A63" s="360"/>
      <c r="B63" s="41"/>
      <c r="C63" s="41"/>
      <c r="D63" s="41"/>
      <c r="F63" s="366"/>
      <c r="G63" s="367"/>
      <c r="H63" s="367"/>
      <c r="I63" s="367"/>
      <c r="J63" s="367"/>
      <c r="K63" s="368"/>
    </row>
    <row r="64" spans="1:11" ht="16.5" customHeight="1" x14ac:dyDescent="0.25">
      <c r="A64" s="360"/>
      <c r="B64" s="41"/>
      <c r="C64" s="41"/>
      <c r="D64" s="41"/>
      <c r="F64" s="366"/>
      <c r="G64" s="367"/>
      <c r="H64" s="367"/>
      <c r="I64" s="367"/>
      <c r="J64" s="367"/>
      <c r="K64" s="368"/>
    </row>
    <row r="65" spans="1:11" ht="16.5" customHeight="1" x14ac:dyDescent="0.25">
      <c r="A65" s="360"/>
      <c r="B65" s="41"/>
      <c r="C65" s="41"/>
      <c r="D65" s="41"/>
      <c r="F65" s="366"/>
      <c r="G65" s="367"/>
      <c r="H65" s="367"/>
      <c r="I65" s="367"/>
      <c r="J65" s="367"/>
      <c r="K65" s="368"/>
    </row>
    <row r="66" spans="1:11" ht="16.5" customHeight="1" x14ac:dyDescent="0.25">
      <c r="A66" s="360"/>
      <c r="B66" s="41"/>
      <c r="C66" s="41"/>
      <c r="D66" s="41"/>
      <c r="F66" s="366"/>
      <c r="G66" s="367"/>
      <c r="H66" s="367"/>
      <c r="I66" s="367"/>
      <c r="J66" s="367"/>
      <c r="K66" s="368"/>
    </row>
    <row r="67" spans="1:11" ht="16.5" customHeight="1" x14ac:dyDescent="0.25">
      <c r="A67" s="360"/>
      <c r="B67" s="41"/>
      <c r="C67" s="41"/>
      <c r="D67" s="41"/>
      <c r="F67" s="366"/>
      <c r="G67" s="367"/>
      <c r="H67" s="367"/>
      <c r="I67" s="367"/>
      <c r="J67" s="367"/>
      <c r="K67" s="368"/>
    </row>
    <row r="68" spans="1:11" ht="16.5" customHeight="1" x14ac:dyDescent="0.25">
      <c r="A68" s="360"/>
      <c r="B68" s="41"/>
      <c r="C68" s="41"/>
      <c r="D68" s="41"/>
      <c r="F68" s="366"/>
      <c r="G68" s="367"/>
      <c r="H68" s="367"/>
      <c r="I68" s="367"/>
      <c r="J68" s="367"/>
      <c r="K68" s="368"/>
    </row>
    <row r="69" spans="1:11" ht="16.5" customHeight="1" thickBot="1" x14ac:dyDescent="0.3">
      <c r="A69" s="360"/>
      <c r="B69" s="41"/>
      <c r="C69" s="41"/>
      <c r="D69" s="41"/>
      <c r="F69" s="369"/>
      <c r="G69" s="370"/>
      <c r="H69" s="370"/>
      <c r="I69" s="370"/>
      <c r="J69" s="370"/>
      <c r="K69" s="371"/>
    </row>
    <row r="70" spans="1:11" s="25" customFormat="1" ht="15" thickBot="1" x14ac:dyDescent="0.35">
      <c r="A70" s="86"/>
      <c r="B70" s="86"/>
      <c r="C70" s="87"/>
      <c r="D70" s="86"/>
      <c r="E70" s="91"/>
    </row>
    <row r="71" spans="1:11" ht="15.6" thickBot="1" x14ac:dyDescent="0.35">
      <c r="A71" s="359" t="s">
        <v>2</v>
      </c>
      <c r="B71" s="361" t="s">
        <v>256</v>
      </c>
      <c r="C71" s="361"/>
      <c r="D71" s="362"/>
      <c r="E71" s="91"/>
      <c r="F71" s="354" t="s">
        <v>299</v>
      </c>
      <c r="G71" s="355"/>
      <c r="H71" s="355"/>
      <c r="I71" s="355"/>
      <c r="J71" s="355"/>
      <c r="K71" s="355"/>
    </row>
    <row r="72" spans="1:11" ht="15.6" thickBot="1" x14ac:dyDescent="0.35">
      <c r="A72" s="359"/>
      <c r="B72" s="104"/>
      <c r="C72" s="104" t="s">
        <v>77</v>
      </c>
      <c r="D72" s="104" t="s">
        <v>78</v>
      </c>
      <c r="E72" s="91"/>
      <c r="F72" s="355"/>
      <c r="G72" s="355"/>
      <c r="H72" s="355"/>
      <c r="I72" s="355"/>
      <c r="J72" s="355"/>
      <c r="K72" s="355"/>
    </row>
    <row r="73" spans="1:11" ht="15.6" thickBot="1" x14ac:dyDescent="0.35">
      <c r="A73" s="359"/>
      <c r="B73" s="100" t="s">
        <v>82</v>
      </c>
      <c r="C73" s="123">
        <f>Saisie!G24</f>
        <v>0</v>
      </c>
      <c r="D73" s="123">
        <f>C73*44/12</f>
        <v>0</v>
      </c>
      <c r="E73" s="91"/>
      <c r="F73" s="355"/>
      <c r="G73" s="355"/>
      <c r="H73" s="355"/>
      <c r="I73" s="355"/>
      <c r="J73" s="355"/>
      <c r="K73" s="355"/>
    </row>
    <row r="74" spans="1:11" ht="15.6" thickBot="1" x14ac:dyDescent="0.35">
      <c r="A74" s="359"/>
      <c r="B74" s="100" t="s">
        <v>81</v>
      </c>
      <c r="C74" s="101">
        <f>Saisie!G28</f>
        <v>0</v>
      </c>
      <c r="D74" s="101">
        <f t="shared" ref="D74:D79" si="0">C74*44/12</f>
        <v>0</v>
      </c>
      <c r="E74" s="91"/>
      <c r="F74" s="355"/>
      <c r="G74" s="355"/>
      <c r="H74" s="355"/>
      <c r="I74" s="355"/>
      <c r="J74" s="355"/>
      <c r="K74" s="355"/>
    </row>
    <row r="75" spans="1:11" ht="15.6" thickBot="1" x14ac:dyDescent="0.35">
      <c r="A75" s="359"/>
      <c r="B75" s="102" t="s">
        <v>99</v>
      </c>
      <c r="C75" s="103">
        <f>Saisie!G32</f>
        <v>0</v>
      </c>
      <c r="D75" s="103">
        <f t="shared" si="0"/>
        <v>0</v>
      </c>
      <c r="E75" s="91"/>
      <c r="F75" s="355"/>
      <c r="G75" s="355"/>
      <c r="H75" s="355"/>
      <c r="I75" s="355"/>
      <c r="J75" s="355"/>
      <c r="K75" s="355"/>
    </row>
    <row r="76" spans="1:11" ht="15.6" thickBot="1" x14ac:dyDescent="0.35">
      <c r="A76" s="359"/>
      <c r="B76" s="100" t="s">
        <v>21</v>
      </c>
      <c r="C76" s="101">
        <f>Saisie!G35</f>
        <v>0</v>
      </c>
      <c r="D76" s="101">
        <f t="shared" si="0"/>
        <v>0</v>
      </c>
      <c r="E76" s="91"/>
      <c r="F76" s="355"/>
      <c r="G76" s="355"/>
      <c r="H76" s="355"/>
      <c r="I76" s="355"/>
      <c r="J76" s="355"/>
      <c r="K76" s="355"/>
    </row>
    <row r="77" spans="1:11" ht="15.6" thickBot="1" x14ac:dyDescent="0.35">
      <c r="A77" s="359"/>
      <c r="B77" s="100" t="s">
        <v>80</v>
      </c>
      <c r="C77" s="101">
        <f>Saisie!H37</f>
        <v>0</v>
      </c>
      <c r="D77" s="101">
        <f t="shared" si="0"/>
        <v>0</v>
      </c>
      <c r="E77" s="91"/>
      <c r="F77" s="355"/>
      <c r="G77" s="355"/>
      <c r="H77" s="355"/>
      <c r="I77" s="355"/>
      <c r="J77" s="355"/>
      <c r="K77" s="355"/>
    </row>
    <row r="78" spans="1:11" ht="15.6" thickBot="1" x14ac:dyDescent="0.35">
      <c r="A78" s="359"/>
      <c r="B78" s="100" t="s">
        <v>22</v>
      </c>
      <c r="C78" s="101">
        <f>Saisie!G39</f>
        <v>0</v>
      </c>
      <c r="D78" s="101">
        <f t="shared" si="0"/>
        <v>0</v>
      </c>
      <c r="E78" s="91"/>
      <c r="F78" s="355"/>
      <c r="G78" s="355"/>
      <c r="H78" s="355"/>
      <c r="I78" s="355"/>
      <c r="J78" s="355"/>
      <c r="K78" s="355"/>
    </row>
    <row r="79" spans="1:11" ht="15.6" thickBot="1" x14ac:dyDescent="0.35">
      <c r="A79" s="359"/>
      <c r="B79" s="99" t="s">
        <v>23</v>
      </c>
      <c r="C79" s="98">
        <f>Saisie!G40</f>
        <v>0</v>
      </c>
      <c r="D79" s="98">
        <f t="shared" si="0"/>
        <v>0</v>
      </c>
      <c r="E79" s="91"/>
      <c r="F79" s="355"/>
      <c r="G79" s="355"/>
      <c r="H79" s="355"/>
      <c r="I79" s="355"/>
      <c r="J79" s="355"/>
      <c r="K79" s="355"/>
    </row>
    <row r="80" spans="1:11" ht="15.6" thickBot="1" x14ac:dyDescent="0.35">
      <c r="A80" s="359"/>
      <c r="B80" s="105" t="s">
        <v>24</v>
      </c>
      <c r="C80" s="122">
        <f>SUM(C$73:C$79)</f>
        <v>0</v>
      </c>
      <c r="D80" s="122">
        <f>C80*44/12</f>
        <v>0</v>
      </c>
      <c r="E80" s="91"/>
      <c r="F80" s="355"/>
      <c r="G80" s="355"/>
      <c r="H80" s="355"/>
      <c r="I80" s="355"/>
      <c r="J80" s="355"/>
      <c r="K80" s="355"/>
    </row>
    <row r="81" spans="1:11" ht="15.6" thickBot="1" x14ac:dyDescent="0.35">
      <c r="A81" s="359"/>
      <c r="B81" s="105" t="s">
        <v>79</v>
      </c>
      <c r="C81" s="144">
        <v>501.27300000000002</v>
      </c>
      <c r="D81" s="149">
        <f>C81*44/12</f>
        <v>1838.0010000000002</v>
      </c>
      <c r="E81" s="91"/>
      <c r="F81" s="355"/>
      <c r="G81" s="355"/>
      <c r="H81" s="355"/>
      <c r="I81" s="355"/>
      <c r="J81" s="355"/>
      <c r="K81" s="355"/>
    </row>
    <row r="82" spans="1:11" ht="12.75" customHeight="1" x14ac:dyDescent="0.3">
      <c r="A82" s="359"/>
      <c r="B82" s="107"/>
      <c r="C82" s="108"/>
      <c r="D82" s="109"/>
      <c r="E82" s="91"/>
    </row>
    <row r="83" spans="1:11" ht="12.75" customHeight="1" x14ac:dyDescent="0.3">
      <c r="A83" s="359"/>
      <c r="B83" s="34"/>
      <c r="C83" s="35"/>
      <c r="D83" s="36"/>
      <c r="E83" s="91"/>
    </row>
    <row r="84" spans="1:11" ht="12.75" customHeight="1" x14ac:dyDescent="0.3">
      <c r="A84" s="359"/>
      <c r="B84" s="34"/>
      <c r="C84" s="35"/>
      <c r="D84" s="36"/>
    </row>
    <row r="85" spans="1:11" ht="12.75" customHeight="1" x14ac:dyDescent="0.3">
      <c r="A85" s="359"/>
      <c r="B85" s="34"/>
      <c r="C85" s="35"/>
      <c r="D85" s="36"/>
    </row>
    <row r="86" spans="1:11" ht="12.75" customHeight="1" x14ac:dyDescent="0.3">
      <c r="A86" s="359"/>
      <c r="B86" s="34"/>
      <c r="C86" s="35"/>
      <c r="D86" s="36"/>
    </row>
    <row r="87" spans="1:11" ht="12.75" customHeight="1" x14ac:dyDescent="0.3">
      <c r="A87" s="359"/>
      <c r="B87" s="34"/>
      <c r="C87" s="35"/>
      <c r="D87" s="36"/>
    </row>
    <row r="88" spans="1:11" ht="12.75" customHeight="1" x14ac:dyDescent="0.3">
      <c r="A88" s="359"/>
      <c r="B88" s="34"/>
      <c r="C88" s="35"/>
      <c r="D88" s="36"/>
    </row>
    <row r="89" spans="1:11" ht="12.75" customHeight="1" x14ac:dyDescent="0.3">
      <c r="A89" s="359"/>
      <c r="B89" s="34"/>
      <c r="C89" s="35"/>
      <c r="D89" s="36"/>
    </row>
    <row r="90" spans="1:11" ht="12.75" customHeight="1" x14ac:dyDescent="0.3">
      <c r="A90" s="359"/>
      <c r="B90" s="34"/>
      <c r="C90" s="35"/>
      <c r="D90" s="36"/>
    </row>
    <row r="91" spans="1:11" ht="12.75" customHeight="1" x14ac:dyDescent="0.3">
      <c r="A91" s="359"/>
      <c r="B91" s="34"/>
      <c r="C91" s="35"/>
      <c r="D91" s="36"/>
    </row>
    <row r="92" spans="1:11" ht="12.75" customHeight="1" x14ac:dyDescent="0.3">
      <c r="A92" s="359"/>
      <c r="B92" s="34"/>
      <c r="C92" s="35"/>
      <c r="D92" s="36"/>
    </row>
    <row r="93" spans="1:11" ht="12.75" customHeight="1" x14ac:dyDescent="0.3">
      <c r="A93" s="359"/>
      <c r="B93" s="34"/>
      <c r="C93" s="35"/>
      <c r="D93" s="36"/>
    </row>
    <row r="94" spans="1:11" ht="12.75" customHeight="1" x14ac:dyDescent="0.3">
      <c r="A94" s="359"/>
      <c r="B94" s="34"/>
      <c r="C94" s="35"/>
      <c r="D94" s="36"/>
    </row>
    <row r="95" spans="1:11" ht="12.75" customHeight="1" x14ac:dyDescent="0.3">
      <c r="A95" s="359"/>
      <c r="B95" s="34"/>
      <c r="C95" s="35"/>
      <c r="D95" s="36"/>
    </row>
    <row r="96" spans="1:11" ht="12.75" customHeight="1" x14ac:dyDescent="0.3">
      <c r="A96" s="359"/>
      <c r="B96" s="34"/>
      <c r="C96" s="35"/>
      <c r="D96" s="36"/>
    </row>
    <row r="97" spans="1:11" ht="12.75" customHeight="1" x14ac:dyDescent="0.3">
      <c r="A97" s="359"/>
      <c r="B97" s="34"/>
      <c r="C97" s="35"/>
      <c r="D97" s="36"/>
    </row>
    <row r="98" spans="1:11" s="9" customFormat="1" ht="12.75" customHeight="1" thickBot="1" x14ac:dyDescent="0.35">
      <c r="A98" s="37"/>
      <c r="B98" s="34"/>
      <c r="C98" s="35"/>
      <c r="D98" s="36"/>
    </row>
    <row r="99" spans="1:11" ht="15.6" thickBot="1" x14ac:dyDescent="0.35">
      <c r="A99" s="360" t="s">
        <v>7</v>
      </c>
      <c r="B99" s="361" t="s">
        <v>257</v>
      </c>
      <c r="C99" s="361"/>
      <c r="D99" s="362"/>
      <c r="E99" s="91"/>
      <c r="F99" s="354" t="s">
        <v>300</v>
      </c>
      <c r="G99" s="355"/>
      <c r="H99" s="355"/>
      <c r="I99" s="355"/>
      <c r="J99" s="355"/>
      <c r="K99" s="355"/>
    </row>
    <row r="100" spans="1:11" ht="15.75" customHeight="1" thickBot="1" x14ac:dyDescent="0.35">
      <c r="A100" s="360"/>
      <c r="B100" s="97"/>
      <c r="C100" s="97" t="s">
        <v>77</v>
      </c>
      <c r="D100" s="97" t="s">
        <v>78</v>
      </c>
      <c r="E100" s="91"/>
      <c r="F100" s="355"/>
      <c r="G100" s="355"/>
      <c r="H100" s="355"/>
      <c r="I100" s="355"/>
      <c r="J100" s="355"/>
      <c r="K100" s="355"/>
    </row>
    <row r="101" spans="1:11" ht="15.75" customHeight="1" thickBot="1" x14ac:dyDescent="0.35">
      <c r="A101" s="360"/>
      <c r="B101" s="126" t="s">
        <v>8</v>
      </c>
      <c r="C101" s="127">
        <f>Saisie!G45</f>
        <v>0</v>
      </c>
      <c r="D101" s="127">
        <f>C101*44/12</f>
        <v>0</v>
      </c>
      <c r="E101" s="91"/>
      <c r="F101" s="355"/>
      <c r="G101" s="355"/>
      <c r="H101" s="355"/>
      <c r="I101" s="355"/>
      <c r="J101" s="355"/>
      <c r="K101" s="355"/>
    </row>
    <row r="102" spans="1:11" ht="15.75" customHeight="1" thickBot="1" x14ac:dyDescent="0.35">
      <c r="A102" s="360"/>
      <c r="B102" s="128" t="s">
        <v>9</v>
      </c>
      <c r="C102" s="127">
        <f>Saisie!G46</f>
        <v>0</v>
      </c>
      <c r="D102" s="127">
        <f t="shared" ref="D102:D123" si="1">C102*44/12</f>
        <v>0</v>
      </c>
      <c r="E102" s="91"/>
      <c r="F102" s="355"/>
      <c r="G102" s="355"/>
      <c r="H102" s="355"/>
      <c r="I102" s="355"/>
      <c r="J102" s="355"/>
      <c r="K102" s="355"/>
    </row>
    <row r="103" spans="1:11" ht="15.75" customHeight="1" thickBot="1" x14ac:dyDescent="0.35">
      <c r="A103" s="360"/>
      <c r="B103" s="128" t="s">
        <v>64</v>
      </c>
      <c r="C103" s="127">
        <f>Saisie!G47</f>
        <v>0</v>
      </c>
      <c r="D103" s="127">
        <f t="shared" si="1"/>
        <v>0</v>
      </c>
      <c r="E103" s="91"/>
      <c r="F103" s="355"/>
      <c r="G103" s="355"/>
      <c r="H103" s="355"/>
      <c r="I103" s="355"/>
      <c r="J103" s="355"/>
      <c r="K103" s="355"/>
    </row>
    <row r="104" spans="1:11" ht="15.75" customHeight="1" thickBot="1" x14ac:dyDescent="0.35">
      <c r="A104" s="360"/>
      <c r="B104" s="124" t="s">
        <v>10</v>
      </c>
      <c r="C104" s="94">
        <f>Saisie!G48</f>
        <v>0</v>
      </c>
      <c r="D104" s="94">
        <f t="shared" si="1"/>
        <v>0</v>
      </c>
      <c r="E104" s="91"/>
      <c r="F104" s="355"/>
      <c r="G104" s="355"/>
      <c r="H104" s="355"/>
      <c r="I104" s="355"/>
      <c r="J104" s="355"/>
      <c r="K104" s="355"/>
    </row>
    <row r="105" spans="1:11" ht="15.75" customHeight="1" thickBot="1" x14ac:dyDescent="0.35">
      <c r="A105" s="360"/>
      <c r="B105" s="29" t="s">
        <v>293</v>
      </c>
      <c r="C105" s="122">
        <f>SUM(C101:C104)</f>
        <v>0</v>
      </c>
      <c r="D105" s="122">
        <f t="shared" si="1"/>
        <v>0</v>
      </c>
      <c r="E105" s="91"/>
      <c r="F105" s="355"/>
      <c r="G105" s="355"/>
      <c r="H105" s="355"/>
      <c r="I105" s="355"/>
      <c r="J105" s="355"/>
      <c r="K105" s="355"/>
    </row>
    <row r="106" spans="1:11" ht="15.75" customHeight="1" thickBot="1" x14ac:dyDescent="0.35">
      <c r="A106" s="360"/>
      <c r="B106" s="125" t="s">
        <v>11</v>
      </c>
      <c r="C106" s="95">
        <f>Saisie!G52</f>
        <v>0</v>
      </c>
      <c r="D106" s="95">
        <f t="shared" si="1"/>
        <v>0</v>
      </c>
      <c r="E106" s="91"/>
      <c r="F106" s="355"/>
      <c r="G106" s="355"/>
      <c r="H106" s="355"/>
      <c r="I106" s="355"/>
      <c r="J106" s="355"/>
      <c r="K106" s="355"/>
    </row>
    <row r="107" spans="1:11" ht="15.75" customHeight="1" thickBot="1" x14ac:dyDescent="0.35">
      <c r="A107" s="360"/>
      <c r="B107" s="128" t="s">
        <v>12</v>
      </c>
      <c r="C107" s="96">
        <f>Saisie!G53</f>
        <v>0</v>
      </c>
      <c r="D107" s="127">
        <f t="shared" si="1"/>
        <v>0</v>
      </c>
      <c r="E107" s="91"/>
      <c r="F107" s="355"/>
      <c r="G107" s="355"/>
      <c r="H107" s="355"/>
      <c r="I107" s="355"/>
      <c r="J107" s="355"/>
      <c r="K107" s="355"/>
    </row>
    <row r="108" spans="1:11" ht="15.75" customHeight="1" thickBot="1" x14ac:dyDescent="0.35">
      <c r="A108" s="360"/>
      <c r="B108" s="124" t="s">
        <v>13</v>
      </c>
      <c r="C108" s="94">
        <f>Saisie!G54</f>
        <v>0</v>
      </c>
      <c r="D108" s="94">
        <f t="shared" si="1"/>
        <v>0</v>
      </c>
      <c r="E108" s="91"/>
      <c r="F108" s="355"/>
      <c r="G108" s="355"/>
      <c r="H108" s="355"/>
      <c r="I108" s="355"/>
      <c r="J108" s="355"/>
      <c r="K108" s="355"/>
    </row>
    <row r="109" spans="1:11" ht="15.75" customHeight="1" thickBot="1" x14ac:dyDescent="0.35">
      <c r="A109" s="360"/>
      <c r="B109" s="29" t="s">
        <v>26</v>
      </c>
      <c r="C109" s="122">
        <f>SUM(C106:C108)</f>
        <v>0</v>
      </c>
      <c r="D109" s="122">
        <f t="shared" si="1"/>
        <v>0</v>
      </c>
      <c r="E109" s="91"/>
      <c r="F109" s="355"/>
      <c r="G109" s="355"/>
      <c r="H109" s="355"/>
      <c r="I109" s="355"/>
      <c r="J109" s="355"/>
      <c r="K109" s="355"/>
    </row>
    <row r="110" spans="1:11" ht="15.75" customHeight="1" thickBot="1" x14ac:dyDescent="0.35">
      <c r="A110" s="360"/>
      <c r="B110" s="126" t="s">
        <v>273</v>
      </c>
      <c r="C110" s="127">
        <f>Saisie!G56</f>
        <v>0</v>
      </c>
      <c r="D110" s="131">
        <f t="shared" si="1"/>
        <v>0</v>
      </c>
      <c r="E110" s="91"/>
      <c r="F110" s="355"/>
      <c r="G110" s="355"/>
      <c r="H110" s="355"/>
      <c r="I110" s="355"/>
      <c r="J110" s="355"/>
      <c r="K110" s="355"/>
    </row>
    <row r="111" spans="1:11" ht="15.75" customHeight="1" thickBot="1" x14ac:dyDescent="0.35">
      <c r="A111" s="360"/>
      <c r="B111" s="128" t="s">
        <v>14</v>
      </c>
      <c r="C111" s="127">
        <f>Saisie!G57</f>
        <v>0</v>
      </c>
      <c r="D111" s="96">
        <f t="shared" si="1"/>
        <v>0</v>
      </c>
      <c r="E111" s="91"/>
      <c r="F111" s="355"/>
      <c r="G111" s="355"/>
      <c r="H111" s="355"/>
      <c r="I111" s="355"/>
      <c r="J111" s="355"/>
      <c r="K111" s="355"/>
    </row>
    <row r="112" spans="1:11" ht="15.75" customHeight="1" thickBot="1" x14ac:dyDescent="0.35">
      <c r="A112" s="360"/>
      <c r="B112" s="124" t="s">
        <v>274</v>
      </c>
      <c r="C112" s="94">
        <f>Saisie!G58</f>
        <v>0</v>
      </c>
      <c r="D112" s="94">
        <f t="shared" si="1"/>
        <v>0</v>
      </c>
      <c r="E112" s="91"/>
      <c r="F112" s="355"/>
      <c r="G112" s="355"/>
      <c r="H112" s="355"/>
      <c r="I112" s="355"/>
      <c r="J112" s="355"/>
      <c r="K112" s="355"/>
    </row>
    <row r="113" spans="1:11" ht="15.75" customHeight="1" thickBot="1" x14ac:dyDescent="0.35">
      <c r="A113" s="360"/>
      <c r="B113" s="29" t="s">
        <v>275</v>
      </c>
      <c r="C113" s="122">
        <f>SUM(C110:C112)</f>
        <v>0</v>
      </c>
      <c r="D113" s="122">
        <f t="shared" si="1"/>
        <v>0</v>
      </c>
      <c r="E113" s="91"/>
      <c r="F113" s="355"/>
      <c r="G113" s="355"/>
      <c r="H113" s="355"/>
      <c r="I113" s="355"/>
      <c r="J113" s="355"/>
      <c r="K113" s="355"/>
    </row>
    <row r="114" spans="1:11" ht="15.75" customHeight="1" thickBot="1" x14ac:dyDescent="0.35">
      <c r="A114" s="360"/>
      <c r="B114" s="124" t="s">
        <v>100</v>
      </c>
      <c r="C114" s="94">
        <f>Saisie!G60</f>
        <v>0</v>
      </c>
      <c r="D114" s="94">
        <f t="shared" si="1"/>
        <v>0</v>
      </c>
      <c r="E114" s="91"/>
      <c r="F114" s="355"/>
      <c r="G114" s="355"/>
      <c r="H114" s="355"/>
      <c r="I114" s="355"/>
      <c r="J114" s="355"/>
      <c r="K114" s="355"/>
    </row>
    <row r="115" spans="1:11" ht="30.6" thickBot="1" x14ac:dyDescent="0.35">
      <c r="A115" s="360"/>
      <c r="B115" s="29" t="s">
        <v>277</v>
      </c>
      <c r="C115" s="122">
        <f>C114</f>
        <v>0</v>
      </c>
      <c r="D115" s="122">
        <f t="shared" si="1"/>
        <v>0</v>
      </c>
      <c r="E115" s="91"/>
      <c r="F115" s="355"/>
      <c r="G115" s="355"/>
      <c r="H115" s="355"/>
      <c r="I115" s="355"/>
      <c r="J115" s="355"/>
      <c r="K115" s="355"/>
    </row>
    <row r="116" spans="1:11" ht="15.75" customHeight="1" thickBot="1" x14ac:dyDescent="0.35">
      <c r="A116" s="360"/>
      <c r="B116" s="124" t="s">
        <v>223</v>
      </c>
      <c r="C116" s="94">
        <f>Saisie!G62</f>
        <v>0</v>
      </c>
      <c r="D116" s="94">
        <f>C116*44/12</f>
        <v>0</v>
      </c>
      <c r="E116" s="91"/>
      <c r="F116" s="355"/>
      <c r="G116" s="355"/>
      <c r="H116" s="355"/>
      <c r="I116" s="355"/>
      <c r="J116" s="355"/>
      <c r="K116" s="355"/>
    </row>
    <row r="117" spans="1:11" ht="15.75" customHeight="1" thickBot="1" x14ac:dyDescent="0.35">
      <c r="A117" s="360"/>
      <c r="B117" s="130" t="s">
        <v>222</v>
      </c>
      <c r="C117" s="129">
        <f>Saisie!G63</f>
        <v>0</v>
      </c>
      <c r="D117" s="129">
        <f>C117*44/12</f>
        <v>0</v>
      </c>
      <c r="E117" s="91"/>
      <c r="F117" s="355"/>
      <c r="G117" s="355"/>
      <c r="H117" s="355"/>
      <c r="I117" s="355"/>
      <c r="J117" s="355"/>
      <c r="K117" s="355"/>
    </row>
    <row r="118" spans="1:11" ht="15.75" customHeight="1" thickBot="1" x14ac:dyDescent="0.35">
      <c r="A118" s="360"/>
      <c r="B118" s="29" t="s">
        <v>227</v>
      </c>
      <c r="C118" s="122">
        <f>SUM(C116:C117)</f>
        <v>0</v>
      </c>
      <c r="D118" s="122">
        <f>C118*44/12</f>
        <v>0</v>
      </c>
      <c r="E118" s="91"/>
      <c r="F118" s="355"/>
      <c r="G118" s="355"/>
      <c r="H118" s="355"/>
      <c r="I118" s="355"/>
      <c r="J118" s="355"/>
      <c r="K118" s="355"/>
    </row>
    <row r="119" spans="1:11" ht="15.75" customHeight="1" thickBot="1" x14ac:dyDescent="0.35">
      <c r="A119" s="360"/>
      <c r="B119" s="125" t="s">
        <v>15</v>
      </c>
      <c r="C119" s="131">
        <f>Saisie!G65</f>
        <v>0</v>
      </c>
      <c r="D119" s="94">
        <f t="shared" si="1"/>
        <v>0</v>
      </c>
      <c r="E119" s="91"/>
      <c r="F119" s="355"/>
      <c r="G119" s="355"/>
      <c r="H119" s="355"/>
      <c r="I119" s="355"/>
      <c r="J119" s="355"/>
      <c r="K119" s="355"/>
    </row>
    <row r="120" spans="1:11" ht="15.75" customHeight="1" thickBot="1" x14ac:dyDescent="0.35">
      <c r="A120" s="360"/>
      <c r="B120" s="128" t="s">
        <v>83</v>
      </c>
      <c r="C120" s="96">
        <f>Saisie!G66</f>
        <v>0</v>
      </c>
      <c r="D120" s="129">
        <f t="shared" si="1"/>
        <v>0</v>
      </c>
      <c r="E120" s="91"/>
      <c r="F120" s="355"/>
      <c r="G120" s="355"/>
      <c r="H120" s="355"/>
      <c r="I120" s="355"/>
      <c r="J120" s="355"/>
      <c r="K120" s="355"/>
    </row>
    <row r="121" spans="1:11" ht="15.75" customHeight="1" thickBot="1" x14ac:dyDescent="0.35">
      <c r="A121" s="360"/>
      <c r="B121" s="124" t="s">
        <v>84</v>
      </c>
      <c r="C121" s="94">
        <f>Saisie!G68</f>
        <v>0</v>
      </c>
      <c r="D121" s="129">
        <f t="shared" si="1"/>
        <v>0</v>
      </c>
      <c r="E121" s="91"/>
      <c r="F121" s="355"/>
      <c r="G121" s="355"/>
      <c r="H121" s="355"/>
      <c r="I121" s="355"/>
      <c r="J121" s="355"/>
      <c r="K121" s="355"/>
    </row>
    <row r="122" spans="1:11" ht="15.75" customHeight="1" thickBot="1" x14ac:dyDescent="0.35">
      <c r="A122" s="360"/>
      <c r="B122" s="29" t="s">
        <v>27</v>
      </c>
      <c r="C122" s="28">
        <f>SUM(C119:C121)</f>
        <v>0</v>
      </c>
      <c r="D122" s="122">
        <f t="shared" si="1"/>
        <v>0</v>
      </c>
      <c r="E122" s="91"/>
      <c r="F122" s="355"/>
      <c r="G122" s="355"/>
      <c r="H122" s="355"/>
      <c r="I122" s="355"/>
      <c r="J122" s="355"/>
      <c r="K122" s="355"/>
    </row>
    <row r="123" spans="1:11" ht="15.6" thickBot="1" x14ac:dyDescent="0.35">
      <c r="A123" s="360"/>
      <c r="B123" s="29" t="s">
        <v>28</v>
      </c>
      <c r="C123" s="28">
        <f>C122+C113+C109+C105+C115+C118</f>
        <v>0</v>
      </c>
      <c r="D123" s="28">
        <f t="shared" si="1"/>
        <v>0</v>
      </c>
      <c r="E123" s="91"/>
      <c r="F123" s="355"/>
      <c r="G123" s="355"/>
      <c r="H123" s="355"/>
      <c r="I123" s="355"/>
      <c r="J123" s="355"/>
      <c r="K123" s="355"/>
    </row>
    <row r="124" spans="1:11" ht="15.6" thickBot="1" x14ac:dyDescent="0.35">
      <c r="A124" s="360"/>
      <c r="B124" s="29" t="s">
        <v>79</v>
      </c>
      <c r="C124" s="150">
        <f>D124*12/44</f>
        <v>670.09090909090912</v>
      </c>
      <c r="D124" s="151">
        <v>2457</v>
      </c>
      <c r="E124" s="91"/>
      <c r="F124" s="355"/>
      <c r="G124" s="355"/>
      <c r="H124" s="355"/>
      <c r="I124" s="355"/>
      <c r="J124" s="355"/>
      <c r="K124" s="355"/>
    </row>
    <row r="125" spans="1:11" ht="12.75" customHeight="1" x14ac:dyDescent="0.3">
      <c r="A125" s="360"/>
      <c r="B125" s="107"/>
      <c r="C125" s="108"/>
      <c r="D125" s="109"/>
      <c r="E125" s="91"/>
    </row>
    <row r="126" spans="1:11" ht="12.75" customHeight="1" x14ac:dyDescent="0.3">
      <c r="A126" s="360"/>
      <c r="B126" s="34"/>
      <c r="C126" s="35"/>
      <c r="D126" s="36"/>
    </row>
    <row r="127" spans="1:11" ht="12.75" customHeight="1" x14ac:dyDescent="0.3">
      <c r="A127" s="360"/>
      <c r="B127" s="34"/>
      <c r="C127" s="35"/>
      <c r="D127" s="36"/>
    </row>
    <row r="128" spans="1:11" ht="12.75" customHeight="1" x14ac:dyDescent="0.3">
      <c r="A128" s="360"/>
      <c r="B128" s="34"/>
      <c r="C128" s="35"/>
      <c r="D128" s="36"/>
    </row>
    <row r="129" spans="1:11" ht="12.75" customHeight="1" x14ac:dyDescent="0.3">
      <c r="A129" s="360"/>
      <c r="B129" s="34"/>
      <c r="C129" s="35"/>
      <c r="D129" s="36"/>
    </row>
    <row r="130" spans="1:11" ht="12.75" customHeight="1" x14ac:dyDescent="0.3">
      <c r="A130" s="360"/>
      <c r="B130" s="34"/>
      <c r="C130" s="35"/>
      <c r="D130" s="36"/>
    </row>
    <row r="131" spans="1:11" ht="12.75" customHeight="1" x14ac:dyDescent="0.3">
      <c r="A131" s="360"/>
      <c r="B131" s="34"/>
      <c r="C131" s="35"/>
      <c r="D131" s="36"/>
    </row>
    <row r="132" spans="1:11" ht="12.75" customHeight="1" x14ac:dyDescent="0.3">
      <c r="A132" s="360"/>
      <c r="B132" s="34"/>
      <c r="C132" s="35"/>
      <c r="D132" s="36"/>
    </row>
    <row r="133" spans="1:11" ht="12.75" customHeight="1" x14ac:dyDescent="0.3">
      <c r="A133" s="360"/>
      <c r="B133" s="34"/>
      <c r="C133" s="35"/>
      <c r="D133" s="36"/>
    </row>
    <row r="134" spans="1:11" ht="12.75" customHeight="1" x14ac:dyDescent="0.3">
      <c r="A134" s="360"/>
      <c r="B134" s="34"/>
      <c r="C134" s="35"/>
      <c r="D134" s="36"/>
    </row>
    <row r="135" spans="1:11" ht="12.75" customHeight="1" x14ac:dyDescent="0.3">
      <c r="A135" s="360"/>
      <c r="B135" s="34"/>
      <c r="C135" s="35"/>
      <c r="D135" s="36"/>
    </row>
    <row r="136" spans="1:11" ht="12.75" customHeight="1" x14ac:dyDescent="0.3">
      <c r="A136" s="360"/>
      <c r="B136" s="34"/>
      <c r="C136" s="35"/>
      <c r="D136" s="36"/>
    </row>
    <row r="137" spans="1:11" ht="12.75" customHeight="1" x14ac:dyDescent="0.3">
      <c r="A137" s="360"/>
      <c r="B137" s="34"/>
      <c r="C137" s="35"/>
      <c r="D137" s="36"/>
    </row>
    <row r="138" spans="1:11" ht="12.75" customHeight="1" x14ac:dyDescent="0.3">
      <c r="A138" s="360"/>
      <c r="B138" s="34"/>
      <c r="C138" s="35"/>
      <c r="D138" s="36"/>
    </row>
    <row r="139" spans="1:11" ht="12.75" customHeight="1" x14ac:dyDescent="0.3">
      <c r="A139" s="360"/>
      <c r="B139" s="34"/>
      <c r="C139" s="35"/>
      <c r="D139" s="36"/>
    </row>
    <row r="140" spans="1:11" s="9" customFormat="1" ht="12.75" customHeight="1" thickBot="1" x14ac:dyDescent="0.35">
      <c r="A140" s="33"/>
      <c r="B140" s="34"/>
      <c r="C140" s="35"/>
      <c r="D140" s="36"/>
    </row>
    <row r="141" spans="1:11" ht="15.6" thickBot="1" x14ac:dyDescent="0.35">
      <c r="A141" s="360" t="s">
        <v>86</v>
      </c>
      <c r="B141" s="361" t="s">
        <v>258</v>
      </c>
      <c r="C141" s="361"/>
      <c r="D141" s="362"/>
      <c r="E141" s="91"/>
      <c r="F141" s="354" t="s">
        <v>301</v>
      </c>
      <c r="G141" s="355"/>
      <c r="H141" s="355"/>
      <c r="I141" s="355"/>
      <c r="J141" s="355"/>
      <c r="K141" s="355"/>
    </row>
    <row r="142" spans="1:11" ht="15.6" thickBot="1" x14ac:dyDescent="0.35">
      <c r="A142" s="360"/>
      <c r="B142" s="104"/>
      <c r="C142" s="133" t="s">
        <v>77</v>
      </c>
      <c r="D142" s="104" t="s">
        <v>78</v>
      </c>
      <c r="E142" s="91"/>
      <c r="F142" s="355"/>
      <c r="G142" s="355"/>
      <c r="H142" s="355"/>
      <c r="I142" s="355"/>
      <c r="J142" s="355"/>
      <c r="K142" s="355"/>
    </row>
    <row r="143" spans="1:11" ht="30.6" thickBot="1" x14ac:dyDescent="0.35">
      <c r="A143" s="360"/>
      <c r="B143" s="100" t="s">
        <v>278</v>
      </c>
      <c r="C143" s="131">
        <f>Saisie!G73</f>
        <v>0</v>
      </c>
      <c r="D143" s="95">
        <f>C143*44/12</f>
        <v>0</v>
      </c>
      <c r="E143" s="91"/>
      <c r="F143" s="355"/>
      <c r="G143" s="355"/>
      <c r="H143" s="355"/>
      <c r="I143" s="355"/>
      <c r="J143" s="355"/>
      <c r="K143" s="355"/>
    </row>
    <row r="144" spans="1:11" ht="45.6" thickBot="1" x14ac:dyDescent="0.35">
      <c r="A144" s="360"/>
      <c r="B144" s="99" t="s">
        <v>16</v>
      </c>
      <c r="C144" s="132">
        <f>Saisie!G74</f>
        <v>0</v>
      </c>
      <c r="D144" s="94">
        <f>C144*44/12</f>
        <v>0</v>
      </c>
      <c r="E144" s="91"/>
      <c r="F144" s="355"/>
      <c r="G144" s="355"/>
      <c r="H144" s="355"/>
      <c r="I144" s="355"/>
      <c r="J144" s="355"/>
      <c r="K144" s="355"/>
    </row>
    <row r="145" spans="1:11" ht="30.6" thickBot="1" x14ac:dyDescent="0.35">
      <c r="A145" s="360"/>
      <c r="B145" s="105" t="s">
        <v>29</v>
      </c>
      <c r="C145" s="106">
        <f>SUM(C143:C144)</f>
        <v>0</v>
      </c>
      <c r="D145" s="122">
        <f>C145*44/12</f>
        <v>0</v>
      </c>
      <c r="E145" s="91"/>
      <c r="F145" s="355"/>
      <c r="G145" s="355"/>
      <c r="H145" s="355"/>
      <c r="I145" s="355"/>
      <c r="J145" s="355"/>
      <c r="K145" s="355"/>
    </row>
    <row r="146" spans="1:11" ht="15.6" thickBot="1" x14ac:dyDescent="0.35">
      <c r="A146" s="360"/>
      <c r="B146" s="105" t="s">
        <v>79</v>
      </c>
      <c r="C146" s="144">
        <v>548.21500000000003</v>
      </c>
      <c r="D146" s="149">
        <f>C146*44/12</f>
        <v>2010.1216666666669</v>
      </c>
      <c r="E146" s="91"/>
      <c r="F146" s="355"/>
      <c r="G146" s="355"/>
      <c r="H146" s="355"/>
      <c r="I146" s="355"/>
      <c r="J146" s="355"/>
      <c r="K146" s="355"/>
    </row>
    <row r="147" spans="1:11" ht="12.75" customHeight="1" x14ac:dyDescent="0.3">
      <c r="A147" s="360"/>
      <c r="B147" s="112"/>
      <c r="C147" s="113"/>
      <c r="D147" s="114"/>
      <c r="E147" s="91"/>
    </row>
    <row r="148" spans="1:11" ht="12.75" customHeight="1" x14ac:dyDescent="0.3">
      <c r="A148" s="360"/>
      <c r="B148" s="38"/>
      <c r="C148" s="39"/>
      <c r="D148" s="40"/>
    </row>
    <row r="149" spans="1:11" ht="12.75" customHeight="1" x14ac:dyDescent="0.3">
      <c r="A149" s="360"/>
      <c r="B149" s="38"/>
      <c r="C149" s="39"/>
      <c r="D149" s="40"/>
    </row>
    <row r="150" spans="1:11" ht="12.75" customHeight="1" x14ac:dyDescent="0.3">
      <c r="A150" s="360"/>
      <c r="B150" s="38"/>
      <c r="C150" s="39"/>
      <c r="D150" s="40"/>
    </row>
    <row r="151" spans="1:11" ht="12.75" customHeight="1" x14ac:dyDescent="0.3">
      <c r="A151" s="360"/>
      <c r="B151" s="38"/>
      <c r="C151" s="39"/>
      <c r="D151" s="40"/>
    </row>
    <row r="152" spans="1:11" ht="12.75" customHeight="1" x14ac:dyDescent="0.3">
      <c r="A152" s="360"/>
      <c r="B152" s="38"/>
      <c r="C152" s="39"/>
      <c r="D152" s="40"/>
    </row>
    <row r="153" spans="1:11" ht="12.75" customHeight="1" x14ac:dyDescent="0.3">
      <c r="A153" s="360"/>
      <c r="B153" s="38"/>
      <c r="C153" s="39"/>
      <c r="D153" s="40"/>
    </row>
    <row r="154" spans="1:11" ht="12.75" customHeight="1" x14ac:dyDescent="0.3">
      <c r="A154" s="360"/>
      <c r="B154" s="38"/>
      <c r="C154" s="39"/>
      <c r="D154" s="40"/>
    </row>
    <row r="155" spans="1:11" ht="12.75" customHeight="1" x14ac:dyDescent="0.3">
      <c r="A155" s="360"/>
      <c r="B155" s="38"/>
      <c r="C155" s="39"/>
      <c r="D155" s="40"/>
    </row>
    <row r="156" spans="1:11" ht="12.75" customHeight="1" x14ac:dyDescent="0.3">
      <c r="A156" s="360"/>
      <c r="B156" s="38"/>
      <c r="C156" s="39"/>
      <c r="D156" s="40"/>
    </row>
    <row r="157" spans="1:11" ht="12.75" customHeight="1" x14ac:dyDescent="0.3">
      <c r="A157" s="360"/>
      <c r="B157" s="38"/>
      <c r="C157" s="39"/>
      <c r="D157" s="40"/>
    </row>
    <row r="158" spans="1:11" ht="12.75" customHeight="1" x14ac:dyDescent="0.3">
      <c r="A158" s="360"/>
      <c r="B158" s="38"/>
      <c r="C158" s="39"/>
      <c r="D158" s="40"/>
    </row>
    <row r="159" spans="1:11" ht="12.75" customHeight="1" x14ac:dyDescent="0.3">
      <c r="A159" s="360"/>
      <c r="B159" s="38"/>
      <c r="C159" s="39"/>
      <c r="D159" s="40"/>
    </row>
    <row r="160" spans="1:11" ht="12.75" customHeight="1" x14ac:dyDescent="0.3">
      <c r="A160" s="360"/>
      <c r="B160" s="38"/>
      <c r="C160" s="39"/>
      <c r="D160" s="40"/>
    </row>
    <row r="161" spans="1:11" s="9" customFormat="1" ht="12.75" customHeight="1" thickBot="1" x14ac:dyDescent="0.35">
      <c r="A161" s="37"/>
      <c r="B161" s="38"/>
      <c r="C161" s="39"/>
      <c r="D161" s="40"/>
    </row>
    <row r="162" spans="1:11" ht="15.6" thickBot="1" x14ac:dyDescent="0.35">
      <c r="A162" s="360" t="s">
        <v>47</v>
      </c>
      <c r="B162" s="361" t="s">
        <v>259</v>
      </c>
      <c r="C162" s="361"/>
      <c r="D162" s="362"/>
      <c r="E162" s="91"/>
      <c r="F162" s="354" t="s">
        <v>352</v>
      </c>
      <c r="G162" s="355"/>
      <c r="H162" s="355"/>
      <c r="I162" s="355"/>
      <c r="J162" s="355"/>
      <c r="K162" s="355"/>
    </row>
    <row r="163" spans="1:11" ht="15.6" thickBot="1" x14ac:dyDescent="0.35">
      <c r="A163" s="360"/>
      <c r="B163" s="104"/>
      <c r="C163" s="133" t="s">
        <v>77</v>
      </c>
      <c r="D163" s="104" t="s">
        <v>78</v>
      </c>
      <c r="E163" s="91"/>
      <c r="F163" s="355"/>
      <c r="G163" s="355"/>
      <c r="H163" s="355"/>
      <c r="I163" s="355"/>
      <c r="J163" s="355"/>
      <c r="K163" s="355"/>
    </row>
    <row r="164" spans="1:11" ht="15.6" thickBot="1" x14ac:dyDescent="0.35">
      <c r="A164" s="360"/>
      <c r="B164" s="100" t="s">
        <v>48</v>
      </c>
      <c r="C164" s="131">
        <f>Saisie!G79</f>
        <v>0</v>
      </c>
      <c r="D164" s="95">
        <f>C164*44/12</f>
        <v>0</v>
      </c>
      <c r="E164" s="91"/>
      <c r="F164" s="355"/>
      <c r="G164" s="355"/>
      <c r="H164" s="355"/>
      <c r="I164" s="355"/>
      <c r="J164" s="355"/>
      <c r="K164" s="355"/>
    </row>
    <row r="165" spans="1:11" ht="30.6" thickBot="1" x14ac:dyDescent="0.35">
      <c r="A165" s="360"/>
      <c r="B165" s="99" t="s">
        <v>49</v>
      </c>
      <c r="C165" s="132">
        <f>Saisie!G80</f>
        <v>0</v>
      </c>
      <c r="D165" s="94">
        <f>C165*44/12</f>
        <v>0</v>
      </c>
      <c r="E165" s="91"/>
      <c r="F165" s="355"/>
      <c r="G165" s="355"/>
      <c r="H165" s="355"/>
      <c r="I165" s="355"/>
      <c r="J165" s="355"/>
      <c r="K165" s="355"/>
    </row>
    <row r="166" spans="1:11" ht="15.6" thickBot="1" x14ac:dyDescent="0.35">
      <c r="A166" s="360"/>
      <c r="B166" s="105" t="s">
        <v>87</v>
      </c>
      <c r="C166" s="106">
        <f>SUM(C164:C165)</f>
        <v>0</v>
      </c>
      <c r="D166" s="122">
        <f>C166*44/12</f>
        <v>0</v>
      </c>
      <c r="E166" s="91"/>
      <c r="F166" s="355"/>
      <c r="G166" s="355"/>
      <c r="H166" s="355"/>
      <c r="I166" s="355"/>
      <c r="J166" s="355"/>
      <c r="K166" s="355"/>
    </row>
    <row r="167" spans="1:11" ht="15.6" thickBot="1" x14ac:dyDescent="0.35">
      <c r="A167" s="360"/>
      <c r="B167" s="105" t="s">
        <v>79</v>
      </c>
      <c r="C167" s="144">
        <v>136.15600000000001</v>
      </c>
      <c r="D167" s="149">
        <f>C167*44/12</f>
        <v>499.23866666666669</v>
      </c>
      <c r="E167" s="91"/>
      <c r="F167" s="355"/>
      <c r="G167" s="355"/>
      <c r="H167" s="355"/>
      <c r="I167" s="355"/>
      <c r="J167" s="355"/>
      <c r="K167" s="355"/>
    </row>
    <row r="168" spans="1:11" s="9" customFormat="1" ht="14.4" x14ac:dyDescent="0.3">
      <c r="A168" s="58"/>
      <c r="B168" s="88"/>
      <c r="C168" s="89"/>
      <c r="D168" s="90"/>
      <c r="E168" s="91"/>
    </row>
    <row r="169" spans="1:11" s="25" customFormat="1" ht="21.6" customHeight="1" x14ac:dyDescent="0.3">
      <c r="A169" s="373" t="s">
        <v>351</v>
      </c>
      <c r="B169" s="192" t="s">
        <v>165</v>
      </c>
      <c r="C169" s="120">
        <f>C43+C80+C123+C145+C166</f>
        <v>0</v>
      </c>
      <c r="D169" s="120">
        <f>D43+D80+D123+D145+D166</f>
        <v>0</v>
      </c>
      <c r="E169" s="91"/>
    </row>
    <row r="170" spans="1:11" s="25" customFormat="1" ht="21.6" customHeight="1" x14ac:dyDescent="0.3">
      <c r="A170" s="360"/>
      <c r="B170" s="154" t="s">
        <v>79</v>
      </c>
      <c r="C170" s="150">
        <f>C44+C81+C124+C146+C167</f>
        <v>2280.0989090909093</v>
      </c>
      <c r="D170" s="150">
        <f>D44+D81+D124+D146+D167</f>
        <v>8360.3626666666678</v>
      </c>
      <c r="E170" s="91"/>
    </row>
    <row r="171" spans="1:11" s="25" customFormat="1" ht="14.4" x14ac:dyDescent="0.3">
      <c r="A171" s="58"/>
      <c r="B171" s="88"/>
      <c r="C171" s="89"/>
      <c r="D171" s="90"/>
      <c r="E171" s="91"/>
    </row>
    <row r="172" spans="1:11" ht="15" x14ac:dyDescent="0.3">
      <c r="A172" s="373" t="s">
        <v>349</v>
      </c>
      <c r="B172" s="361" t="s">
        <v>260</v>
      </c>
      <c r="C172" s="361"/>
      <c r="D172" s="361"/>
      <c r="E172" s="115"/>
    </row>
    <row r="173" spans="1:11" ht="15" x14ac:dyDescent="0.3">
      <c r="A173" s="360"/>
      <c r="B173" s="190"/>
      <c r="C173" s="190" t="s">
        <v>77</v>
      </c>
      <c r="D173" s="190" t="s">
        <v>78</v>
      </c>
      <c r="E173" s="115"/>
    </row>
    <row r="174" spans="1:11" ht="15" x14ac:dyDescent="0.3">
      <c r="A174" s="360"/>
      <c r="B174" s="105" t="s">
        <v>88</v>
      </c>
      <c r="C174" s="106">
        <f>Saisie!G85</f>
        <v>350.11636363636359</v>
      </c>
      <c r="D174" s="106">
        <f>C174*44/12</f>
        <v>1283.7599999999998</v>
      </c>
      <c r="E174" s="115"/>
    </row>
    <row r="175" spans="1:11" ht="15" x14ac:dyDescent="0.3">
      <c r="A175" s="360"/>
      <c r="B175" s="155" t="s">
        <v>79</v>
      </c>
      <c r="C175" s="144">
        <v>350.11599999999999</v>
      </c>
      <c r="D175" s="156">
        <f>C175*44/12</f>
        <v>1283.7586666666666</v>
      </c>
      <c r="E175" s="115"/>
    </row>
    <row r="176" spans="1:11" ht="14.4" x14ac:dyDescent="0.3">
      <c r="A176" s="91"/>
      <c r="B176" s="91"/>
      <c r="C176" s="92"/>
      <c r="D176" s="91"/>
      <c r="E176" s="91"/>
    </row>
    <row r="177" spans="1:5" ht="21.6" customHeight="1" x14ac:dyDescent="0.3">
      <c r="A177" s="358" t="s">
        <v>350</v>
      </c>
      <c r="B177" s="191" t="s">
        <v>165</v>
      </c>
      <c r="C177" s="120">
        <f>C169+C174</f>
        <v>350.11636363636359</v>
      </c>
      <c r="D177" s="120">
        <f>D169+D174</f>
        <v>1283.7599999999998</v>
      </c>
      <c r="E177" s="91"/>
    </row>
    <row r="178" spans="1:5" ht="21.6" customHeight="1" x14ac:dyDescent="0.3">
      <c r="A178" s="359"/>
      <c r="B178" s="157" t="s">
        <v>79</v>
      </c>
      <c r="C178" s="150">
        <f>C170+C175</f>
        <v>2630.2149090909093</v>
      </c>
      <c r="D178" s="150">
        <f>D170+D175</f>
        <v>9644.1213333333344</v>
      </c>
      <c r="E178" s="91"/>
    </row>
    <row r="179" spans="1:5" ht="14.4" x14ac:dyDescent="0.3">
      <c r="A179" s="91"/>
      <c r="B179" s="92"/>
      <c r="C179" s="91"/>
      <c r="D179" s="91"/>
      <c r="E179" s="91"/>
    </row>
    <row r="180" spans="1:5" ht="14.4" x14ac:dyDescent="0.3">
      <c r="A180" s="91"/>
      <c r="B180" s="92"/>
      <c r="C180" s="91"/>
      <c r="D180" s="91"/>
    </row>
    <row r="188" spans="1:5" x14ac:dyDescent="0.25">
      <c r="E188" s="15"/>
    </row>
  </sheetData>
  <sheetProtection password="9FB3" sheet="1" objects="1" scenarios="1"/>
  <mergeCells count="27">
    <mergeCell ref="A177:A178"/>
    <mergeCell ref="A9:A10"/>
    <mergeCell ref="B54:B55"/>
    <mergeCell ref="B56:B58"/>
    <mergeCell ref="B162:D162"/>
    <mergeCell ref="B99:D99"/>
    <mergeCell ref="B172:D172"/>
    <mergeCell ref="A172:A175"/>
    <mergeCell ref="B141:D141"/>
    <mergeCell ref="A169:A170"/>
    <mergeCell ref="A71:A97"/>
    <mergeCell ref="A38:A69"/>
    <mergeCell ref="A99:A139"/>
    <mergeCell ref="A1:F1"/>
    <mergeCell ref="B38:D38"/>
    <mergeCell ref="B71:D71"/>
    <mergeCell ref="F38:K53"/>
    <mergeCell ref="F54:K58"/>
    <mergeCell ref="F60:K69"/>
    <mergeCell ref="F71:K81"/>
    <mergeCell ref="F99:K124"/>
    <mergeCell ref="F141:K146"/>
    <mergeCell ref="F162:K167"/>
    <mergeCell ref="E9:J10"/>
    <mergeCell ref="A12:A14"/>
    <mergeCell ref="A141:A160"/>
    <mergeCell ref="A162:A167"/>
  </mergeCells>
  <conditionalFormatting sqref="E9 E7:F8 E11:F14">
    <cfRule type="containsText" dxfId="4" priority="2" stopIfTrue="1" operator="containsText" text="A">
      <formula>NOT(ISERROR(SEARCH("A",E7)))</formula>
    </cfRule>
  </conditionalFormatting>
  <conditionalFormatting sqref="E9:J10">
    <cfRule type="containsText" dxfId="3" priority="1" stopIfTrue="1" operator="containsText" text="climatique">
      <formula>NOT(ISERROR(SEARCH("climatique",E9)))</formula>
    </cfRule>
  </conditionalFormatting>
  <hyperlinks>
    <hyperlink ref="C8" location="FAQ!A3" display="qu'est-ce que c'est ?"/>
    <hyperlink ref="D8" location="FAQ!A3" display="qu'est-ce que c'est ?"/>
  </hyperlinks>
  <pageMargins left="0.7" right="0.7" top="0.75" bottom="0.75" header="0.51180555555555551" footer="0.51180555555555551"/>
  <pageSetup paperSize="9" firstPageNumber="0" orientation="portrait"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90"/>
  <sheetViews>
    <sheetView showGridLines="0" workbookViewId="0">
      <selection activeCell="B95" sqref="B95"/>
    </sheetView>
  </sheetViews>
  <sheetFormatPr defaultColWidth="11.44140625" defaultRowHeight="13.2" x14ac:dyDescent="0.25"/>
  <cols>
    <col min="1" max="1" width="28.6640625" style="8" customWidth="1"/>
    <col min="2" max="2" width="28.6640625" style="23" customWidth="1"/>
    <col min="3" max="3" width="16.6640625" style="3" customWidth="1"/>
    <col min="4" max="4" width="16.6640625" style="8" customWidth="1"/>
    <col min="5" max="5" width="19.44140625" style="8" customWidth="1"/>
    <col min="6" max="6" width="21.44140625" style="8" customWidth="1"/>
    <col min="7" max="7" width="17.5546875" style="8" customWidth="1"/>
    <col min="8" max="16384" width="11.44140625" style="8"/>
  </cols>
  <sheetData>
    <row r="1" spans="1:6" ht="67.8" customHeight="1" x14ac:dyDescent="0.25">
      <c r="A1" s="378" t="s">
        <v>305</v>
      </c>
      <c r="B1" s="378"/>
      <c r="C1" s="378"/>
      <c r="D1" s="378"/>
      <c r="E1" s="378"/>
      <c r="F1" s="378"/>
    </row>
    <row r="6" spans="1:6" ht="7.8" customHeight="1" thickBot="1" x14ac:dyDescent="0.3"/>
    <row r="7" spans="1:6" ht="31.2" customHeight="1" thickBot="1" x14ac:dyDescent="0.35">
      <c r="A7" s="382" t="s">
        <v>89</v>
      </c>
      <c r="B7" s="383"/>
      <c r="C7" s="158"/>
    </row>
    <row r="8" spans="1:6" ht="41.1" customHeight="1" thickBot="1" x14ac:dyDescent="0.3">
      <c r="A8" s="164" t="s">
        <v>30</v>
      </c>
      <c r="B8" s="165"/>
      <c r="C8" s="159" t="s">
        <v>279</v>
      </c>
      <c r="D8" s="354" t="s">
        <v>306</v>
      </c>
      <c r="E8" s="355"/>
      <c r="F8" s="355"/>
    </row>
    <row r="9" spans="1:6" ht="44.85" customHeight="1" thickBot="1" x14ac:dyDescent="0.35">
      <c r="A9" s="166" t="s">
        <v>157</v>
      </c>
      <c r="B9" s="165"/>
      <c r="C9" s="158" t="s">
        <v>280</v>
      </c>
      <c r="D9" s="355"/>
      <c r="E9" s="355"/>
      <c r="F9" s="355"/>
    </row>
    <row r="10" spans="1:6" ht="36" customHeight="1" thickBot="1" x14ac:dyDescent="0.35">
      <c r="A10" s="167" t="s">
        <v>31</v>
      </c>
      <c r="B10" s="168">
        <f>B8*1000/0.8+B9*44/12</f>
        <v>0</v>
      </c>
      <c r="C10" s="158" t="s">
        <v>281</v>
      </c>
      <c r="D10" s="355"/>
      <c r="E10" s="355"/>
      <c r="F10" s="355"/>
    </row>
    <row r="11" spans="1:6" ht="7.2" customHeight="1" thickBot="1" x14ac:dyDescent="0.3">
      <c r="A11" s="160"/>
      <c r="B11" s="161"/>
      <c r="C11" s="160"/>
    </row>
    <row r="12" spans="1:6" ht="15.6" thickBot="1" x14ac:dyDescent="0.35">
      <c r="A12" s="379" t="s">
        <v>261</v>
      </c>
      <c r="B12" s="380"/>
      <c r="C12" s="381"/>
      <c r="D12" s="158"/>
    </row>
    <row r="13" spans="1:6" ht="15.6" thickBot="1" x14ac:dyDescent="0.35">
      <c r="A13" s="172"/>
      <c r="B13" s="133" t="s">
        <v>77</v>
      </c>
      <c r="C13" s="104" t="s">
        <v>90</v>
      </c>
      <c r="D13" s="158"/>
    </row>
    <row r="14" spans="1:6" ht="15.6" thickBot="1" x14ac:dyDescent="0.35">
      <c r="A14" s="169" t="s">
        <v>1</v>
      </c>
      <c r="B14" s="175">
        <f>C32</f>
        <v>0</v>
      </c>
      <c r="C14" s="170">
        <f>D32</f>
        <v>0</v>
      </c>
      <c r="D14" s="158"/>
    </row>
    <row r="15" spans="1:6" ht="15.6" thickBot="1" x14ac:dyDescent="0.35">
      <c r="A15" s="169" t="s">
        <v>94</v>
      </c>
      <c r="B15" s="175">
        <f>C43</f>
        <v>0</v>
      </c>
      <c r="C15" s="170">
        <f>D43</f>
        <v>0</v>
      </c>
      <c r="D15" s="158"/>
    </row>
    <row r="16" spans="1:6" ht="15.6" thickBot="1" x14ac:dyDescent="0.35">
      <c r="A16" s="169" t="s">
        <v>7</v>
      </c>
      <c r="B16" s="175">
        <f>C69</f>
        <v>0</v>
      </c>
      <c r="C16" s="170">
        <f>D69</f>
        <v>0</v>
      </c>
      <c r="D16" s="158"/>
    </row>
    <row r="17" spans="1:5" ht="15.6" thickBot="1" x14ac:dyDescent="0.35">
      <c r="A17" s="169" t="s">
        <v>95</v>
      </c>
      <c r="B17" s="175">
        <f>C75</f>
        <v>0</v>
      </c>
      <c r="C17" s="170">
        <f>D75</f>
        <v>0</v>
      </c>
      <c r="D17" s="158"/>
    </row>
    <row r="18" spans="1:5" ht="15.6" thickBot="1" x14ac:dyDescent="0.35">
      <c r="A18" s="169" t="s">
        <v>47</v>
      </c>
      <c r="B18" s="175">
        <f>C81</f>
        <v>0</v>
      </c>
      <c r="C18" s="170">
        <f>D81</f>
        <v>0</v>
      </c>
      <c r="D18" s="158"/>
    </row>
    <row r="19" spans="1:5" ht="15.6" thickBot="1" x14ac:dyDescent="0.35">
      <c r="A19" s="171" t="s">
        <v>96</v>
      </c>
      <c r="B19" s="175">
        <f>C87</f>
        <v>350.11636363636359</v>
      </c>
      <c r="C19" s="228">
        <f>D87</f>
        <v>0</v>
      </c>
      <c r="D19" s="158"/>
    </row>
    <row r="20" spans="1:5" ht="15.6" thickBot="1" x14ac:dyDescent="0.35">
      <c r="A20" s="169" t="s">
        <v>156</v>
      </c>
      <c r="B20" s="131">
        <f>SUM(B14:B19)</f>
        <v>350.11636363636359</v>
      </c>
      <c r="C20" s="174">
        <f>SUM(C14:C19)</f>
        <v>0</v>
      </c>
      <c r="D20" s="158"/>
    </row>
    <row r="21" spans="1:5" ht="30.6" thickBot="1" x14ac:dyDescent="0.35">
      <c r="A21" s="169" t="s">
        <v>206</v>
      </c>
      <c r="B21" s="96"/>
      <c r="C21" s="136">
        <f>B20*B8/0.8</f>
        <v>0</v>
      </c>
      <c r="D21" s="158"/>
    </row>
    <row r="22" spans="1:5" ht="15.6" thickBot="1" x14ac:dyDescent="0.35">
      <c r="A22" s="169" t="s">
        <v>166</v>
      </c>
      <c r="B22" s="96"/>
      <c r="C22" s="136">
        <f>B20*44/12*B9/1000</f>
        <v>0</v>
      </c>
      <c r="D22" s="158"/>
    </row>
    <row r="23" spans="1:5" ht="44.25" customHeight="1" thickBot="1" x14ac:dyDescent="0.35">
      <c r="A23" s="379" t="s">
        <v>158</v>
      </c>
      <c r="B23" s="380"/>
      <c r="C23" s="381"/>
      <c r="D23" s="158"/>
    </row>
    <row r="24" spans="1:5" ht="49.5" customHeight="1" thickBot="1" x14ac:dyDescent="0.35">
      <c r="A24" s="389" t="s">
        <v>207</v>
      </c>
      <c r="B24" s="390"/>
      <c r="C24" s="127">
        <f>9.644*B9</f>
        <v>0</v>
      </c>
      <c r="D24" s="158"/>
    </row>
    <row r="25" spans="1:5" ht="33" customHeight="1" thickBot="1" x14ac:dyDescent="0.35">
      <c r="A25" s="391" t="str">
        <f>CONCATENATE("Entre le coût de la taxe et le chèque, vous ",IF(C22&gt;C24,"perdriez","gagneriez")," chaque année (en €) :")</f>
        <v>Entre le coût de la taxe et le chèque, vous gagneriez chaque année (en €) :</v>
      </c>
      <c r="B25" s="392"/>
      <c r="C25" s="95">
        <f>ABS(C24-C22)</f>
        <v>0</v>
      </c>
      <c r="D25" s="158"/>
    </row>
    <row r="26" spans="1:5" ht="7.8" customHeight="1" thickBot="1" x14ac:dyDescent="0.35">
      <c r="A26" s="162"/>
      <c r="B26" s="163"/>
      <c r="C26" s="162"/>
    </row>
    <row r="27" spans="1:5" ht="47.25" customHeight="1" thickBot="1" x14ac:dyDescent="0.35">
      <c r="A27" s="396" t="s">
        <v>1</v>
      </c>
      <c r="B27" s="379" t="s">
        <v>262</v>
      </c>
      <c r="C27" s="380"/>
      <c r="D27" s="381"/>
      <c r="E27" s="158"/>
    </row>
    <row r="28" spans="1:5" ht="36.6" customHeight="1" thickBot="1" x14ac:dyDescent="0.35">
      <c r="A28" s="397"/>
      <c r="B28" s="169"/>
      <c r="C28" s="179" t="s">
        <v>77</v>
      </c>
      <c r="D28" s="177" t="s">
        <v>90</v>
      </c>
      <c r="E28" s="158"/>
    </row>
    <row r="29" spans="1:5" ht="15.75" customHeight="1" thickBot="1" x14ac:dyDescent="0.35">
      <c r="A29" s="397"/>
      <c r="B29" s="169" t="s">
        <v>18</v>
      </c>
      <c r="C29" s="175">
        <f>Résultats!C40</f>
        <v>0</v>
      </c>
      <c r="D29" s="170">
        <f>C29*$B$10/1000</f>
        <v>0</v>
      </c>
      <c r="E29" s="158"/>
    </row>
    <row r="30" spans="1:5" ht="15.75" customHeight="1" thickBot="1" x14ac:dyDescent="0.35">
      <c r="A30" s="397"/>
      <c r="B30" s="169" t="s">
        <v>19</v>
      </c>
      <c r="C30" s="175">
        <f>Résultats!C41</f>
        <v>0</v>
      </c>
      <c r="D30" s="170">
        <f>C30*$B$10/1000</f>
        <v>0</v>
      </c>
      <c r="E30" s="158"/>
    </row>
    <row r="31" spans="1:5" ht="15.75" customHeight="1" thickBot="1" x14ac:dyDescent="0.35">
      <c r="A31" s="397"/>
      <c r="B31" s="169" t="s">
        <v>20</v>
      </c>
      <c r="C31" s="175">
        <f>Résultats!C42</f>
        <v>0</v>
      </c>
      <c r="D31" s="170">
        <f>C31*$B$10/1000</f>
        <v>0</v>
      </c>
      <c r="E31" s="158"/>
    </row>
    <row r="32" spans="1:5" ht="18.75" customHeight="1" thickBot="1" x14ac:dyDescent="0.35">
      <c r="A32" s="398"/>
      <c r="B32" s="176" t="s">
        <v>91</v>
      </c>
      <c r="C32" s="180">
        <f>SUM(C29:C31)</f>
        <v>0</v>
      </c>
      <c r="D32" s="178">
        <f>C32*$B$10/1000</f>
        <v>0</v>
      </c>
      <c r="E32" s="158"/>
    </row>
    <row r="33" spans="1:7" ht="6.6" customHeight="1" thickBot="1" x14ac:dyDescent="0.3">
      <c r="A33" s="33"/>
      <c r="B33" s="395"/>
      <c r="C33" s="395"/>
      <c r="D33" s="395"/>
    </row>
    <row r="34" spans="1:7" ht="45.75" customHeight="1" thickBot="1" x14ac:dyDescent="0.35">
      <c r="A34" s="396" t="s">
        <v>2</v>
      </c>
      <c r="B34" s="386" t="s">
        <v>282</v>
      </c>
      <c r="C34" s="387"/>
      <c r="D34" s="388"/>
      <c r="E34" s="158"/>
    </row>
    <row r="35" spans="1:7" ht="15.75" customHeight="1" thickBot="1" x14ac:dyDescent="0.35">
      <c r="A35" s="397"/>
      <c r="B35" s="169"/>
      <c r="C35" s="177" t="s">
        <v>77</v>
      </c>
      <c r="D35" s="177" t="s">
        <v>90</v>
      </c>
      <c r="E35" s="158"/>
    </row>
    <row r="36" spans="1:7" ht="15.75" customHeight="1" thickBot="1" x14ac:dyDescent="0.35">
      <c r="A36" s="397"/>
      <c r="B36" s="171" t="s">
        <v>208</v>
      </c>
      <c r="C36" s="98">
        <f>Résultats!C73</f>
        <v>0</v>
      </c>
      <c r="D36" s="173">
        <f t="shared" ref="D36:D43" si="0">C36*$B$10/1000</f>
        <v>0</v>
      </c>
      <c r="E36" s="158"/>
    </row>
    <row r="37" spans="1:7" ht="15.75" customHeight="1" thickBot="1" x14ac:dyDescent="0.35">
      <c r="A37" s="397"/>
      <c r="B37" s="169" t="s">
        <v>33</v>
      </c>
      <c r="C37" s="103">
        <f>Résultats!C74</f>
        <v>0</v>
      </c>
      <c r="D37" s="170">
        <f t="shared" si="0"/>
        <v>0</v>
      </c>
      <c r="E37" s="158"/>
    </row>
    <row r="38" spans="1:7" ht="18" customHeight="1" thickBot="1" x14ac:dyDescent="0.35">
      <c r="A38" s="397"/>
      <c r="B38" s="171" t="s">
        <v>99</v>
      </c>
      <c r="C38" s="98">
        <f>Résultats!C75</f>
        <v>0</v>
      </c>
      <c r="D38" s="173">
        <f t="shared" si="0"/>
        <v>0</v>
      </c>
      <c r="E38" s="158"/>
    </row>
    <row r="39" spans="1:7" ht="20.25" customHeight="1" thickBot="1" x14ac:dyDescent="0.35">
      <c r="A39" s="397"/>
      <c r="B39" s="169" t="s">
        <v>21</v>
      </c>
      <c r="C39" s="175">
        <f>Résultats!C76</f>
        <v>0</v>
      </c>
      <c r="D39" s="170">
        <f t="shared" si="0"/>
        <v>0</v>
      </c>
      <c r="E39" s="158"/>
    </row>
    <row r="40" spans="1:7" ht="18" customHeight="1" thickBot="1" x14ac:dyDescent="0.35">
      <c r="A40" s="397"/>
      <c r="B40" s="172" t="s">
        <v>3</v>
      </c>
      <c r="C40" s="101">
        <f>Résultats!C77</f>
        <v>0</v>
      </c>
      <c r="D40" s="184">
        <f t="shared" si="0"/>
        <v>0</v>
      </c>
      <c r="E40" s="158"/>
    </row>
    <row r="41" spans="1:7" ht="15.75" customHeight="1" thickBot="1" x14ac:dyDescent="0.35">
      <c r="A41" s="397"/>
      <c r="B41" s="169" t="s">
        <v>22</v>
      </c>
      <c r="C41" s="103">
        <f>Résultats!C78</f>
        <v>0</v>
      </c>
      <c r="D41" s="170">
        <f t="shared" si="0"/>
        <v>0</v>
      </c>
      <c r="E41" s="158"/>
    </row>
    <row r="42" spans="1:7" ht="15.75" customHeight="1" thickBot="1" x14ac:dyDescent="0.35">
      <c r="A42" s="397"/>
      <c r="B42" s="172" t="s">
        <v>23</v>
      </c>
      <c r="C42" s="101">
        <f>Résultats!C79</f>
        <v>0</v>
      </c>
      <c r="D42" s="184">
        <f t="shared" si="0"/>
        <v>0</v>
      </c>
      <c r="E42" s="158"/>
    </row>
    <row r="43" spans="1:7" ht="15.75" customHeight="1" thickBot="1" x14ac:dyDescent="0.35">
      <c r="A43" s="398"/>
      <c r="B43" s="121" t="s">
        <v>24</v>
      </c>
      <c r="C43" s="178">
        <f>SUM(C$35:$C$41)</f>
        <v>0</v>
      </c>
      <c r="D43" s="28">
        <f t="shared" si="0"/>
        <v>0</v>
      </c>
      <c r="E43" s="158"/>
    </row>
    <row r="44" spans="1:7" ht="7.2" customHeight="1" thickBot="1" x14ac:dyDescent="0.35">
      <c r="A44" s="37"/>
      <c r="B44" s="181"/>
      <c r="C44" s="182"/>
      <c r="D44" s="183"/>
    </row>
    <row r="45" spans="1:7" ht="44.25" customHeight="1" thickBot="1" x14ac:dyDescent="0.35">
      <c r="A45" s="396" t="s">
        <v>7</v>
      </c>
      <c r="B45" s="399" t="s">
        <v>263</v>
      </c>
      <c r="C45" s="399"/>
      <c r="D45" s="383"/>
      <c r="E45" s="158"/>
    </row>
    <row r="46" spans="1:7" ht="15.75" customHeight="1" thickBot="1" x14ac:dyDescent="0.35">
      <c r="A46" s="397"/>
      <c r="B46" s="169"/>
      <c r="C46" s="177" t="s">
        <v>77</v>
      </c>
      <c r="D46" s="177" t="s">
        <v>90</v>
      </c>
      <c r="E46" s="158"/>
    </row>
    <row r="47" spans="1:7" ht="15.75" customHeight="1" thickBot="1" x14ac:dyDescent="0.35">
      <c r="A47" s="397"/>
      <c r="B47" s="171" t="s">
        <v>8</v>
      </c>
      <c r="C47" s="94">
        <f>Résultats!C101</f>
        <v>0</v>
      </c>
      <c r="D47" s="185">
        <f t="shared" ref="D47:D69" si="1">C47*$B$10/1000</f>
        <v>0</v>
      </c>
      <c r="E47" s="158"/>
      <c r="F47" s="393" t="s">
        <v>92</v>
      </c>
      <c r="G47" s="394"/>
    </row>
    <row r="48" spans="1:7" ht="15.75" customHeight="1" thickBot="1" x14ac:dyDescent="0.35">
      <c r="A48" s="397"/>
      <c r="B48" s="169" t="s">
        <v>9</v>
      </c>
      <c r="C48" s="127">
        <f>Résultats!C102</f>
        <v>0</v>
      </c>
      <c r="D48" s="136">
        <f t="shared" si="1"/>
        <v>0</v>
      </c>
      <c r="E48" s="158"/>
      <c r="G48" s="24" t="s">
        <v>90</v>
      </c>
    </row>
    <row r="49" spans="1:7" ht="15.75" customHeight="1" thickBot="1" x14ac:dyDescent="0.35">
      <c r="A49" s="397"/>
      <c r="B49" s="171" t="s">
        <v>64</v>
      </c>
      <c r="C49" s="94">
        <f>Résultats!C103</f>
        <v>0</v>
      </c>
      <c r="D49" s="185">
        <f t="shared" si="1"/>
        <v>0</v>
      </c>
      <c r="E49" s="158"/>
      <c r="F49" s="26" t="s">
        <v>25</v>
      </c>
      <c r="G49" s="23">
        <f>D51</f>
        <v>0</v>
      </c>
    </row>
    <row r="50" spans="1:7" ht="15.75" customHeight="1" thickBot="1" x14ac:dyDescent="0.35">
      <c r="A50" s="397"/>
      <c r="B50" s="169" t="s">
        <v>10</v>
      </c>
      <c r="C50" s="127">
        <f>Résultats!C104</f>
        <v>0</v>
      </c>
      <c r="D50" s="136">
        <f t="shared" si="1"/>
        <v>0</v>
      </c>
      <c r="E50" s="158"/>
      <c r="F50" s="26" t="s">
        <v>26</v>
      </c>
      <c r="G50" s="23">
        <f>D55</f>
        <v>0</v>
      </c>
    </row>
    <row r="51" spans="1:7" ht="31.8" thickBot="1" x14ac:dyDescent="0.35">
      <c r="A51" s="397"/>
      <c r="B51" s="187" t="s">
        <v>25</v>
      </c>
      <c r="C51" s="122">
        <f>Résultats!C105</f>
        <v>0</v>
      </c>
      <c r="D51" s="28">
        <f t="shared" si="1"/>
        <v>0</v>
      </c>
      <c r="E51" s="158"/>
      <c r="F51" s="26" t="s">
        <v>275</v>
      </c>
      <c r="G51" s="23">
        <f>D59</f>
        <v>0</v>
      </c>
    </row>
    <row r="52" spans="1:7" ht="15.75" customHeight="1" thickBot="1" x14ac:dyDescent="0.35">
      <c r="A52" s="397"/>
      <c r="B52" s="169" t="s">
        <v>11</v>
      </c>
      <c r="C52" s="127">
        <f>Résultats!C106</f>
        <v>0</v>
      </c>
      <c r="D52" s="136">
        <f t="shared" si="1"/>
        <v>0</v>
      </c>
      <c r="E52" s="158"/>
      <c r="F52" s="26" t="s">
        <v>85</v>
      </c>
      <c r="G52" s="23">
        <f>D61</f>
        <v>0</v>
      </c>
    </row>
    <row r="53" spans="1:7" ht="15.75" customHeight="1" thickBot="1" x14ac:dyDescent="0.35">
      <c r="A53" s="397"/>
      <c r="B53" s="171" t="s">
        <v>12</v>
      </c>
      <c r="C53" s="94">
        <f>Résultats!C107</f>
        <v>0</v>
      </c>
      <c r="D53" s="185">
        <f t="shared" si="1"/>
        <v>0</v>
      </c>
      <c r="E53" s="158"/>
      <c r="F53" s="26" t="s">
        <v>227</v>
      </c>
      <c r="G53" s="23">
        <f>D64</f>
        <v>0</v>
      </c>
    </row>
    <row r="54" spans="1:7" ht="15.75" customHeight="1" thickBot="1" x14ac:dyDescent="0.35">
      <c r="A54" s="397"/>
      <c r="B54" s="169" t="s">
        <v>13</v>
      </c>
      <c r="C54" s="127">
        <f>Résultats!C108</f>
        <v>0</v>
      </c>
      <c r="D54" s="136">
        <f t="shared" si="1"/>
        <v>0</v>
      </c>
      <c r="E54" s="158"/>
      <c r="F54" s="26" t="s">
        <v>27</v>
      </c>
      <c r="G54" s="23">
        <f>D68</f>
        <v>0</v>
      </c>
    </row>
    <row r="55" spans="1:7" ht="18.75" customHeight="1" thickBot="1" x14ac:dyDescent="0.35">
      <c r="A55" s="397"/>
      <c r="B55" s="187" t="s">
        <v>26</v>
      </c>
      <c r="C55" s="122">
        <f>Résultats!C109</f>
        <v>0</v>
      </c>
      <c r="D55" s="28">
        <f t="shared" si="1"/>
        <v>0</v>
      </c>
      <c r="E55" s="158"/>
    </row>
    <row r="56" spans="1:7" ht="30.6" thickBot="1" x14ac:dyDescent="0.35">
      <c r="A56" s="397"/>
      <c r="B56" s="169" t="s">
        <v>273</v>
      </c>
      <c r="C56" s="127">
        <f>Résultats!C110</f>
        <v>0</v>
      </c>
      <c r="D56" s="136">
        <f t="shared" si="1"/>
        <v>0</v>
      </c>
      <c r="E56" s="158"/>
    </row>
    <row r="57" spans="1:7" ht="16.5" customHeight="1" thickBot="1" x14ac:dyDescent="0.35">
      <c r="A57" s="397"/>
      <c r="B57" s="171" t="s">
        <v>14</v>
      </c>
      <c r="C57" s="94">
        <f>Résultats!C111</f>
        <v>0</v>
      </c>
      <c r="D57" s="185">
        <f t="shared" si="1"/>
        <v>0</v>
      </c>
      <c r="E57" s="158"/>
    </row>
    <row r="58" spans="1:7" ht="23.25" customHeight="1" thickBot="1" x14ac:dyDescent="0.35">
      <c r="A58" s="397"/>
      <c r="B58" s="169" t="s">
        <v>274</v>
      </c>
      <c r="C58" s="127">
        <f>Résultats!C112</f>
        <v>0</v>
      </c>
      <c r="D58" s="136">
        <f t="shared" si="1"/>
        <v>0</v>
      </c>
      <c r="E58" s="158"/>
    </row>
    <row r="59" spans="1:7" ht="23.85" customHeight="1" thickBot="1" x14ac:dyDescent="0.35">
      <c r="A59" s="397"/>
      <c r="B59" s="188" t="s">
        <v>275</v>
      </c>
      <c r="C59" s="186">
        <f>Résultats!C113</f>
        <v>0</v>
      </c>
      <c r="D59" s="28">
        <f t="shared" si="1"/>
        <v>0</v>
      </c>
      <c r="E59" s="158"/>
    </row>
    <row r="60" spans="1:7" ht="15.75" customHeight="1" thickBot="1" x14ac:dyDescent="0.35">
      <c r="A60" s="397"/>
      <c r="B60" s="171" t="s">
        <v>100</v>
      </c>
      <c r="C60" s="94">
        <f>Résultats!C114</f>
        <v>0</v>
      </c>
      <c r="D60" s="185">
        <f t="shared" si="1"/>
        <v>0</v>
      </c>
      <c r="E60" s="158"/>
    </row>
    <row r="61" spans="1:7" ht="31.35" customHeight="1" thickBot="1" x14ac:dyDescent="0.35">
      <c r="A61" s="397"/>
      <c r="B61" s="188" t="s">
        <v>101</v>
      </c>
      <c r="C61" s="186">
        <f>Résultats!C115</f>
        <v>0</v>
      </c>
      <c r="D61" s="28">
        <f t="shared" si="1"/>
        <v>0</v>
      </c>
      <c r="E61" s="158"/>
    </row>
    <row r="62" spans="1:7" ht="31.35" customHeight="1" thickBot="1" x14ac:dyDescent="0.35">
      <c r="A62" s="397"/>
      <c r="B62" s="171" t="s">
        <v>223</v>
      </c>
      <c r="C62" s="94">
        <f>Résultats!$C$116</f>
        <v>0</v>
      </c>
      <c r="D62" s="185">
        <f>C62*$B$10/1000</f>
        <v>0</v>
      </c>
      <c r="E62" s="158"/>
    </row>
    <row r="63" spans="1:7" ht="31.35" customHeight="1" thickBot="1" x14ac:dyDescent="0.35">
      <c r="A63" s="397"/>
      <c r="B63" s="169" t="s">
        <v>222</v>
      </c>
      <c r="C63" s="127">
        <f>Résultats!$C$117</f>
        <v>0</v>
      </c>
      <c r="D63" s="136">
        <f>C63*$B$10/1000</f>
        <v>0</v>
      </c>
      <c r="E63" s="158"/>
    </row>
    <row r="64" spans="1:7" ht="31.35" customHeight="1" thickBot="1" x14ac:dyDescent="0.35">
      <c r="A64" s="397"/>
      <c r="B64" s="187" t="s">
        <v>227</v>
      </c>
      <c r="C64" s="122">
        <f>Résultats!$C$118</f>
        <v>0</v>
      </c>
      <c r="D64" s="28">
        <f>C64*$B$10/1000</f>
        <v>0</v>
      </c>
      <c r="E64" s="158"/>
    </row>
    <row r="65" spans="1:5" ht="15.75" customHeight="1" thickBot="1" x14ac:dyDescent="0.35">
      <c r="A65" s="397"/>
      <c r="B65" s="169" t="s">
        <v>15</v>
      </c>
      <c r="C65" s="127">
        <f>Résultats!C119</f>
        <v>0</v>
      </c>
      <c r="D65" s="136">
        <f t="shared" si="1"/>
        <v>0</v>
      </c>
      <c r="E65" s="158"/>
    </row>
    <row r="66" spans="1:5" ht="18" customHeight="1" thickBot="1" x14ac:dyDescent="0.35">
      <c r="A66" s="397"/>
      <c r="B66" s="171" t="s">
        <v>83</v>
      </c>
      <c r="C66" s="94">
        <f>Résultats!C120</f>
        <v>0</v>
      </c>
      <c r="D66" s="185">
        <f t="shared" si="1"/>
        <v>0</v>
      </c>
      <c r="E66" s="158"/>
    </row>
    <row r="67" spans="1:5" ht="18.75" customHeight="1" thickBot="1" x14ac:dyDescent="0.35">
      <c r="A67" s="397"/>
      <c r="B67" s="169" t="s">
        <v>84</v>
      </c>
      <c r="C67" s="127">
        <f>Résultats!C121</f>
        <v>0</v>
      </c>
      <c r="D67" s="136">
        <f t="shared" si="1"/>
        <v>0</v>
      </c>
      <c r="E67" s="158"/>
    </row>
    <row r="68" spans="1:5" ht="18.75" customHeight="1" x14ac:dyDescent="0.3">
      <c r="A68" s="397"/>
      <c r="B68" s="187" t="s">
        <v>27</v>
      </c>
      <c r="C68" s="122">
        <f>Résultats!C122</f>
        <v>0</v>
      </c>
      <c r="D68" s="28">
        <f t="shared" si="1"/>
        <v>0</v>
      </c>
      <c r="E68" s="158"/>
    </row>
    <row r="69" spans="1:5" ht="18.75" customHeight="1" thickBot="1" x14ac:dyDescent="0.35">
      <c r="A69" s="398"/>
      <c r="B69" s="176" t="s">
        <v>28</v>
      </c>
      <c r="C69" s="178">
        <f>Résultats!C123</f>
        <v>0</v>
      </c>
      <c r="D69" s="28">
        <f t="shared" si="1"/>
        <v>0</v>
      </c>
      <c r="E69" s="158"/>
    </row>
    <row r="70" spans="1:5" ht="6.6" customHeight="1" thickBot="1" x14ac:dyDescent="0.3">
      <c r="A70" s="160"/>
      <c r="B70" s="160"/>
      <c r="C70" s="160"/>
      <c r="D70" s="160"/>
    </row>
    <row r="71" spans="1:5" ht="40.5" customHeight="1" thickBot="1" x14ac:dyDescent="0.35">
      <c r="A71" s="400" t="s">
        <v>86</v>
      </c>
      <c r="B71" s="399" t="s">
        <v>276</v>
      </c>
      <c r="C71" s="399"/>
      <c r="D71" s="383"/>
      <c r="E71" s="158"/>
    </row>
    <row r="72" spans="1:5" ht="15.6" thickBot="1" x14ac:dyDescent="0.35">
      <c r="A72" s="401"/>
      <c r="B72" s="169"/>
      <c r="C72" s="179" t="s">
        <v>77</v>
      </c>
      <c r="D72" s="177" t="s">
        <v>90</v>
      </c>
      <c r="E72" s="158"/>
    </row>
    <row r="73" spans="1:5" ht="30.6" thickBot="1" x14ac:dyDescent="0.35">
      <c r="A73" s="401"/>
      <c r="B73" s="169" t="s">
        <v>93</v>
      </c>
      <c r="C73" s="96">
        <f>Résultats!C143</f>
        <v>0</v>
      </c>
      <c r="D73" s="136">
        <f>C73*$B$10/1000</f>
        <v>0</v>
      </c>
      <c r="E73" s="158"/>
    </row>
    <row r="74" spans="1:5" ht="60.6" thickBot="1" x14ac:dyDescent="0.35">
      <c r="A74" s="401"/>
      <c r="B74" s="169" t="s">
        <v>209</v>
      </c>
      <c r="C74" s="132">
        <f>Résultats!C144</f>
        <v>0</v>
      </c>
      <c r="D74" s="137">
        <f>C74*$B$10/1000</f>
        <v>0</v>
      </c>
      <c r="E74" s="158"/>
    </row>
    <row r="75" spans="1:5" ht="30.6" thickBot="1" x14ac:dyDescent="0.35">
      <c r="A75" s="402"/>
      <c r="B75" s="121" t="s">
        <v>29</v>
      </c>
      <c r="C75" s="178">
        <f>Résultats!C145</f>
        <v>0</v>
      </c>
      <c r="D75" s="28">
        <f>C75*$B$10/1000</f>
        <v>0</v>
      </c>
      <c r="E75" s="158"/>
    </row>
    <row r="76" spans="1:5" ht="6.6" customHeight="1" thickBot="1" x14ac:dyDescent="0.3">
      <c r="A76" s="160"/>
      <c r="B76" s="160"/>
      <c r="C76" s="161"/>
      <c r="D76" s="160"/>
    </row>
    <row r="77" spans="1:5" ht="48" customHeight="1" thickBot="1" x14ac:dyDescent="0.35">
      <c r="A77" s="403" t="s">
        <v>47</v>
      </c>
      <c r="B77" s="386" t="s">
        <v>264</v>
      </c>
      <c r="C77" s="387"/>
      <c r="D77" s="388"/>
      <c r="E77" s="158"/>
    </row>
    <row r="78" spans="1:5" ht="15.6" thickBot="1" x14ac:dyDescent="0.35">
      <c r="A78" s="404"/>
      <c r="B78" s="169"/>
      <c r="C78" s="97" t="s">
        <v>77</v>
      </c>
      <c r="D78" s="97" t="s">
        <v>90</v>
      </c>
      <c r="E78" s="158"/>
    </row>
    <row r="79" spans="1:5" ht="15.6" thickBot="1" x14ac:dyDescent="0.35">
      <c r="A79" s="404"/>
      <c r="B79" s="169" t="s">
        <v>48</v>
      </c>
      <c r="C79" s="196">
        <f>Résultats!C164</f>
        <v>0</v>
      </c>
      <c r="D79" s="197">
        <f>C79*$B$10/1000</f>
        <v>0</v>
      </c>
      <c r="E79" s="158"/>
    </row>
    <row r="80" spans="1:5" ht="30.6" thickBot="1" x14ac:dyDescent="0.35">
      <c r="A80" s="404"/>
      <c r="B80" s="172" t="s">
        <v>49</v>
      </c>
      <c r="C80" s="95">
        <f>Résultats!C165</f>
        <v>0</v>
      </c>
      <c r="D80" s="174">
        <f>C80*$B$10/1000</f>
        <v>0</v>
      </c>
      <c r="E80" s="158"/>
    </row>
    <row r="81" spans="1:5" ht="15.6" thickBot="1" x14ac:dyDescent="0.35">
      <c r="A81" s="405"/>
      <c r="B81" s="176" t="s">
        <v>87</v>
      </c>
      <c r="C81" s="178">
        <f>Résultats!C166</f>
        <v>0</v>
      </c>
      <c r="D81" s="28">
        <f>C81*$B$10/1000</f>
        <v>0</v>
      </c>
      <c r="E81" s="158"/>
    </row>
    <row r="82" spans="1:5" ht="6.6" customHeight="1" thickBot="1" x14ac:dyDescent="0.3">
      <c r="A82" s="160"/>
      <c r="B82" s="160"/>
      <c r="C82" s="161"/>
      <c r="D82" s="160"/>
    </row>
    <row r="83" spans="1:5" ht="51" customHeight="1" thickBot="1" x14ac:dyDescent="0.35">
      <c r="A83" s="384" t="s">
        <v>294</v>
      </c>
      <c r="B83" s="385"/>
      <c r="C83" s="195">
        <f>C32+C43+C69+C75+C81</f>
        <v>0</v>
      </c>
      <c r="D83" s="194">
        <f>D32+D43+D69+D75+D81</f>
        <v>0</v>
      </c>
      <c r="E83" s="158"/>
    </row>
    <row r="84" spans="1:5" ht="6.6" customHeight="1" thickBot="1" x14ac:dyDescent="0.3">
      <c r="A84" s="160"/>
      <c r="B84" s="160"/>
      <c r="C84" s="161"/>
      <c r="D84" s="160"/>
    </row>
    <row r="85" spans="1:5" ht="45.75" customHeight="1" thickBot="1" x14ac:dyDescent="0.35">
      <c r="A85" s="406" t="s">
        <v>295</v>
      </c>
      <c r="B85" s="386" t="s">
        <v>265</v>
      </c>
      <c r="C85" s="387"/>
      <c r="D85" s="388"/>
      <c r="E85" s="158"/>
    </row>
    <row r="86" spans="1:5" ht="27" customHeight="1" thickBot="1" x14ac:dyDescent="0.35">
      <c r="A86" s="401"/>
      <c r="B86" s="189"/>
      <c r="C86" s="179" t="s">
        <v>77</v>
      </c>
      <c r="D86" s="104" t="s">
        <v>90</v>
      </c>
      <c r="E86" s="158"/>
    </row>
    <row r="87" spans="1:5" ht="15.6" thickBot="1" x14ac:dyDescent="0.35">
      <c r="A87" s="402"/>
      <c r="B87" s="121" t="s">
        <v>88</v>
      </c>
      <c r="C87" s="178">
        <f>Résultats!C174</f>
        <v>350.11636363636359</v>
      </c>
      <c r="D87" s="28">
        <f>C87*$B$10/1000</f>
        <v>0</v>
      </c>
      <c r="E87" s="158"/>
    </row>
    <row r="88" spans="1:5" ht="6.6" customHeight="1" thickBot="1" x14ac:dyDescent="0.3">
      <c r="A88" s="160"/>
      <c r="B88" s="160"/>
      <c r="C88" s="161"/>
      <c r="D88" s="160"/>
    </row>
    <row r="89" spans="1:5" ht="45" customHeight="1" thickBot="1" x14ac:dyDescent="0.35">
      <c r="A89" s="384" t="s">
        <v>294</v>
      </c>
      <c r="B89" s="385"/>
      <c r="C89" s="195">
        <f>C83+C87</f>
        <v>350.11636363636359</v>
      </c>
      <c r="D89" s="194">
        <f>D83+D87</f>
        <v>0</v>
      </c>
      <c r="E89" s="158"/>
    </row>
    <row r="90" spans="1:5" ht="14.4" x14ac:dyDescent="0.3">
      <c r="A90" s="162"/>
      <c r="B90" s="163"/>
      <c r="C90" s="162"/>
      <c r="D90" s="162"/>
    </row>
  </sheetData>
  <sheetProtection password="9FB3" sheet="1" objects="1" scenarios="1"/>
  <mergeCells count="23">
    <mergeCell ref="A89:B89"/>
    <mergeCell ref="B45:D45"/>
    <mergeCell ref="A71:A75"/>
    <mergeCell ref="B71:D71"/>
    <mergeCell ref="A77:A81"/>
    <mergeCell ref="B77:D77"/>
    <mergeCell ref="A85:A87"/>
    <mergeCell ref="B85:D85"/>
    <mergeCell ref="A1:F1"/>
    <mergeCell ref="B27:D27"/>
    <mergeCell ref="A7:B7"/>
    <mergeCell ref="A83:B83"/>
    <mergeCell ref="B34:D34"/>
    <mergeCell ref="A24:B24"/>
    <mergeCell ref="A23:C23"/>
    <mergeCell ref="A25:B25"/>
    <mergeCell ref="F47:G47"/>
    <mergeCell ref="A12:C12"/>
    <mergeCell ref="B33:D33"/>
    <mergeCell ref="A27:A32"/>
    <mergeCell ref="A34:A43"/>
    <mergeCell ref="A45:A69"/>
    <mergeCell ref="D8:F10"/>
  </mergeCells>
  <conditionalFormatting sqref="A25:B25">
    <cfRule type="containsText" dxfId="2" priority="3" stopIfTrue="1" operator="containsText" text="gagne">
      <formula>NOT(ISERROR(SEARCH("gagne",A25)))</formula>
    </cfRule>
  </conditionalFormatting>
  <conditionalFormatting sqref="B8:B9">
    <cfRule type="containsBlanks" dxfId="0" priority="4">
      <formula>LEN(TRIM(B8))=0</formula>
    </cfRule>
  </conditionalFormatting>
  <pageMargins left="0.7" right="0.7" top="0.75" bottom="0.75" header="0.51180555555555551" footer="0.51180555555555551"/>
  <pageSetup paperSize="9" firstPageNumber="0" orientation="portrait"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
  <sheetViews>
    <sheetView showGridLines="0" workbookViewId="0">
      <pane xSplit="1" ySplit="7" topLeftCell="B8" activePane="bottomRight" state="frozen"/>
      <selection pane="topRight" activeCell="B1" sqref="B1"/>
      <selection pane="bottomLeft" activeCell="A7" sqref="A7"/>
      <selection pane="bottomRight" activeCell="E88" sqref="E88"/>
    </sheetView>
  </sheetViews>
  <sheetFormatPr defaultColWidth="11.44140625" defaultRowHeight="13.2" x14ac:dyDescent="0.25"/>
  <cols>
    <col min="1" max="1" width="37.33203125" style="204" customWidth="1"/>
    <col min="2" max="2" width="18.44140625" style="8" customWidth="1"/>
    <col min="3" max="3" width="17" style="8" customWidth="1"/>
    <col min="4" max="4" width="16.109375" style="8" customWidth="1"/>
    <col min="5" max="5" width="58.33203125" style="8" customWidth="1"/>
    <col min="6" max="6" width="37.33203125" style="8" customWidth="1"/>
    <col min="7" max="16384" width="11.44140625" style="8"/>
  </cols>
  <sheetData>
    <row r="1" spans="1:6" ht="38.4" customHeight="1" x14ac:dyDescent="0.25">
      <c r="A1" s="409" t="s">
        <v>339</v>
      </c>
      <c r="B1" s="409"/>
      <c r="C1" s="409"/>
      <c r="D1" s="409"/>
      <c r="E1" s="409"/>
    </row>
    <row r="2" spans="1:6" ht="24.75" customHeight="1" x14ac:dyDescent="0.25"/>
    <row r="3" spans="1:6" ht="24.75" customHeight="1" x14ac:dyDescent="0.25"/>
    <row r="5" spans="1:6" x14ac:dyDescent="0.25">
      <c r="A5" s="206"/>
      <c r="B5" s="415" t="s">
        <v>338</v>
      </c>
      <c r="C5" s="415"/>
      <c r="D5" s="415"/>
      <c r="E5" s="415"/>
      <c r="F5" s="207"/>
    </row>
    <row r="6" spans="1:6" ht="22.2" x14ac:dyDescent="0.25">
      <c r="A6" s="410" t="s">
        <v>59</v>
      </c>
      <c r="B6" s="412" t="s">
        <v>231</v>
      </c>
      <c r="C6" s="412"/>
      <c r="D6" s="412"/>
      <c r="E6" s="412" t="s">
        <v>61</v>
      </c>
      <c r="F6" s="412"/>
    </row>
    <row r="7" spans="1:6" ht="20.399999999999999" x14ac:dyDescent="0.25">
      <c r="A7" s="410"/>
      <c r="B7" s="316" t="s">
        <v>57</v>
      </c>
      <c r="C7" s="316" t="s">
        <v>60</v>
      </c>
      <c r="D7" s="317" t="s">
        <v>138</v>
      </c>
      <c r="E7" s="317" t="s">
        <v>132</v>
      </c>
      <c r="F7" s="317" t="s">
        <v>133</v>
      </c>
    </row>
    <row r="8" spans="1:6" ht="22.2" x14ac:dyDescent="0.25">
      <c r="A8" s="208" t="s">
        <v>1</v>
      </c>
      <c r="B8" s="209"/>
      <c r="C8" s="209"/>
      <c r="D8" s="209"/>
      <c r="E8" s="209"/>
      <c r="F8" s="209"/>
    </row>
    <row r="9" spans="1:6" ht="15.6" customHeight="1" thickBot="1" x14ac:dyDescent="0.3">
      <c r="A9" s="210" t="s">
        <v>18</v>
      </c>
      <c r="B9" s="413"/>
      <c r="C9" s="413"/>
      <c r="D9" s="413"/>
      <c r="E9" s="413"/>
      <c r="F9" s="413"/>
    </row>
    <row r="10" spans="1:6" ht="27" thickBot="1" x14ac:dyDescent="0.3">
      <c r="A10" s="211" t="s">
        <v>62</v>
      </c>
      <c r="B10" s="212">
        <f>C10*12/44</f>
        <v>21.818181818181817</v>
      </c>
      <c r="C10" s="212">
        <v>80</v>
      </c>
      <c r="D10" s="213" t="s">
        <v>139</v>
      </c>
      <c r="E10" s="229" t="s">
        <v>107</v>
      </c>
      <c r="F10" s="433" t="s">
        <v>134</v>
      </c>
    </row>
    <row r="11" spans="1:6" ht="40.200000000000003" thickBot="1" x14ac:dyDescent="0.3">
      <c r="A11" s="215" t="s">
        <v>34</v>
      </c>
      <c r="B11" s="216">
        <f>C11*12/44</f>
        <v>1.9990909090909093</v>
      </c>
      <c r="C11" s="217">
        <v>7.33</v>
      </c>
      <c r="D11" s="213" t="s">
        <v>139</v>
      </c>
      <c r="E11" s="229" t="s">
        <v>210</v>
      </c>
      <c r="F11" s="433" t="s">
        <v>134</v>
      </c>
    </row>
    <row r="12" spans="1:6" ht="15.75" customHeight="1" thickBot="1" x14ac:dyDescent="0.3">
      <c r="A12" s="210" t="s">
        <v>136</v>
      </c>
      <c r="B12" s="414"/>
      <c r="C12" s="414"/>
      <c r="D12" s="414"/>
      <c r="E12" s="414"/>
      <c r="F12" s="416"/>
    </row>
    <row r="13" spans="1:6" ht="40.200000000000003" thickBot="1" x14ac:dyDescent="0.3">
      <c r="A13" s="218" t="s">
        <v>137</v>
      </c>
      <c r="B13" s="212">
        <f>C13*12/44</f>
        <v>59.338581818181822</v>
      </c>
      <c r="C13" s="212">
        <f>241*0.9028</f>
        <v>217.57480000000001</v>
      </c>
      <c r="D13" s="213" t="s">
        <v>140</v>
      </c>
      <c r="E13" s="229" t="s">
        <v>211</v>
      </c>
      <c r="F13" s="433" t="s">
        <v>134</v>
      </c>
    </row>
    <row r="14" spans="1:6" ht="66.599999999999994" thickBot="1" x14ac:dyDescent="0.3">
      <c r="A14" s="218" t="s">
        <v>20</v>
      </c>
      <c r="B14" s="212">
        <v>1</v>
      </c>
      <c r="C14" s="212">
        <f>B14*44/12</f>
        <v>3.6666666666666665</v>
      </c>
      <c r="D14" s="213" t="s">
        <v>141</v>
      </c>
      <c r="E14" s="229" t="s">
        <v>266</v>
      </c>
      <c r="F14" s="433" t="s">
        <v>134</v>
      </c>
    </row>
    <row r="15" spans="1:6" ht="22.8" thickBot="1" x14ac:dyDescent="0.3">
      <c r="A15" s="208" t="s">
        <v>2</v>
      </c>
      <c r="B15" s="219"/>
      <c r="C15" s="219"/>
      <c r="D15" s="219"/>
      <c r="E15" s="220"/>
      <c r="F15" s="221"/>
    </row>
    <row r="16" spans="1:6" ht="119.4" thickBot="1" x14ac:dyDescent="0.3">
      <c r="A16" s="210" t="s">
        <v>32</v>
      </c>
      <c r="B16" s="222">
        <f>C16*12/44</f>
        <v>1019.0909090909091</v>
      </c>
      <c r="C16" s="212">
        <f>(2950+3190)/2+40*100/6</f>
        <v>3736.6666666666665</v>
      </c>
      <c r="D16" s="213" t="s">
        <v>142</v>
      </c>
      <c r="E16" s="229" t="s">
        <v>127</v>
      </c>
      <c r="F16" s="433" t="s">
        <v>134</v>
      </c>
    </row>
    <row r="17" spans="1:6" ht="79.8" thickBot="1" x14ac:dyDescent="0.3">
      <c r="A17" s="210" t="s">
        <v>33</v>
      </c>
      <c r="B17" s="212">
        <f>C17*12/44</f>
        <v>683.63636363636363</v>
      </c>
      <c r="C17" s="212">
        <f>1840+40*100/6</f>
        <v>2506.6666666666665</v>
      </c>
      <c r="D17" s="213" t="s">
        <v>143</v>
      </c>
      <c r="E17" s="229" t="s">
        <v>129</v>
      </c>
      <c r="F17" s="433" t="s">
        <v>134</v>
      </c>
    </row>
    <row r="18" spans="1:6" ht="27" thickBot="1" x14ac:dyDescent="0.3">
      <c r="A18" s="210" t="s">
        <v>99</v>
      </c>
      <c r="B18" s="212">
        <v>1</v>
      </c>
      <c r="C18" s="212">
        <f>B18*44/12</f>
        <v>3.6666666666666665</v>
      </c>
      <c r="D18" s="213" t="s">
        <v>142</v>
      </c>
      <c r="E18" s="229" t="s">
        <v>128</v>
      </c>
      <c r="F18" s="433" t="s">
        <v>134</v>
      </c>
    </row>
    <row r="19" spans="1:6" ht="40.200000000000003" thickBot="1" x14ac:dyDescent="0.3">
      <c r="A19" s="457" t="s">
        <v>21</v>
      </c>
      <c r="B19" s="455">
        <f>C19*12/44</f>
        <v>51340.909090909088</v>
      </c>
      <c r="C19" s="455">
        <f>251*750</f>
        <v>188250</v>
      </c>
      <c r="D19" s="447" t="s">
        <v>144</v>
      </c>
      <c r="E19" s="458" t="s">
        <v>108</v>
      </c>
      <c r="F19" s="433" t="s">
        <v>354</v>
      </c>
    </row>
    <row r="20" spans="1:6" ht="26.4" customHeight="1" thickBot="1" x14ac:dyDescent="0.3">
      <c r="A20" s="457"/>
      <c r="B20" s="456"/>
      <c r="C20" s="456"/>
      <c r="D20" s="451"/>
      <c r="E20" s="459"/>
      <c r="F20" s="433" t="s">
        <v>134</v>
      </c>
    </row>
    <row r="21" spans="1:6" ht="28.2" thickBot="1" x14ac:dyDescent="0.3">
      <c r="A21" s="210" t="s">
        <v>3</v>
      </c>
      <c r="B21" s="223">
        <f>C21*12/44</f>
        <v>1.5272727272727271</v>
      </c>
      <c r="C21" s="213">
        <v>5.6</v>
      </c>
      <c r="D21" s="214" t="s">
        <v>145</v>
      </c>
      <c r="E21" s="229" t="s">
        <v>212</v>
      </c>
      <c r="F21" s="433" t="s">
        <v>134</v>
      </c>
    </row>
    <row r="22" spans="1:6" ht="15.75" customHeight="1" thickBot="1" x14ac:dyDescent="0.3">
      <c r="A22" s="210" t="s">
        <v>4</v>
      </c>
      <c r="B22" s="414"/>
      <c r="C22" s="414"/>
      <c r="D22" s="414"/>
      <c r="E22" s="414"/>
      <c r="F22" s="414"/>
    </row>
    <row r="23" spans="1:6" ht="53.4" thickBot="1" x14ac:dyDescent="0.3">
      <c r="A23" s="453" t="s">
        <v>5</v>
      </c>
      <c r="B23" s="445">
        <f>C23*12/44</f>
        <v>543.27272727272725</v>
      </c>
      <c r="C23" s="446">
        <f>166*12</f>
        <v>1992</v>
      </c>
      <c r="D23" s="447" t="s">
        <v>146</v>
      </c>
      <c r="E23" s="458" t="s">
        <v>109</v>
      </c>
      <c r="F23" s="433" t="s">
        <v>353</v>
      </c>
    </row>
    <row r="24" spans="1:6" ht="13.8" thickBot="1" x14ac:dyDescent="0.3">
      <c r="A24" s="454"/>
      <c r="B24" s="449"/>
      <c r="C24" s="450"/>
      <c r="D24" s="451"/>
      <c r="E24" s="459"/>
      <c r="F24" s="433" t="s">
        <v>134</v>
      </c>
    </row>
    <row r="25" spans="1:6" ht="40.200000000000003" thickBot="1" x14ac:dyDescent="0.3">
      <c r="A25" s="444" t="s">
        <v>6</v>
      </c>
      <c r="B25" s="445">
        <f>C25*12/44</f>
        <v>45.204545454545453</v>
      </c>
      <c r="C25" s="445">
        <f>6.63*25</f>
        <v>165.75</v>
      </c>
      <c r="D25" s="447" t="s">
        <v>146</v>
      </c>
      <c r="E25" s="458" t="s">
        <v>110</v>
      </c>
      <c r="F25" s="433" t="s">
        <v>355</v>
      </c>
    </row>
    <row r="26" spans="1:6" ht="13.8" thickBot="1" x14ac:dyDescent="0.3">
      <c r="A26" s="448"/>
      <c r="B26" s="449"/>
      <c r="C26" s="449"/>
      <c r="D26" s="451"/>
      <c r="E26" s="459"/>
      <c r="F26" s="433" t="s">
        <v>134</v>
      </c>
    </row>
    <row r="27" spans="1:6" ht="22.2" x14ac:dyDescent="0.25">
      <c r="A27" s="208" t="s">
        <v>7</v>
      </c>
      <c r="B27" s="219"/>
      <c r="C27" s="219"/>
      <c r="D27" s="219"/>
      <c r="E27" s="220"/>
      <c r="F27" s="220"/>
    </row>
    <row r="28" spans="1:6" ht="15.6" customHeight="1" thickBot="1" x14ac:dyDescent="0.3">
      <c r="A28" s="210" t="s">
        <v>154</v>
      </c>
      <c r="B28" s="414"/>
      <c r="C28" s="414"/>
      <c r="D28" s="414"/>
      <c r="E28" s="414"/>
      <c r="F28" s="414"/>
    </row>
    <row r="29" spans="1:6" ht="66.599999999999994" thickBot="1" x14ac:dyDescent="0.3">
      <c r="A29" s="218" t="s">
        <v>63</v>
      </c>
      <c r="B29" s="212">
        <f>C29*12/44</f>
        <v>5454.545454545455</v>
      </c>
      <c r="C29" s="212">
        <v>20000</v>
      </c>
      <c r="D29" s="213" t="s">
        <v>147</v>
      </c>
      <c r="E29" s="229" t="s">
        <v>111</v>
      </c>
      <c r="F29" s="433" t="s">
        <v>134</v>
      </c>
    </row>
    <row r="30" spans="1:6" ht="15.75" customHeight="1" thickBot="1" x14ac:dyDescent="0.3">
      <c r="A30" s="218" t="s">
        <v>9</v>
      </c>
      <c r="B30" s="212">
        <f>C30*12/44</f>
        <v>1414.090909090909</v>
      </c>
      <c r="C30" s="212">
        <v>5185</v>
      </c>
      <c r="D30" s="213" t="s">
        <v>147</v>
      </c>
      <c r="E30" s="229" t="s">
        <v>123</v>
      </c>
      <c r="F30" s="433" t="s">
        <v>134</v>
      </c>
    </row>
    <row r="31" spans="1:6" ht="66.599999999999994" thickBot="1" x14ac:dyDescent="0.3">
      <c r="A31" s="218" t="s">
        <v>64</v>
      </c>
      <c r="B31" s="212">
        <f>C31*12/44</f>
        <v>818.18181818181813</v>
      </c>
      <c r="C31" s="212">
        <v>3000</v>
      </c>
      <c r="D31" s="213" t="s">
        <v>147</v>
      </c>
      <c r="E31" s="229" t="s">
        <v>112</v>
      </c>
      <c r="F31" s="433" t="s">
        <v>134</v>
      </c>
    </row>
    <row r="32" spans="1:6" ht="18.149999999999999" customHeight="1" thickBot="1" x14ac:dyDescent="0.3">
      <c r="A32" s="218" t="s">
        <v>10</v>
      </c>
      <c r="B32" s="212">
        <f>C32*12/44</f>
        <v>522</v>
      </c>
      <c r="C32" s="212">
        <v>1914</v>
      </c>
      <c r="D32" s="213" t="s">
        <v>147</v>
      </c>
      <c r="E32" s="229" t="s">
        <v>113</v>
      </c>
      <c r="F32" s="433" t="s">
        <v>134</v>
      </c>
    </row>
    <row r="33" spans="1:6" ht="27" thickBot="1" x14ac:dyDescent="0.3">
      <c r="A33" s="210" t="s">
        <v>97</v>
      </c>
      <c r="B33" s="411" t="s">
        <v>125</v>
      </c>
      <c r="C33" s="411"/>
      <c r="D33" s="213"/>
      <c r="E33" s="229" t="s">
        <v>124</v>
      </c>
      <c r="F33" s="433" t="s">
        <v>122</v>
      </c>
    </row>
    <row r="34" spans="1:6" ht="15.75" customHeight="1" thickBot="1" x14ac:dyDescent="0.3">
      <c r="A34" s="210" t="s">
        <v>12</v>
      </c>
      <c r="B34" s="414"/>
      <c r="C34" s="414"/>
      <c r="D34" s="414"/>
      <c r="E34" s="414"/>
      <c r="F34" s="414"/>
    </row>
    <row r="35" spans="1:6" ht="66.599999999999994" thickBot="1" x14ac:dyDescent="0.3">
      <c r="A35" s="218" t="s">
        <v>155</v>
      </c>
      <c r="B35" s="225">
        <f>C35*12/44</f>
        <v>2727.2727272727275</v>
      </c>
      <c r="C35" s="226">
        <v>10000</v>
      </c>
      <c r="D35" s="213" t="s">
        <v>147</v>
      </c>
      <c r="E35" s="229" t="s">
        <v>114</v>
      </c>
      <c r="F35" s="433" t="s">
        <v>134</v>
      </c>
    </row>
    <row r="36" spans="1:6" ht="15.6" thickBot="1" x14ac:dyDescent="0.3">
      <c r="A36" s="218" t="s">
        <v>12</v>
      </c>
      <c r="B36" s="225">
        <f>C36*12/44</f>
        <v>658.90909090909088</v>
      </c>
      <c r="C36" s="212">
        <v>2416</v>
      </c>
      <c r="D36" s="213" t="s">
        <v>147</v>
      </c>
      <c r="E36" s="229" t="s">
        <v>115</v>
      </c>
      <c r="F36" s="433" t="s">
        <v>134</v>
      </c>
    </row>
    <row r="37" spans="1:6" ht="15.6" thickBot="1" x14ac:dyDescent="0.3">
      <c r="A37" s="218" t="s">
        <v>13</v>
      </c>
      <c r="B37" s="225">
        <f>C37*12/44</f>
        <v>329.45454545454544</v>
      </c>
      <c r="C37" s="212">
        <v>1208</v>
      </c>
      <c r="D37" s="213" t="s">
        <v>141</v>
      </c>
      <c r="E37" s="229" t="s">
        <v>116</v>
      </c>
      <c r="F37" s="433" t="s">
        <v>134</v>
      </c>
    </row>
    <row r="38" spans="1:6" ht="15.75" customHeight="1" thickBot="1" x14ac:dyDescent="0.3">
      <c r="A38" s="210" t="s">
        <v>39</v>
      </c>
      <c r="B38" s="414"/>
      <c r="C38" s="414"/>
      <c r="D38" s="414"/>
      <c r="E38" s="414"/>
      <c r="F38" s="414"/>
    </row>
    <row r="39" spans="1:6" ht="27" thickBot="1" x14ac:dyDescent="0.3">
      <c r="A39" s="211" t="s">
        <v>56</v>
      </c>
      <c r="B39" s="212">
        <f>C39*12/44</f>
        <v>754.36363636363637</v>
      </c>
      <c r="C39" s="212">
        <v>2766</v>
      </c>
      <c r="D39" s="213" t="s">
        <v>147</v>
      </c>
      <c r="E39" s="229" t="s">
        <v>117</v>
      </c>
      <c r="F39" s="433" t="s">
        <v>134</v>
      </c>
    </row>
    <row r="40" spans="1:6" ht="40.200000000000003" thickBot="1" x14ac:dyDescent="0.3">
      <c r="A40" s="218" t="s">
        <v>55</v>
      </c>
      <c r="B40" s="212">
        <v>3000</v>
      </c>
      <c r="C40" s="212">
        <f>B40*44/12</f>
        <v>11000</v>
      </c>
      <c r="D40" s="213" t="s">
        <v>147</v>
      </c>
      <c r="E40" s="229" t="s">
        <v>126</v>
      </c>
      <c r="F40" s="433" t="s">
        <v>102</v>
      </c>
    </row>
    <row r="41" spans="1:6" ht="30.6" thickBot="1" x14ac:dyDescent="0.3">
      <c r="A41" s="211" t="s">
        <v>302</v>
      </c>
      <c r="B41" s="212">
        <f>C41*12/44</f>
        <v>31.90909090909091</v>
      </c>
      <c r="C41" s="212">
        <v>117</v>
      </c>
      <c r="D41" s="213" t="s">
        <v>147</v>
      </c>
      <c r="E41" s="229" t="s">
        <v>118</v>
      </c>
      <c r="F41" s="433" t="s">
        <v>134</v>
      </c>
    </row>
    <row r="42" spans="1:6" ht="53.4" thickBot="1" x14ac:dyDescent="0.3">
      <c r="A42" s="210" t="s">
        <v>100</v>
      </c>
      <c r="B42" s="212">
        <f>C42*12/44</f>
        <v>754.36363636363637</v>
      </c>
      <c r="C42" s="212">
        <v>2766</v>
      </c>
      <c r="D42" s="213" t="s">
        <v>147</v>
      </c>
      <c r="E42" s="229" t="s">
        <v>131</v>
      </c>
      <c r="F42" s="433" t="s">
        <v>130</v>
      </c>
    </row>
    <row r="43" spans="1:6" ht="15.75" customHeight="1" thickBot="1" x14ac:dyDescent="0.3">
      <c r="A43" s="210" t="s">
        <v>224</v>
      </c>
      <c r="B43" s="414"/>
      <c r="C43" s="414"/>
      <c r="D43" s="414"/>
      <c r="E43" s="414"/>
      <c r="F43" s="414"/>
    </row>
    <row r="44" spans="1:6" ht="40.200000000000003" thickBot="1" x14ac:dyDescent="0.3">
      <c r="A44" s="227" t="s">
        <v>223</v>
      </c>
      <c r="B44" s="230">
        <v>150</v>
      </c>
      <c r="C44" s="230">
        <f>B44*44/12</f>
        <v>550</v>
      </c>
      <c r="D44" s="231" t="s">
        <v>147</v>
      </c>
      <c r="E44" s="232" t="s">
        <v>226</v>
      </c>
      <c r="F44" s="434" t="s">
        <v>225</v>
      </c>
    </row>
    <row r="45" spans="1:6" ht="40.200000000000003" thickBot="1" x14ac:dyDescent="0.3">
      <c r="A45" s="211" t="s">
        <v>222</v>
      </c>
      <c r="B45" s="230">
        <v>750</v>
      </c>
      <c r="C45" s="230">
        <f>B45*44/12</f>
        <v>2750</v>
      </c>
      <c r="D45" s="231" t="s">
        <v>147</v>
      </c>
      <c r="E45" s="233" t="s">
        <v>226</v>
      </c>
      <c r="F45" s="435" t="s">
        <v>225</v>
      </c>
    </row>
    <row r="46" spans="1:6" ht="15.6" thickBot="1" x14ac:dyDescent="0.3">
      <c r="A46" s="210" t="s">
        <v>42</v>
      </c>
      <c r="B46" s="414"/>
      <c r="C46" s="414"/>
      <c r="D46" s="414"/>
      <c r="E46" s="414"/>
      <c r="F46" s="414"/>
    </row>
    <row r="47" spans="1:6" ht="27" thickBot="1" x14ac:dyDescent="0.3">
      <c r="A47" s="218" t="s">
        <v>15</v>
      </c>
      <c r="B47" s="212">
        <f>C47*12/44</f>
        <v>400.09090909090907</v>
      </c>
      <c r="C47" s="212">
        <v>1467</v>
      </c>
      <c r="D47" s="213" t="s">
        <v>141</v>
      </c>
      <c r="E47" s="229" t="s">
        <v>119</v>
      </c>
      <c r="F47" s="433" t="s">
        <v>134</v>
      </c>
    </row>
    <row r="48" spans="1:6" ht="40.200000000000003" thickBot="1" x14ac:dyDescent="0.3">
      <c r="A48" s="218" t="s">
        <v>43</v>
      </c>
      <c r="B48" s="212">
        <f>C48*12/44</f>
        <v>163.63636363636363</v>
      </c>
      <c r="C48" s="213">
        <f>60*10</f>
        <v>600</v>
      </c>
      <c r="D48" s="213" t="s">
        <v>141</v>
      </c>
      <c r="E48" s="229" t="s">
        <v>153</v>
      </c>
      <c r="F48" s="433" t="s">
        <v>152</v>
      </c>
    </row>
    <row r="49" spans="1:6" ht="66.599999999999994" thickBot="1" x14ac:dyDescent="0.3">
      <c r="A49" s="210" t="s">
        <v>84</v>
      </c>
      <c r="B49" s="212">
        <f>C49*12/44</f>
        <v>44795.454545454544</v>
      </c>
      <c r="C49" s="212">
        <f>30*15*365</f>
        <v>164250</v>
      </c>
      <c r="D49" s="213" t="s">
        <v>151</v>
      </c>
      <c r="E49" s="229" t="s">
        <v>106</v>
      </c>
      <c r="F49" s="433" t="s">
        <v>135</v>
      </c>
    </row>
    <row r="50" spans="1:6" ht="22.2" x14ac:dyDescent="0.25">
      <c r="A50" s="208" t="s">
        <v>58</v>
      </c>
      <c r="B50" s="219"/>
      <c r="C50" s="219"/>
      <c r="D50" s="219"/>
      <c r="E50" s="220"/>
      <c r="F50" s="220"/>
    </row>
    <row r="51" spans="1:6" ht="15.6" thickBot="1" x14ac:dyDescent="0.3">
      <c r="A51" s="210" t="s">
        <v>66</v>
      </c>
      <c r="B51" s="414"/>
      <c r="C51" s="414"/>
      <c r="D51" s="414"/>
      <c r="E51" s="414"/>
      <c r="F51" s="414"/>
    </row>
    <row r="52" spans="1:6" ht="66.599999999999994" thickBot="1" x14ac:dyDescent="0.3">
      <c r="A52" s="211" t="s">
        <v>46</v>
      </c>
      <c r="B52" s="212">
        <f>C52*12/44</f>
        <v>907.59740259740249</v>
      </c>
      <c r="C52" s="212">
        <f>(431000/200+1900000/350+480000/200)/3</f>
        <v>3327.8571428571427</v>
      </c>
      <c r="D52" s="213" t="s">
        <v>149</v>
      </c>
      <c r="E52" s="229" t="s">
        <v>120</v>
      </c>
      <c r="F52" s="433" t="s">
        <v>134</v>
      </c>
    </row>
    <row r="53" spans="1:6" ht="66.599999999999994" thickBot="1" x14ac:dyDescent="0.3">
      <c r="A53" s="215" t="s">
        <v>16</v>
      </c>
      <c r="B53" s="212">
        <f>C53*12/44</f>
        <v>34.772727272727273</v>
      </c>
      <c r="C53" s="224">
        <f>(1100/20 + 2000*20/200)/2</f>
        <v>127.5</v>
      </c>
      <c r="D53" s="213" t="s">
        <v>149</v>
      </c>
      <c r="E53" s="229" t="s">
        <v>213</v>
      </c>
      <c r="F53" s="433" t="s">
        <v>134</v>
      </c>
    </row>
    <row r="54" spans="1:6" ht="22.2" x14ac:dyDescent="0.25">
      <c r="A54" s="208" t="s">
        <v>47</v>
      </c>
      <c r="B54" s="219"/>
      <c r="C54" s="219"/>
      <c r="D54" s="219"/>
      <c r="E54" s="220"/>
      <c r="F54" s="220"/>
    </row>
    <row r="55" spans="1:6" ht="60.6" thickBot="1" x14ac:dyDescent="0.3">
      <c r="A55" s="210" t="s">
        <v>247</v>
      </c>
      <c r="B55" s="414"/>
      <c r="C55" s="414"/>
      <c r="D55" s="414"/>
      <c r="E55" s="414"/>
      <c r="F55" s="414"/>
    </row>
    <row r="56" spans="1:6" ht="48" customHeight="1" thickBot="1" x14ac:dyDescent="0.3">
      <c r="A56" s="442" t="s">
        <v>48</v>
      </c>
      <c r="B56" s="460">
        <f>C56*12/44</f>
        <v>3.0852272727272729</v>
      </c>
      <c r="C56" s="466">
        <f>905*0.0125</f>
        <v>11.3125</v>
      </c>
      <c r="D56" s="446" t="s">
        <v>150</v>
      </c>
      <c r="E56" s="462" t="s">
        <v>214</v>
      </c>
      <c r="F56" s="433" t="s">
        <v>356</v>
      </c>
    </row>
    <row r="57" spans="1:6" ht="48" customHeight="1" thickBot="1" x14ac:dyDescent="0.3">
      <c r="A57" s="443"/>
      <c r="B57" s="461"/>
      <c r="C57" s="467"/>
      <c r="D57" s="450"/>
      <c r="E57" s="463"/>
      <c r="F57" s="433" t="s">
        <v>357</v>
      </c>
    </row>
    <row r="58" spans="1:6" ht="68.400000000000006" customHeight="1" thickBot="1" x14ac:dyDescent="0.3">
      <c r="A58" s="464" t="s">
        <v>49</v>
      </c>
      <c r="B58" s="460">
        <f>C58*12/44</f>
        <v>0.92727272727272725</v>
      </c>
      <c r="C58" s="446">
        <f>(480+200)/2*0.01</f>
        <v>3.4</v>
      </c>
      <c r="D58" s="446" t="s">
        <v>150</v>
      </c>
      <c r="E58" s="458" t="s">
        <v>215</v>
      </c>
      <c r="F58" s="433" t="s">
        <v>356</v>
      </c>
    </row>
    <row r="59" spans="1:6" ht="68.400000000000006" customHeight="1" thickBot="1" x14ac:dyDescent="0.3">
      <c r="A59" s="465"/>
      <c r="B59" s="461"/>
      <c r="C59" s="450"/>
      <c r="D59" s="450"/>
      <c r="E59" s="459"/>
      <c r="F59" s="433" t="s">
        <v>357</v>
      </c>
    </row>
    <row r="60" spans="1:6" ht="22.2" x14ac:dyDescent="0.25">
      <c r="A60" s="208" t="s">
        <v>50</v>
      </c>
      <c r="B60" s="219"/>
      <c r="C60" s="219"/>
      <c r="D60" s="219"/>
      <c r="E60" s="220"/>
      <c r="F60" s="220"/>
    </row>
    <row r="61" spans="1:6" ht="60.6" thickBot="1" x14ac:dyDescent="0.3">
      <c r="A61" s="210" t="s">
        <v>303</v>
      </c>
      <c r="B61" s="414"/>
      <c r="C61" s="414"/>
      <c r="D61" s="414"/>
      <c r="E61" s="414"/>
      <c r="F61" s="414"/>
    </row>
    <row r="62" spans="1:6" ht="30.6" thickBot="1" x14ac:dyDescent="0.3">
      <c r="A62" s="211" t="s">
        <v>51</v>
      </c>
      <c r="B62" s="212">
        <f>C62*12/44</f>
        <v>350116.36363636365</v>
      </c>
      <c r="C62" s="212">
        <f>1783*0.72*1000</f>
        <v>1283760</v>
      </c>
      <c r="D62" s="213" t="s">
        <v>148</v>
      </c>
      <c r="E62" s="229" t="s">
        <v>121</v>
      </c>
      <c r="F62" s="433" t="s">
        <v>105</v>
      </c>
    </row>
    <row r="63" spans="1:6" ht="40.200000000000003" thickBot="1" x14ac:dyDescent="0.3">
      <c r="A63" s="215" t="s">
        <v>69</v>
      </c>
      <c r="B63" s="213">
        <v>130</v>
      </c>
      <c r="C63" s="212">
        <f>44/12*B63</f>
        <v>476.66666666666663</v>
      </c>
      <c r="D63" s="213" t="s">
        <v>139</v>
      </c>
      <c r="E63" s="229" t="s">
        <v>216</v>
      </c>
      <c r="F63" s="433" t="s">
        <v>102</v>
      </c>
    </row>
    <row r="64" spans="1:6" ht="22.8" thickBot="1" x14ac:dyDescent="0.3">
      <c r="A64" s="208" t="s">
        <v>184</v>
      </c>
      <c r="B64" s="219"/>
      <c r="C64" s="219"/>
      <c r="D64" s="219"/>
      <c r="E64" s="220"/>
      <c r="F64" s="220"/>
    </row>
    <row r="65" spans="1:6" ht="27" thickBot="1" x14ac:dyDescent="0.3">
      <c r="A65" s="211" t="s">
        <v>185</v>
      </c>
      <c r="B65" s="212">
        <f t="shared" ref="B65:B70" si="0">C65*12/44</f>
        <v>424363.63636363635</v>
      </c>
      <c r="C65" s="212">
        <v>1556000</v>
      </c>
      <c r="D65" s="213" t="s">
        <v>159</v>
      </c>
      <c r="E65" s="229" t="s">
        <v>160</v>
      </c>
      <c r="F65" s="433" t="s">
        <v>105</v>
      </c>
    </row>
    <row r="66" spans="1:6" ht="27" thickBot="1" x14ac:dyDescent="0.3">
      <c r="A66" s="218" t="s">
        <v>186</v>
      </c>
      <c r="B66" s="212">
        <f t="shared" si="0"/>
        <v>501272.72727272729</v>
      </c>
      <c r="C66" s="212">
        <v>1838000</v>
      </c>
      <c r="D66" s="213" t="s">
        <v>148</v>
      </c>
      <c r="E66" s="229" t="s">
        <v>161</v>
      </c>
      <c r="F66" s="433" t="s">
        <v>105</v>
      </c>
    </row>
    <row r="67" spans="1:6" ht="27" thickBot="1" x14ac:dyDescent="0.3">
      <c r="A67" s="452" t="s">
        <v>187</v>
      </c>
      <c r="B67" s="212">
        <f t="shared" si="0"/>
        <v>670090.90909090906</v>
      </c>
      <c r="C67" s="212">
        <v>2457000</v>
      </c>
      <c r="D67" s="213" t="s">
        <v>148</v>
      </c>
      <c r="E67" s="229" t="s">
        <v>163</v>
      </c>
      <c r="F67" s="433" t="s">
        <v>105</v>
      </c>
    </row>
    <row r="68" spans="1:6" ht="53.4" thickBot="1" x14ac:dyDescent="0.3">
      <c r="A68" s="452" t="s">
        <v>188</v>
      </c>
      <c r="B68" s="212">
        <f t="shared" si="0"/>
        <v>548214.54545454541</v>
      </c>
      <c r="C68" s="212">
        <f>2393000*0.84</f>
        <v>2010120</v>
      </c>
      <c r="D68" s="213" t="s">
        <v>148</v>
      </c>
      <c r="E68" s="229" t="s">
        <v>217</v>
      </c>
      <c r="F68" s="433" t="s">
        <v>105</v>
      </c>
    </row>
    <row r="69" spans="1:6" ht="27" thickBot="1" x14ac:dyDescent="0.3">
      <c r="A69" s="452" t="s">
        <v>189</v>
      </c>
      <c r="B69" s="212">
        <f t="shared" si="0"/>
        <v>136156.36363636365</v>
      </c>
      <c r="C69" s="212">
        <f>1783000*0.28</f>
        <v>499240.00000000006</v>
      </c>
      <c r="D69" s="213" t="s">
        <v>148</v>
      </c>
      <c r="E69" s="229" t="s">
        <v>164</v>
      </c>
      <c r="F69" s="433" t="s">
        <v>105</v>
      </c>
    </row>
    <row r="70" spans="1:6" ht="30.6" thickBot="1" x14ac:dyDescent="0.3">
      <c r="A70" s="452" t="s">
        <v>190</v>
      </c>
      <c r="B70" s="212">
        <f t="shared" si="0"/>
        <v>350116.36363636365</v>
      </c>
      <c r="C70" s="212">
        <f>1783000*0.72</f>
        <v>1283760</v>
      </c>
      <c r="D70" s="213" t="s">
        <v>148</v>
      </c>
      <c r="E70" s="229" t="s">
        <v>162</v>
      </c>
      <c r="F70" s="433" t="s">
        <v>105</v>
      </c>
    </row>
    <row r="71" spans="1:6" ht="30.6" thickBot="1" x14ac:dyDescent="0.3">
      <c r="A71" s="452" t="s">
        <v>267</v>
      </c>
      <c r="B71" s="212">
        <f>SUM(B65:B70)</f>
        <v>2630214.5454545459</v>
      </c>
      <c r="C71" s="212">
        <f>SUM(C65:C70)</f>
        <v>9644120</v>
      </c>
      <c r="D71" s="213" t="s">
        <v>148</v>
      </c>
      <c r="E71" s="229" t="s">
        <v>162</v>
      </c>
      <c r="F71" s="433" t="s">
        <v>105</v>
      </c>
    </row>
    <row r="72" spans="1:6" ht="62.25" customHeight="1" thickBot="1" x14ac:dyDescent="0.3">
      <c r="A72" s="468" t="s">
        <v>75</v>
      </c>
      <c r="B72" s="469" t="s">
        <v>191</v>
      </c>
      <c r="C72" s="470"/>
      <c r="D72" s="471"/>
      <c r="E72" s="229" t="s">
        <v>192</v>
      </c>
      <c r="F72" s="214"/>
    </row>
    <row r="73" spans="1:6" ht="45" thickBot="1" x14ac:dyDescent="0.3">
      <c r="A73" s="208" t="s">
        <v>193</v>
      </c>
      <c r="B73" s="219"/>
      <c r="C73" s="219"/>
      <c r="D73" s="219"/>
      <c r="E73" s="220"/>
      <c r="F73" s="220"/>
    </row>
    <row r="74" spans="1:6" ht="66.599999999999994" thickBot="1" x14ac:dyDescent="0.3">
      <c r="A74" s="218" t="s">
        <v>167</v>
      </c>
      <c r="B74" s="407" t="s">
        <v>171</v>
      </c>
      <c r="C74" s="407"/>
      <c r="D74" s="407"/>
      <c r="E74" s="229" t="s">
        <v>170</v>
      </c>
      <c r="F74" s="433" t="s">
        <v>134</v>
      </c>
    </row>
    <row r="75" spans="1:6" ht="30.75" customHeight="1" thickBot="1" x14ac:dyDescent="0.3">
      <c r="A75" s="218" t="s">
        <v>168</v>
      </c>
      <c r="B75" s="408" t="s">
        <v>173</v>
      </c>
      <c r="C75" s="408"/>
      <c r="D75" s="408"/>
      <c r="E75" s="229" t="s">
        <v>172</v>
      </c>
      <c r="F75" s="214"/>
    </row>
    <row r="76" spans="1:6" ht="30.6" thickBot="1" x14ac:dyDescent="0.3">
      <c r="A76" s="218" t="s">
        <v>169</v>
      </c>
      <c r="B76" s="408" t="s">
        <v>174</v>
      </c>
      <c r="C76" s="408"/>
      <c r="D76" s="408"/>
      <c r="E76" s="229" t="s">
        <v>175</v>
      </c>
      <c r="F76" s="214"/>
    </row>
    <row r="77" spans="1:6" ht="45" thickBot="1" x14ac:dyDescent="0.3">
      <c r="A77" s="296" t="s">
        <v>340</v>
      </c>
      <c r="B77" s="219"/>
      <c r="C77" s="219"/>
      <c r="D77" s="219"/>
      <c r="E77" s="220"/>
      <c r="F77" s="220"/>
    </row>
    <row r="78" spans="1:6" ht="40.200000000000003" thickBot="1" x14ac:dyDescent="0.3">
      <c r="A78" s="218" t="s">
        <v>342</v>
      </c>
      <c r="B78" s="472"/>
      <c r="C78" s="472"/>
      <c r="D78" s="472" t="s">
        <v>358</v>
      </c>
      <c r="E78" s="229" t="s">
        <v>359</v>
      </c>
      <c r="F78" s="432" t="s">
        <v>329</v>
      </c>
    </row>
    <row r="79" spans="1:6" ht="15.6" thickBot="1" x14ac:dyDescent="0.3">
      <c r="A79" s="218" t="s">
        <v>343</v>
      </c>
      <c r="B79" s="473"/>
      <c r="C79" s="473"/>
      <c r="D79" s="472" t="s">
        <v>358</v>
      </c>
      <c r="E79" s="229" t="s">
        <v>360</v>
      </c>
      <c r="F79" s="432" t="s">
        <v>328</v>
      </c>
    </row>
  </sheetData>
  <sheetProtection password="9FB3" sheet="1" objects="1" scenarios="1"/>
  <mergeCells count="46">
    <mergeCell ref="D58:D59"/>
    <mergeCell ref="E58:E59"/>
    <mergeCell ref="B56:B57"/>
    <mergeCell ref="A56:A57"/>
    <mergeCell ref="A58:A59"/>
    <mergeCell ref="B58:B59"/>
    <mergeCell ref="C58:C59"/>
    <mergeCell ref="A19:A20"/>
    <mergeCell ref="B19:B20"/>
    <mergeCell ref="C19:C20"/>
    <mergeCell ref="D19:D20"/>
    <mergeCell ref="E19:E20"/>
    <mergeCell ref="B61:F61"/>
    <mergeCell ref="B46:F46"/>
    <mergeCell ref="B38:F38"/>
    <mergeCell ref="A23:A24"/>
    <mergeCell ref="B23:B24"/>
    <mergeCell ref="C23:C24"/>
    <mergeCell ref="D23:D24"/>
    <mergeCell ref="E23:E24"/>
    <mergeCell ref="A25:A26"/>
    <mergeCell ref="B25:B26"/>
    <mergeCell ref="D25:D26"/>
    <mergeCell ref="C25:C26"/>
    <mergeCell ref="E25:E26"/>
    <mergeCell ref="E56:E57"/>
    <mergeCell ref="D56:D57"/>
    <mergeCell ref="C56:C57"/>
    <mergeCell ref="B43:F43"/>
    <mergeCell ref="B12:F12"/>
    <mergeCell ref="B51:F51"/>
    <mergeCell ref="B55:F55"/>
    <mergeCell ref="B34:F34"/>
    <mergeCell ref="A1:E1"/>
    <mergeCell ref="A6:A7"/>
    <mergeCell ref="B33:C33"/>
    <mergeCell ref="E6:F6"/>
    <mergeCell ref="B9:F9"/>
    <mergeCell ref="B22:F22"/>
    <mergeCell ref="B28:F28"/>
    <mergeCell ref="B5:E5"/>
    <mergeCell ref="B72:D72"/>
    <mergeCell ref="B74:D74"/>
    <mergeCell ref="B75:D75"/>
    <mergeCell ref="B76:D76"/>
    <mergeCell ref="B6:D6"/>
  </mergeCells>
  <hyperlinks>
    <hyperlink ref="B5:C5" location="FAQ!A1" display="FAQ!A1"/>
    <hyperlink ref="F10" r:id="rId1"/>
    <hyperlink ref="F11" r:id="rId2"/>
    <hyperlink ref="F13" r:id="rId3"/>
    <hyperlink ref="F14" r:id="rId4"/>
    <hyperlink ref="F16" r:id="rId5"/>
    <hyperlink ref="F17" r:id="rId6"/>
    <hyperlink ref="F18" r:id="rId7"/>
    <hyperlink ref="F20" r:id="rId8"/>
    <hyperlink ref="F21" r:id="rId9"/>
    <hyperlink ref="F23" r:id="rId10"/>
    <hyperlink ref="F26" r:id="rId11"/>
    <hyperlink ref="F29" r:id="rId12"/>
    <hyperlink ref="F30" r:id="rId13"/>
    <hyperlink ref="F31" r:id="rId14"/>
    <hyperlink ref="F32" r:id="rId15"/>
    <hyperlink ref="F35" r:id="rId16"/>
    <hyperlink ref="F36" r:id="rId17"/>
    <hyperlink ref="F37" r:id="rId18"/>
    <hyperlink ref="F39" r:id="rId19"/>
    <hyperlink ref="F41" r:id="rId20"/>
    <hyperlink ref="F47" r:id="rId21"/>
    <hyperlink ref="F52" r:id="rId22"/>
    <hyperlink ref="F53" r:id="rId23"/>
    <hyperlink ref="F33" r:id="rId24"/>
    <hyperlink ref="F40" r:id="rId25"/>
    <hyperlink ref="F42" r:id="rId26" location="pagination_passerelle"/>
    <hyperlink ref="F49" r:id="rId27"/>
    <hyperlink ref="F57" r:id="rId28"/>
    <hyperlink ref="F62" r:id="rId29"/>
    <hyperlink ref="F63" r:id="rId30"/>
    <hyperlink ref="F48" r:id="rId31"/>
    <hyperlink ref="F66" r:id="rId32"/>
    <hyperlink ref="F65" r:id="rId33"/>
    <hyperlink ref="F67" r:id="rId34"/>
    <hyperlink ref="F68" r:id="rId35"/>
    <hyperlink ref="F70" r:id="rId36"/>
    <hyperlink ref="F71" r:id="rId37"/>
    <hyperlink ref="F69" r:id="rId38"/>
    <hyperlink ref="F74" r:id="rId39"/>
    <hyperlink ref="F78" r:id="rId40" display="Example de cout KwH"/>
    <hyperlink ref="F79" r:id="rId41"/>
    <hyperlink ref="F24" r:id="rId42"/>
    <hyperlink ref="F19" r:id="rId43"/>
    <hyperlink ref="F25" r:id="rId44"/>
    <hyperlink ref="F56" r:id="rId45"/>
    <hyperlink ref="F59" r:id="rId46"/>
    <hyperlink ref="F58" r:id="rId47"/>
  </hyperlinks>
  <pageMargins left="0.7" right="0.7" top="0.75" bottom="0.75" header="0.51180555555555551" footer="0.51180555555555551"/>
  <pageSetup paperSize="9" firstPageNumber="0" orientation="portrait" horizontalDpi="300" verticalDpi="300" r:id="rId48"/>
  <headerFooter alignWithMargins="0"/>
  <drawing r:id="rId4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election activeCell="I7" sqref="I7"/>
    </sheetView>
  </sheetViews>
  <sheetFormatPr defaultColWidth="11.5546875" defaultRowHeight="13.2" x14ac:dyDescent="0.25"/>
  <cols>
    <col min="1" max="1" width="3.109375" style="30" customWidth="1"/>
    <col min="2" max="7" width="20.88671875" customWidth="1"/>
  </cols>
  <sheetData>
    <row r="1" spans="2:7" ht="44.4" customHeight="1" x14ac:dyDescent="0.25">
      <c r="B1" s="423" t="s">
        <v>284</v>
      </c>
      <c r="C1" s="327"/>
      <c r="D1" s="327"/>
      <c r="E1" s="327"/>
      <c r="F1" s="327"/>
      <c r="G1" s="327"/>
    </row>
    <row r="2" spans="2:7" ht="6.6" customHeight="1" x14ac:dyDescent="0.25"/>
    <row r="3" spans="2:7" ht="34.5" customHeight="1" x14ac:dyDescent="0.25"/>
    <row r="4" spans="2:7" s="30" customFormat="1" ht="34.5" customHeight="1" x14ac:dyDescent="0.25"/>
    <row r="5" spans="2:7" s="30" customFormat="1" ht="4.2" customHeight="1" thickBot="1" x14ac:dyDescent="0.3"/>
    <row r="6" spans="2:7" ht="21" thickBot="1" x14ac:dyDescent="0.3">
      <c r="B6" s="417" t="s">
        <v>70</v>
      </c>
      <c r="C6" s="418"/>
      <c r="D6" s="418"/>
      <c r="E6" s="418"/>
      <c r="F6" s="418"/>
      <c r="G6" s="419"/>
    </row>
    <row r="7" spans="2:7" ht="200.25" customHeight="1" thickBot="1" x14ac:dyDescent="0.3">
      <c r="B7" s="424" t="s">
        <v>304</v>
      </c>
      <c r="C7" s="425"/>
      <c r="D7" s="425"/>
      <c r="E7" s="425"/>
      <c r="F7" s="425"/>
      <c r="G7" s="426"/>
    </row>
    <row r="8" spans="2:7" ht="6.6" customHeight="1" thickBot="1" x14ac:dyDescent="0.3">
      <c r="F8" s="205"/>
    </row>
    <row r="9" spans="2:7" ht="21" thickBot="1" x14ac:dyDescent="0.3">
      <c r="B9" s="417" t="s">
        <v>198</v>
      </c>
      <c r="C9" s="418"/>
      <c r="D9" s="418"/>
      <c r="E9" s="418"/>
      <c r="F9" s="418"/>
      <c r="G9" s="419"/>
    </row>
    <row r="10" spans="2:7" ht="128.25" customHeight="1" thickBot="1" x14ac:dyDescent="0.3">
      <c r="B10" s="424" t="s">
        <v>283</v>
      </c>
      <c r="C10" s="425"/>
      <c r="D10" s="425"/>
      <c r="E10" s="425"/>
      <c r="F10" s="425"/>
      <c r="G10" s="426"/>
    </row>
    <row r="11" spans="2:7" ht="5.4" customHeight="1" thickBot="1" x14ac:dyDescent="0.3"/>
    <row r="12" spans="2:7" s="30" customFormat="1" ht="20.399999999999999" x14ac:dyDescent="0.25">
      <c r="B12" s="417" t="s">
        <v>326</v>
      </c>
      <c r="C12" s="418"/>
      <c r="D12" s="418"/>
      <c r="E12" s="418"/>
      <c r="F12" s="418"/>
      <c r="G12" s="419"/>
    </row>
    <row r="13" spans="2:7" s="30" customFormat="1" ht="27.6" customHeight="1" thickBot="1" x14ac:dyDescent="0.3">
      <c r="B13" s="420" t="s">
        <v>347</v>
      </c>
      <c r="C13" s="421"/>
      <c r="D13" s="421"/>
      <c r="E13" s="421"/>
      <c r="F13" s="421"/>
      <c r="G13" s="422"/>
    </row>
    <row r="14" spans="2:7" s="30" customFormat="1" ht="4.8" customHeight="1" thickBot="1" x14ac:dyDescent="0.3">
      <c r="B14" s="302"/>
      <c r="C14" s="303"/>
      <c r="D14" s="205"/>
      <c r="E14" s="297"/>
      <c r="F14" s="297"/>
      <c r="G14" s="298"/>
    </row>
    <row r="15" spans="2:7" x14ac:dyDescent="0.25">
      <c r="B15" s="311"/>
      <c r="C15" s="305" t="s">
        <v>327</v>
      </c>
      <c r="D15" s="306"/>
      <c r="E15" s="297"/>
      <c r="F15" s="297"/>
      <c r="G15" s="298"/>
    </row>
    <row r="16" spans="2:7" x14ac:dyDescent="0.25">
      <c r="B16" s="311"/>
      <c r="C16" s="304" t="s">
        <v>325</v>
      </c>
      <c r="D16" s="307" t="s">
        <v>330</v>
      </c>
      <c r="E16" s="205"/>
      <c r="F16" s="297"/>
      <c r="G16" s="298"/>
    </row>
    <row r="17" spans="2:7" ht="13.8" thickBot="1" x14ac:dyDescent="0.3">
      <c r="B17" s="311"/>
      <c r="C17" s="431">
        <v>50</v>
      </c>
      <c r="D17" s="310">
        <f>C17*0.14388*12</f>
        <v>86.328000000000003</v>
      </c>
      <c r="E17" s="297"/>
      <c r="F17" s="297"/>
      <c r="G17" s="298"/>
    </row>
    <row r="18" spans="2:7" ht="4.8" customHeight="1" thickBot="1" x14ac:dyDescent="0.3">
      <c r="B18" s="311"/>
      <c r="C18" s="312"/>
      <c r="D18" s="308"/>
      <c r="E18" s="297"/>
      <c r="F18" s="297"/>
      <c r="G18" s="298"/>
    </row>
    <row r="19" spans="2:7" x14ac:dyDescent="0.25">
      <c r="B19" s="311"/>
      <c r="C19" s="305" t="s">
        <v>20</v>
      </c>
      <c r="D19" s="309"/>
      <c r="E19" s="297"/>
      <c r="F19" s="297"/>
      <c r="G19" s="298"/>
    </row>
    <row r="20" spans="2:7" x14ac:dyDescent="0.25">
      <c r="B20" s="311"/>
      <c r="C20" s="304" t="s">
        <v>325</v>
      </c>
      <c r="D20" s="307" t="s">
        <v>330</v>
      </c>
      <c r="E20" s="297"/>
      <c r="F20" s="297"/>
      <c r="G20" s="298"/>
    </row>
    <row r="21" spans="2:7" ht="13.8" thickBot="1" x14ac:dyDescent="0.3">
      <c r="B21" s="311"/>
      <c r="C21" s="431">
        <v>50</v>
      </c>
      <c r="D21" s="310">
        <f>C21*0.07*12</f>
        <v>42.000000000000007</v>
      </c>
      <c r="E21" s="297"/>
      <c r="F21" s="297"/>
      <c r="G21" s="298"/>
    </row>
    <row r="22" spans="2:7" ht="4.8" customHeight="1" thickBot="1" x14ac:dyDescent="0.3">
      <c r="B22" s="311"/>
      <c r="C22" s="312"/>
      <c r="D22" s="308"/>
      <c r="E22" s="297"/>
      <c r="F22" s="297"/>
      <c r="G22" s="298"/>
    </row>
    <row r="23" spans="2:7" x14ac:dyDescent="0.25">
      <c r="B23" s="311"/>
      <c r="C23" s="305" t="s">
        <v>137</v>
      </c>
      <c r="D23" s="309"/>
      <c r="E23" s="297"/>
      <c r="F23" s="297"/>
      <c r="G23" s="298"/>
    </row>
    <row r="24" spans="2:7" x14ac:dyDescent="0.25">
      <c r="B24" s="311"/>
      <c r="C24" s="304" t="s">
        <v>325</v>
      </c>
      <c r="D24" s="307" t="s">
        <v>330</v>
      </c>
      <c r="E24" s="297"/>
      <c r="F24" s="297"/>
      <c r="G24" s="298"/>
    </row>
    <row r="25" spans="2:7" ht="13.8" thickBot="1" x14ac:dyDescent="0.3">
      <c r="B25" s="311"/>
      <c r="C25" s="431">
        <v>50</v>
      </c>
      <c r="D25" s="310">
        <f>C25*0.074*12</f>
        <v>44.4</v>
      </c>
      <c r="E25" s="297"/>
      <c r="F25" s="297"/>
      <c r="G25" s="298"/>
    </row>
    <row r="26" spans="2:7" ht="4.8" customHeight="1" thickBot="1" x14ac:dyDescent="0.3">
      <c r="B26" s="299"/>
      <c r="C26" s="300"/>
      <c r="D26" s="300"/>
      <c r="E26" s="300"/>
      <c r="F26" s="300"/>
      <c r="G26" s="301"/>
    </row>
  </sheetData>
  <sheetProtection password="9FB3" sheet="1" objects="1" scenarios="1"/>
  <mergeCells count="7">
    <mergeCell ref="B12:G12"/>
    <mergeCell ref="B13:G13"/>
    <mergeCell ref="B1:G1"/>
    <mergeCell ref="B7:G7"/>
    <mergeCell ref="B6:G6"/>
    <mergeCell ref="B9:G9"/>
    <mergeCell ref="B10:G1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5"/>
  <sheetViews>
    <sheetView showGridLines="0" workbookViewId="0">
      <selection activeCell="D12" sqref="D12"/>
    </sheetView>
  </sheetViews>
  <sheetFormatPr defaultColWidth="11.5546875" defaultRowHeight="13.2" x14ac:dyDescent="0.25"/>
  <cols>
    <col min="1" max="1" width="3.109375" style="30" customWidth="1"/>
    <col min="2" max="7" width="20.88671875" style="30" customWidth="1"/>
    <col min="8" max="16384" width="11.5546875" style="30"/>
  </cols>
  <sheetData>
    <row r="1" spans="2:9" ht="44.4" customHeight="1" x14ac:dyDescent="0.25">
      <c r="B1" s="423" t="s">
        <v>361</v>
      </c>
      <c r="C1" s="327"/>
      <c r="D1" s="327"/>
      <c r="E1" s="327"/>
      <c r="F1" s="327"/>
      <c r="G1" s="327"/>
    </row>
    <row r="2" spans="2:9" ht="6.6" customHeight="1" x14ac:dyDescent="0.25"/>
    <row r="3" spans="2:9" ht="34.5" customHeight="1" x14ac:dyDescent="0.25"/>
    <row r="4" spans="2:9" ht="34.5" customHeight="1" x14ac:dyDescent="0.25"/>
    <row r="5" spans="2:9" ht="4.2" customHeight="1" x14ac:dyDescent="0.25"/>
    <row r="6" spans="2:9" ht="5.4" customHeight="1" thickBot="1" x14ac:dyDescent="0.3"/>
    <row r="7" spans="2:9" ht="20.399999999999999" x14ac:dyDescent="0.25">
      <c r="B7" s="417" t="s">
        <v>326</v>
      </c>
      <c r="C7" s="418"/>
      <c r="D7" s="418"/>
      <c r="E7" s="418"/>
      <c r="F7" s="418"/>
      <c r="G7" s="419"/>
    </row>
    <row r="8" spans="2:9" ht="63.6" customHeight="1" thickBot="1" x14ac:dyDescent="0.3">
      <c r="B8" s="420" t="s">
        <v>362</v>
      </c>
      <c r="C8" s="421"/>
      <c r="D8" s="421"/>
      <c r="E8" s="421"/>
      <c r="F8" s="421"/>
      <c r="G8" s="422"/>
    </row>
    <row r="9" spans="2:9" ht="4.8" customHeight="1" thickBot="1" x14ac:dyDescent="0.3">
      <c r="B9" s="302"/>
      <c r="C9" s="303"/>
      <c r="D9" s="205"/>
      <c r="E9" s="297"/>
      <c r="F9" s="297"/>
      <c r="G9" s="298"/>
    </row>
    <row r="10" spans="2:9" x14ac:dyDescent="0.25">
      <c r="B10" s="311"/>
      <c r="C10" s="305" t="s">
        <v>327</v>
      </c>
      <c r="D10" s="306"/>
      <c r="E10" s="297"/>
      <c r="F10" s="297"/>
      <c r="G10" s="298"/>
    </row>
    <row r="11" spans="2:9" x14ac:dyDescent="0.25">
      <c r="B11" s="311"/>
      <c r="C11" s="304" t="s">
        <v>325</v>
      </c>
      <c r="D11" s="307" t="s">
        <v>330</v>
      </c>
      <c r="E11" s="205"/>
      <c r="F11" s="297"/>
      <c r="G11" s="298"/>
    </row>
    <row r="12" spans="2:9" ht="13.8" thickBot="1" x14ac:dyDescent="0.3">
      <c r="B12" s="311"/>
      <c r="C12" s="431">
        <v>50</v>
      </c>
      <c r="D12" s="310">
        <f>C12*0.14388*12</f>
        <v>86.328000000000003</v>
      </c>
      <c r="E12" s="297"/>
      <c r="F12" s="297"/>
      <c r="G12" s="298"/>
    </row>
    <row r="13" spans="2:9" ht="4.8" customHeight="1" thickBot="1" x14ac:dyDescent="0.3">
      <c r="B13" s="311"/>
      <c r="C13" s="312"/>
      <c r="D13" s="308"/>
      <c r="E13" s="297"/>
      <c r="F13" s="297"/>
      <c r="G13" s="298"/>
      <c r="I13" s="205"/>
    </row>
    <row r="14" spans="2:9" x14ac:dyDescent="0.25">
      <c r="B14" s="311"/>
      <c r="C14" s="305" t="s">
        <v>20</v>
      </c>
      <c r="D14" s="309"/>
      <c r="E14" s="297"/>
      <c r="F14" s="297"/>
      <c r="G14" s="298"/>
    </row>
    <row r="15" spans="2:9" x14ac:dyDescent="0.25">
      <c r="B15" s="311"/>
      <c r="C15" s="304" t="s">
        <v>325</v>
      </c>
      <c r="D15" s="307" t="s">
        <v>330</v>
      </c>
      <c r="E15" s="297"/>
      <c r="F15" s="297"/>
      <c r="G15" s="298"/>
    </row>
    <row r="16" spans="2:9" ht="13.8" thickBot="1" x14ac:dyDescent="0.3">
      <c r="B16" s="311"/>
      <c r="C16" s="431">
        <v>50</v>
      </c>
      <c r="D16" s="310">
        <f>C16*0.07*12</f>
        <v>42.000000000000007</v>
      </c>
      <c r="E16" s="297"/>
      <c r="F16" s="297"/>
      <c r="G16" s="298"/>
    </row>
    <row r="17" spans="2:7" ht="4.8" customHeight="1" thickBot="1" x14ac:dyDescent="0.3">
      <c r="B17" s="311"/>
      <c r="C17" s="312"/>
      <c r="D17" s="308"/>
      <c r="E17" s="297"/>
      <c r="F17" s="297"/>
      <c r="G17" s="298"/>
    </row>
    <row r="18" spans="2:7" x14ac:dyDescent="0.25">
      <c r="B18" s="311"/>
      <c r="C18" s="305" t="s">
        <v>137</v>
      </c>
      <c r="D18" s="309"/>
      <c r="E18" s="297"/>
      <c r="F18" s="297"/>
      <c r="G18" s="298"/>
    </row>
    <row r="19" spans="2:7" x14ac:dyDescent="0.25">
      <c r="B19" s="311"/>
      <c r="C19" s="304" t="s">
        <v>325</v>
      </c>
      <c r="D19" s="307" t="s">
        <v>330</v>
      </c>
      <c r="E19" s="297"/>
      <c r="F19" s="297"/>
      <c r="G19" s="298"/>
    </row>
    <row r="20" spans="2:7" ht="13.8" thickBot="1" x14ac:dyDescent="0.3">
      <c r="B20" s="311"/>
      <c r="C20" s="431">
        <v>50</v>
      </c>
      <c r="D20" s="310">
        <f>C20*0.074*12</f>
        <v>44.4</v>
      </c>
      <c r="E20" s="297"/>
      <c r="F20" s="297"/>
      <c r="G20" s="298"/>
    </row>
    <row r="21" spans="2:7" ht="4.8" customHeight="1" thickBot="1" x14ac:dyDescent="0.3">
      <c r="B21" s="299"/>
      <c r="C21" s="300"/>
      <c r="D21" s="300"/>
      <c r="E21" s="300"/>
      <c r="F21" s="300"/>
      <c r="G21" s="301"/>
    </row>
    <row r="24" spans="2:7" x14ac:dyDescent="0.25">
      <c r="B24" s="4" t="s">
        <v>364</v>
      </c>
    </row>
    <row r="45" spans="2:2" x14ac:dyDescent="0.25">
      <c r="B45" s="4" t="s">
        <v>365</v>
      </c>
    </row>
  </sheetData>
  <sheetProtection password="9FB3" sheet="1" objects="1" scenarios="1"/>
  <mergeCells count="3">
    <mergeCell ref="B8:G8"/>
    <mergeCell ref="B1:G1"/>
    <mergeCell ref="B7:G7"/>
  </mergeCells>
  <hyperlinks>
    <hyperlink ref="B24" r:id="rId1"/>
    <hyperlink ref="B45" r:id="rId2"/>
  </hyperlinks>
  <pageMargins left="0.7" right="0.7" top="0.75" bottom="0.75" header="0.3" footer="0.3"/>
  <pageSetup paperSize="9"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tabSelected="1" workbookViewId="0">
      <selection activeCell="E2" sqref="E2"/>
    </sheetView>
  </sheetViews>
  <sheetFormatPr defaultColWidth="19.109375" defaultRowHeight="13.2" x14ac:dyDescent="0.25"/>
  <cols>
    <col min="1" max="1" width="3" style="30" customWidth="1"/>
    <col min="2" max="2" width="8.33203125" bestFit="1" customWidth="1"/>
    <col min="3" max="3" width="15.88671875" bestFit="1" customWidth="1"/>
    <col min="4" max="4" width="107" customWidth="1"/>
  </cols>
  <sheetData>
    <row r="1" spans="2:7" s="30" customFormat="1" ht="44.4" customHeight="1" x14ac:dyDescent="0.25">
      <c r="B1" s="423" t="s">
        <v>331</v>
      </c>
      <c r="C1" s="423"/>
      <c r="D1" s="423"/>
      <c r="E1" s="474"/>
      <c r="F1" s="474"/>
      <c r="G1" s="474"/>
    </row>
    <row r="2" spans="2:7" s="30" customFormat="1" x14ac:dyDescent="0.25"/>
    <row r="3" spans="2:7" s="30" customFormat="1" ht="34.5" customHeight="1" x14ac:dyDescent="0.25"/>
    <row r="4" spans="2:7" s="30" customFormat="1" ht="31.2" customHeight="1" x14ac:dyDescent="0.25"/>
    <row r="5" spans="2:7" ht="13.8" thickBot="1" x14ac:dyDescent="0.3">
      <c r="B5" s="313" t="s">
        <v>331</v>
      </c>
      <c r="C5" s="314" t="s">
        <v>332</v>
      </c>
      <c r="D5" s="315" t="s">
        <v>333</v>
      </c>
    </row>
    <row r="6" spans="2:7" ht="13.8" thickBot="1" x14ac:dyDescent="0.3">
      <c r="B6" s="436" t="s">
        <v>334</v>
      </c>
      <c r="C6" s="437">
        <v>41892</v>
      </c>
      <c r="D6" s="438" t="s">
        <v>348</v>
      </c>
    </row>
    <row r="7" spans="2:7" ht="13.8" thickBot="1" x14ac:dyDescent="0.3">
      <c r="B7" s="436" t="s">
        <v>335</v>
      </c>
      <c r="C7" s="437" t="s">
        <v>336</v>
      </c>
      <c r="D7" s="438" t="s">
        <v>337</v>
      </c>
    </row>
    <row r="8" spans="2:7" ht="20.399999999999999" x14ac:dyDescent="0.25">
      <c r="B8" s="436" t="s">
        <v>344</v>
      </c>
      <c r="C8" s="437">
        <v>42662</v>
      </c>
      <c r="D8" s="438" t="s">
        <v>341</v>
      </c>
    </row>
  </sheetData>
  <sheetProtection password="9FB3" sheet="1" objects="1" scenarios="1"/>
  <mergeCells count="1">
    <mergeCell ref="B1:D1"/>
  </mergeCells>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Accueil</vt:lpstr>
      <vt:lpstr>Mode d'emploi</vt:lpstr>
      <vt:lpstr>Saisie</vt:lpstr>
      <vt:lpstr>Résultats</vt:lpstr>
      <vt:lpstr>Simulation prix carbone</vt:lpstr>
      <vt:lpstr>Sources des données</vt:lpstr>
      <vt:lpstr>FAQ</vt:lpstr>
      <vt:lpstr>Conso Energie</vt:lpstr>
      <vt:lpstr>Version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Delphine</dc:creator>
  <cp:lastModifiedBy>BIET, Raphael (ALTEN SUD OUEST)</cp:lastModifiedBy>
  <dcterms:created xsi:type="dcterms:W3CDTF">2014-08-23T14:26:30Z</dcterms:created>
  <dcterms:modified xsi:type="dcterms:W3CDTF">2016-10-20T14:31:10Z</dcterms:modified>
</cp:coreProperties>
</file>