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exandrevergnaud/Desktop/PRO/VO2 Software/SoftVO2/"/>
    </mc:Choice>
  </mc:AlternateContent>
  <xr:revisionPtr revIDLastSave="0" documentId="13_ncr:1_{047A65E5-039C-6C4F-83B2-AB2D80DCE2C5}" xr6:coauthVersionLast="47" xr6:coauthVersionMax="47" xr10:uidLastSave="{00000000-0000-0000-0000-000000000000}"/>
  <bookViews>
    <workbookView xWindow="0" yWindow="1980" windowWidth="30240" windowHeight="164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C34" i="1"/>
  <c r="B34" i="1"/>
  <c r="A34" i="1" s="1"/>
  <c r="D33" i="1"/>
  <c r="E33" i="1" s="1"/>
  <c r="C33" i="1"/>
  <c r="B33" i="1"/>
  <c r="A33" i="1" s="1"/>
  <c r="D32" i="1"/>
  <c r="E32" i="1" s="1"/>
  <c r="C32" i="1"/>
  <c r="B32" i="1"/>
  <c r="D31" i="1"/>
  <c r="C31" i="1"/>
  <c r="E31" i="1" s="1"/>
  <c r="B31" i="1"/>
  <c r="D30" i="1"/>
  <c r="E30" i="1" s="1"/>
  <c r="C30" i="1"/>
  <c r="B30" i="1"/>
  <c r="D29" i="1"/>
  <c r="E29" i="1" s="1"/>
  <c r="C29" i="1"/>
  <c r="B29" i="1"/>
  <c r="E28" i="1"/>
  <c r="D28" i="1"/>
  <c r="C28" i="1"/>
  <c r="B28" i="1"/>
  <c r="D27" i="1"/>
  <c r="E27" i="1" s="1"/>
  <c r="C27" i="1"/>
  <c r="B27" i="1"/>
  <c r="D26" i="1"/>
  <c r="E26" i="1" s="1"/>
  <c r="C26" i="1"/>
  <c r="B26" i="1"/>
  <c r="D25" i="1"/>
  <c r="E25" i="1" s="1"/>
  <c r="C25" i="1"/>
  <c r="B25" i="1"/>
  <c r="D24" i="1"/>
  <c r="E24" i="1" s="1"/>
  <c r="C24" i="1"/>
  <c r="B24" i="1"/>
  <c r="E23" i="1"/>
  <c r="D23" i="1"/>
  <c r="C23" i="1"/>
  <c r="B23" i="1"/>
  <c r="D22" i="1"/>
  <c r="E22" i="1" s="1"/>
  <c r="C22" i="1"/>
  <c r="B22" i="1"/>
  <c r="D21" i="1"/>
  <c r="E21" i="1" s="1"/>
  <c r="C21" i="1"/>
  <c r="B21" i="1"/>
  <c r="D20" i="1"/>
  <c r="E20" i="1" s="1"/>
  <c r="C20" i="1"/>
  <c r="B20" i="1"/>
  <c r="D19" i="1"/>
  <c r="E19" i="1" s="1"/>
  <c r="C19" i="1"/>
  <c r="B19" i="1"/>
  <c r="D18" i="1"/>
  <c r="E18" i="1" s="1"/>
  <c r="C18" i="1"/>
  <c r="B18" i="1"/>
  <c r="D17" i="1"/>
  <c r="E17" i="1" s="1"/>
  <c r="C17" i="1"/>
  <c r="B17" i="1"/>
  <c r="D16" i="1"/>
  <c r="E16" i="1" s="1"/>
  <c r="C16" i="1"/>
  <c r="B16" i="1"/>
  <c r="E15" i="1"/>
  <c r="D15" i="1"/>
  <c r="C15" i="1"/>
  <c r="B15" i="1"/>
  <c r="D14" i="1"/>
  <c r="E14" i="1" s="1"/>
  <c r="C14" i="1"/>
  <c r="B14" i="1"/>
  <c r="D13" i="1"/>
  <c r="E13" i="1" s="1"/>
  <c r="C13" i="1"/>
  <c r="B13" i="1"/>
  <c r="D12" i="1"/>
  <c r="E12" i="1" s="1"/>
  <c r="C12" i="1"/>
  <c r="B12" i="1"/>
  <c r="D11" i="1"/>
  <c r="E11" i="1" s="1"/>
  <c r="C11" i="1"/>
  <c r="B11" i="1"/>
  <c r="A11" i="1"/>
  <c r="A12" i="1" s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<sst xmlns="http://schemas.openxmlformats.org/spreadsheetml/2006/main" count="39" uniqueCount="39">
  <si>
    <t>Test VO2/Lactate</t>
  </si>
  <si>
    <t>PRECAUTIONS</t>
  </si>
  <si>
    <t>Informations de l'athlète</t>
  </si>
  <si>
    <t>Veiller à ce que la prise lactate du dernier palier validé soit notée et que les valeurs de FC soient complétées</t>
  </si>
  <si>
    <t>Nom</t>
  </si>
  <si>
    <t>Date de naissance</t>
  </si>
  <si>
    <t>Prénom</t>
  </si>
  <si>
    <t>Date du test</t>
  </si>
  <si>
    <t>Nouvel athlète dans la base de donnée
renseigner tous les champs obligatoirement</t>
  </si>
  <si>
    <t>Taille (cm)</t>
  </si>
  <si>
    <t>Sport</t>
  </si>
  <si>
    <t>Poids (kg)</t>
  </si>
  <si>
    <t>Team</t>
  </si>
  <si>
    <t>Athlète existant dans la base de donnée
renseigner à minima nom, prénom, date de naissance, date du test et type de test</t>
  </si>
  <si>
    <t>Sexe</t>
  </si>
  <si>
    <t>Homme</t>
  </si>
  <si>
    <t>Type de test</t>
  </si>
  <si>
    <t>Temps</t>
  </si>
  <si>
    <t>Paliers</t>
  </si>
  <si>
    <t>Vitesse</t>
  </si>
  <si>
    <t>Pente</t>
  </si>
  <si>
    <t>Puissance</t>
  </si>
  <si>
    <t>FC</t>
  </si>
  <si>
    <t>Lactate</t>
  </si>
  <si>
    <t>Glycémie</t>
  </si>
  <si>
    <t>RPE</t>
  </si>
  <si>
    <t>VO2</t>
  </si>
  <si>
    <t>%VO2max</t>
  </si>
  <si>
    <t>Remarques</t>
  </si>
  <si>
    <t>N° de test</t>
  </si>
  <si>
    <t>Légende</t>
  </si>
  <si>
    <t>Biathlon Femmes</t>
  </si>
  <si>
    <t>Biathlon Hommes</t>
  </si>
  <si>
    <t>Fond Femmes</t>
  </si>
  <si>
    <t>Fond Hommes</t>
  </si>
  <si>
    <t>Ski Alpi Femmes</t>
  </si>
  <si>
    <t>Ski Alpi Hommes</t>
  </si>
  <si>
    <t>Classique</t>
  </si>
  <si>
    <t>Fond Hommes Jeunes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</si>
</sst>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[$-F400]h:mm:ss\ AM/PM"/>
    <numFmt numFmtId="166" formatCode="0.0"/>
  </numFmts>
  <fonts count="10">
    <font>
      <sz val="12"/>
      <color theme="1"/>
      <name val="Calibri"/>
      <scheme val="minor"/>
    </font>
    <font>
      <sz val="12"/>
      <color theme="1"/>
      <name val="Avenir Next Regular"/>
    </font>
    <font>
      <sz val="18"/>
      <color theme="1"/>
      <name val="Avenir Next Regular"/>
    </font>
    <font>
      <sz val="16"/>
      <color theme="1"/>
      <name val="Avenir Next Regular"/>
    </font>
    <font>
      <sz val="12"/>
      <color rgb="FF000000"/>
      <name val="Avenir Next Regular"/>
    </font>
    <font>
      <b/>
      <sz val="16"/>
      <color theme="1"/>
      <name val="Avenir Next Regular"/>
    </font>
    <font>
      <b/>
      <sz val="18"/>
      <color theme="1"/>
      <name val="Avenir Next Regular"/>
    </font>
    <font>
      <sz val="14"/>
      <color theme="1"/>
      <name val="Avenir Next Regular"/>
    </font>
    <font>
      <b/>
      <sz val="30"/>
      <color theme="1"/>
      <name val="Avenir Next Regular"/>
    </font>
    <font>
      <i/>
      <sz val="14"/>
      <color theme="1"/>
      <name val="Avenir Next Regula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rgb="FFF4B083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14999847407452621"/>
        <bgColor rgb="FFD8D8D8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1"/>
  </cellStyleXfs>
  <cellXfs count="43"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0" fontId="3" fillId="0" borderId="1" xfId="0" applyFont="1" applyAlignment="1">
      <alignment horizontal="center" vertical="center"/>
    </xf>
    <xf numFmtId="0" fontId="1" fillId="0" borderId="1" xfId="0" applyFont="1" applyAlignment="1">
      <alignment vertical="center"/>
    </xf>
    <xf numFmtId="0" fontId="2" fillId="0" borderId="1" xfId="0" applyFont="1" applyAlignment="1">
      <alignment horizontal="center" vertical="center"/>
    </xf>
    <xf numFmtId="0" fontId="1" fillId="0" borderId="1" xfId="0" applyFont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5" fontId="1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7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5" borderId="1" xfId="0" applyFont="1" applyFill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5" fillId="5" borderId="1" xfId="0" applyFont="1" applyFill="1" applyAlignment="1">
      <alignment horizontal="center" vertical="center"/>
    </xf>
    <xf numFmtId="0" fontId="8" fillId="3" borderId="1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3"/>
  <sheetViews>
    <sheetView tabSelected="1" zoomScale="82" workbookViewId="0">
      <selection activeCell="I4" sqref="I4:L5"/>
    </sheetView>
  </sheetViews>
  <sheetFormatPr baseColWidth="10" defaultColWidth="11.1640625" defaultRowHeight="15" customHeight="1"/>
  <cols>
    <col min="1" max="1" width="16.5" style="8" customWidth="1"/>
    <col min="2" max="2" width="17.5" style="1" customWidth="1"/>
    <col min="3" max="3" width="14.33203125" style="1" customWidth="1"/>
    <col min="4" max="4" width="13" style="1" customWidth="1"/>
    <col min="5" max="5" width="14.1640625" style="1" customWidth="1"/>
    <col min="6" max="6" width="14.5" style="1" bestFit="1" customWidth="1"/>
    <col min="7" max="7" width="15" style="1" bestFit="1" customWidth="1"/>
    <col min="8" max="9" width="15" style="1" customWidth="1"/>
    <col min="10" max="10" width="15.5" style="1" bestFit="1" customWidth="1"/>
    <col min="11" max="11" width="12.5" style="1" bestFit="1" customWidth="1"/>
    <col min="12" max="12" width="18.83203125" style="1" customWidth="1"/>
    <col min="13" max="13" width="15" style="1" bestFit="1" customWidth="1"/>
    <col min="14" max="14" width="16.5" style="1" customWidth="1"/>
    <col min="15" max="15" width="29.5" style="1" customWidth="1"/>
    <col min="16" max="16" width="19" style="1" bestFit="1" customWidth="1"/>
    <col min="17" max="30" width="10.5" style="1" customWidth="1"/>
    <col min="31" max="34" width="11.1640625" style="1" customWidth="1"/>
    <col min="35" max="16384" width="11.1640625" style="1"/>
  </cols>
  <sheetData>
    <row r="1" spans="1:22" ht="42" customHeight="1">
      <c r="A1" s="42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N1" s="41" t="s">
        <v>1</v>
      </c>
      <c r="O1" s="38"/>
      <c r="P1" s="38"/>
    </row>
    <row r="2" spans="1:22" ht="15.75" customHeight="1">
      <c r="N2" s="38"/>
      <c r="O2" s="38"/>
      <c r="P2" s="38"/>
    </row>
    <row r="3" spans="1:22" ht="34" customHeight="1">
      <c r="A3" s="36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N3" s="37" t="s">
        <v>3</v>
      </c>
      <c r="O3" s="38"/>
      <c r="P3" s="38"/>
    </row>
    <row r="4" spans="1:22" ht="27" customHeight="1">
      <c r="A4" s="35" t="s">
        <v>4</v>
      </c>
      <c r="B4" s="30"/>
      <c r="C4" s="40"/>
      <c r="D4" s="29"/>
      <c r="E4" s="29"/>
      <c r="F4" s="30"/>
      <c r="G4" s="35" t="s">
        <v>5</v>
      </c>
      <c r="H4" s="30"/>
      <c r="I4" s="28"/>
      <c r="J4" s="29"/>
      <c r="K4" s="29"/>
      <c r="L4" s="30"/>
      <c r="N4" s="38"/>
      <c r="O4" s="38"/>
      <c r="P4" s="38"/>
    </row>
    <row r="5" spans="1:22" ht="27" customHeight="1">
      <c r="A5" s="35" t="s">
        <v>6</v>
      </c>
      <c r="B5" s="30"/>
      <c r="C5" s="31"/>
      <c r="D5" s="29"/>
      <c r="E5" s="29"/>
      <c r="F5" s="30"/>
      <c r="G5" s="35" t="s">
        <v>7</v>
      </c>
      <c r="H5" s="30"/>
      <c r="I5" s="28"/>
      <c r="J5" s="29"/>
      <c r="K5" s="29"/>
      <c r="L5" s="30"/>
      <c r="N5" s="37" t="s">
        <v>8</v>
      </c>
      <c r="O5" s="38"/>
      <c r="P5" s="38"/>
    </row>
    <row r="6" spans="1:22" ht="27" customHeight="1">
      <c r="A6" s="35" t="s">
        <v>9</v>
      </c>
      <c r="B6" s="30"/>
      <c r="C6" s="39"/>
      <c r="D6" s="29"/>
      <c r="E6" s="29"/>
      <c r="F6" s="30"/>
      <c r="G6" s="35" t="s">
        <v>10</v>
      </c>
      <c r="H6" s="30"/>
      <c r="I6" s="31"/>
      <c r="J6" s="29"/>
      <c r="K6" s="29"/>
      <c r="L6" s="30"/>
      <c r="N6" s="38"/>
      <c r="O6" s="38"/>
      <c r="P6" s="38"/>
    </row>
    <row r="7" spans="1:22" ht="27" customHeight="1">
      <c r="A7" s="35" t="s">
        <v>11</v>
      </c>
      <c r="B7" s="30"/>
      <c r="C7" s="33"/>
      <c r="D7" s="29"/>
      <c r="E7" s="29"/>
      <c r="F7" s="30"/>
      <c r="G7" s="35" t="s">
        <v>12</v>
      </c>
      <c r="H7" s="30"/>
      <c r="I7" s="31"/>
      <c r="J7" s="29"/>
      <c r="K7" s="29"/>
      <c r="L7" s="30"/>
      <c r="N7" s="37" t="s">
        <v>13</v>
      </c>
      <c r="O7" s="38"/>
      <c r="P7" s="38"/>
    </row>
    <row r="8" spans="1:22" ht="27" customHeight="1">
      <c r="A8" s="35" t="s">
        <v>14</v>
      </c>
      <c r="B8" s="30"/>
      <c r="C8" s="31" t="s">
        <v>15</v>
      </c>
      <c r="D8" s="29"/>
      <c r="E8" s="29"/>
      <c r="F8" s="30"/>
      <c r="G8" s="35" t="s">
        <v>16</v>
      </c>
      <c r="H8" s="30"/>
      <c r="I8" s="31">
        <v>1</v>
      </c>
      <c r="J8" s="29"/>
      <c r="K8" s="29"/>
      <c r="L8" s="30"/>
      <c r="N8" s="38"/>
      <c r="O8" s="38"/>
      <c r="P8" s="38"/>
      <c r="Q8" s="10"/>
      <c r="R8" s="10"/>
      <c r="S8" s="10"/>
      <c r="T8" s="10"/>
      <c r="U8" s="10"/>
      <c r="V8" s="10"/>
    </row>
    <row r="9" spans="1:22" ht="24" customHeight="1" thickBot="1"/>
    <row r="10" spans="1:22" ht="24" customHeight="1" thickBot="1">
      <c r="A10" s="2" t="s">
        <v>17</v>
      </c>
      <c r="B10" s="3" t="s">
        <v>18</v>
      </c>
      <c r="C10" s="3" t="s">
        <v>19</v>
      </c>
      <c r="D10" s="3" t="s">
        <v>20</v>
      </c>
      <c r="E10" s="3" t="s">
        <v>21</v>
      </c>
      <c r="F10" s="3" t="s">
        <v>22</v>
      </c>
      <c r="G10" s="3" t="s">
        <v>23</v>
      </c>
      <c r="H10" s="3" t="s">
        <v>24</v>
      </c>
      <c r="I10" s="3" t="s">
        <v>25</v>
      </c>
      <c r="J10" s="3" t="s">
        <v>26</v>
      </c>
      <c r="K10" s="3" t="s">
        <v>27</v>
      </c>
      <c r="L10" s="4" t="s">
        <v>28</v>
      </c>
      <c r="N10" s="11" t="s">
        <v>29</v>
      </c>
      <c r="O10" s="32" t="s">
        <v>30</v>
      </c>
      <c r="P10" s="30"/>
    </row>
    <row r="11" spans="1:22" ht="24" customHeight="1">
      <c r="A11" s="16" t="str">
        <f>B11</f>
        <v>00:03:00</v>
      </c>
      <c r="B11" s="25" t="str">
        <f>CHOOSE(I8,"00:03:00","00:03:00","00:05:00","00:05:00","00:05:00","00:05:00","00:05:00","00:05:00")</f>
        <v>00:03:00</v>
      </c>
      <c r="C11" s="13" t="str">
        <f>CHOOSE(I8,"7.0","8.0","8.0","9.0","2.5","3.0","8.0","8.0")</f>
        <v>7.0</v>
      </c>
      <c r="D11" s="13" t="str">
        <f>CHOOSE(I8,"5.0","6.0","5.0","6.0","25.0","25.0","8.0","6.0")</f>
        <v>5.0</v>
      </c>
      <c r="E11" s="13">
        <f t="shared" ref="E11:E34" si="0">$C$7*9.8*SIN(ATAN(_xlfn.NUMBERVALUE(D11,".")/100))*(_xlfn.NUMBERVALUE(C11,".")/3.6)</f>
        <v>0</v>
      </c>
      <c r="F11" s="26"/>
      <c r="G11" s="26"/>
      <c r="H11" s="13"/>
      <c r="I11" s="13"/>
      <c r="J11" s="13"/>
      <c r="K11" s="13"/>
      <c r="L11" s="19"/>
      <c r="N11" s="12">
        <v>1</v>
      </c>
      <c r="O11" s="34" t="s">
        <v>31</v>
      </c>
      <c r="P11" s="30"/>
    </row>
    <row r="12" spans="1:22" ht="24" customHeight="1">
      <c r="A12" s="17">
        <f t="shared" ref="A12:A34" si="1">IF(B12="", "", A11+B12)</f>
        <v>4.1666666666666666E-3</v>
      </c>
      <c r="B12" s="22" t="str">
        <f>CHOOSE(I8,"00:03:00","00:03:00","00:05:00","00:05:00","00:05:00","00:05:00","00:05:00","00:05:00")</f>
        <v>00:03:00</v>
      </c>
      <c r="C12" s="14" t="str">
        <f>CHOOSE(I8,"8.0","9.0","9.0","10.0","3.0","3.5","9.0","9.0")</f>
        <v>8.0</v>
      </c>
      <c r="D12" s="14" t="str">
        <f>CHOOSE(I8,"5.0","6.0","5.0","6.0","25.0","25.0","8.0","6.0")</f>
        <v>5.0</v>
      </c>
      <c r="E12" s="14">
        <f t="shared" si="0"/>
        <v>0</v>
      </c>
      <c r="F12" s="27"/>
      <c r="G12" s="27"/>
      <c r="H12" s="14"/>
      <c r="I12" s="14"/>
      <c r="J12" s="14"/>
      <c r="K12" s="14"/>
      <c r="L12" s="20"/>
      <c r="N12" s="12">
        <v>2</v>
      </c>
      <c r="O12" s="34" t="s">
        <v>32</v>
      </c>
      <c r="P12" s="30"/>
    </row>
    <row r="13" spans="1:22" ht="24" customHeight="1">
      <c r="A13" s="17">
        <f t="shared" si="1"/>
        <v>6.2500000000000003E-3</v>
      </c>
      <c r="B13" s="22" t="str">
        <f>CHOOSE(I8,"00:03:00","00:03:00","00:03:00","00:03:00","00:03:00","00:03:00","00:03:00","00:03:00")</f>
        <v>00:03:00</v>
      </c>
      <c r="C13" s="14" t="str">
        <f>CHOOSE(I8,"9.0","10.0","10.0","11.0","3.5","4.0","9.0","10.0")</f>
        <v>9.0</v>
      </c>
      <c r="D13" s="14" t="str">
        <f>CHOOSE(I8,"5.0","6.0","5.0","6.0","25.0","25.0","10.0","6.0")</f>
        <v>5.0</v>
      </c>
      <c r="E13" s="14">
        <f t="shared" si="0"/>
        <v>0</v>
      </c>
      <c r="F13" s="27"/>
      <c r="G13" s="27"/>
      <c r="H13" s="14"/>
      <c r="I13" s="14"/>
      <c r="J13" s="14"/>
      <c r="K13" s="14"/>
      <c r="L13" s="20"/>
      <c r="N13" s="12">
        <v>3</v>
      </c>
      <c r="O13" s="34" t="s">
        <v>33</v>
      </c>
      <c r="P13" s="30"/>
    </row>
    <row r="14" spans="1:22" ht="24" customHeight="1">
      <c r="A14" s="17">
        <f t="shared" si="1"/>
        <v>8.3333333333333332E-3</v>
      </c>
      <c r="B14" s="22" t="str">
        <f>CHOOSE(I8,"00:03:00","00:03:00","00:03:00","00:03:00","00:03:00","00:03:00","00:03:00","00:03:00")</f>
        <v>00:03:00</v>
      </c>
      <c r="C14" s="14" t="str">
        <f>CHOOSE(I8,"10.0","11.0","11.0","12.0","4.0","4.5","10.0","11.0")</f>
        <v>10.0</v>
      </c>
      <c r="D14" s="14" t="str">
        <f>CHOOSE(I8,"5.0","6.0","5.0","6.0","25.0","25.0","10.0","6.0")</f>
        <v>5.0</v>
      </c>
      <c r="E14" s="14">
        <f t="shared" si="0"/>
        <v>0</v>
      </c>
      <c r="F14" s="27"/>
      <c r="G14" s="27"/>
      <c r="H14" s="14"/>
      <c r="I14" s="14"/>
      <c r="J14" s="14"/>
      <c r="K14" s="14"/>
      <c r="L14" s="20"/>
      <c r="N14" s="12">
        <v>4</v>
      </c>
      <c r="O14" s="34" t="s">
        <v>34</v>
      </c>
      <c r="P14" s="30"/>
    </row>
    <row r="15" spans="1:22" ht="24" customHeight="1">
      <c r="A15" s="17">
        <f t="shared" si="1"/>
        <v>1.0416666666666666E-2</v>
      </c>
      <c r="B15" s="22" t="str">
        <f>CHOOSE(I8,"00:03:00","00:03:00","00:03:00","00:03:00","00:03:00","00:03:00","00:03:00","00:03:00")</f>
        <v>00:03:00</v>
      </c>
      <c r="C15" s="14" t="str">
        <f>CHOOSE(I8,"11.0","12.0","12.0","13.0","4.5","5.0","10.0","12.0")</f>
        <v>11.0</v>
      </c>
      <c r="D15" s="14" t="str">
        <f>CHOOSE(I8,"5.0","6.0","5.0","6.0","25.0","25.0","12.0","6.0")</f>
        <v>5.0</v>
      </c>
      <c r="E15" s="14">
        <f t="shared" si="0"/>
        <v>0</v>
      </c>
      <c r="F15" s="27"/>
      <c r="G15" s="27"/>
      <c r="H15" s="14"/>
      <c r="I15" s="14"/>
      <c r="J15" s="14"/>
      <c r="K15" s="14"/>
      <c r="L15" s="20"/>
      <c r="N15" s="12">
        <v>5</v>
      </c>
      <c r="O15" s="34" t="s">
        <v>35</v>
      </c>
      <c r="P15" s="30"/>
    </row>
    <row r="16" spans="1:22" ht="24" customHeight="1">
      <c r="A16" s="17">
        <f t="shared" si="1"/>
        <v>1.2499999999999999E-2</v>
      </c>
      <c r="B16" s="22" t="str">
        <f>CHOOSE(I8,"00:03:00","00:03:00","00:03:00","00:03:00","00:03:00","00:03:00","00:03:00","00:03:00")</f>
        <v>00:03:00</v>
      </c>
      <c r="C16" s="14" t="str">
        <f>CHOOSE(I8,"12.0","13.0","13.0","14.0","5.0","5.5","11.0","13.0")</f>
        <v>12.0</v>
      </c>
      <c r="D16" s="14" t="str">
        <f>CHOOSE(I8,"5.0","6.0","5.0","6.0","25.0","25.0","12.0","6.0")</f>
        <v>5.0</v>
      </c>
      <c r="E16" s="14">
        <f t="shared" si="0"/>
        <v>0</v>
      </c>
      <c r="F16" s="27"/>
      <c r="G16" s="27"/>
      <c r="H16" s="14"/>
      <c r="I16" s="14"/>
      <c r="J16" s="14"/>
      <c r="K16" s="14"/>
      <c r="L16" s="20"/>
      <c r="N16" s="12">
        <v>6</v>
      </c>
      <c r="O16" s="34" t="s">
        <v>36</v>
      </c>
      <c r="P16" s="30"/>
    </row>
    <row r="17" spans="1:18" ht="24" customHeight="1">
      <c r="A17" s="17">
        <f t="shared" si="1"/>
        <v>1.4583333333333332E-2</v>
      </c>
      <c r="B17" s="22" t="str">
        <f>CHOOSE(I8,"00:03:00","00:03:00","00:03:00","00:03:00","00:01:00","00:01:00","00:01:00","00:03:00")</f>
        <v>00:03:00</v>
      </c>
      <c r="C17" s="14" t="str">
        <f>CHOOSE(I8,"12.5","13.5","14.0","15.0","5.5","6.0","12.0","14.0")</f>
        <v>12.5</v>
      </c>
      <c r="D17" s="14" t="str">
        <f>CHOOSE(I8,"6.0","7.0","5.0","6.0","25.0","25.0","12.0","6.0")</f>
        <v>6.0</v>
      </c>
      <c r="E17" s="14">
        <f t="shared" si="0"/>
        <v>0</v>
      </c>
      <c r="F17" s="27"/>
      <c r="G17" s="27"/>
      <c r="H17" s="14"/>
      <c r="I17" s="14"/>
      <c r="J17" s="14"/>
      <c r="K17" s="14"/>
      <c r="L17" s="20"/>
      <c r="N17" s="12">
        <v>7</v>
      </c>
      <c r="O17" s="34" t="s">
        <v>37</v>
      </c>
      <c r="P17" s="30"/>
    </row>
    <row r="18" spans="1:18" ht="24" customHeight="1">
      <c r="A18" s="17">
        <f t="shared" si="1"/>
        <v>1.6666666666666666E-2</v>
      </c>
      <c r="B18" s="22" t="str">
        <f>CHOOSE(I8,"00:03:00","00:03:00","00:01:00","00:01:00","00:01:00","00:01:00","00:01:00","00:01:00")</f>
        <v>00:03:00</v>
      </c>
      <c r="C18" s="14" t="str">
        <f>CHOOSE(I8,"13.2","14.2","15.0","16.0","6.0","6.5","13.0","15.0")</f>
        <v>13.2</v>
      </c>
      <c r="D18" s="14" t="str">
        <f>CHOOSE(I8,"6.0","7.0","5.0","6.0","25.0","25.0","12.0","6.0")</f>
        <v>6.0</v>
      </c>
      <c r="E18" s="14">
        <f t="shared" si="0"/>
        <v>0</v>
      </c>
      <c r="F18" s="27"/>
      <c r="G18" s="27"/>
      <c r="H18" s="14"/>
      <c r="I18" s="14"/>
      <c r="J18" s="14"/>
      <c r="K18" s="14"/>
      <c r="L18" s="20"/>
      <c r="N18" s="12">
        <v>8</v>
      </c>
      <c r="O18" s="34" t="s">
        <v>38</v>
      </c>
      <c r="P18" s="30"/>
    </row>
    <row r="19" spans="1:18" ht="24" customHeight="1">
      <c r="A19" s="17">
        <f t="shared" si="1"/>
        <v>1.8749999999999999E-2</v>
      </c>
      <c r="B19" s="22" t="str">
        <f>CHOOSE(I8,"00:03:00","00:03:00","00:01:00","00:01:00","00:01:00","00:01:00","00:01:00","00:01:00")</f>
        <v>00:03:00</v>
      </c>
      <c r="C19" s="14" t="str">
        <f>CHOOSE(I8,"13.9","14.9","16.0","17.0","6.5","7.0","14.0","16.0")</f>
        <v>13.9</v>
      </c>
      <c r="D19" s="14" t="str">
        <f>CHOOSE(I8,"6.0","7.0","5.0","6.0","25.0","25.0","12.0","6.0")</f>
        <v>6.0</v>
      </c>
      <c r="E19" s="14">
        <f t="shared" si="0"/>
        <v>0</v>
      </c>
      <c r="F19" s="27"/>
      <c r="G19" s="27"/>
      <c r="H19" s="14"/>
      <c r="I19" s="14"/>
      <c r="J19" s="14"/>
      <c r="K19" s="14"/>
      <c r="L19" s="20"/>
      <c r="O19" s="8"/>
      <c r="P19" s="8"/>
      <c r="Q19" s="8"/>
      <c r="R19" s="8"/>
    </row>
    <row r="20" spans="1:18" ht="24" customHeight="1">
      <c r="A20" s="17">
        <f t="shared" si="1"/>
        <v>2.0833333333333332E-2</v>
      </c>
      <c r="B20" s="22" t="str">
        <f>CHOOSE(I8,"00:03:00","00:03:00","00:01:00","00:01:00","00:01:00","00:01:00","00:01:00","00:01:00")</f>
        <v>00:03:00</v>
      </c>
      <c r="C20" s="14" t="str">
        <f>CHOOSE(I8,"14.6","15.6","17.0","18.0","7.0","7.5","15.0","17.0")</f>
        <v>14.6</v>
      </c>
      <c r="D20" s="14" t="str">
        <f>CHOOSE(I8,"6.0","7.0","5.0","6.0","25.0","25.0","12.0","6.0")</f>
        <v>6.0</v>
      </c>
      <c r="E20" s="14">
        <f t="shared" si="0"/>
        <v>0</v>
      </c>
      <c r="F20" s="27"/>
      <c r="G20" s="27"/>
      <c r="H20" s="14"/>
      <c r="I20" s="14"/>
      <c r="J20" s="14"/>
      <c r="K20" s="14"/>
      <c r="L20" s="20"/>
      <c r="O20" s="8"/>
      <c r="P20" s="9"/>
      <c r="Q20" s="7"/>
      <c r="R20" s="8"/>
    </row>
    <row r="21" spans="1:18" ht="24" customHeight="1">
      <c r="A21" s="17">
        <f t="shared" si="1"/>
        <v>2.2916666666666665E-2</v>
      </c>
      <c r="B21" s="22" t="str">
        <f>CHOOSE(I8,"00:03:00","00:03:00","00:01:00","00:01:00","00:01:00","00:01:00","00:01:00","00:01:00")</f>
        <v>00:03:00</v>
      </c>
      <c r="C21" s="14" t="str">
        <f>CHOOSE(I8,"15.3","16.3","18.0","19.0","7.5","8.0","16.0","18.0")</f>
        <v>15.3</v>
      </c>
      <c r="D21" s="14" t="str">
        <f>CHOOSE(I8,"6.0","7.0","5.0","6.0","25.0","25.0","12.0","6.0")</f>
        <v>6.0</v>
      </c>
      <c r="E21" s="14">
        <f t="shared" si="0"/>
        <v>0</v>
      </c>
      <c r="F21" s="27"/>
      <c r="G21" s="27"/>
      <c r="H21" s="14"/>
      <c r="I21" s="14"/>
      <c r="J21" s="14"/>
      <c r="K21" s="14"/>
      <c r="L21" s="20"/>
      <c r="O21" s="8"/>
      <c r="P21" s="9"/>
      <c r="Q21" s="7"/>
      <c r="R21" s="8"/>
    </row>
    <row r="22" spans="1:18" ht="24" customHeight="1">
      <c r="A22" s="17">
        <f t="shared" si="1"/>
        <v>2.4999999999999998E-2</v>
      </c>
      <c r="B22" s="22" t="str">
        <f>CHOOSE(I8,"00:03:00","00:03:00","00:01:00","00:01:00","00:01:00","00:01:00","00:01:00","00:01:00")</f>
        <v>00:03:00</v>
      </c>
      <c r="C22" s="14" t="str">
        <f>CHOOSE(I8,"16.0","17.0","19.0","20.0","8.0","8.5","17.0","19.0")</f>
        <v>16.0</v>
      </c>
      <c r="D22" s="14" t="str">
        <f>CHOOSE(I8,"6.0","7.0","5.0","6.0","25.0","25.0","12.0","6.0")</f>
        <v>6.0</v>
      </c>
      <c r="E22" s="14">
        <f t="shared" si="0"/>
        <v>0</v>
      </c>
      <c r="F22" s="14"/>
      <c r="G22" s="14"/>
      <c r="H22" s="14"/>
      <c r="I22" s="14"/>
      <c r="J22" s="14"/>
      <c r="K22" s="14"/>
      <c r="L22" s="20"/>
      <c r="O22" s="8"/>
      <c r="P22" s="9"/>
      <c r="Q22" s="7"/>
      <c r="R22" s="8"/>
    </row>
    <row r="23" spans="1:18" ht="24" customHeight="1">
      <c r="A23" s="17">
        <f t="shared" si="1"/>
        <v>2.5694444444444443E-2</v>
      </c>
      <c r="B23" s="22" t="str">
        <f>CHOOSE(I8,"00:01:00","00:03:00","00:01:00","00:01:00","00:01:00","00:01:00","00:01:00","00:01:00")</f>
        <v>00:01:00</v>
      </c>
      <c r="C23" s="14" t="str">
        <f>CHOOSE(I8,"16.3","17.3","20.0","21.0","8.5","9.0","18.0","20.0")</f>
        <v>16.3</v>
      </c>
      <c r="D23" s="14" t="str">
        <f>CHOOSE(I8,"7.0","8.0","5.0","6.0","25.0","25.0","12.0","6.0")</f>
        <v>7.0</v>
      </c>
      <c r="E23" s="14">
        <f t="shared" si="0"/>
        <v>0</v>
      </c>
      <c r="F23" s="14"/>
      <c r="G23" s="14"/>
      <c r="H23" s="14"/>
      <c r="I23" s="14"/>
      <c r="J23" s="14"/>
      <c r="K23" s="14"/>
      <c r="L23" s="20"/>
      <c r="O23" s="8"/>
      <c r="P23" s="9"/>
      <c r="Q23" s="7"/>
      <c r="R23" s="8"/>
    </row>
    <row r="24" spans="1:18" ht="24" customHeight="1">
      <c r="A24" s="17">
        <f t="shared" si="1"/>
        <v>2.6388888888888889E-2</v>
      </c>
      <c r="B24" s="23" t="str">
        <f>CHOOSE(I8,"00:01:00","00:01:00","00:01:00","00:01:00","","00:01:00","00:01:00","00:01:00")</f>
        <v>00:01:00</v>
      </c>
      <c r="C24" s="14" t="str">
        <f>CHOOSE(I8,"16.8","17.8","21.0","22.0","","9.5","19.0","21.0")</f>
        <v>16.8</v>
      </c>
      <c r="D24" s="14" t="str">
        <f>CHOOSE(I8,"7.0","8.0","5.0","6.0","","25.0","12.0","6.0")</f>
        <v>7.0</v>
      </c>
      <c r="E24" s="14">
        <f t="shared" si="0"/>
        <v>0</v>
      </c>
      <c r="F24" s="14"/>
      <c r="G24" s="14"/>
      <c r="H24" s="14"/>
      <c r="I24" s="14"/>
      <c r="J24" s="14"/>
      <c r="K24" s="14"/>
      <c r="L24" s="20"/>
      <c r="O24" s="8"/>
      <c r="P24" s="9"/>
      <c r="Q24" s="7"/>
      <c r="R24" s="8"/>
    </row>
    <row r="25" spans="1:18" ht="24" customHeight="1">
      <c r="A25" s="17">
        <f t="shared" si="1"/>
        <v>2.7083333333333334E-2</v>
      </c>
      <c r="B25" s="22" t="str">
        <f>CHOOSE(I8,"00:01:00","00:01:00","00:01:00","00:01:00","","00:01:00","","00:01:00")</f>
        <v>00:01:00</v>
      </c>
      <c r="C25" s="14" t="str">
        <f>CHOOSE(I8,"17.3","18.3","22.0","23.0","","10.0","","22.0")</f>
        <v>17.3</v>
      </c>
      <c r="D25" s="14" t="str">
        <f>CHOOSE(I8,"7.0","8.0","5.0","6.0","","25.0","","6.0")</f>
        <v>7.0</v>
      </c>
      <c r="E25" s="14">
        <f t="shared" si="0"/>
        <v>0</v>
      </c>
      <c r="F25" s="14"/>
      <c r="G25" s="14"/>
      <c r="H25" s="14"/>
      <c r="I25" s="14"/>
      <c r="J25" s="14"/>
      <c r="K25" s="14"/>
      <c r="L25" s="20"/>
    </row>
    <row r="26" spans="1:18" ht="24" customHeight="1">
      <c r="A26" s="17">
        <f t="shared" si="1"/>
        <v>2.777777777777778E-2</v>
      </c>
      <c r="B26" s="23" t="str">
        <f>CHOOSE(I8,"00:01:00","00:01:00","","00:01:00","","","","")</f>
        <v>00:01:00</v>
      </c>
      <c r="C26" s="14" t="str">
        <f>CHOOSE(I8,"17.8","18.8","","24.0","","","","23.0")</f>
        <v>17.8</v>
      </c>
      <c r="D26" s="14" t="str">
        <f>CHOOSE(I8,"7.0","8.0","","6.0","","","","6.0")</f>
        <v>7.0</v>
      </c>
      <c r="E26" s="14">
        <f t="shared" si="0"/>
        <v>0</v>
      </c>
      <c r="F26" s="14"/>
      <c r="G26" s="14"/>
      <c r="H26" s="14"/>
      <c r="I26" s="14"/>
      <c r="J26" s="14"/>
      <c r="K26" s="14"/>
      <c r="L26" s="20"/>
    </row>
    <row r="27" spans="1:18" ht="24" customHeight="1">
      <c r="A27" s="17">
        <f t="shared" si="1"/>
        <v>2.8472222222222225E-2</v>
      </c>
      <c r="B27" s="23" t="str">
        <f>CHOOSE(I8,"00:01:00","00:01:00","","","","","","")</f>
        <v>00:01:00</v>
      </c>
      <c r="C27" s="14" t="str">
        <f>CHOOSE(I8,"18.3","19.3","","","","","","")</f>
        <v>18.3</v>
      </c>
      <c r="D27" s="14" t="str">
        <f>CHOOSE(I8,"7.0","8.0","","","","","","")</f>
        <v>7.0</v>
      </c>
      <c r="E27" s="14">
        <f t="shared" si="0"/>
        <v>0</v>
      </c>
      <c r="F27" s="14"/>
      <c r="G27" s="14"/>
      <c r="H27" s="14"/>
      <c r="I27" s="14"/>
      <c r="J27" s="14"/>
      <c r="K27" s="14"/>
      <c r="L27" s="20"/>
    </row>
    <row r="28" spans="1:18" ht="24" customHeight="1">
      <c r="A28" s="17">
        <f t="shared" si="1"/>
        <v>2.9166666666666671E-2</v>
      </c>
      <c r="B28" s="22" t="str">
        <f>CHOOSE(I8,"00:01:00","00:01:00","","","","","","")</f>
        <v>00:01:00</v>
      </c>
      <c r="C28" s="14" t="str">
        <f>CHOOSE(I8,"18.8","19.8","","","","","","")</f>
        <v>18.8</v>
      </c>
      <c r="D28" s="14" t="str">
        <f>CHOOSE(I8,"7.0","8.0","","","","","","")</f>
        <v>7.0</v>
      </c>
      <c r="E28" s="14">
        <f t="shared" si="0"/>
        <v>0</v>
      </c>
      <c r="F28" s="14"/>
      <c r="G28" s="14"/>
      <c r="H28" s="14"/>
      <c r="I28" s="14"/>
      <c r="J28" s="14"/>
      <c r="K28" s="14"/>
      <c r="L28" s="20"/>
      <c r="O28" s="8"/>
      <c r="P28" s="8"/>
      <c r="Q28" s="8"/>
      <c r="R28" s="8"/>
    </row>
    <row r="29" spans="1:18" ht="24" customHeight="1">
      <c r="A29" s="17">
        <f t="shared" si="1"/>
        <v>2.9861111111111116E-2</v>
      </c>
      <c r="B29" s="22" t="str">
        <f>CHOOSE(I8,"00:01:00","00:01:00","","","","","","")</f>
        <v>00:01:00</v>
      </c>
      <c r="C29" s="14" t="str">
        <f>CHOOSE(I8,"19.0","20.0","","","","","","")</f>
        <v>19.0</v>
      </c>
      <c r="D29" s="14" t="str">
        <f>CHOOSE(I8,"8.0","9.0","","","","","","")</f>
        <v>8.0</v>
      </c>
      <c r="E29" s="14">
        <f t="shared" si="0"/>
        <v>0</v>
      </c>
      <c r="F29" s="14"/>
      <c r="G29" s="14"/>
      <c r="H29" s="14"/>
      <c r="I29" s="14"/>
      <c r="J29" s="14"/>
      <c r="K29" s="14"/>
      <c r="L29" s="20"/>
    </row>
    <row r="30" spans="1:18" ht="24" customHeight="1">
      <c r="A30" s="17">
        <f t="shared" si="1"/>
        <v>3.0555555555555561E-2</v>
      </c>
      <c r="B30" s="22" t="str">
        <f>CHOOSE(I8,"00:01:00","00:01:00","","","","","","")</f>
        <v>00:01:00</v>
      </c>
      <c r="C30" s="14" t="str">
        <f>CHOOSE(I8,"19.4","20.4","","","","","","")</f>
        <v>19.4</v>
      </c>
      <c r="D30" s="14" t="str">
        <f>CHOOSE(I8,"8.0","9.0","","","","","","")</f>
        <v>8.0</v>
      </c>
      <c r="E30" s="14">
        <f t="shared" si="0"/>
        <v>0</v>
      </c>
      <c r="F30" s="14"/>
      <c r="G30" s="14"/>
      <c r="H30" s="14"/>
      <c r="I30" s="14"/>
      <c r="J30" s="14"/>
      <c r="K30" s="14"/>
      <c r="L30" s="20"/>
    </row>
    <row r="31" spans="1:18" ht="24" customHeight="1">
      <c r="A31" s="17">
        <f t="shared" si="1"/>
        <v>3.1250000000000007E-2</v>
      </c>
      <c r="B31" s="22" t="str">
        <f>CHOOSE(I8,"00:01:00","00:01:00","","","","","","")</f>
        <v>00:01:00</v>
      </c>
      <c r="C31" s="14" t="str">
        <f>CHOOSE(I8,"20.2","20.8","","","","","","")</f>
        <v>20.2</v>
      </c>
      <c r="D31" s="14" t="str">
        <f>CHOOSE(I8,"8.0","9.0","","","","","","")</f>
        <v>8.0</v>
      </c>
      <c r="E31" s="14">
        <f t="shared" si="0"/>
        <v>0</v>
      </c>
      <c r="F31" s="14"/>
      <c r="G31" s="14"/>
      <c r="H31" s="14"/>
      <c r="I31" s="14"/>
      <c r="J31" s="14"/>
      <c r="K31" s="14"/>
      <c r="L31" s="20"/>
    </row>
    <row r="32" spans="1:18" ht="24" customHeight="1">
      <c r="A32" s="17">
        <f t="shared" si="1"/>
        <v>3.1944444444444449E-2</v>
      </c>
      <c r="B32" s="22" t="str">
        <f>CHOOSE(I8,"00:01:00","00:01:00","","","","","","")</f>
        <v>00:01:00</v>
      </c>
      <c r="C32" s="14" t="str">
        <f>CHOOSE(I8,"20.6","21.2","","","","","","")</f>
        <v>20.6</v>
      </c>
      <c r="D32" s="14" t="str">
        <f>CHOOSE(I8,"8.0","9.0","","","","","","")</f>
        <v>8.0</v>
      </c>
      <c r="E32" s="14">
        <f t="shared" si="0"/>
        <v>0</v>
      </c>
      <c r="F32" s="14"/>
      <c r="G32" s="14"/>
      <c r="H32" s="14"/>
      <c r="I32" s="14"/>
      <c r="J32" s="14"/>
      <c r="K32" s="14"/>
      <c r="L32" s="20"/>
    </row>
    <row r="33" spans="1:12" ht="24" customHeight="1">
      <c r="A33" s="17" t="str">
        <f t="shared" si="1"/>
        <v/>
      </c>
      <c r="B33" s="22" t="str">
        <f>CHOOSE(I8,"","00:01:00","","","","","","")</f>
        <v/>
      </c>
      <c r="C33" s="14" t="str">
        <f>CHOOSE(I8,"","21.6","","","","","","")</f>
        <v/>
      </c>
      <c r="D33" s="14" t="str">
        <f>CHOOSE(I8,"","9.0","","","","","","")</f>
        <v/>
      </c>
      <c r="E33" s="14">
        <f t="shared" si="0"/>
        <v>0</v>
      </c>
      <c r="F33" s="14"/>
      <c r="G33" s="14"/>
      <c r="H33" s="14"/>
      <c r="I33" s="14"/>
      <c r="J33" s="14"/>
      <c r="K33" s="14"/>
      <c r="L33" s="20"/>
    </row>
    <row r="34" spans="1:12" ht="24" customHeight="1" thickBot="1">
      <c r="A34" s="18" t="str">
        <f t="shared" si="1"/>
        <v/>
      </c>
      <c r="B34" s="24" t="str">
        <f>CHOOSE(I8,"","00:01:00","","","","","","")</f>
        <v/>
      </c>
      <c r="C34" s="15" t="str">
        <f>CHOOSE(I8,"","22.0","","","","","","")</f>
        <v/>
      </c>
      <c r="D34" s="15" t="str">
        <f>CHOOSE(I8,"","9.0","","","","","","")</f>
        <v/>
      </c>
      <c r="E34" s="15">
        <f t="shared" si="0"/>
        <v>0</v>
      </c>
      <c r="F34" s="15"/>
      <c r="G34" s="15"/>
      <c r="H34" s="15"/>
      <c r="I34" s="15"/>
      <c r="J34" s="15"/>
      <c r="K34" s="15"/>
      <c r="L34" s="21"/>
    </row>
    <row r="35" spans="1:12" ht="24" customHeight="1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2" ht="24" customHeight="1"/>
    <row r="37" spans="1:12" ht="15.75" customHeight="1">
      <c r="G37" s="6"/>
      <c r="H37" s="6"/>
      <c r="I37" s="6"/>
    </row>
    <row r="38" spans="1:12" ht="15.75" customHeight="1">
      <c r="G38" s="6"/>
      <c r="H38" s="6"/>
      <c r="I38" s="6"/>
    </row>
    <row r="39" spans="1:12" ht="15.75" customHeight="1">
      <c r="G39" s="6"/>
      <c r="H39" s="6"/>
      <c r="I39" s="6"/>
    </row>
    <row r="40" spans="1:12" ht="15.75" customHeight="1">
      <c r="G40" s="6"/>
      <c r="H40" s="6"/>
      <c r="I40" s="6"/>
    </row>
    <row r="41" spans="1:12" ht="15.75" customHeight="1">
      <c r="G41" s="6"/>
      <c r="H41" s="6"/>
      <c r="I41" s="6"/>
    </row>
    <row r="42" spans="1:12" ht="15.75" customHeight="1"/>
    <row r="43" spans="1:12" ht="15.75" customHeight="1">
      <c r="G43" s="6"/>
      <c r="H43" s="6"/>
      <c r="I43" s="6"/>
    </row>
    <row r="44" spans="1:12" ht="15.75" customHeight="1">
      <c r="G44" s="6"/>
      <c r="H44" s="6"/>
      <c r="I44" s="6"/>
    </row>
    <row r="45" spans="1:12" ht="15.75" customHeight="1">
      <c r="G45" s="6"/>
      <c r="H45" s="6"/>
      <c r="I45" s="6"/>
    </row>
    <row r="46" spans="1:12" ht="15.75" customHeight="1">
      <c r="G46" s="6"/>
      <c r="H46" s="6"/>
      <c r="I46" s="6"/>
    </row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35">
    <mergeCell ref="N1:P2"/>
    <mergeCell ref="A1:L1"/>
    <mergeCell ref="O14:P14"/>
    <mergeCell ref="O13:P13"/>
    <mergeCell ref="A8:B8"/>
    <mergeCell ref="O12:P12"/>
    <mergeCell ref="A4:B4"/>
    <mergeCell ref="G4:H4"/>
    <mergeCell ref="O17:P17"/>
    <mergeCell ref="O11:P11"/>
    <mergeCell ref="O18:P18"/>
    <mergeCell ref="O15:P15"/>
    <mergeCell ref="G8:H8"/>
    <mergeCell ref="A3:L3"/>
    <mergeCell ref="A6:B6"/>
    <mergeCell ref="N7:P8"/>
    <mergeCell ref="A7:B7"/>
    <mergeCell ref="G7:H7"/>
    <mergeCell ref="C6:F6"/>
    <mergeCell ref="I6:L6"/>
    <mergeCell ref="G6:H6"/>
    <mergeCell ref="C5:F5"/>
    <mergeCell ref="N3:P4"/>
    <mergeCell ref="O16:P16"/>
    <mergeCell ref="C4:F4"/>
    <mergeCell ref="A5:B5"/>
    <mergeCell ref="I5:L5"/>
    <mergeCell ref="C8:F8"/>
    <mergeCell ref="I8:L8"/>
    <mergeCell ref="O10:P10"/>
    <mergeCell ref="I4:L4"/>
    <mergeCell ref="C7:F7"/>
    <mergeCell ref="G5:H5"/>
    <mergeCell ref="N5:P6"/>
    <mergeCell ref="I7:L7"/>
  </mergeCells>
  <dataValidations count="2">
    <dataValidation type="list" showInputMessage="1" showErrorMessage="1" sqref="C8" xr:uid="{00000000-0002-0000-0000-000000000000}">
      <formula1>"Homme,Femme,Autre"</formula1>
    </dataValidation>
    <dataValidation type="list" showErrorMessage="1" sqref="I8" xr:uid="{00000000-0002-0000-0000-000001000000}">
      <formula1>$N$11:$N$18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Alexandre Vergnaud</cp:lastModifiedBy>
  <dcterms:created xsi:type="dcterms:W3CDTF">2022-06-28T13:44:59Z</dcterms:created>
  <dcterms:modified xsi:type="dcterms:W3CDTF">2024-04-09T14:24:06Z</dcterms:modified>
</cp:coreProperties>
</file>