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omments6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omments7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omments8.xml" ContentType="application/vnd.openxmlformats-officedocument.spreadsheetml.comment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4.xml" ContentType="application/vnd.openxmlformats-officedocument.drawing+xml"/>
  <Override PartName="/xl/comments9.xml" ContentType="application/vnd.openxmlformats-officedocument.spreadsheetml.comment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5.xml" ContentType="application/vnd.openxmlformats-officedocument.drawing+xml"/>
  <Override PartName="/xl/comments10.xml" ContentType="application/vnd.openxmlformats-officedocument.spreadsheetml.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very\Downloads\Material demand data for Avery\"/>
    </mc:Choice>
  </mc:AlternateContent>
  <xr:revisionPtr revIDLastSave="0" documentId="13_ncr:1_{84D8A260-407B-4203-A53D-3AC40290DBC7}" xr6:coauthVersionLast="47" xr6:coauthVersionMax="47" xr10:uidLastSave="{00000000-0000-0000-0000-000000000000}"/>
  <bookViews>
    <workbookView xWindow="0" yWindow="0" windowWidth="9600" windowHeight="10200" firstSheet="4" activeTab="5" xr2:uid="{00000000-000D-0000-FFFF-FFFF00000000}"/>
  </bookViews>
  <sheets>
    <sheet name="Raw_Gen" sheetId="12" r:id="rId1"/>
    <sheet name="Raw_Cap" sheetId="13" r:id="rId2"/>
    <sheet name="Gen IRA" sheetId="14" r:id="rId3"/>
    <sheet name="Gen Ref" sheetId="15" r:id="rId4"/>
    <sheet name="Gen IRA-Ref" sheetId="16" r:id="rId5"/>
    <sheet name="Cap IRA" sheetId="17" r:id="rId6"/>
    <sheet name="Cap Ref" sheetId="18" r:id="rId7"/>
    <sheet name="Clean" sheetId="10" r:id="rId8"/>
    <sheet name="OLD Gen IRA" sheetId="2" r:id="rId9"/>
    <sheet name="OLD Gen Ref" sheetId="11" r:id="rId10"/>
    <sheet name="OLD Gen IRA-Ref" sheetId="6" r:id="rId11"/>
    <sheet name="OLD Cap IRA" sheetId="5" r:id="rId12"/>
    <sheet name="OLD Cap Ref" sheetId="9" r:id="rId13"/>
    <sheet name="Clean-Hist" sheetId="8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numScenarios">[1]cardinality!$B$2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7" l="1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G45" i="18"/>
  <c r="F45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AL40" i="18"/>
  <c r="AK40" i="18"/>
  <c r="AJ40" i="18"/>
  <c r="AI40" i="18"/>
  <c r="AH40" i="18"/>
  <c r="AG40" i="18"/>
  <c r="AF40" i="18"/>
  <c r="AE40" i="18"/>
  <c r="AD40" i="18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K40" i="18"/>
  <c r="J40" i="18"/>
  <c r="I40" i="18"/>
  <c r="H40" i="18"/>
  <c r="G40" i="18"/>
  <c r="F40" i="18"/>
  <c r="AL39" i="18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AL38" i="18"/>
  <c r="AK38" i="18"/>
  <c r="AJ38" i="18"/>
  <c r="AI38" i="18"/>
  <c r="AH38" i="18"/>
  <c r="AG38" i="18"/>
  <c r="AF38" i="18"/>
  <c r="AE38" i="18"/>
  <c r="AD38" i="18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K38" i="18"/>
  <c r="J38" i="18"/>
  <c r="I38" i="18"/>
  <c r="H38" i="18"/>
  <c r="G38" i="18"/>
  <c r="F38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AL36" i="18"/>
  <c r="AK36" i="18"/>
  <c r="AJ36" i="18"/>
  <c r="AI36" i="18"/>
  <c r="AH36" i="18"/>
  <c r="AG36" i="18"/>
  <c r="AF36" i="18"/>
  <c r="AE36" i="18"/>
  <c r="AD36" i="18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K36" i="18"/>
  <c r="J36" i="18"/>
  <c r="I36" i="18"/>
  <c r="H36" i="18"/>
  <c r="G36" i="18"/>
  <c r="F36" i="18"/>
  <c r="AL35" i="18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F35" i="18"/>
  <c r="AL34" i="18"/>
  <c r="AK34" i="18"/>
  <c r="AJ34" i="18"/>
  <c r="AI34" i="18"/>
  <c r="AH34" i="18"/>
  <c r="AG34" i="18"/>
  <c r="AF34" i="18"/>
  <c r="AE34" i="18"/>
  <c r="AD34" i="18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K34" i="18"/>
  <c r="J34" i="18"/>
  <c r="I34" i="18"/>
  <c r="H34" i="18"/>
  <c r="G34" i="18"/>
  <c r="F34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AL32" i="18"/>
  <c r="AK32" i="18"/>
  <c r="AJ32" i="18"/>
  <c r="AI32" i="18"/>
  <c r="AH32" i="18"/>
  <c r="AG32" i="18"/>
  <c r="AF32" i="18"/>
  <c r="AE32" i="18"/>
  <c r="AD32" i="18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K32" i="18"/>
  <c r="J32" i="18"/>
  <c r="I32" i="18"/>
  <c r="H32" i="18"/>
  <c r="G32" i="18"/>
  <c r="F32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Z46" i="17"/>
  <c r="U30" i="17"/>
  <c r="T30" i="17"/>
  <c r="S46" i="17"/>
  <c r="R46" i="17"/>
  <c r="Q46" i="17"/>
  <c r="L46" i="17"/>
  <c r="K46" i="17"/>
  <c r="K30" i="17"/>
  <c r="J46" i="17"/>
  <c r="G30" i="17"/>
  <c r="AL31" i="17"/>
  <c r="AL32" i="17"/>
  <c r="AL33" i="17"/>
  <c r="AL34" i="17"/>
  <c r="AL35" i="17"/>
  <c r="AL36" i="17"/>
  <c r="AL37" i="17"/>
  <c r="AL38" i="17"/>
  <c r="AL39" i="17"/>
  <c r="AL40" i="17"/>
  <c r="AL41" i="17"/>
  <c r="AL42" i="17"/>
  <c r="AL43" i="17"/>
  <c r="AL44" i="17"/>
  <c r="AL45" i="17"/>
  <c r="AL46" i="17"/>
  <c r="AL30" i="17"/>
  <c r="AK31" i="17"/>
  <c r="AK32" i="17"/>
  <c r="AK33" i="17"/>
  <c r="AK34" i="17"/>
  <c r="AK35" i="17"/>
  <c r="AK36" i="17"/>
  <c r="AK37" i="17"/>
  <c r="AK38" i="17"/>
  <c r="AK39" i="17"/>
  <c r="AK40" i="17"/>
  <c r="AK41" i="17"/>
  <c r="AK42" i="17"/>
  <c r="AK43" i="17"/>
  <c r="AK44" i="17"/>
  <c r="AK45" i="17"/>
  <c r="AK46" i="17"/>
  <c r="AK30" i="17"/>
  <c r="AI31" i="17"/>
  <c r="AI32" i="17"/>
  <c r="AI33" i="17"/>
  <c r="AI34" i="17"/>
  <c r="AI35" i="17"/>
  <c r="AI36" i="17"/>
  <c r="AI37" i="17"/>
  <c r="AI38" i="17"/>
  <c r="AI39" i="17"/>
  <c r="AI40" i="17"/>
  <c r="AI41" i="17"/>
  <c r="AI42" i="17"/>
  <c r="AI43" i="17"/>
  <c r="AI44" i="17"/>
  <c r="AI45" i="17"/>
  <c r="AI46" i="17"/>
  <c r="AI30" i="17"/>
  <c r="AH30" i="17"/>
  <c r="AH46" i="17"/>
  <c r="AH31" i="17"/>
  <c r="AH32" i="17"/>
  <c r="AH33" i="17"/>
  <c r="AH34" i="17"/>
  <c r="AH35" i="17"/>
  <c r="AH36" i="17"/>
  <c r="AH37" i="17"/>
  <c r="AH38" i="17"/>
  <c r="AH39" i="17"/>
  <c r="AH40" i="17"/>
  <c r="AH41" i="17"/>
  <c r="AH42" i="17"/>
  <c r="AH43" i="17"/>
  <c r="AH44" i="17"/>
  <c r="AH45" i="17"/>
  <c r="AF31" i="17"/>
  <c r="AF32" i="17"/>
  <c r="AF33" i="17"/>
  <c r="AF34" i="17"/>
  <c r="AF35" i="17"/>
  <c r="AF36" i="17"/>
  <c r="AF37" i="17"/>
  <c r="AF38" i="17"/>
  <c r="AF39" i="17"/>
  <c r="AF40" i="17"/>
  <c r="AF41" i="17"/>
  <c r="AF42" i="17"/>
  <c r="AF43" i="17"/>
  <c r="AF44" i="17"/>
  <c r="AF45" i="17"/>
  <c r="AF46" i="17"/>
  <c r="AF30" i="17"/>
  <c r="AE31" i="17"/>
  <c r="AE32" i="17"/>
  <c r="AE33" i="17"/>
  <c r="AE34" i="17"/>
  <c r="AE35" i="17"/>
  <c r="AE36" i="17"/>
  <c r="AE37" i="17"/>
  <c r="AE38" i="17"/>
  <c r="AE39" i="17"/>
  <c r="AE40" i="17"/>
  <c r="AE41" i="17"/>
  <c r="AE42" i="17"/>
  <c r="AE43" i="17"/>
  <c r="AE44" i="17"/>
  <c r="AE45" i="17"/>
  <c r="AE46" i="17"/>
  <c r="AE30" i="17"/>
  <c r="AC31" i="17"/>
  <c r="AC32" i="17"/>
  <c r="AC33" i="17"/>
  <c r="AC34" i="17"/>
  <c r="AC35" i="17"/>
  <c r="AC36" i="17"/>
  <c r="AC37" i="17"/>
  <c r="AC38" i="17"/>
  <c r="AC39" i="17"/>
  <c r="AC40" i="17"/>
  <c r="AC41" i="17"/>
  <c r="AC42" i="17"/>
  <c r="AC43" i="17"/>
  <c r="AC44" i="17"/>
  <c r="AC45" i="17"/>
  <c r="AC46" i="17"/>
  <c r="AC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43" i="17"/>
  <c r="AB44" i="17"/>
  <c r="AB45" i="17"/>
  <c r="AB46" i="17"/>
  <c r="AB30" i="17"/>
  <c r="AA30" i="17"/>
  <c r="AA31" i="17"/>
  <c r="AA32" i="17"/>
  <c r="AA33" i="17"/>
  <c r="AA34" i="17"/>
  <c r="AA35" i="17"/>
  <c r="AA36" i="17"/>
  <c r="AA37" i="17"/>
  <c r="AA38" i="17"/>
  <c r="AA39" i="17"/>
  <c r="AA40" i="17"/>
  <c r="AA41" i="17"/>
  <c r="AA42" i="17"/>
  <c r="AA43" i="17"/>
  <c r="AA44" i="17"/>
  <c r="AA45" i="17"/>
  <c r="AA46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30" i="17"/>
  <c r="Y31" i="17"/>
  <c r="Y32" i="17"/>
  <c r="Y33" i="17"/>
  <c r="Y34" i="17"/>
  <c r="Y35" i="17"/>
  <c r="Y36" i="17"/>
  <c r="Y37" i="17"/>
  <c r="Y38" i="17"/>
  <c r="Y39" i="17"/>
  <c r="Y40" i="17"/>
  <c r="Y41" i="17"/>
  <c r="Y42" i="17"/>
  <c r="Y43" i="17"/>
  <c r="Y44" i="17"/>
  <c r="Y45" i="17"/>
  <c r="Y46" i="17"/>
  <c r="Y30" i="17"/>
  <c r="W46" i="17"/>
  <c r="W31" i="17"/>
  <c r="W32" i="17"/>
  <c r="W33" i="17"/>
  <c r="W34" i="17"/>
  <c r="W35" i="17"/>
  <c r="W36" i="17"/>
  <c r="W37" i="17"/>
  <c r="W38" i="17"/>
  <c r="W39" i="17"/>
  <c r="W40" i="17"/>
  <c r="W41" i="17"/>
  <c r="W42" i="17"/>
  <c r="W43" i="17"/>
  <c r="W44" i="17"/>
  <c r="W45" i="17"/>
  <c r="W30" i="17"/>
  <c r="V31" i="17"/>
  <c r="V32" i="17"/>
  <c r="V33" i="17"/>
  <c r="V34" i="17"/>
  <c r="V35" i="17"/>
  <c r="V36" i="17"/>
  <c r="V37" i="17"/>
  <c r="V38" i="17"/>
  <c r="V39" i="17"/>
  <c r="V40" i="17"/>
  <c r="V41" i="17"/>
  <c r="V42" i="17"/>
  <c r="V43" i="17"/>
  <c r="V44" i="17"/>
  <c r="V45" i="17"/>
  <c r="V46" i="17"/>
  <c r="V30" i="17"/>
  <c r="T31" i="17"/>
  <c r="T32" i="17"/>
  <c r="T33" i="17"/>
  <c r="T34" i="17"/>
  <c r="T35" i="17"/>
  <c r="T36" i="17"/>
  <c r="T37" i="17"/>
  <c r="T38" i="17"/>
  <c r="T39" i="17"/>
  <c r="T40" i="17"/>
  <c r="T41" i="17"/>
  <c r="T42" i="17"/>
  <c r="T43" i="17"/>
  <c r="T44" i="17"/>
  <c r="T45" i="17"/>
  <c r="T46" i="17"/>
  <c r="S31" i="17"/>
  <c r="S32" i="17"/>
  <c r="S33" i="17"/>
  <c r="S34" i="17"/>
  <c r="S35" i="17"/>
  <c r="S36" i="17"/>
  <c r="S37" i="17"/>
  <c r="S38" i="17"/>
  <c r="S39" i="17"/>
  <c r="S40" i="17"/>
  <c r="S41" i="17"/>
  <c r="S42" i="17"/>
  <c r="S43" i="17"/>
  <c r="S44" i="17"/>
  <c r="S45" i="17"/>
  <c r="S30" i="17"/>
  <c r="P31" i="17"/>
  <c r="Q31" i="17"/>
  <c r="P32" i="17"/>
  <c r="Q32" i="17"/>
  <c r="P33" i="17"/>
  <c r="Q33" i="17"/>
  <c r="P34" i="17"/>
  <c r="Q34" i="17"/>
  <c r="P35" i="17"/>
  <c r="Q35" i="17"/>
  <c r="P36" i="17"/>
  <c r="Q36" i="17"/>
  <c r="P37" i="17"/>
  <c r="Q37" i="17"/>
  <c r="P38" i="17"/>
  <c r="Q38" i="17"/>
  <c r="P39" i="17"/>
  <c r="Q39" i="17"/>
  <c r="P40" i="17"/>
  <c r="Q40" i="17"/>
  <c r="P41" i="17"/>
  <c r="Q41" i="17"/>
  <c r="P42" i="17"/>
  <c r="Q42" i="17"/>
  <c r="P43" i="17"/>
  <c r="Q43" i="17"/>
  <c r="P44" i="17"/>
  <c r="Q44" i="17"/>
  <c r="P45" i="17"/>
  <c r="Q45" i="17"/>
  <c r="P46" i="17"/>
  <c r="O34" i="17"/>
  <c r="Q30" i="17"/>
  <c r="O31" i="17"/>
  <c r="O32" i="17"/>
  <c r="O33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P30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F30" i="17"/>
  <c r="H30" i="17"/>
  <c r="AJ31" i="17"/>
  <c r="AJ32" i="17"/>
  <c r="AJ33" i="17"/>
  <c r="AJ34" i="17"/>
  <c r="AJ35" i="17"/>
  <c r="AJ36" i="17"/>
  <c r="AJ37" i="17"/>
  <c r="AJ38" i="17"/>
  <c r="AJ39" i="17"/>
  <c r="AJ40" i="17"/>
  <c r="AJ41" i="17"/>
  <c r="AJ42" i="17"/>
  <c r="AJ43" i="17"/>
  <c r="AJ44" i="17"/>
  <c r="AJ45" i="17"/>
  <c r="AJ46" i="17"/>
  <c r="AG31" i="17"/>
  <c r="AG32" i="17"/>
  <c r="AG33" i="17"/>
  <c r="AG34" i="17"/>
  <c r="AG35" i="17"/>
  <c r="AG36" i="17"/>
  <c r="AG37" i="17"/>
  <c r="AG38" i="17"/>
  <c r="AG39" i="17"/>
  <c r="AG40" i="17"/>
  <c r="AG41" i="17"/>
  <c r="AG42" i="17"/>
  <c r="AG43" i="17"/>
  <c r="AG44" i="17"/>
  <c r="AG45" i="17"/>
  <c r="AG46" i="17"/>
  <c r="AD31" i="17"/>
  <c r="AD32" i="17"/>
  <c r="AD33" i="17"/>
  <c r="AD34" i="17"/>
  <c r="AD35" i="17"/>
  <c r="AD36" i="17"/>
  <c r="AD37" i="17"/>
  <c r="AD38" i="17"/>
  <c r="AD39" i="17"/>
  <c r="AD40" i="17"/>
  <c r="AD41" i="17"/>
  <c r="AD42" i="17"/>
  <c r="AD43" i="17"/>
  <c r="AD44" i="17"/>
  <c r="AD45" i="17"/>
  <c r="AD46" i="17"/>
  <c r="X31" i="17"/>
  <c r="X32" i="17"/>
  <c r="X33" i="17"/>
  <c r="X34" i="17"/>
  <c r="X35" i="17"/>
  <c r="X36" i="17"/>
  <c r="X37" i="17"/>
  <c r="X38" i="17"/>
  <c r="X39" i="17"/>
  <c r="X40" i="17"/>
  <c r="X41" i="17"/>
  <c r="X42" i="17"/>
  <c r="X43" i="17"/>
  <c r="X44" i="17"/>
  <c r="X45" i="17"/>
  <c r="X46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45" i="17"/>
  <c r="U46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AJ30" i="17"/>
  <c r="AG30" i="17"/>
  <c r="AD30" i="17"/>
  <c r="X30" i="17"/>
  <c r="R30" i="17"/>
  <c r="O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30" i="17"/>
  <c r="I46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30" i="17"/>
  <c r="F67" i="5" a="1"/>
  <c r="F67" i="5" s="1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AW63" i="17"/>
  <c r="AW64" i="17" s="1"/>
  <c r="AW65" i="17" s="1"/>
  <c r="AW66" i="17" s="1"/>
  <c r="AW67" i="17" s="1"/>
  <c r="AW68" i="17" s="1"/>
  <c r="AW69" i="17" s="1"/>
  <c r="AW70" i="17" s="1"/>
  <c r="AW71" i="17" s="1"/>
  <c r="AW72" i="17" s="1"/>
  <c r="AW73" i="17" s="1"/>
  <c r="AW74" i="17" s="1"/>
  <c r="AW75" i="17" s="1"/>
  <c r="AW76" i="17" s="1"/>
  <c r="AW77" i="17" s="1"/>
  <c r="AW78" i="17" s="1"/>
  <c r="AW79" i="17" s="1"/>
  <c r="AW80" i="17" s="1"/>
  <c r="AW81" i="17" s="1"/>
  <c r="AW82" i="17" s="1"/>
  <c r="AW62" i="17"/>
  <c r="AW61" i="17"/>
  <c r="AU72" i="17"/>
  <c r="AV62" i="17"/>
  <c r="AV63" i="17"/>
  <c r="AV64" i="17"/>
  <c r="AV65" i="17"/>
  <c r="AV66" i="17"/>
  <c r="AV67" i="17"/>
  <c r="AV68" i="17"/>
  <c r="AV69" i="17"/>
  <c r="AV70" i="17"/>
  <c r="AV71" i="17"/>
  <c r="AV72" i="17"/>
  <c r="AV73" i="17"/>
  <c r="AV74" i="17"/>
  <c r="AV75" i="17"/>
  <c r="AV76" i="17"/>
  <c r="AV77" i="17"/>
  <c r="AV78" i="17"/>
  <c r="AV79" i="17"/>
  <c r="AV80" i="17"/>
  <c r="AV81" i="17"/>
  <c r="AV82" i="17"/>
  <c r="AV61" i="17"/>
  <c r="AU61" i="17"/>
  <c r="AX60" i="17"/>
  <c r="AY60" i="17"/>
  <c r="AZ60" i="17"/>
  <c r="AW60" i="17"/>
  <c r="E25" i="14" l="1"/>
  <c r="E26" i="14"/>
  <c r="E27" i="14"/>
  <c r="R26" i="15"/>
  <c r="I26" i="15"/>
  <c r="I26" i="14"/>
  <c r="R26" i="14"/>
  <c r="R27" i="15" l="1"/>
  <c r="I27" i="15"/>
  <c r="R25" i="15"/>
  <c r="I25" i="15"/>
  <c r="I27" i="14"/>
  <c r="R27" i="14"/>
  <c r="R25" i="18"/>
  <c r="I25" i="18"/>
  <c r="I25" i="17"/>
  <c r="R25" i="17"/>
  <c r="I25" i="14"/>
  <c r="R25" i="14"/>
  <c r="R24" i="18" l="1"/>
  <c r="I24" i="18"/>
  <c r="I24" i="17"/>
  <c r="R24" i="17"/>
  <c r="K22" i="13"/>
  <c r="L22" i="13"/>
  <c r="K23" i="13"/>
  <c r="L23" i="13"/>
  <c r="K24" i="13"/>
  <c r="L24" i="13"/>
  <c r="K25" i="13"/>
  <c r="L25" i="13"/>
  <c r="K26" i="13"/>
  <c r="L26" i="13"/>
  <c r="K27" i="13"/>
  <c r="L27" i="13"/>
  <c r="K28" i="13"/>
  <c r="L28" i="13"/>
  <c r="K29" i="13"/>
  <c r="L29" i="13"/>
  <c r="K30" i="13"/>
  <c r="L30" i="13"/>
  <c r="K31" i="13"/>
  <c r="L31" i="13"/>
  <c r="K32" i="13"/>
  <c r="L32" i="13"/>
  <c r="K33" i="13"/>
  <c r="L33" i="13"/>
  <c r="K34" i="13"/>
  <c r="L34" i="13"/>
  <c r="K35" i="13"/>
  <c r="L35" i="13"/>
  <c r="K36" i="13"/>
  <c r="L36" i="13"/>
  <c r="K37" i="13"/>
  <c r="L37" i="13"/>
  <c r="L21" i="13"/>
  <c r="K21" i="13"/>
  <c r="E22" i="13"/>
  <c r="F22" i="13"/>
  <c r="E23" i="13"/>
  <c r="F23" i="13"/>
  <c r="E24" i="13"/>
  <c r="F24" i="13"/>
  <c r="E25" i="13"/>
  <c r="F25" i="13"/>
  <c r="E26" i="13"/>
  <c r="F26" i="13"/>
  <c r="E27" i="13"/>
  <c r="F27" i="13"/>
  <c r="E28" i="13"/>
  <c r="F28" i="13"/>
  <c r="E29" i="13"/>
  <c r="F29" i="13"/>
  <c r="E30" i="13"/>
  <c r="F30" i="13"/>
  <c r="E31" i="13"/>
  <c r="F31" i="13"/>
  <c r="E32" i="13"/>
  <c r="F32" i="13"/>
  <c r="E33" i="13"/>
  <c r="F33" i="13"/>
  <c r="E34" i="13"/>
  <c r="F34" i="13"/>
  <c r="E35" i="13"/>
  <c r="F35" i="13"/>
  <c r="E36" i="13"/>
  <c r="F36" i="13"/>
  <c r="E37" i="13"/>
  <c r="F37" i="13"/>
  <c r="F21" i="13"/>
  <c r="E21" i="13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21" i="12"/>
  <c r="E22" i="12"/>
  <c r="F22" i="12"/>
  <c r="E23" i="12"/>
  <c r="F23" i="12"/>
  <c r="E24" i="12"/>
  <c r="F24" i="12"/>
  <c r="E25" i="12"/>
  <c r="F25" i="12"/>
  <c r="E26" i="12"/>
  <c r="F26" i="12"/>
  <c r="E27" i="12"/>
  <c r="F27" i="12"/>
  <c r="E28" i="12"/>
  <c r="F28" i="12"/>
  <c r="E29" i="12"/>
  <c r="F29" i="12"/>
  <c r="E30" i="12"/>
  <c r="F30" i="12"/>
  <c r="E31" i="12"/>
  <c r="F31" i="12"/>
  <c r="E32" i="12"/>
  <c r="F32" i="12"/>
  <c r="E33" i="12"/>
  <c r="F33" i="12"/>
  <c r="E34" i="12"/>
  <c r="F34" i="12"/>
  <c r="E35" i="12"/>
  <c r="F35" i="12"/>
  <c r="E36" i="12"/>
  <c r="F36" i="12"/>
  <c r="E37" i="12"/>
  <c r="F37" i="12"/>
  <c r="F21" i="12"/>
  <c r="E21" i="12"/>
  <c r="AO82" i="17"/>
  <c r="AO81" i="17"/>
  <c r="AO80" i="17"/>
  <c r="AO79" i="17"/>
  <c r="AO78" i="17"/>
  <c r="AO77" i="17"/>
  <c r="AO76" i="17"/>
  <c r="AO75" i="17"/>
  <c r="AO74" i="17"/>
  <c r="AO73" i="17"/>
  <c r="AO72" i="17"/>
  <c r="I62" i="18" l="1"/>
  <c r="R62" i="18"/>
  <c r="I63" i="18"/>
  <c r="R63" i="18"/>
  <c r="I64" i="18"/>
  <c r="R64" i="18"/>
  <c r="I65" i="18"/>
  <c r="R65" i="18"/>
  <c r="I66" i="18"/>
  <c r="R66" i="18"/>
  <c r="I67" i="18"/>
  <c r="R67" i="18"/>
  <c r="I68" i="18"/>
  <c r="R68" i="18"/>
  <c r="I69" i="18"/>
  <c r="R69" i="18"/>
  <c r="I70" i="18"/>
  <c r="R70" i="18"/>
  <c r="I71" i="18"/>
  <c r="R71" i="18"/>
  <c r="I72" i="18"/>
  <c r="R72" i="18"/>
  <c r="I73" i="18"/>
  <c r="R73" i="18"/>
  <c r="I74" i="18"/>
  <c r="R74" i="18"/>
  <c r="I75" i="18"/>
  <c r="R75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62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AJ60" i="18"/>
  <c r="AG60" i="18"/>
  <c r="AD60" i="18"/>
  <c r="AA60" i="18"/>
  <c r="X60" i="18"/>
  <c r="U60" i="18"/>
  <c r="R60" i="18"/>
  <c r="O60" i="18"/>
  <c r="L60" i="18"/>
  <c r="I60" i="18"/>
  <c r="F60" i="18"/>
  <c r="E60" i="18"/>
  <c r="I62" i="17"/>
  <c r="R62" i="17"/>
  <c r="I63" i="17"/>
  <c r="R63" i="17"/>
  <c r="I64" i="17"/>
  <c r="R64" i="17"/>
  <c r="I65" i="17"/>
  <c r="R65" i="17"/>
  <c r="I66" i="17"/>
  <c r="R66" i="17"/>
  <c r="I67" i="17"/>
  <c r="R67" i="17"/>
  <c r="I68" i="17"/>
  <c r="R68" i="17"/>
  <c r="I69" i="17"/>
  <c r="R69" i="17"/>
  <c r="I70" i="17"/>
  <c r="R70" i="17"/>
  <c r="I71" i="17"/>
  <c r="R71" i="17"/>
  <c r="I72" i="17"/>
  <c r="R72" i="17"/>
  <c r="I73" i="17"/>
  <c r="R73" i="17"/>
  <c r="I74" i="17"/>
  <c r="R74" i="17"/>
  <c r="I75" i="17"/>
  <c r="R75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62" i="17"/>
  <c r="D75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62" i="17"/>
  <c r="F60" i="17"/>
  <c r="I60" i="17"/>
  <c r="L60" i="17"/>
  <c r="O60" i="17"/>
  <c r="R60" i="17"/>
  <c r="U60" i="17"/>
  <c r="X60" i="17"/>
  <c r="AA60" i="17"/>
  <c r="AD60" i="17"/>
  <c r="AG60" i="17"/>
  <c r="AJ60" i="17"/>
  <c r="F61" i="17"/>
  <c r="G61" i="17"/>
  <c r="H61" i="17"/>
  <c r="I61" i="17"/>
  <c r="J61" i="17"/>
  <c r="K61" i="17"/>
  <c r="L61" i="17"/>
  <c r="M61" i="17"/>
  <c r="N61" i="17"/>
  <c r="O61" i="17"/>
  <c r="P61" i="17"/>
  <c r="Q61" i="17"/>
  <c r="R61" i="17"/>
  <c r="S61" i="17"/>
  <c r="T61" i="17"/>
  <c r="U61" i="17"/>
  <c r="V61" i="17"/>
  <c r="W61" i="17"/>
  <c r="X61" i="17"/>
  <c r="Y61" i="17"/>
  <c r="Z61" i="17"/>
  <c r="AA61" i="17"/>
  <c r="AB61" i="17"/>
  <c r="AC61" i="17"/>
  <c r="AD61" i="17"/>
  <c r="AE61" i="17"/>
  <c r="AF61" i="17"/>
  <c r="AG61" i="17"/>
  <c r="AH61" i="17"/>
  <c r="AI61" i="17"/>
  <c r="AJ61" i="17"/>
  <c r="AK61" i="17"/>
  <c r="AL61" i="17"/>
  <c r="E60" i="17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7" i="10"/>
  <c r="AO32" i="14"/>
  <c r="AO29" i="14"/>
  <c r="AO32" i="15"/>
  <c r="AO29" i="15"/>
  <c r="B18" i="10"/>
  <c r="B19" i="10"/>
  <c r="B20" i="10"/>
  <c r="B21" i="10"/>
  <c r="AJ20" i="18"/>
  <c r="AK20" i="18"/>
  <c r="AL20" i="18"/>
  <c r="X12" i="18"/>
  <c r="Y12" i="18"/>
  <c r="Z12" i="18"/>
  <c r="R4" i="18"/>
  <c r="R5" i="18"/>
  <c r="R21" i="18" s="1"/>
  <c r="R6" i="18"/>
  <c r="R7" i="18"/>
  <c r="R8" i="18"/>
  <c r="R9" i="18"/>
  <c r="R10" i="18"/>
  <c r="R11" i="18"/>
  <c r="R12" i="18"/>
  <c r="R13" i="18"/>
  <c r="R14" i="18"/>
  <c r="R15" i="18"/>
  <c r="R16" i="18"/>
  <c r="R17" i="18"/>
  <c r="R18" i="18"/>
  <c r="R19" i="18"/>
  <c r="R3" i="18"/>
  <c r="O20" i="18"/>
  <c r="I4" i="18"/>
  <c r="J4" i="18"/>
  <c r="K4" i="18"/>
  <c r="I5" i="18"/>
  <c r="J5" i="18"/>
  <c r="K5" i="18"/>
  <c r="I6" i="18"/>
  <c r="J6" i="18"/>
  <c r="K6" i="18"/>
  <c r="I7" i="18"/>
  <c r="J7" i="18"/>
  <c r="K7" i="18"/>
  <c r="I8" i="18"/>
  <c r="J8" i="18"/>
  <c r="K8" i="18"/>
  <c r="I9" i="18"/>
  <c r="I21" i="18" s="1"/>
  <c r="J9" i="18"/>
  <c r="K9" i="18"/>
  <c r="I10" i="18"/>
  <c r="J10" i="18"/>
  <c r="K10" i="18"/>
  <c r="I11" i="18"/>
  <c r="J11" i="18"/>
  <c r="K11" i="18"/>
  <c r="I12" i="18"/>
  <c r="J12" i="18"/>
  <c r="K12" i="18"/>
  <c r="I13" i="18"/>
  <c r="J13" i="18"/>
  <c r="K13" i="18"/>
  <c r="I14" i="18"/>
  <c r="J14" i="18"/>
  <c r="K14" i="18"/>
  <c r="I15" i="18"/>
  <c r="J15" i="18"/>
  <c r="K15" i="18"/>
  <c r="I16" i="18"/>
  <c r="J16" i="18"/>
  <c r="K16" i="18"/>
  <c r="I17" i="18"/>
  <c r="J17" i="18"/>
  <c r="K17" i="18"/>
  <c r="I18" i="18"/>
  <c r="J18" i="18"/>
  <c r="K18" i="18"/>
  <c r="I19" i="18"/>
  <c r="J19" i="18"/>
  <c r="K19" i="18"/>
  <c r="J3" i="18"/>
  <c r="K3" i="18"/>
  <c r="I3" i="18"/>
  <c r="E23" i="18"/>
  <c r="E21" i="18"/>
  <c r="E14" i="18"/>
  <c r="E12" i="18"/>
  <c r="E6" i="18"/>
  <c r="R23" i="18"/>
  <c r="I23" i="18"/>
  <c r="R23" i="17"/>
  <c r="I23" i="17"/>
  <c r="E23" i="17"/>
  <c r="R21" i="17"/>
  <c r="I21" i="17"/>
  <c r="E21" i="17"/>
  <c r="Y12" i="17"/>
  <c r="Z12" i="17"/>
  <c r="X12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3" i="17"/>
  <c r="I4" i="17"/>
  <c r="J4" i="17"/>
  <c r="K4" i="17"/>
  <c r="I5" i="17"/>
  <c r="J5" i="17"/>
  <c r="K5" i="17"/>
  <c r="I6" i="17"/>
  <c r="J6" i="17"/>
  <c r="K6" i="17"/>
  <c r="I7" i="17"/>
  <c r="J7" i="17"/>
  <c r="K7" i="17"/>
  <c r="I8" i="17"/>
  <c r="J8" i="17"/>
  <c r="K8" i="17"/>
  <c r="I9" i="17"/>
  <c r="J9" i="17"/>
  <c r="K9" i="17"/>
  <c r="I10" i="17"/>
  <c r="J10" i="17"/>
  <c r="K10" i="17"/>
  <c r="I11" i="17"/>
  <c r="J11" i="17"/>
  <c r="K11" i="17"/>
  <c r="I12" i="17"/>
  <c r="J12" i="17"/>
  <c r="K12" i="17"/>
  <c r="I13" i="17"/>
  <c r="J13" i="17"/>
  <c r="K13" i="17"/>
  <c r="I14" i="17"/>
  <c r="J14" i="17"/>
  <c r="K14" i="17"/>
  <c r="I15" i="17"/>
  <c r="J15" i="17"/>
  <c r="K15" i="17"/>
  <c r="I16" i="17"/>
  <c r="J16" i="17"/>
  <c r="K16" i="17"/>
  <c r="I17" i="17"/>
  <c r="J17" i="17"/>
  <c r="K17" i="17"/>
  <c r="I18" i="17"/>
  <c r="J18" i="17"/>
  <c r="K18" i="17"/>
  <c r="I19" i="17"/>
  <c r="J19" i="17"/>
  <c r="K19" i="17"/>
  <c r="J3" i="17"/>
  <c r="K3" i="17"/>
  <c r="I3" i="17"/>
  <c r="E14" i="17"/>
  <c r="E12" i="17"/>
  <c r="E6" i="17"/>
  <c r="I4" i="15"/>
  <c r="I22" i="15" s="1"/>
  <c r="J4" i="15"/>
  <c r="H4" i="16" s="1"/>
  <c r="K4" i="15"/>
  <c r="I5" i="15"/>
  <c r="J5" i="15"/>
  <c r="K5" i="15"/>
  <c r="I6" i="15"/>
  <c r="J6" i="15"/>
  <c r="H6" i="16" s="1"/>
  <c r="K6" i="15"/>
  <c r="I7" i="15"/>
  <c r="J7" i="15"/>
  <c r="H7" i="16" s="1"/>
  <c r="K7" i="15"/>
  <c r="I8" i="15"/>
  <c r="J8" i="15"/>
  <c r="K8" i="15"/>
  <c r="I9" i="15"/>
  <c r="J9" i="15"/>
  <c r="H9" i="16" s="1"/>
  <c r="K9" i="15"/>
  <c r="I10" i="15"/>
  <c r="J10" i="15"/>
  <c r="K10" i="15"/>
  <c r="I11" i="15"/>
  <c r="J11" i="15"/>
  <c r="K11" i="15"/>
  <c r="I12" i="15"/>
  <c r="I24" i="15" s="1"/>
  <c r="J12" i="15"/>
  <c r="K12" i="15"/>
  <c r="I13" i="15"/>
  <c r="J13" i="15"/>
  <c r="H13" i="16" s="1"/>
  <c r="K13" i="15"/>
  <c r="I14" i="15"/>
  <c r="I20" i="15" s="1"/>
  <c r="J14" i="15"/>
  <c r="H14" i="16" s="1"/>
  <c r="K14" i="15"/>
  <c r="I15" i="15"/>
  <c r="J15" i="15"/>
  <c r="H15" i="16" s="1"/>
  <c r="K15" i="15"/>
  <c r="I16" i="15"/>
  <c r="J16" i="15"/>
  <c r="H16" i="16" s="1"/>
  <c r="K16" i="15"/>
  <c r="I17" i="15"/>
  <c r="J17" i="15"/>
  <c r="H17" i="16" s="1"/>
  <c r="K17" i="15"/>
  <c r="I18" i="15"/>
  <c r="J18" i="15"/>
  <c r="H18" i="16" s="1"/>
  <c r="K18" i="15"/>
  <c r="I19" i="15"/>
  <c r="J19" i="15"/>
  <c r="H19" i="16" s="1"/>
  <c r="K19" i="15"/>
  <c r="J3" i="15"/>
  <c r="H3" i="16" s="1"/>
  <c r="K3" i="15"/>
  <c r="I3" i="15"/>
  <c r="I4" i="14"/>
  <c r="J4" i="14"/>
  <c r="I4" i="16" s="1"/>
  <c r="K4" i="14"/>
  <c r="I5" i="14"/>
  <c r="J5" i="14"/>
  <c r="I5" i="16" s="1"/>
  <c r="K5" i="14"/>
  <c r="I6" i="14"/>
  <c r="J6" i="14"/>
  <c r="I6" i="16" s="1"/>
  <c r="K6" i="14"/>
  <c r="I7" i="14"/>
  <c r="J7" i="14"/>
  <c r="I7" i="16" s="1"/>
  <c r="K7" i="14"/>
  <c r="I8" i="14"/>
  <c r="J8" i="14"/>
  <c r="K8" i="14"/>
  <c r="I9" i="14"/>
  <c r="I21" i="14" s="1"/>
  <c r="J9" i="14"/>
  <c r="K9" i="14"/>
  <c r="I10" i="14"/>
  <c r="J10" i="14"/>
  <c r="K10" i="14"/>
  <c r="I11" i="14"/>
  <c r="I24" i="14" s="1"/>
  <c r="J11" i="14"/>
  <c r="I11" i="16" s="1"/>
  <c r="K11" i="14"/>
  <c r="I12" i="14"/>
  <c r="J12" i="14"/>
  <c r="K12" i="14"/>
  <c r="I13" i="14"/>
  <c r="J13" i="14"/>
  <c r="I13" i="16" s="1"/>
  <c r="K13" i="14"/>
  <c r="I14" i="14"/>
  <c r="J14" i="14"/>
  <c r="K14" i="14"/>
  <c r="I15" i="14"/>
  <c r="J15" i="14"/>
  <c r="K15" i="14"/>
  <c r="I16" i="14"/>
  <c r="J16" i="14"/>
  <c r="I16" i="16" s="1"/>
  <c r="K16" i="14"/>
  <c r="K75" i="17" s="1"/>
  <c r="I17" i="14"/>
  <c r="J17" i="14"/>
  <c r="I17" i="16" s="1"/>
  <c r="K17" i="14"/>
  <c r="I18" i="14"/>
  <c r="J18" i="14"/>
  <c r="I18" i="16" s="1"/>
  <c r="K18" i="14"/>
  <c r="I19" i="14"/>
  <c r="J19" i="14"/>
  <c r="I19" i="16" s="1"/>
  <c r="K19" i="14"/>
  <c r="J3" i="14"/>
  <c r="K3" i="14"/>
  <c r="I3" i="14"/>
  <c r="I2" i="16"/>
  <c r="J2" i="16"/>
  <c r="L2" i="16" s="1"/>
  <c r="N2" i="16" s="1"/>
  <c r="P2" i="16" s="1"/>
  <c r="R2" i="16" s="1"/>
  <c r="T2" i="16" s="1"/>
  <c r="V2" i="16" s="1"/>
  <c r="X2" i="16" s="1"/>
  <c r="Z2" i="16" s="1"/>
  <c r="K2" i="16"/>
  <c r="M2" i="16" s="1"/>
  <c r="O2" i="16" s="1"/>
  <c r="Q2" i="16" s="1"/>
  <c r="S2" i="16" s="1"/>
  <c r="U2" i="16" s="1"/>
  <c r="W2" i="16" s="1"/>
  <c r="Y2" i="16" s="1"/>
  <c r="AA2" i="16" s="1"/>
  <c r="H2" i="16"/>
  <c r="E24" i="16"/>
  <c r="E23" i="16"/>
  <c r="E22" i="16"/>
  <c r="E21" i="16"/>
  <c r="E20" i="16"/>
  <c r="R19" i="15"/>
  <c r="R4" i="15"/>
  <c r="R5" i="15"/>
  <c r="R22" i="15" s="1"/>
  <c r="R6" i="15"/>
  <c r="R7" i="15"/>
  <c r="R8" i="15"/>
  <c r="R9" i="15"/>
  <c r="R20" i="15" s="1"/>
  <c r="R10" i="15"/>
  <c r="R24" i="15" s="1"/>
  <c r="R11" i="15"/>
  <c r="R12" i="15"/>
  <c r="R13" i="15"/>
  <c r="R14" i="15"/>
  <c r="R15" i="15"/>
  <c r="R16" i="15"/>
  <c r="R17" i="15"/>
  <c r="R18" i="15"/>
  <c r="R3" i="15"/>
  <c r="E24" i="15"/>
  <c r="I23" i="15"/>
  <c r="E23" i="15"/>
  <c r="E22" i="15"/>
  <c r="E21" i="15"/>
  <c r="E20" i="15"/>
  <c r="R21" i="15"/>
  <c r="R23" i="15"/>
  <c r="R20" i="14"/>
  <c r="R21" i="14"/>
  <c r="R22" i="14"/>
  <c r="I23" i="14"/>
  <c r="R23" i="14"/>
  <c r="R24" i="14"/>
  <c r="E20" i="14"/>
  <c r="E21" i="14"/>
  <c r="E22" i="14"/>
  <c r="E23" i="14"/>
  <c r="E24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3" i="14"/>
  <c r="K174" i="13"/>
  <c r="AK3" i="17" s="1"/>
  <c r="L174" i="13"/>
  <c r="AL3" i="17" s="1"/>
  <c r="M174" i="13"/>
  <c r="N174" i="13"/>
  <c r="O174" i="13"/>
  <c r="K175" i="13"/>
  <c r="AK4" i="17" s="1"/>
  <c r="L175" i="13"/>
  <c r="AL4" i="17" s="1"/>
  <c r="M175" i="13"/>
  <c r="N175" i="13"/>
  <c r="O175" i="13"/>
  <c r="K176" i="13"/>
  <c r="AK5" i="17" s="1"/>
  <c r="L176" i="13"/>
  <c r="AL5" i="17" s="1"/>
  <c r="M176" i="13"/>
  <c r="N176" i="13"/>
  <c r="O176" i="13"/>
  <c r="K177" i="13"/>
  <c r="AK6" i="17" s="1"/>
  <c r="L177" i="13"/>
  <c r="AL6" i="17" s="1"/>
  <c r="M177" i="13"/>
  <c r="N177" i="13"/>
  <c r="O177" i="13"/>
  <c r="K178" i="13"/>
  <c r="AK7" i="17" s="1"/>
  <c r="L178" i="13"/>
  <c r="AL7" i="17" s="1"/>
  <c r="M178" i="13"/>
  <c r="N178" i="13"/>
  <c r="O178" i="13"/>
  <c r="K179" i="13"/>
  <c r="AK8" i="17" s="1"/>
  <c r="L179" i="13"/>
  <c r="AL8" i="17" s="1"/>
  <c r="M179" i="13"/>
  <c r="N179" i="13"/>
  <c r="O179" i="13"/>
  <c r="K180" i="13"/>
  <c r="AK9" i="17" s="1"/>
  <c r="L180" i="13"/>
  <c r="AL9" i="17" s="1"/>
  <c r="M180" i="13"/>
  <c r="N180" i="13"/>
  <c r="O180" i="13"/>
  <c r="K181" i="13"/>
  <c r="AK10" i="17" s="1"/>
  <c r="L181" i="13"/>
  <c r="AL10" i="17" s="1"/>
  <c r="M181" i="13"/>
  <c r="N181" i="13"/>
  <c r="O181" i="13"/>
  <c r="K182" i="13"/>
  <c r="AK11" i="17" s="1"/>
  <c r="L182" i="13"/>
  <c r="AL11" i="17" s="1"/>
  <c r="M182" i="13"/>
  <c r="N182" i="13"/>
  <c r="O182" i="13"/>
  <c r="K183" i="13"/>
  <c r="AK12" i="17" s="1"/>
  <c r="L183" i="13"/>
  <c r="AL12" i="17" s="1"/>
  <c r="M183" i="13"/>
  <c r="N183" i="13"/>
  <c r="O183" i="13"/>
  <c r="K184" i="13"/>
  <c r="AK13" i="17" s="1"/>
  <c r="L184" i="13"/>
  <c r="AL13" i="17" s="1"/>
  <c r="M184" i="13"/>
  <c r="N184" i="13"/>
  <c r="O184" i="13"/>
  <c r="K185" i="13"/>
  <c r="AK14" i="17" s="1"/>
  <c r="L185" i="13"/>
  <c r="AL14" i="17" s="1"/>
  <c r="M185" i="13"/>
  <c r="N185" i="13"/>
  <c r="O185" i="13"/>
  <c r="K186" i="13"/>
  <c r="AK15" i="17" s="1"/>
  <c r="L186" i="13"/>
  <c r="AL15" i="17" s="1"/>
  <c r="M186" i="13"/>
  <c r="N186" i="13"/>
  <c r="O186" i="13"/>
  <c r="K187" i="13"/>
  <c r="AK16" i="17" s="1"/>
  <c r="L187" i="13"/>
  <c r="AL16" i="17" s="1"/>
  <c r="M187" i="13"/>
  <c r="N187" i="13"/>
  <c r="O187" i="13"/>
  <c r="K188" i="13"/>
  <c r="AK17" i="17" s="1"/>
  <c r="L188" i="13"/>
  <c r="AL17" i="17" s="1"/>
  <c r="M188" i="13"/>
  <c r="N188" i="13"/>
  <c r="O188" i="13"/>
  <c r="K189" i="13"/>
  <c r="AK18" i="17" s="1"/>
  <c r="L189" i="13"/>
  <c r="AL18" i="17" s="1"/>
  <c r="M189" i="13"/>
  <c r="N189" i="13"/>
  <c r="O189" i="13"/>
  <c r="K190" i="13"/>
  <c r="AK19" i="17" s="1"/>
  <c r="L190" i="13"/>
  <c r="AL19" i="17" s="1"/>
  <c r="M190" i="13"/>
  <c r="N190" i="13"/>
  <c r="O190" i="13"/>
  <c r="J175" i="13"/>
  <c r="AJ4" i="17" s="1"/>
  <c r="J176" i="13"/>
  <c r="AJ5" i="17" s="1"/>
  <c r="J177" i="13"/>
  <c r="AJ6" i="17" s="1"/>
  <c r="J178" i="13"/>
  <c r="AJ7" i="17" s="1"/>
  <c r="J179" i="13"/>
  <c r="AJ8" i="17" s="1"/>
  <c r="J180" i="13"/>
  <c r="AJ9" i="17" s="1"/>
  <c r="J181" i="13"/>
  <c r="AJ10" i="17" s="1"/>
  <c r="J182" i="13"/>
  <c r="AJ11" i="17" s="1"/>
  <c r="J183" i="13"/>
  <c r="AJ12" i="17" s="1"/>
  <c r="J184" i="13"/>
  <c r="AJ13" i="17" s="1"/>
  <c r="J185" i="13"/>
  <c r="AJ14" i="17" s="1"/>
  <c r="J186" i="13"/>
  <c r="AJ15" i="17" s="1"/>
  <c r="J187" i="13"/>
  <c r="AJ16" i="17" s="1"/>
  <c r="J188" i="13"/>
  <c r="AJ17" i="17" s="1"/>
  <c r="J189" i="13"/>
  <c r="AJ18" i="17" s="1"/>
  <c r="J190" i="13"/>
  <c r="AJ19" i="17" s="1"/>
  <c r="J174" i="13"/>
  <c r="AJ3" i="17" s="1"/>
  <c r="E174" i="13"/>
  <c r="F174" i="13"/>
  <c r="G174" i="13"/>
  <c r="H174" i="13"/>
  <c r="I174" i="13"/>
  <c r="E175" i="13"/>
  <c r="AK4" i="18" s="1"/>
  <c r="F175" i="13"/>
  <c r="AL4" i="18" s="1"/>
  <c r="G175" i="13"/>
  <c r="H175" i="13"/>
  <c r="I175" i="13"/>
  <c r="E176" i="13"/>
  <c r="AK5" i="18" s="1"/>
  <c r="F176" i="13"/>
  <c r="AL5" i="18" s="1"/>
  <c r="G176" i="13"/>
  <c r="H176" i="13"/>
  <c r="I176" i="13"/>
  <c r="E177" i="13"/>
  <c r="AK6" i="18" s="1"/>
  <c r="F177" i="13"/>
  <c r="AL6" i="18" s="1"/>
  <c r="G177" i="13"/>
  <c r="H177" i="13"/>
  <c r="I177" i="13"/>
  <c r="E178" i="13"/>
  <c r="AK7" i="18" s="1"/>
  <c r="F178" i="13"/>
  <c r="AL7" i="18" s="1"/>
  <c r="G178" i="13"/>
  <c r="H178" i="13"/>
  <c r="I178" i="13"/>
  <c r="E179" i="13"/>
  <c r="AK8" i="18" s="1"/>
  <c r="F179" i="13"/>
  <c r="AL8" i="18" s="1"/>
  <c r="G179" i="13"/>
  <c r="H179" i="13"/>
  <c r="I179" i="13"/>
  <c r="E180" i="13"/>
  <c r="AK9" i="18" s="1"/>
  <c r="F180" i="13"/>
  <c r="AL9" i="18" s="1"/>
  <c r="G180" i="13"/>
  <c r="H180" i="13"/>
  <c r="I180" i="13"/>
  <c r="E181" i="13"/>
  <c r="AK10" i="18" s="1"/>
  <c r="F181" i="13"/>
  <c r="AL10" i="18" s="1"/>
  <c r="G181" i="13"/>
  <c r="H181" i="13"/>
  <c r="I181" i="13"/>
  <c r="E182" i="13"/>
  <c r="AK11" i="18" s="1"/>
  <c r="F182" i="13"/>
  <c r="AL11" i="18" s="1"/>
  <c r="G182" i="13"/>
  <c r="H182" i="13"/>
  <c r="I182" i="13"/>
  <c r="E183" i="13"/>
  <c r="AK12" i="18" s="1"/>
  <c r="F183" i="13"/>
  <c r="AL12" i="18" s="1"/>
  <c r="G183" i="13"/>
  <c r="H183" i="13"/>
  <c r="I183" i="13"/>
  <c r="E184" i="13"/>
  <c r="AK13" i="18" s="1"/>
  <c r="F184" i="13"/>
  <c r="AL13" i="18" s="1"/>
  <c r="G184" i="13"/>
  <c r="H184" i="13"/>
  <c r="I184" i="13"/>
  <c r="E185" i="13"/>
  <c r="AK14" i="18" s="1"/>
  <c r="F185" i="13"/>
  <c r="AL14" i="18" s="1"/>
  <c r="G185" i="13"/>
  <c r="H185" i="13"/>
  <c r="I185" i="13"/>
  <c r="E186" i="13"/>
  <c r="AK15" i="18" s="1"/>
  <c r="F186" i="13"/>
  <c r="AL15" i="18" s="1"/>
  <c r="G186" i="13"/>
  <c r="H186" i="13"/>
  <c r="I186" i="13"/>
  <c r="E187" i="13"/>
  <c r="AK16" i="18" s="1"/>
  <c r="F187" i="13"/>
  <c r="AL16" i="18" s="1"/>
  <c r="G187" i="13"/>
  <c r="H187" i="13"/>
  <c r="I187" i="13"/>
  <c r="E188" i="13"/>
  <c r="AK17" i="18" s="1"/>
  <c r="F188" i="13"/>
  <c r="AL17" i="18" s="1"/>
  <c r="G188" i="13"/>
  <c r="H188" i="13"/>
  <c r="I188" i="13"/>
  <c r="E189" i="13"/>
  <c r="AK18" i="18" s="1"/>
  <c r="F189" i="13"/>
  <c r="AL18" i="18" s="1"/>
  <c r="G189" i="13"/>
  <c r="H189" i="13"/>
  <c r="I189" i="13"/>
  <c r="E190" i="13"/>
  <c r="AK19" i="18" s="1"/>
  <c r="F190" i="13"/>
  <c r="AL19" i="18" s="1"/>
  <c r="G190" i="13"/>
  <c r="H190" i="13"/>
  <c r="I190" i="13"/>
  <c r="D175" i="13"/>
  <c r="AJ4" i="18" s="1"/>
  <c r="D176" i="13"/>
  <c r="AJ5" i="18" s="1"/>
  <c r="D177" i="13"/>
  <c r="AJ6" i="18" s="1"/>
  <c r="D178" i="13"/>
  <c r="AJ7" i="18" s="1"/>
  <c r="D179" i="13"/>
  <c r="AJ8" i="18" s="1"/>
  <c r="D180" i="13"/>
  <c r="AJ9" i="18" s="1"/>
  <c r="D181" i="13"/>
  <c r="AJ10" i="18" s="1"/>
  <c r="D182" i="13"/>
  <c r="AJ11" i="18" s="1"/>
  <c r="D183" i="13"/>
  <c r="AJ12" i="18" s="1"/>
  <c r="D184" i="13"/>
  <c r="AJ13" i="18" s="1"/>
  <c r="D185" i="13"/>
  <c r="AJ14" i="18" s="1"/>
  <c r="D186" i="13"/>
  <c r="AJ15" i="18" s="1"/>
  <c r="D187" i="13"/>
  <c r="AJ16" i="18" s="1"/>
  <c r="D188" i="13"/>
  <c r="AJ17" i="18" s="1"/>
  <c r="D189" i="13"/>
  <c r="AJ18" i="18" s="1"/>
  <c r="D190" i="13"/>
  <c r="AJ19" i="18" s="1"/>
  <c r="D174" i="13"/>
  <c r="K174" i="12"/>
  <c r="AK3" i="14" s="1"/>
  <c r="L174" i="12"/>
  <c r="AL3" i="14" s="1"/>
  <c r="M174" i="12"/>
  <c r="N174" i="12"/>
  <c r="O174" i="12"/>
  <c r="K175" i="12"/>
  <c r="AK4" i="14" s="1"/>
  <c r="L175" i="12"/>
  <c r="AL4" i="14" s="1"/>
  <c r="M175" i="12"/>
  <c r="N175" i="12"/>
  <c r="O175" i="12"/>
  <c r="K176" i="12"/>
  <c r="AK5" i="14" s="1"/>
  <c r="L176" i="12"/>
  <c r="AL5" i="14" s="1"/>
  <c r="M176" i="12"/>
  <c r="N176" i="12"/>
  <c r="O176" i="12"/>
  <c r="K177" i="12"/>
  <c r="AK6" i="14" s="1"/>
  <c r="L177" i="12"/>
  <c r="AL6" i="14" s="1"/>
  <c r="M177" i="12"/>
  <c r="N177" i="12"/>
  <c r="O177" i="12"/>
  <c r="K178" i="12"/>
  <c r="AK7" i="14" s="1"/>
  <c r="L178" i="12"/>
  <c r="AL7" i="14" s="1"/>
  <c r="M178" i="12"/>
  <c r="N178" i="12"/>
  <c r="O178" i="12"/>
  <c r="K179" i="12"/>
  <c r="AK8" i="14" s="1"/>
  <c r="L179" i="12"/>
  <c r="AL8" i="14" s="1"/>
  <c r="M179" i="12"/>
  <c r="N179" i="12"/>
  <c r="O179" i="12"/>
  <c r="K180" i="12"/>
  <c r="AK9" i="14" s="1"/>
  <c r="L180" i="12"/>
  <c r="AL9" i="14" s="1"/>
  <c r="M180" i="12"/>
  <c r="N180" i="12"/>
  <c r="O180" i="12"/>
  <c r="K181" i="12"/>
  <c r="AK10" i="14" s="1"/>
  <c r="L181" i="12"/>
  <c r="AL10" i="14" s="1"/>
  <c r="M181" i="12"/>
  <c r="N181" i="12"/>
  <c r="O181" i="12"/>
  <c r="K182" i="12"/>
  <c r="AK11" i="14" s="1"/>
  <c r="AA11" i="16" s="1"/>
  <c r="L182" i="12"/>
  <c r="AL11" i="14" s="1"/>
  <c r="M182" i="12"/>
  <c r="N182" i="12"/>
  <c r="O182" i="12"/>
  <c r="K183" i="12"/>
  <c r="AK12" i="14" s="1"/>
  <c r="AA12" i="16" s="1"/>
  <c r="L183" i="12"/>
  <c r="AL12" i="14" s="1"/>
  <c r="M183" i="12"/>
  <c r="N183" i="12"/>
  <c r="O183" i="12"/>
  <c r="K184" i="12"/>
  <c r="AK13" i="14" s="1"/>
  <c r="AA13" i="16" s="1"/>
  <c r="L184" i="12"/>
  <c r="AL13" i="14" s="1"/>
  <c r="M184" i="12"/>
  <c r="N184" i="12"/>
  <c r="O184" i="12"/>
  <c r="K185" i="12"/>
  <c r="AK14" i="14" s="1"/>
  <c r="L185" i="12"/>
  <c r="AL14" i="14" s="1"/>
  <c r="M185" i="12"/>
  <c r="N185" i="12"/>
  <c r="O185" i="12"/>
  <c r="K186" i="12"/>
  <c r="AK15" i="14" s="1"/>
  <c r="AA15" i="16" s="1"/>
  <c r="L186" i="12"/>
  <c r="AL15" i="14" s="1"/>
  <c r="M186" i="12"/>
  <c r="N186" i="12"/>
  <c r="O186" i="12"/>
  <c r="K187" i="12"/>
  <c r="AK16" i="14" s="1"/>
  <c r="AA16" i="16" s="1"/>
  <c r="L187" i="12"/>
  <c r="AL16" i="14" s="1"/>
  <c r="M187" i="12"/>
  <c r="N187" i="12"/>
  <c r="O187" i="12"/>
  <c r="K188" i="12"/>
  <c r="AK17" i="14" s="1"/>
  <c r="AA17" i="16" s="1"/>
  <c r="L188" i="12"/>
  <c r="AL17" i="14" s="1"/>
  <c r="M188" i="12"/>
  <c r="N188" i="12"/>
  <c r="O188" i="12"/>
  <c r="K189" i="12"/>
  <c r="AK18" i="14" s="1"/>
  <c r="AA18" i="16" s="1"/>
  <c r="L189" i="12"/>
  <c r="AL18" i="14" s="1"/>
  <c r="M189" i="12"/>
  <c r="N189" i="12"/>
  <c r="O189" i="12"/>
  <c r="K190" i="12"/>
  <c r="AK19" i="14" s="1"/>
  <c r="AA19" i="16" s="1"/>
  <c r="L190" i="12"/>
  <c r="AL19" i="14" s="1"/>
  <c r="M190" i="12"/>
  <c r="N190" i="12"/>
  <c r="O190" i="12"/>
  <c r="J175" i="12"/>
  <c r="AJ4" i="14" s="1"/>
  <c r="J176" i="12"/>
  <c r="AJ5" i="14" s="1"/>
  <c r="J177" i="12"/>
  <c r="AJ6" i="14" s="1"/>
  <c r="J178" i="12"/>
  <c r="AJ7" i="14" s="1"/>
  <c r="J179" i="12"/>
  <c r="AJ8" i="14" s="1"/>
  <c r="J180" i="12"/>
  <c r="AJ9" i="14" s="1"/>
  <c r="J181" i="12"/>
  <c r="AJ10" i="14" s="1"/>
  <c r="J182" i="12"/>
  <c r="AJ11" i="14" s="1"/>
  <c r="J183" i="12"/>
  <c r="AJ12" i="14" s="1"/>
  <c r="J184" i="12"/>
  <c r="AJ13" i="14" s="1"/>
  <c r="J185" i="12"/>
  <c r="AJ14" i="14" s="1"/>
  <c r="J186" i="12"/>
  <c r="AJ15" i="14" s="1"/>
  <c r="J187" i="12"/>
  <c r="AJ16" i="14" s="1"/>
  <c r="J188" i="12"/>
  <c r="AJ17" i="14" s="1"/>
  <c r="J189" i="12"/>
  <c r="AJ18" i="14" s="1"/>
  <c r="J190" i="12"/>
  <c r="AJ19" i="14" s="1"/>
  <c r="J174" i="12"/>
  <c r="AJ3" i="14" s="1"/>
  <c r="D175" i="12"/>
  <c r="AJ4" i="15" s="1"/>
  <c r="E175" i="12"/>
  <c r="AK4" i="15" s="1"/>
  <c r="AK63" i="18" s="1"/>
  <c r="F175" i="12"/>
  <c r="AL4" i="15" s="1"/>
  <c r="AL63" i="18" s="1"/>
  <c r="G175" i="12"/>
  <c r="H175" i="12"/>
  <c r="I175" i="12"/>
  <c r="D176" i="12"/>
  <c r="AJ5" i="15" s="1"/>
  <c r="E176" i="12"/>
  <c r="AK5" i="15" s="1"/>
  <c r="F176" i="12"/>
  <c r="AL5" i="15" s="1"/>
  <c r="G176" i="12"/>
  <c r="H176" i="12"/>
  <c r="I176" i="12"/>
  <c r="D177" i="12"/>
  <c r="AJ6" i="15" s="1"/>
  <c r="E177" i="12"/>
  <c r="AK6" i="15" s="1"/>
  <c r="F177" i="12"/>
  <c r="AL6" i="15" s="1"/>
  <c r="G177" i="12"/>
  <c r="H177" i="12"/>
  <c r="I177" i="12"/>
  <c r="D178" i="12"/>
  <c r="AJ7" i="15" s="1"/>
  <c r="E178" i="12"/>
  <c r="AK7" i="15" s="1"/>
  <c r="F178" i="12"/>
  <c r="AL7" i="15" s="1"/>
  <c r="G178" i="12"/>
  <c r="H178" i="12"/>
  <c r="I178" i="12"/>
  <c r="D179" i="12"/>
  <c r="AJ8" i="15" s="1"/>
  <c r="E179" i="12"/>
  <c r="AK8" i="15" s="1"/>
  <c r="F179" i="12"/>
  <c r="AL8" i="15" s="1"/>
  <c r="G179" i="12"/>
  <c r="H179" i="12"/>
  <c r="I179" i="12"/>
  <c r="D180" i="12"/>
  <c r="AJ9" i="15" s="1"/>
  <c r="AJ68" i="18" s="1"/>
  <c r="E180" i="12"/>
  <c r="AK9" i="15" s="1"/>
  <c r="Z9" i="16" s="1"/>
  <c r="F180" i="12"/>
  <c r="AL9" i="15" s="1"/>
  <c r="G180" i="12"/>
  <c r="H180" i="12"/>
  <c r="I180" i="12"/>
  <c r="D181" i="12"/>
  <c r="AJ10" i="15" s="1"/>
  <c r="E181" i="12"/>
  <c r="AK10" i="15" s="1"/>
  <c r="F181" i="12"/>
  <c r="AL10" i="15" s="1"/>
  <c r="G181" i="12"/>
  <c r="H181" i="12"/>
  <c r="I181" i="12"/>
  <c r="D182" i="12"/>
  <c r="AJ11" i="15" s="1"/>
  <c r="E182" i="12"/>
  <c r="AK11" i="15" s="1"/>
  <c r="F182" i="12"/>
  <c r="AL11" i="15" s="1"/>
  <c r="G182" i="12"/>
  <c r="H182" i="12"/>
  <c r="I182" i="12"/>
  <c r="D183" i="12"/>
  <c r="AJ12" i="15" s="1"/>
  <c r="E183" i="12"/>
  <c r="AK12" i="15" s="1"/>
  <c r="F183" i="12"/>
  <c r="AL12" i="15" s="1"/>
  <c r="G183" i="12"/>
  <c r="H183" i="12"/>
  <c r="I183" i="12"/>
  <c r="D184" i="12"/>
  <c r="AJ13" i="15" s="1"/>
  <c r="E184" i="12"/>
  <c r="AK13" i="15" s="1"/>
  <c r="F184" i="12"/>
  <c r="AL13" i="15" s="1"/>
  <c r="G184" i="12"/>
  <c r="H184" i="12"/>
  <c r="I184" i="12"/>
  <c r="D185" i="12"/>
  <c r="AJ14" i="15" s="1"/>
  <c r="E185" i="12"/>
  <c r="AK14" i="15" s="1"/>
  <c r="F185" i="12"/>
  <c r="AL14" i="15" s="1"/>
  <c r="G185" i="12"/>
  <c r="H185" i="12"/>
  <c r="I185" i="12"/>
  <c r="D186" i="12"/>
  <c r="AJ15" i="15" s="1"/>
  <c r="E186" i="12"/>
  <c r="AK15" i="15" s="1"/>
  <c r="F186" i="12"/>
  <c r="AL15" i="15" s="1"/>
  <c r="G186" i="12"/>
  <c r="H186" i="12"/>
  <c r="I186" i="12"/>
  <c r="D187" i="12"/>
  <c r="AJ16" i="15" s="1"/>
  <c r="E187" i="12"/>
  <c r="AK16" i="15" s="1"/>
  <c r="F187" i="12"/>
  <c r="AL16" i="15" s="1"/>
  <c r="G187" i="12"/>
  <c r="H187" i="12"/>
  <c r="I187" i="12"/>
  <c r="D188" i="12"/>
  <c r="AJ17" i="15" s="1"/>
  <c r="E188" i="12"/>
  <c r="AK17" i="15" s="1"/>
  <c r="Z17" i="16" s="1"/>
  <c r="F188" i="12"/>
  <c r="AL17" i="15" s="1"/>
  <c r="G188" i="12"/>
  <c r="H188" i="12"/>
  <c r="I188" i="12"/>
  <c r="D189" i="12"/>
  <c r="AJ18" i="15" s="1"/>
  <c r="E189" i="12"/>
  <c r="AK18" i="15" s="1"/>
  <c r="Z18" i="16" s="1"/>
  <c r="F189" i="12"/>
  <c r="AL18" i="15" s="1"/>
  <c r="G189" i="12"/>
  <c r="H189" i="12"/>
  <c r="I189" i="12"/>
  <c r="D190" i="12"/>
  <c r="AJ19" i="15" s="1"/>
  <c r="E190" i="12"/>
  <c r="AK19" i="15" s="1"/>
  <c r="Z19" i="16" s="1"/>
  <c r="F190" i="12"/>
  <c r="AL19" i="15" s="1"/>
  <c r="G190" i="12"/>
  <c r="H190" i="12"/>
  <c r="I190" i="12"/>
  <c r="E174" i="12"/>
  <c r="AK3" i="15" s="1"/>
  <c r="F174" i="12"/>
  <c r="AL3" i="15" s="1"/>
  <c r="G174" i="12"/>
  <c r="H174" i="12"/>
  <c r="I174" i="12"/>
  <c r="D174" i="12"/>
  <c r="AJ3" i="15" s="1"/>
  <c r="E157" i="13"/>
  <c r="F157" i="13"/>
  <c r="J157" i="13"/>
  <c r="AG3" i="17" s="1"/>
  <c r="K157" i="13"/>
  <c r="AH3" i="17" s="1"/>
  <c r="L157" i="13"/>
  <c r="AI3" i="17" s="1"/>
  <c r="E158" i="13"/>
  <c r="AH4" i="18" s="1"/>
  <c r="F158" i="13"/>
  <c r="AI4" i="18" s="1"/>
  <c r="J158" i="13"/>
  <c r="AG4" i="17" s="1"/>
  <c r="K158" i="13"/>
  <c r="AH4" i="17" s="1"/>
  <c r="L158" i="13"/>
  <c r="AI4" i="17" s="1"/>
  <c r="E159" i="13"/>
  <c r="AH5" i="18" s="1"/>
  <c r="F159" i="13"/>
  <c r="AI5" i="18" s="1"/>
  <c r="J159" i="13"/>
  <c r="AG5" i="17" s="1"/>
  <c r="K159" i="13"/>
  <c r="AH5" i="17" s="1"/>
  <c r="L159" i="13"/>
  <c r="AI5" i="17" s="1"/>
  <c r="E160" i="13"/>
  <c r="AH6" i="18" s="1"/>
  <c r="F160" i="13"/>
  <c r="AI6" i="18" s="1"/>
  <c r="J160" i="13"/>
  <c r="AG6" i="17" s="1"/>
  <c r="K160" i="13"/>
  <c r="AH6" i="17" s="1"/>
  <c r="L160" i="13"/>
  <c r="AI6" i="17" s="1"/>
  <c r="E161" i="13"/>
  <c r="AH7" i="18" s="1"/>
  <c r="F161" i="13"/>
  <c r="AI7" i="18" s="1"/>
  <c r="J161" i="13"/>
  <c r="AG7" i="17" s="1"/>
  <c r="K161" i="13"/>
  <c r="AH7" i="17" s="1"/>
  <c r="L161" i="13"/>
  <c r="AI7" i="17" s="1"/>
  <c r="E162" i="13"/>
  <c r="AH8" i="18" s="1"/>
  <c r="F162" i="13"/>
  <c r="AI8" i="18" s="1"/>
  <c r="J162" i="13"/>
  <c r="AG8" i="17" s="1"/>
  <c r="K162" i="13"/>
  <c r="AH8" i="17" s="1"/>
  <c r="L162" i="13"/>
  <c r="AI8" i="17" s="1"/>
  <c r="E163" i="13"/>
  <c r="AH9" i="18" s="1"/>
  <c r="F163" i="13"/>
  <c r="AI9" i="18" s="1"/>
  <c r="J163" i="13"/>
  <c r="AG9" i="17" s="1"/>
  <c r="K163" i="13"/>
  <c r="AH9" i="17" s="1"/>
  <c r="L163" i="13"/>
  <c r="AI9" i="17" s="1"/>
  <c r="E164" i="13"/>
  <c r="AH10" i="18" s="1"/>
  <c r="F164" i="13"/>
  <c r="AI10" i="18" s="1"/>
  <c r="J164" i="13"/>
  <c r="AG10" i="17" s="1"/>
  <c r="K164" i="13"/>
  <c r="AH10" i="17" s="1"/>
  <c r="L164" i="13"/>
  <c r="AI10" i="17" s="1"/>
  <c r="E165" i="13"/>
  <c r="AH11" i="18" s="1"/>
  <c r="F165" i="13"/>
  <c r="AI11" i="18" s="1"/>
  <c r="J165" i="13"/>
  <c r="AG11" i="17" s="1"/>
  <c r="K165" i="13"/>
  <c r="AH11" i="17" s="1"/>
  <c r="L165" i="13"/>
  <c r="AI11" i="17" s="1"/>
  <c r="E166" i="13"/>
  <c r="AH12" i="18" s="1"/>
  <c r="F166" i="13"/>
  <c r="AI12" i="18" s="1"/>
  <c r="J166" i="13"/>
  <c r="AG12" i="17" s="1"/>
  <c r="K166" i="13"/>
  <c r="AH12" i="17" s="1"/>
  <c r="L166" i="13"/>
  <c r="AI12" i="17" s="1"/>
  <c r="E167" i="13"/>
  <c r="AH13" i="18" s="1"/>
  <c r="F167" i="13"/>
  <c r="AI13" i="18" s="1"/>
  <c r="J167" i="13"/>
  <c r="AG13" i="17" s="1"/>
  <c r="K167" i="13"/>
  <c r="AH13" i="17" s="1"/>
  <c r="L167" i="13"/>
  <c r="AI13" i="17" s="1"/>
  <c r="E168" i="13"/>
  <c r="AH14" i="18" s="1"/>
  <c r="F168" i="13"/>
  <c r="AI14" i="18" s="1"/>
  <c r="J168" i="13"/>
  <c r="AG14" i="17" s="1"/>
  <c r="K168" i="13"/>
  <c r="AH14" i="17" s="1"/>
  <c r="L168" i="13"/>
  <c r="AI14" i="17" s="1"/>
  <c r="E169" i="13"/>
  <c r="AH15" i="18" s="1"/>
  <c r="F169" i="13"/>
  <c r="AI15" i="18" s="1"/>
  <c r="J169" i="13"/>
  <c r="AG15" i="17" s="1"/>
  <c r="K169" i="13"/>
  <c r="AH15" i="17" s="1"/>
  <c r="L169" i="13"/>
  <c r="AI15" i="17" s="1"/>
  <c r="E170" i="13"/>
  <c r="AH16" i="18" s="1"/>
  <c r="F170" i="13"/>
  <c r="AI16" i="18" s="1"/>
  <c r="J170" i="13"/>
  <c r="AG16" i="17" s="1"/>
  <c r="K170" i="13"/>
  <c r="AH16" i="17" s="1"/>
  <c r="L170" i="13"/>
  <c r="AI16" i="17" s="1"/>
  <c r="E171" i="13"/>
  <c r="AH17" i="18" s="1"/>
  <c r="F171" i="13"/>
  <c r="AI17" i="18" s="1"/>
  <c r="J171" i="13"/>
  <c r="AG17" i="17" s="1"/>
  <c r="K171" i="13"/>
  <c r="AH17" i="17" s="1"/>
  <c r="L171" i="13"/>
  <c r="AI17" i="17" s="1"/>
  <c r="E172" i="13"/>
  <c r="AH18" i="18" s="1"/>
  <c r="F172" i="13"/>
  <c r="AI18" i="18" s="1"/>
  <c r="J172" i="13"/>
  <c r="AG18" i="17" s="1"/>
  <c r="K172" i="13"/>
  <c r="AH18" i="17" s="1"/>
  <c r="L172" i="13"/>
  <c r="AI18" i="17" s="1"/>
  <c r="E173" i="13"/>
  <c r="AH19" i="18" s="1"/>
  <c r="F173" i="13"/>
  <c r="AI19" i="18" s="1"/>
  <c r="J173" i="13"/>
  <c r="AG19" i="17" s="1"/>
  <c r="K173" i="13"/>
  <c r="AH19" i="17" s="1"/>
  <c r="L173" i="13"/>
  <c r="AI19" i="17" s="1"/>
  <c r="D158" i="13"/>
  <c r="AG4" i="18" s="1"/>
  <c r="D159" i="13"/>
  <c r="AG5" i="18" s="1"/>
  <c r="D160" i="13"/>
  <c r="AG6" i="18" s="1"/>
  <c r="D161" i="13"/>
  <c r="AG7" i="18" s="1"/>
  <c r="D162" i="13"/>
  <c r="AG8" i="18" s="1"/>
  <c r="D163" i="13"/>
  <c r="AG9" i="18" s="1"/>
  <c r="D164" i="13"/>
  <c r="AG10" i="18" s="1"/>
  <c r="D165" i="13"/>
  <c r="AG11" i="18" s="1"/>
  <c r="D166" i="13"/>
  <c r="AG12" i="18" s="1"/>
  <c r="D167" i="13"/>
  <c r="AG13" i="18" s="1"/>
  <c r="D168" i="13"/>
  <c r="AG14" i="18" s="1"/>
  <c r="D169" i="13"/>
  <c r="AG15" i="18" s="1"/>
  <c r="D170" i="13"/>
  <c r="AG16" i="18" s="1"/>
  <c r="D171" i="13"/>
  <c r="AG17" i="18" s="1"/>
  <c r="D172" i="13"/>
  <c r="AG18" i="18" s="1"/>
  <c r="D173" i="13"/>
  <c r="AG19" i="18" s="1"/>
  <c r="D157" i="13"/>
  <c r="E157" i="12"/>
  <c r="AH3" i="15" s="1"/>
  <c r="F157" i="12"/>
  <c r="AI3" i="15" s="1"/>
  <c r="J157" i="12"/>
  <c r="AG3" i="14" s="1"/>
  <c r="K157" i="12"/>
  <c r="AH3" i="14" s="1"/>
  <c r="L157" i="12"/>
  <c r="AI3" i="14" s="1"/>
  <c r="E158" i="12"/>
  <c r="AH4" i="15" s="1"/>
  <c r="X4" i="16" s="1"/>
  <c r="F158" i="12"/>
  <c r="AI4" i="15" s="1"/>
  <c r="J158" i="12"/>
  <c r="AG4" i="14" s="1"/>
  <c r="K158" i="12"/>
  <c r="AH4" i="14" s="1"/>
  <c r="L158" i="12"/>
  <c r="AI4" i="14" s="1"/>
  <c r="E159" i="12"/>
  <c r="AH5" i="15" s="1"/>
  <c r="F159" i="12"/>
  <c r="AI5" i="15" s="1"/>
  <c r="J159" i="12"/>
  <c r="AG5" i="14" s="1"/>
  <c r="K159" i="12"/>
  <c r="AH5" i="14" s="1"/>
  <c r="L159" i="12"/>
  <c r="AI5" i="14" s="1"/>
  <c r="E160" i="12"/>
  <c r="AH6" i="15" s="1"/>
  <c r="F160" i="12"/>
  <c r="AI6" i="15" s="1"/>
  <c r="J160" i="12"/>
  <c r="AG6" i="14" s="1"/>
  <c r="K160" i="12"/>
  <c r="AH6" i="14" s="1"/>
  <c r="L160" i="12"/>
  <c r="AI6" i="14" s="1"/>
  <c r="E161" i="12"/>
  <c r="AH7" i="15" s="1"/>
  <c r="F161" i="12"/>
  <c r="AI7" i="15" s="1"/>
  <c r="J161" i="12"/>
  <c r="AG7" i="14" s="1"/>
  <c r="K161" i="12"/>
  <c r="AH7" i="14" s="1"/>
  <c r="L161" i="12"/>
  <c r="AI7" i="14" s="1"/>
  <c r="E162" i="12"/>
  <c r="AH8" i="15" s="1"/>
  <c r="F162" i="12"/>
  <c r="AI8" i="15" s="1"/>
  <c r="J162" i="12"/>
  <c r="AG8" i="14" s="1"/>
  <c r="K162" i="12"/>
  <c r="AH8" i="14" s="1"/>
  <c r="L162" i="12"/>
  <c r="AI8" i="14" s="1"/>
  <c r="E163" i="12"/>
  <c r="AH9" i="15" s="1"/>
  <c r="F163" i="12"/>
  <c r="AI9" i="15" s="1"/>
  <c r="J163" i="12"/>
  <c r="AG9" i="14" s="1"/>
  <c r="K163" i="12"/>
  <c r="AH9" i="14" s="1"/>
  <c r="L163" i="12"/>
  <c r="AI9" i="14" s="1"/>
  <c r="E164" i="12"/>
  <c r="AH10" i="15" s="1"/>
  <c r="F164" i="12"/>
  <c r="AI10" i="15" s="1"/>
  <c r="J164" i="12"/>
  <c r="AG10" i="14" s="1"/>
  <c r="K164" i="12"/>
  <c r="AH10" i="14" s="1"/>
  <c r="L164" i="12"/>
  <c r="AI10" i="14" s="1"/>
  <c r="E165" i="12"/>
  <c r="AH11" i="15" s="1"/>
  <c r="F165" i="12"/>
  <c r="AI11" i="15" s="1"/>
  <c r="J165" i="12"/>
  <c r="AG11" i="14" s="1"/>
  <c r="K165" i="12"/>
  <c r="AH11" i="14" s="1"/>
  <c r="Y11" i="16" s="1"/>
  <c r="L165" i="12"/>
  <c r="AI11" i="14" s="1"/>
  <c r="E166" i="12"/>
  <c r="AH12" i="15" s="1"/>
  <c r="X12" i="16" s="1"/>
  <c r="F166" i="12"/>
  <c r="AI12" i="15" s="1"/>
  <c r="J166" i="12"/>
  <c r="AG12" i="14" s="1"/>
  <c r="K166" i="12"/>
  <c r="AH12" i="14" s="1"/>
  <c r="L166" i="12"/>
  <c r="AI12" i="14" s="1"/>
  <c r="E167" i="12"/>
  <c r="AH13" i="15" s="1"/>
  <c r="F167" i="12"/>
  <c r="AI13" i="15" s="1"/>
  <c r="J167" i="12"/>
  <c r="AG13" i="14" s="1"/>
  <c r="K167" i="12"/>
  <c r="AH13" i="14" s="1"/>
  <c r="Y13" i="16" s="1"/>
  <c r="L167" i="12"/>
  <c r="AI13" i="14" s="1"/>
  <c r="E168" i="12"/>
  <c r="AH14" i="15" s="1"/>
  <c r="F168" i="12"/>
  <c r="AI14" i="15" s="1"/>
  <c r="J168" i="12"/>
  <c r="AG14" i="14" s="1"/>
  <c r="K168" i="12"/>
  <c r="AH14" i="14" s="1"/>
  <c r="L168" i="12"/>
  <c r="AI14" i="14" s="1"/>
  <c r="E169" i="12"/>
  <c r="AH15" i="15" s="1"/>
  <c r="F169" i="12"/>
  <c r="AI15" i="15" s="1"/>
  <c r="J169" i="12"/>
  <c r="AG15" i="14" s="1"/>
  <c r="K169" i="12"/>
  <c r="AH15" i="14" s="1"/>
  <c r="Y15" i="16" s="1"/>
  <c r="L169" i="12"/>
  <c r="AI15" i="14" s="1"/>
  <c r="E170" i="12"/>
  <c r="AH16" i="15" s="1"/>
  <c r="F170" i="12"/>
  <c r="AI16" i="15" s="1"/>
  <c r="J170" i="12"/>
  <c r="AG16" i="14" s="1"/>
  <c r="K170" i="12"/>
  <c r="AH16" i="14" s="1"/>
  <c r="Y16" i="16" s="1"/>
  <c r="L170" i="12"/>
  <c r="AI16" i="14" s="1"/>
  <c r="E171" i="12"/>
  <c r="AH17" i="15" s="1"/>
  <c r="X17" i="16" s="1"/>
  <c r="F171" i="12"/>
  <c r="AI17" i="15" s="1"/>
  <c r="J171" i="12"/>
  <c r="AG17" i="14" s="1"/>
  <c r="K171" i="12"/>
  <c r="AH17" i="14" s="1"/>
  <c r="Y17" i="16" s="1"/>
  <c r="L171" i="12"/>
  <c r="AI17" i="14" s="1"/>
  <c r="E172" i="12"/>
  <c r="AH18" i="15" s="1"/>
  <c r="X18" i="16" s="1"/>
  <c r="F172" i="12"/>
  <c r="AI18" i="15" s="1"/>
  <c r="J172" i="12"/>
  <c r="AG18" i="14" s="1"/>
  <c r="K172" i="12"/>
  <c r="AH18" i="14" s="1"/>
  <c r="Y18" i="16" s="1"/>
  <c r="L172" i="12"/>
  <c r="AI18" i="14" s="1"/>
  <c r="E173" i="12"/>
  <c r="AH19" i="15" s="1"/>
  <c r="X19" i="16" s="1"/>
  <c r="F173" i="12"/>
  <c r="AI19" i="15" s="1"/>
  <c r="J173" i="12"/>
  <c r="AG19" i="14" s="1"/>
  <c r="K173" i="12"/>
  <c r="AH19" i="14" s="1"/>
  <c r="Y19" i="16" s="1"/>
  <c r="L173" i="12"/>
  <c r="AI19" i="14" s="1"/>
  <c r="D158" i="12"/>
  <c r="AG4" i="15" s="1"/>
  <c r="D159" i="12"/>
  <c r="AG5" i="15" s="1"/>
  <c r="D160" i="12"/>
  <c r="AG6" i="15" s="1"/>
  <c r="D161" i="12"/>
  <c r="AG7" i="15" s="1"/>
  <c r="D162" i="12"/>
  <c r="AG8" i="15" s="1"/>
  <c r="D163" i="12"/>
  <c r="AG9" i="15" s="1"/>
  <c r="D164" i="12"/>
  <c r="AG10" i="15" s="1"/>
  <c r="D165" i="12"/>
  <c r="AG11" i="15" s="1"/>
  <c r="D166" i="12"/>
  <c r="AG12" i="15" s="1"/>
  <c r="D167" i="12"/>
  <c r="AG13" i="15" s="1"/>
  <c r="D168" i="12"/>
  <c r="AG14" i="15" s="1"/>
  <c r="D169" i="12"/>
  <c r="AG15" i="15" s="1"/>
  <c r="D170" i="12"/>
  <c r="AG16" i="15" s="1"/>
  <c r="D171" i="12"/>
  <c r="AG17" i="15" s="1"/>
  <c r="D172" i="12"/>
  <c r="AG18" i="15" s="1"/>
  <c r="D173" i="12"/>
  <c r="AG19" i="15" s="1"/>
  <c r="D157" i="12"/>
  <c r="AG3" i="15" s="1"/>
  <c r="K75" i="18" l="1"/>
  <c r="J70" i="18"/>
  <c r="K27" i="15"/>
  <c r="J71" i="18"/>
  <c r="K68" i="18"/>
  <c r="AK26" i="15"/>
  <c r="J64" i="18"/>
  <c r="AQ72" i="17"/>
  <c r="AP61" i="17"/>
  <c r="AP62" i="17" s="1"/>
  <c r="AP63" i="17" s="1"/>
  <c r="AP64" i="17" s="1"/>
  <c r="AP65" i="17" s="1"/>
  <c r="AP66" i="17" s="1"/>
  <c r="AP67" i="17" s="1"/>
  <c r="AP68" i="17" s="1"/>
  <c r="AP69" i="17" s="1"/>
  <c r="AP70" i="17" s="1"/>
  <c r="AP71" i="17" s="1"/>
  <c r="AP72" i="17" s="1"/>
  <c r="AP73" i="17" s="1"/>
  <c r="AP74" i="17" s="1"/>
  <c r="AP75" i="17" s="1"/>
  <c r="AP76" i="17" s="1"/>
  <c r="AP77" i="17" s="1"/>
  <c r="AP78" i="17" s="1"/>
  <c r="AP79" i="17" s="1"/>
  <c r="AP80" i="17" s="1"/>
  <c r="AP81" i="17" s="1"/>
  <c r="AP82" i="17" s="1"/>
  <c r="AG27" i="15"/>
  <c r="AL27" i="15"/>
  <c r="AL24" i="17"/>
  <c r="K23" i="14"/>
  <c r="K26" i="14"/>
  <c r="AI25" i="15"/>
  <c r="AH26" i="14"/>
  <c r="AI27" i="14"/>
  <c r="AK27" i="15"/>
  <c r="AJ26" i="15"/>
  <c r="I8" i="16"/>
  <c r="I23" i="16" s="1"/>
  <c r="J26" i="14"/>
  <c r="J27" i="15"/>
  <c r="AH25" i="15"/>
  <c r="AG23" i="14"/>
  <c r="AG26" i="14"/>
  <c r="AH27" i="14"/>
  <c r="AJ27" i="14"/>
  <c r="AL25" i="15"/>
  <c r="K67" i="18"/>
  <c r="AZ62" i="17" s="1"/>
  <c r="K26" i="15"/>
  <c r="AI26" i="14"/>
  <c r="AG26" i="15"/>
  <c r="AI27" i="15"/>
  <c r="AJ27" i="15"/>
  <c r="AK25" i="15"/>
  <c r="J26" i="15"/>
  <c r="AH26" i="15"/>
  <c r="AH27" i="15"/>
  <c r="AL26" i="14"/>
  <c r="K27" i="14"/>
  <c r="K25" i="15"/>
  <c r="AG25" i="15"/>
  <c r="AG27" i="14"/>
  <c r="AJ25" i="15"/>
  <c r="AJ26" i="14"/>
  <c r="AK26" i="14"/>
  <c r="AL27" i="14"/>
  <c r="I3" i="16"/>
  <c r="J27" i="14"/>
  <c r="J25" i="15"/>
  <c r="AI26" i="15"/>
  <c r="AL23" i="15"/>
  <c r="AL26" i="15"/>
  <c r="AK27" i="14"/>
  <c r="AG25" i="17"/>
  <c r="AG24" i="17"/>
  <c r="AL25" i="17"/>
  <c r="K25" i="18"/>
  <c r="AK25" i="17"/>
  <c r="J25" i="18"/>
  <c r="AL72" i="17"/>
  <c r="AL64" i="17"/>
  <c r="AJ23" i="17"/>
  <c r="AJ25" i="17"/>
  <c r="K25" i="17"/>
  <c r="AH25" i="17"/>
  <c r="AI25" i="17"/>
  <c r="J25" i="17"/>
  <c r="AJ69" i="17"/>
  <c r="AQ82" i="17" s="1"/>
  <c r="AJ25" i="14"/>
  <c r="AA10" i="16"/>
  <c r="AA24" i="16" s="1"/>
  <c r="AK25" i="14"/>
  <c r="AJ24" i="17"/>
  <c r="AK24" i="17"/>
  <c r="J23" i="14"/>
  <c r="K25" i="14"/>
  <c r="J25" i="14"/>
  <c r="J24" i="18"/>
  <c r="AL25" i="14"/>
  <c r="H10" i="16"/>
  <c r="AI25" i="14"/>
  <c r="AH25" i="14"/>
  <c r="AG25" i="14"/>
  <c r="J24" i="17"/>
  <c r="AI24" i="18"/>
  <c r="AH24" i="18"/>
  <c r="AL24" i="18"/>
  <c r="I10" i="16"/>
  <c r="K24" i="18"/>
  <c r="AJ24" i="18"/>
  <c r="AK24" i="18"/>
  <c r="I15" i="16"/>
  <c r="AG24" i="18"/>
  <c r="AI24" i="17"/>
  <c r="AH24" i="17"/>
  <c r="I14" i="16"/>
  <c r="K24" i="17"/>
  <c r="AG73" i="17"/>
  <c r="AI71" i="17"/>
  <c r="AI70" i="18"/>
  <c r="AH67" i="18"/>
  <c r="AY70" i="17" s="1"/>
  <c r="AG65" i="17"/>
  <c r="AI63" i="17"/>
  <c r="AG75" i="18"/>
  <c r="AL72" i="18"/>
  <c r="AL64" i="18"/>
  <c r="AJ69" i="18"/>
  <c r="AQ71" i="17" s="1"/>
  <c r="J67" i="18"/>
  <c r="AY62" i="17" s="1"/>
  <c r="H8" i="16"/>
  <c r="H23" i="16" s="1"/>
  <c r="AG68" i="18"/>
  <c r="AI75" i="18"/>
  <c r="AH73" i="17"/>
  <c r="AG70" i="17"/>
  <c r="AI68" i="17"/>
  <c r="AH64" i="18"/>
  <c r="AG62" i="17"/>
  <c r="AL69" i="18"/>
  <c r="AS71" i="17" s="1"/>
  <c r="AK23" i="17"/>
  <c r="K66" i="17"/>
  <c r="J72" i="17"/>
  <c r="K69" i="17"/>
  <c r="AS73" i="17" s="1"/>
  <c r="J64" i="17"/>
  <c r="J62" i="18"/>
  <c r="J68" i="18"/>
  <c r="AJ68" i="17"/>
  <c r="AL75" i="17"/>
  <c r="AK64" i="17"/>
  <c r="K62" i="17"/>
  <c r="J71" i="17"/>
  <c r="K68" i="17"/>
  <c r="K24" i="15"/>
  <c r="J23" i="15"/>
  <c r="K70" i="17"/>
  <c r="J23" i="17"/>
  <c r="J74" i="18"/>
  <c r="J66" i="18"/>
  <c r="K23" i="18"/>
  <c r="J21" i="17"/>
  <c r="K70" i="18"/>
  <c r="K23" i="15"/>
  <c r="J74" i="17"/>
  <c r="K71" i="17"/>
  <c r="J66" i="17"/>
  <c r="K63" i="17"/>
  <c r="I12" i="16"/>
  <c r="K72" i="18"/>
  <c r="K64" i="18"/>
  <c r="H11" i="16"/>
  <c r="K73" i="17"/>
  <c r="K65" i="17"/>
  <c r="K22" i="15"/>
  <c r="AQ29" i="15" s="1"/>
  <c r="F7" i="10" s="1"/>
  <c r="J62" i="17"/>
  <c r="J68" i="17"/>
  <c r="K74" i="18"/>
  <c r="K66" i="18"/>
  <c r="K71" i="18"/>
  <c r="K63" i="18"/>
  <c r="K21" i="17"/>
  <c r="K72" i="17"/>
  <c r="J67" i="17"/>
  <c r="AY73" i="17" s="1"/>
  <c r="K65" i="18"/>
  <c r="K23" i="17"/>
  <c r="K67" i="17"/>
  <c r="AZ73" i="17" s="1"/>
  <c r="J22" i="14"/>
  <c r="AP29" i="14" s="1"/>
  <c r="E18" i="10" s="1"/>
  <c r="J20" i="15"/>
  <c r="H12" i="16"/>
  <c r="H5" i="16"/>
  <c r="K21" i="14"/>
  <c r="K20" i="15"/>
  <c r="J75" i="17"/>
  <c r="J73" i="17"/>
  <c r="J69" i="17"/>
  <c r="AR73" i="17" s="1"/>
  <c r="J65" i="17"/>
  <c r="J63" i="17"/>
  <c r="K73" i="18"/>
  <c r="K69" i="18"/>
  <c r="AS62" i="17" s="1"/>
  <c r="AJ72" i="17"/>
  <c r="AJ64" i="17"/>
  <c r="AL71" i="17"/>
  <c r="AL63" i="17"/>
  <c r="K24" i="14"/>
  <c r="J75" i="18"/>
  <c r="J73" i="18"/>
  <c r="J69" i="18"/>
  <c r="AR62" i="17" s="1"/>
  <c r="J65" i="18"/>
  <c r="J63" i="18"/>
  <c r="J21" i="14"/>
  <c r="J21" i="15"/>
  <c r="K20" i="14"/>
  <c r="AL73" i="18"/>
  <c r="AL65" i="18"/>
  <c r="J24" i="14"/>
  <c r="K21" i="15"/>
  <c r="I9" i="16"/>
  <c r="K74" i="17"/>
  <c r="K64" i="17"/>
  <c r="J20" i="14"/>
  <c r="J70" i="17"/>
  <c r="K62" i="18"/>
  <c r="J24" i="15"/>
  <c r="J72" i="18"/>
  <c r="AL71" i="18"/>
  <c r="AJ72" i="18"/>
  <c r="AJ64" i="18"/>
  <c r="AJ70" i="17"/>
  <c r="AK73" i="18"/>
  <c r="AG72" i="18"/>
  <c r="AG64" i="18"/>
  <c r="AG74" i="17"/>
  <c r="AI72" i="17"/>
  <c r="AI71" i="18"/>
  <c r="AG66" i="17"/>
  <c r="AI64" i="17"/>
  <c r="AI63" i="18"/>
  <c r="AI23" i="17"/>
  <c r="AJ74" i="18"/>
  <c r="AJ70" i="18"/>
  <c r="AJ66" i="18"/>
  <c r="AJ74" i="17"/>
  <c r="AJ66" i="17"/>
  <c r="AL73" i="17"/>
  <c r="AL65" i="17"/>
  <c r="AK62" i="17"/>
  <c r="AK70" i="18"/>
  <c r="AJ75" i="17"/>
  <c r="AL70" i="17"/>
  <c r="AK67" i="17"/>
  <c r="AY82" i="17" s="1"/>
  <c r="AL62" i="17"/>
  <c r="AG71" i="18"/>
  <c r="AI75" i="17"/>
  <c r="AG70" i="18"/>
  <c r="AG72" i="17"/>
  <c r="AI70" i="17"/>
  <c r="AI69" i="18"/>
  <c r="AS70" i="17" s="1"/>
  <c r="AH67" i="17"/>
  <c r="AY81" i="17" s="1"/>
  <c r="AG64" i="17"/>
  <c r="AI62" i="17"/>
  <c r="AJ71" i="18"/>
  <c r="AL68" i="18"/>
  <c r="AJ63" i="18"/>
  <c r="AG63" i="18"/>
  <c r="AI74" i="18"/>
  <c r="AI66" i="18"/>
  <c r="AH64" i="17"/>
  <c r="AG69" i="18"/>
  <c r="AQ70" i="17" s="1"/>
  <c r="AG75" i="17"/>
  <c r="AI73" i="17"/>
  <c r="AI72" i="18"/>
  <c r="AH69" i="18"/>
  <c r="AR70" i="17" s="1"/>
  <c r="AI65" i="17"/>
  <c r="AI64" i="18"/>
  <c r="AH62" i="17"/>
  <c r="AJ62" i="17"/>
  <c r="AJ71" i="17"/>
  <c r="AJ63" i="17"/>
  <c r="AL74" i="17"/>
  <c r="AL66" i="17"/>
  <c r="AG74" i="18"/>
  <c r="AG66" i="18"/>
  <c r="AI74" i="17"/>
  <c r="AI73" i="18"/>
  <c r="AG68" i="17"/>
  <c r="AI66" i="17"/>
  <c r="AI65" i="18"/>
  <c r="AL74" i="18"/>
  <c r="AJ73" i="18"/>
  <c r="AL66" i="18"/>
  <c r="AJ65" i="18"/>
  <c r="AG71" i="17"/>
  <c r="AL20" i="15"/>
  <c r="AJ73" i="17"/>
  <c r="AK73" i="17"/>
  <c r="AL68" i="17"/>
  <c r="Y12" i="16"/>
  <c r="AH71" i="17"/>
  <c r="X11" i="16"/>
  <c r="AH70" i="18"/>
  <c r="Y4" i="16"/>
  <c r="AH63" i="17"/>
  <c r="X3" i="16"/>
  <c r="AL70" i="18"/>
  <c r="AL23" i="14"/>
  <c r="AL67" i="17"/>
  <c r="AZ82" i="17" s="1"/>
  <c r="AH72" i="17"/>
  <c r="AK69" i="17"/>
  <c r="AR82" i="17" s="1"/>
  <c r="AK68" i="18"/>
  <c r="AL67" i="18"/>
  <c r="AZ71" i="17" s="1"/>
  <c r="AH63" i="18"/>
  <c r="Z6" i="16"/>
  <c r="AK65" i="18"/>
  <c r="AG73" i="18"/>
  <c r="AG65" i="18"/>
  <c r="AH73" i="18"/>
  <c r="AI69" i="17"/>
  <c r="AS81" i="17" s="1"/>
  <c r="AI68" i="18"/>
  <c r="Y7" i="16"/>
  <c r="AH66" i="17"/>
  <c r="AH65" i="18"/>
  <c r="AG63" i="17"/>
  <c r="Z15" i="16"/>
  <c r="AK74" i="18"/>
  <c r="Z7" i="16"/>
  <c r="AK66" i="18"/>
  <c r="AJ23" i="14"/>
  <c r="AJ67" i="17"/>
  <c r="AX82" i="17" s="1"/>
  <c r="AG67" i="17"/>
  <c r="AX81" i="17" s="1"/>
  <c r="AG23" i="15"/>
  <c r="AG67" i="18"/>
  <c r="AX70" i="17" s="1"/>
  <c r="Y9" i="16"/>
  <c r="AH68" i="17"/>
  <c r="Y10" i="16"/>
  <c r="AH69" i="17"/>
  <c r="AR81" i="17" s="1"/>
  <c r="X9" i="16"/>
  <c r="AH68" i="18"/>
  <c r="AK75" i="17"/>
  <c r="AG24" i="14"/>
  <c r="AG69" i="17"/>
  <c r="AQ81" i="17" s="1"/>
  <c r="AI23" i="14"/>
  <c r="AI67" i="17"/>
  <c r="AZ81" i="17" s="1"/>
  <c r="Z16" i="16"/>
  <c r="AK75" i="18"/>
  <c r="Z12" i="16"/>
  <c r="AK71" i="18"/>
  <c r="AK67" i="18"/>
  <c r="AY71" i="17" s="1"/>
  <c r="AJ65" i="17"/>
  <c r="AA6" i="16"/>
  <c r="AK65" i="17"/>
  <c r="AK74" i="17"/>
  <c r="AL75" i="18"/>
  <c r="AH71" i="18"/>
  <c r="Z10" i="16"/>
  <c r="AK69" i="18"/>
  <c r="AR71" i="17" s="1"/>
  <c r="X15" i="16"/>
  <c r="AH74" i="18"/>
  <c r="X7" i="16"/>
  <c r="AH66" i="18"/>
  <c r="Z3" i="16"/>
  <c r="AJ75" i="18"/>
  <c r="AJ23" i="15"/>
  <c r="AJ67" i="18"/>
  <c r="AX71" i="17" s="1"/>
  <c r="AA9" i="16"/>
  <c r="AK68" i="17"/>
  <c r="AK70" i="17"/>
  <c r="Z13" i="16"/>
  <c r="AK72" i="18"/>
  <c r="Z5" i="16"/>
  <c r="AK64" i="18"/>
  <c r="AA4" i="16"/>
  <c r="AK63" i="17"/>
  <c r="AH75" i="17"/>
  <c r="AK72" i="17"/>
  <c r="X16" i="16"/>
  <c r="AH75" i="18"/>
  <c r="X13" i="16"/>
  <c r="AH72" i="18"/>
  <c r="AI23" i="15"/>
  <c r="AI67" i="18"/>
  <c r="AZ70" i="17" s="1"/>
  <c r="Y6" i="16"/>
  <c r="AH65" i="17"/>
  <c r="AL24" i="14"/>
  <c r="AL69" i="17"/>
  <c r="AS82" i="17" s="1"/>
  <c r="AA7" i="16"/>
  <c r="AK66" i="17"/>
  <c r="AH74" i="17"/>
  <c r="AK71" i="17"/>
  <c r="AH70" i="17"/>
  <c r="AL20" i="14"/>
  <c r="AH23" i="17"/>
  <c r="AG21" i="14"/>
  <c r="AG23" i="17"/>
  <c r="AJ24" i="14"/>
  <c r="AI20" i="15"/>
  <c r="AI24" i="14"/>
  <c r="Y5" i="16"/>
  <c r="AH21" i="14"/>
  <c r="AK23" i="15"/>
  <c r="Z8" i="16"/>
  <c r="Z23" i="16" s="1"/>
  <c r="AJ24" i="15"/>
  <c r="AJ20" i="14"/>
  <c r="AJ3" i="18"/>
  <c r="AG20" i="18"/>
  <c r="AG24" i="15"/>
  <c r="Y8" i="16"/>
  <c r="Y23" i="16" s="1"/>
  <c r="AH23" i="14"/>
  <c r="AL21" i="15"/>
  <c r="AJ21" i="14"/>
  <c r="AI22" i="15"/>
  <c r="AQ37" i="15" s="1"/>
  <c r="F15" i="10" s="1"/>
  <c r="AL21" i="17"/>
  <c r="AJ21" i="17"/>
  <c r="AK21" i="17"/>
  <c r="AI20" i="14"/>
  <c r="AH24" i="15"/>
  <c r="X10" i="16"/>
  <c r="AI21" i="15"/>
  <c r="Y3" i="16"/>
  <c r="AH22" i="14"/>
  <c r="AP37" i="14" s="1"/>
  <c r="E26" i="10" s="1"/>
  <c r="AF20" i="18"/>
  <c r="AI3" i="18"/>
  <c r="AJ22" i="14"/>
  <c r="AO38" i="14" s="1"/>
  <c r="D27" i="10" s="1"/>
  <c r="AL23" i="17"/>
  <c r="AK24" i="14"/>
  <c r="AG21" i="15"/>
  <c r="AI21" i="14"/>
  <c r="Y14" i="16"/>
  <c r="AH20" i="14"/>
  <c r="AH21" i="15"/>
  <c r="X5" i="16"/>
  <c r="AH3" i="18"/>
  <c r="AE20" i="18"/>
  <c r="AL24" i="15"/>
  <c r="AA3" i="16"/>
  <c r="AK22" i="14"/>
  <c r="AP38" i="14" s="1"/>
  <c r="E27" i="10" s="1"/>
  <c r="AI24" i="15"/>
  <c r="AA14" i="16"/>
  <c r="AK20" i="14"/>
  <c r="AG20" i="14"/>
  <c r="X8" i="16"/>
  <c r="X23" i="16" s="1"/>
  <c r="AH23" i="15"/>
  <c r="AI21" i="17"/>
  <c r="AK20" i="15"/>
  <c r="Z14" i="16"/>
  <c r="AL21" i="14"/>
  <c r="AL3" i="18"/>
  <c r="AI20" i="18"/>
  <c r="AG20" i="15"/>
  <c r="AH21" i="17"/>
  <c r="AA5" i="16"/>
  <c r="AK21" i="14"/>
  <c r="AK3" i="18"/>
  <c r="AH20" i="18"/>
  <c r="AG22" i="14"/>
  <c r="AO37" i="14" s="1"/>
  <c r="D26" i="10" s="1"/>
  <c r="AH24" i="14"/>
  <c r="AI22" i="14"/>
  <c r="AQ37" i="14" s="1"/>
  <c r="F26" i="10" s="1"/>
  <c r="AH20" i="15"/>
  <c r="X14" i="16"/>
  <c r="AH22" i="15"/>
  <c r="AP37" i="15" s="1"/>
  <c r="E15" i="10" s="1"/>
  <c r="X6" i="16"/>
  <c r="AG3" i="18"/>
  <c r="AD20" i="18"/>
  <c r="AG21" i="17"/>
  <c r="AK24" i="15"/>
  <c r="Z11" i="16"/>
  <c r="AA8" i="16"/>
  <c r="AA23" i="16" s="1"/>
  <c r="AK23" i="14"/>
  <c r="AL22" i="14"/>
  <c r="AQ38" i="14" s="1"/>
  <c r="F27" i="10" s="1"/>
  <c r="AK22" i="15"/>
  <c r="AP38" i="15" s="1"/>
  <c r="E16" i="10" s="1"/>
  <c r="Z4" i="16"/>
  <c r="K21" i="18"/>
  <c r="J21" i="18"/>
  <c r="J23" i="18"/>
  <c r="J22" i="15"/>
  <c r="AP29" i="15" s="1"/>
  <c r="E7" i="10" s="1"/>
  <c r="I21" i="15"/>
  <c r="I22" i="14"/>
  <c r="I20" i="14"/>
  <c r="K22" i="14"/>
  <c r="AQ29" i="14" s="1"/>
  <c r="F18" i="10" s="1"/>
  <c r="AJ21" i="15"/>
  <c r="AJ20" i="15"/>
  <c r="AG22" i="15"/>
  <c r="AO37" i="15" s="1"/>
  <c r="D15" i="10" s="1"/>
  <c r="AJ22" i="15"/>
  <c r="AO38" i="15" s="1"/>
  <c r="D16" i="10" s="1"/>
  <c r="AK21" i="15"/>
  <c r="AL22" i="15"/>
  <c r="AQ38" i="15" s="1"/>
  <c r="F16" i="10" s="1"/>
  <c r="E140" i="13"/>
  <c r="F140" i="13"/>
  <c r="G140" i="13"/>
  <c r="J140" i="13"/>
  <c r="AD3" i="17" s="1"/>
  <c r="K140" i="13"/>
  <c r="AE3" i="17" s="1"/>
  <c r="L140" i="13"/>
  <c r="AF3" i="17" s="1"/>
  <c r="M140" i="13"/>
  <c r="E141" i="13"/>
  <c r="AE4" i="18" s="1"/>
  <c r="F141" i="13"/>
  <c r="AF4" i="18" s="1"/>
  <c r="G141" i="13"/>
  <c r="J141" i="13"/>
  <c r="AD4" i="17" s="1"/>
  <c r="K141" i="13"/>
  <c r="AE4" i="17" s="1"/>
  <c r="L141" i="13"/>
  <c r="AF4" i="17" s="1"/>
  <c r="M141" i="13"/>
  <c r="E142" i="13"/>
  <c r="AE5" i="18" s="1"/>
  <c r="F142" i="13"/>
  <c r="AF5" i="18" s="1"/>
  <c r="G142" i="13"/>
  <c r="J142" i="13"/>
  <c r="AD5" i="17" s="1"/>
  <c r="K142" i="13"/>
  <c r="AE5" i="17" s="1"/>
  <c r="L142" i="13"/>
  <c r="AF5" i="17" s="1"/>
  <c r="M142" i="13"/>
  <c r="E143" i="13"/>
  <c r="AE6" i="18" s="1"/>
  <c r="F143" i="13"/>
  <c r="AF6" i="18" s="1"/>
  <c r="G143" i="13"/>
  <c r="J143" i="13"/>
  <c r="AD6" i="17" s="1"/>
  <c r="K143" i="13"/>
  <c r="AE6" i="17" s="1"/>
  <c r="L143" i="13"/>
  <c r="AF6" i="17" s="1"/>
  <c r="M143" i="13"/>
  <c r="E144" i="13"/>
  <c r="AE7" i="18" s="1"/>
  <c r="F144" i="13"/>
  <c r="AF7" i="18" s="1"/>
  <c r="G144" i="13"/>
  <c r="J144" i="13"/>
  <c r="AD7" i="17" s="1"/>
  <c r="K144" i="13"/>
  <c r="AE7" i="17" s="1"/>
  <c r="L144" i="13"/>
  <c r="AF7" i="17" s="1"/>
  <c r="M144" i="13"/>
  <c r="E145" i="13"/>
  <c r="AE8" i="18" s="1"/>
  <c r="F145" i="13"/>
  <c r="AF8" i="18" s="1"/>
  <c r="G145" i="13"/>
  <c r="J145" i="13"/>
  <c r="AD8" i="17" s="1"/>
  <c r="K145" i="13"/>
  <c r="AE8" i="17" s="1"/>
  <c r="L145" i="13"/>
  <c r="AF8" i="17" s="1"/>
  <c r="M145" i="13"/>
  <c r="E146" i="13"/>
  <c r="AE9" i="18" s="1"/>
  <c r="F146" i="13"/>
  <c r="AF9" i="18" s="1"/>
  <c r="G146" i="13"/>
  <c r="J146" i="13"/>
  <c r="AD9" i="17" s="1"/>
  <c r="K146" i="13"/>
  <c r="AE9" i="17" s="1"/>
  <c r="L146" i="13"/>
  <c r="AF9" i="17" s="1"/>
  <c r="M146" i="13"/>
  <c r="E147" i="13"/>
  <c r="AE10" i="18" s="1"/>
  <c r="F147" i="13"/>
  <c r="AF10" i="18" s="1"/>
  <c r="G147" i="13"/>
  <c r="J147" i="13"/>
  <c r="AD10" i="17" s="1"/>
  <c r="K147" i="13"/>
  <c r="AE10" i="17" s="1"/>
  <c r="L147" i="13"/>
  <c r="AF10" i="17" s="1"/>
  <c r="M147" i="13"/>
  <c r="E148" i="13"/>
  <c r="AE11" i="18" s="1"/>
  <c r="F148" i="13"/>
  <c r="AF11" i="18" s="1"/>
  <c r="G148" i="13"/>
  <c r="J148" i="13"/>
  <c r="AD11" i="17" s="1"/>
  <c r="K148" i="13"/>
  <c r="AE11" i="17" s="1"/>
  <c r="L148" i="13"/>
  <c r="AF11" i="17" s="1"/>
  <c r="M148" i="13"/>
  <c r="E149" i="13"/>
  <c r="AE12" i="18" s="1"/>
  <c r="F149" i="13"/>
  <c r="AF12" i="18" s="1"/>
  <c r="G149" i="13"/>
  <c r="J149" i="13"/>
  <c r="AD12" i="17" s="1"/>
  <c r="K149" i="13"/>
  <c r="AE12" i="17" s="1"/>
  <c r="L149" i="13"/>
  <c r="AF12" i="17" s="1"/>
  <c r="M149" i="13"/>
  <c r="E150" i="13"/>
  <c r="AE13" i="18" s="1"/>
  <c r="F150" i="13"/>
  <c r="AF13" i="18" s="1"/>
  <c r="G150" i="13"/>
  <c r="J150" i="13"/>
  <c r="AD13" i="17" s="1"/>
  <c r="K150" i="13"/>
  <c r="AE13" i="17" s="1"/>
  <c r="L150" i="13"/>
  <c r="AF13" i="17" s="1"/>
  <c r="M150" i="13"/>
  <c r="E151" i="13"/>
  <c r="AE14" i="18" s="1"/>
  <c r="F151" i="13"/>
  <c r="AF14" i="18" s="1"/>
  <c r="G151" i="13"/>
  <c r="J151" i="13"/>
  <c r="AD14" i="17" s="1"/>
  <c r="K151" i="13"/>
  <c r="AE14" i="17" s="1"/>
  <c r="L151" i="13"/>
  <c r="AF14" i="17" s="1"/>
  <c r="M151" i="13"/>
  <c r="E152" i="13"/>
  <c r="AE15" i="18" s="1"/>
  <c r="F152" i="13"/>
  <c r="AF15" i="18" s="1"/>
  <c r="G152" i="13"/>
  <c r="J152" i="13"/>
  <c r="AD15" i="17" s="1"/>
  <c r="K152" i="13"/>
  <c r="AE15" i="17" s="1"/>
  <c r="L152" i="13"/>
  <c r="AF15" i="17" s="1"/>
  <c r="M152" i="13"/>
  <c r="E153" i="13"/>
  <c r="AE16" i="18" s="1"/>
  <c r="F153" i="13"/>
  <c r="AF16" i="18" s="1"/>
  <c r="G153" i="13"/>
  <c r="J153" i="13"/>
  <c r="AD16" i="17" s="1"/>
  <c r="K153" i="13"/>
  <c r="AE16" i="17" s="1"/>
  <c r="L153" i="13"/>
  <c r="AF16" i="17" s="1"/>
  <c r="M153" i="13"/>
  <c r="E154" i="13"/>
  <c r="AE17" i="18" s="1"/>
  <c r="F154" i="13"/>
  <c r="AF17" i="18" s="1"/>
  <c r="G154" i="13"/>
  <c r="J154" i="13"/>
  <c r="AD17" i="17" s="1"/>
  <c r="K154" i="13"/>
  <c r="AE17" i="17" s="1"/>
  <c r="L154" i="13"/>
  <c r="AF17" i="17" s="1"/>
  <c r="M154" i="13"/>
  <c r="E155" i="13"/>
  <c r="AE18" i="18" s="1"/>
  <c r="F155" i="13"/>
  <c r="AF18" i="18" s="1"/>
  <c r="G155" i="13"/>
  <c r="J155" i="13"/>
  <c r="AD18" i="17" s="1"/>
  <c r="K155" i="13"/>
  <c r="AE18" i="17" s="1"/>
  <c r="L155" i="13"/>
  <c r="AF18" i="17" s="1"/>
  <c r="M155" i="13"/>
  <c r="E156" i="13"/>
  <c r="AE19" i="18" s="1"/>
  <c r="F156" i="13"/>
  <c r="AF19" i="18" s="1"/>
  <c r="G156" i="13"/>
  <c r="J156" i="13"/>
  <c r="AD19" i="17" s="1"/>
  <c r="K156" i="13"/>
  <c r="AE19" i="17" s="1"/>
  <c r="L156" i="13"/>
  <c r="AF19" i="17" s="1"/>
  <c r="M156" i="13"/>
  <c r="D141" i="13"/>
  <c r="AD4" i="18" s="1"/>
  <c r="D142" i="13"/>
  <c r="AD5" i="18" s="1"/>
  <c r="D143" i="13"/>
  <c r="AD6" i="18" s="1"/>
  <c r="D144" i="13"/>
  <c r="AD7" i="18" s="1"/>
  <c r="D145" i="13"/>
  <c r="AD8" i="18" s="1"/>
  <c r="D146" i="13"/>
  <c r="AD9" i="18" s="1"/>
  <c r="D147" i="13"/>
  <c r="AD10" i="18" s="1"/>
  <c r="D148" i="13"/>
  <c r="AD11" i="18" s="1"/>
  <c r="D149" i="13"/>
  <c r="AD12" i="18" s="1"/>
  <c r="D150" i="13"/>
  <c r="AD13" i="18" s="1"/>
  <c r="D151" i="13"/>
  <c r="AD14" i="18" s="1"/>
  <c r="D152" i="13"/>
  <c r="AD15" i="18" s="1"/>
  <c r="D153" i="13"/>
  <c r="AD16" i="18" s="1"/>
  <c r="D154" i="13"/>
  <c r="AD17" i="18" s="1"/>
  <c r="D155" i="13"/>
  <c r="AD18" i="18" s="1"/>
  <c r="D156" i="13"/>
  <c r="AD19" i="18" s="1"/>
  <c r="D140" i="13"/>
  <c r="E140" i="12"/>
  <c r="AE3" i="15" s="1"/>
  <c r="F140" i="12"/>
  <c r="AF3" i="15" s="1"/>
  <c r="G140" i="12"/>
  <c r="J140" i="12"/>
  <c r="AD3" i="14" s="1"/>
  <c r="K140" i="12"/>
  <c r="AE3" i="14" s="1"/>
  <c r="L140" i="12"/>
  <c r="AF3" i="14" s="1"/>
  <c r="M140" i="12"/>
  <c r="E141" i="12"/>
  <c r="AE4" i="15" s="1"/>
  <c r="F141" i="12"/>
  <c r="AF4" i="15" s="1"/>
  <c r="AF63" i="18" s="1"/>
  <c r="G141" i="12"/>
  <c r="J141" i="12"/>
  <c r="AD4" i="14" s="1"/>
  <c r="AD63" i="17" s="1"/>
  <c r="K141" i="12"/>
  <c r="AE4" i="14" s="1"/>
  <c r="L141" i="12"/>
  <c r="AF4" i="14" s="1"/>
  <c r="AF63" i="17" s="1"/>
  <c r="M141" i="12"/>
  <c r="E142" i="12"/>
  <c r="AE5" i="15" s="1"/>
  <c r="AE64" i="18" s="1"/>
  <c r="F142" i="12"/>
  <c r="AF5" i="15" s="1"/>
  <c r="G142" i="12"/>
  <c r="J142" i="12"/>
  <c r="AD5" i="14" s="1"/>
  <c r="AD64" i="17" s="1"/>
  <c r="K142" i="12"/>
  <c r="AE5" i="14" s="1"/>
  <c r="AE64" i="17" s="1"/>
  <c r="L142" i="12"/>
  <c r="AF5" i="14" s="1"/>
  <c r="AF64" i="17" s="1"/>
  <c r="M142" i="12"/>
  <c r="E143" i="12"/>
  <c r="AE6" i="15" s="1"/>
  <c r="F143" i="12"/>
  <c r="AF6" i="15" s="1"/>
  <c r="AF65" i="18" s="1"/>
  <c r="G143" i="12"/>
  <c r="J143" i="12"/>
  <c r="AD6" i="14" s="1"/>
  <c r="AD65" i="17" s="1"/>
  <c r="K143" i="12"/>
  <c r="AE6" i="14" s="1"/>
  <c r="L143" i="12"/>
  <c r="AF6" i="14" s="1"/>
  <c r="M143" i="12"/>
  <c r="E144" i="12"/>
  <c r="AE7" i="15" s="1"/>
  <c r="F144" i="12"/>
  <c r="AF7" i="15" s="1"/>
  <c r="AF66" i="18" s="1"/>
  <c r="G144" i="12"/>
  <c r="J144" i="12"/>
  <c r="AD7" i="14" s="1"/>
  <c r="AD66" i="17" s="1"/>
  <c r="K144" i="12"/>
  <c r="AE7" i="14" s="1"/>
  <c r="L144" i="12"/>
  <c r="AF7" i="14" s="1"/>
  <c r="AF66" i="17" s="1"/>
  <c r="M144" i="12"/>
  <c r="E145" i="12"/>
  <c r="AE8" i="15" s="1"/>
  <c r="F145" i="12"/>
  <c r="AF8" i="15" s="1"/>
  <c r="G145" i="12"/>
  <c r="J145" i="12"/>
  <c r="AD8" i="14" s="1"/>
  <c r="K145" i="12"/>
  <c r="AE8" i="14" s="1"/>
  <c r="L145" i="12"/>
  <c r="AF8" i="14" s="1"/>
  <c r="M145" i="12"/>
  <c r="E146" i="12"/>
  <c r="AE9" i="15" s="1"/>
  <c r="F146" i="12"/>
  <c r="AF9" i="15" s="1"/>
  <c r="AF68" i="18" s="1"/>
  <c r="G146" i="12"/>
  <c r="J146" i="12"/>
  <c r="AD9" i="14" s="1"/>
  <c r="AD68" i="17" s="1"/>
  <c r="K146" i="12"/>
  <c r="AE9" i="14" s="1"/>
  <c r="L146" i="12"/>
  <c r="AF9" i="14" s="1"/>
  <c r="AF68" i="17" s="1"/>
  <c r="M146" i="12"/>
  <c r="E147" i="12"/>
  <c r="AE10" i="15" s="1"/>
  <c r="F147" i="12"/>
  <c r="AF10" i="15" s="1"/>
  <c r="G147" i="12"/>
  <c r="J147" i="12"/>
  <c r="AD10" i="14" s="1"/>
  <c r="K147" i="12"/>
  <c r="AE10" i="14" s="1"/>
  <c r="L147" i="12"/>
  <c r="AF10" i="14" s="1"/>
  <c r="M147" i="12"/>
  <c r="E148" i="12"/>
  <c r="AE11" i="15" s="1"/>
  <c r="F148" i="12"/>
  <c r="AF11" i="15" s="1"/>
  <c r="AF70" i="18" s="1"/>
  <c r="G148" i="12"/>
  <c r="J148" i="12"/>
  <c r="AD11" i="14" s="1"/>
  <c r="AD70" i="17" s="1"/>
  <c r="K148" i="12"/>
  <c r="AE11" i="14" s="1"/>
  <c r="L148" i="12"/>
  <c r="AF11" i="14" s="1"/>
  <c r="AF70" i="17" s="1"/>
  <c r="M148" i="12"/>
  <c r="E149" i="12"/>
  <c r="AE12" i="15" s="1"/>
  <c r="F149" i="12"/>
  <c r="AF12" i="15" s="1"/>
  <c r="AF71" i="18" s="1"/>
  <c r="G149" i="12"/>
  <c r="J149" i="12"/>
  <c r="AD12" i="14" s="1"/>
  <c r="AD71" i="17" s="1"/>
  <c r="K149" i="12"/>
  <c r="AE12" i="14" s="1"/>
  <c r="L149" i="12"/>
  <c r="AF12" i="14" s="1"/>
  <c r="AF71" i="17" s="1"/>
  <c r="M149" i="12"/>
  <c r="E150" i="12"/>
  <c r="AE13" i="15" s="1"/>
  <c r="F150" i="12"/>
  <c r="AF13" i="15" s="1"/>
  <c r="AF72" i="18" s="1"/>
  <c r="G150" i="12"/>
  <c r="J150" i="12"/>
  <c r="AD13" i="14" s="1"/>
  <c r="AD72" i="17" s="1"/>
  <c r="K150" i="12"/>
  <c r="AE13" i="14" s="1"/>
  <c r="L150" i="12"/>
  <c r="AF13" i="14" s="1"/>
  <c r="AF72" i="17" s="1"/>
  <c r="M150" i="12"/>
  <c r="E151" i="12"/>
  <c r="AE14" i="15" s="1"/>
  <c r="AE73" i="18" s="1"/>
  <c r="F151" i="12"/>
  <c r="AF14" i="15" s="1"/>
  <c r="AF73" i="18" s="1"/>
  <c r="G151" i="12"/>
  <c r="J151" i="12"/>
  <c r="AD14" i="14" s="1"/>
  <c r="K151" i="12"/>
  <c r="AE14" i="14" s="1"/>
  <c r="AE73" i="17" s="1"/>
  <c r="L151" i="12"/>
  <c r="AF14" i="14" s="1"/>
  <c r="AF73" i="17" s="1"/>
  <c r="M151" i="12"/>
  <c r="E152" i="12"/>
  <c r="AE15" i="15" s="1"/>
  <c r="F152" i="12"/>
  <c r="AF15" i="15" s="1"/>
  <c r="AF74" i="18" s="1"/>
  <c r="G152" i="12"/>
  <c r="J152" i="12"/>
  <c r="AD15" i="14" s="1"/>
  <c r="AD74" i="17" s="1"/>
  <c r="K152" i="12"/>
  <c r="AE15" i="14" s="1"/>
  <c r="L152" i="12"/>
  <c r="AF15" i="14" s="1"/>
  <c r="AF74" i="17" s="1"/>
  <c r="M152" i="12"/>
  <c r="E153" i="12"/>
  <c r="AE16" i="15" s="1"/>
  <c r="F153" i="12"/>
  <c r="AF16" i="15" s="1"/>
  <c r="AF75" i="18" s="1"/>
  <c r="G153" i="12"/>
  <c r="J153" i="12"/>
  <c r="AD16" i="14" s="1"/>
  <c r="AD75" i="17" s="1"/>
  <c r="K153" i="12"/>
  <c r="AE16" i="14" s="1"/>
  <c r="L153" i="12"/>
  <c r="AF16" i="14" s="1"/>
  <c r="AF75" i="17" s="1"/>
  <c r="M153" i="12"/>
  <c r="E154" i="12"/>
  <c r="AE17" i="15" s="1"/>
  <c r="V17" i="16" s="1"/>
  <c r="F154" i="12"/>
  <c r="AF17" i="15" s="1"/>
  <c r="G154" i="12"/>
  <c r="J154" i="12"/>
  <c r="AD17" i="14" s="1"/>
  <c r="K154" i="12"/>
  <c r="AE17" i="14" s="1"/>
  <c r="W17" i="16" s="1"/>
  <c r="L154" i="12"/>
  <c r="AF17" i="14" s="1"/>
  <c r="M154" i="12"/>
  <c r="E155" i="12"/>
  <c r="AE18" i="15" s="1"/>
  <c r="V18" i="16" s="1"/>
  <c r="F155" i="12"/>
  <c r="AF18" i="15" s="1"/>
  <c r="G155" i="12"/>
  <c r="J155" i="12"/>
  <c r="AD18" i="14" s="1"/>
  <c r="K155" i="12"/>
  <c r="AE18" i="14" s="1"/>
  <c r="W18" i="16" s="1"/>
  <c r="L155" i="12"/>
  <c r="AF18" i="14" s="1"/>
  <c r="M155" i="12"/>
  <c r="E156" i="12"/>
  <c r="AE19" i="15" s="1"/>
  <c r="V19" i="16" s="1"/>
  <c r="F156" i="12"/>
  <c r="AF19" i="15" s="1"/>
  <c r="G156" i="12"/>
  <c r="J156" i="12"/>
  <c r="AD19" i="14" s="1"/>
  <c r="K156" i="12"/>
  <c r="AE19" i="14" s="1"/>
  <c r="W19" i="16" s="1"/>
  <c r="L156" i="12"/>
  <c r="AF19" i="14" s="1"/>
  <c r="M156" i="12"/>
  <c r="D141" i="12"/>
  <c r="AD4" i="15" s="1"/>
  <c r="AD63" i="18" s="1"/>
  <c r="D142" i="12"/>
  <c r="AD5" i="15" s="1"/>
  <c r="AD64" i="18" s="1"/>
  <c r="D143" i="12"/>
  <c r="AD6" i="15" s="1"/>
  <c r="AD65" i="18" s="1"/>
  <c r="D144" i="12"/>
  <c r="AD7" i="15" s="1"/>
  <c r="AD66" i="18" s="1"/>
  <c r="D145" i="12"/>
  <c r="AD8" i="15" s="1"/>
  <c r="D146" i="12"/>
  <c r="AD9" i="15" s="1"/>
  <c r="AD68" i="18" s="1"/>
  <c r="D147" i="12"/>
  <c r="AD10" i="15" s="1"/>
  <c r="D148" i="12"/>
  <c r="AD11" i="15" s="1"/>
  <c r="AD70" i="18" s="1"/>
  <c r="D149" i="12"/>
  <c r="AD12" i="15" s="1"/>
  <c r="AD71" i="18" s="1"/>
  <c r="D150" i="12"/>
  <c r="AD13" i="15" s="1"/>
  <c r="AD72" i="18" s="1"/>
  <c r="D151" i="12"/>
  <c r="AD14" i="15" s="1"/>
  <c r="AD73" i="18" s="1"/>
  <c r="D152" i="12"/>
  <c r="AD15" i="15" s="1"/>
  <c r="AD74" i="18" s="1"/>
  <c r="D153" i="12"/>
  <c r="AD16" i="15" s="1"/>
  <c r="AD75" i="18" s="1"/>
  <c r="D154" i="12"/>
  <c r="AD17" i="15" s="1"/>
  <c r="D155" i="12"/>
  <c r="AD18" i="15" s="1"/>
  <c r="D156" i="12"/>
  <c r="AD19" i="15" s="1"/>
  <c r="D140" i="12"/>
  <c r="AD3" i="15" s="1"/>
  <c r="E123" i="13"/>
  <c r="F123" i="13"/>
  <c r="J123" i="13"/>
  <c r="AA3" i="17" s="1"/>
  <c r="K123" i="13"/>
  <c r="AB3" i="17" s="1"/>
  <c r="L123" i="13"/>
  <c r="AC3" i="17" s="1"/>
  <c r="E124" i="13"/>
  <c r="AB4" i="18" s="1"/>
  <c r="F124" i="13"/>
  <c r="AC4" i="18" s="1"/>
  <c r="J124" i="13"/>
  <c r="AA4" i="17" s="1"/>
  <c r="K124" i="13"/>
  <c r="AB4" i="17" s="1"/>
  <c r="L124" i="13"/>
  <c r="AC4" i="17" s="1"/>
  <c r="E125" i="13"/>
  <c r="AB5" i="18" s="1"/>
  <c r="F125" i="13"/>
  <c r="AC5" i="18" s="1"/>
  <c r="J125" i="13"/>
  <c r="AA5" i="17" s="1"/>
  <c r="K125" i="13"/>
  <c r="AB5" i="17" s="1"/>
  <c r="L125" i="13"/>
  <c r="AC5" i="17" s="1"/>
  <c r="E126" i="13"/>
  <c r="AB6" i="18" s="1"/>
  <c r="F126" i="13"/>
  <c r="AC6" i="18" s="1"/>
  <c r="J126" i="13"/>
  <c r="AA6" i="17" s="1"/>
  <c r="K126" i="13"/>
  <c r="AB6" i="17" s="1"/>
  <c r="L126" i="13"/>
  <c r="AC6" i="17" s="1"/>
  <c r="E127" i="13"/>
  <c r="AB7" i="18" s="1"/>
  <c r="F127" i="13"/>
  <c r="AC7" i="18" s="1"/>
  <c r="J127" i="13"/>
  <c r="AA7" i="17" s="1"/>
  <c r="K127" i="13"/>
  <c r="AB7" i="17" s="1"/>
  <c r="L127" i="13"/>
  <c r="AC7" i="17" s="1"/>
  <c r="E128" i="13"/>
  <c r="AB8" i="18" s="1"/>
  <c r="F128" i="13"/>
  <c r="AC8" i="18" s="1"/>
  <c r="J128" i="13"/>
  <c r="AA8" i="17" s="1"/>
  <c r="K128" i="13"/>
  <c r="AB8" i="17" s="1"/>
  <c r="L128" i="13"/>
  <c r="AC8" i="17" s="1"/>
  <c r="E129" i="13"/>
  <c r="AB9" i="18" s="1"/>
  <c r="F129" i="13"/>
  <c r="AC9" i="18" s="1"/>
  <c r="J129" i="13"/>
  <c r="AA9" i="17" s="1"/>
  <c r="K129" i="13"/>
  <c r="AB9" i="17" s="1"/>
  <c r="L129" i="13"/>
  <c r="AC9" i="17" s="1"/>
  <c r="E130" i="13"/>
  <c r="AB10" i="18" s="1"/>
  <c r="F130" i="13"/>
  <c r="AC10" i="18" s="1"/>
  <c r="J130" i="13"/>
  <c r="AA10" i="17" s="1"/>
  <c r="K130" i="13"/>
  <c r="AB10" i="17" s="1"/>
  <c r="L130" i="13"/>
  <c r="AC10" i="17" s="1"/>
  <c r="E131" i="13"/>
  <c r="AB11" i="18" s="1"/>
  <c r="F131" i="13"/>
  <c r="AC11" i="18" s="1"/>
  <c r="J131" i="13"/>
  <c r="AA11" i="17" s="1"/>
  <c r="K131" i="13"/>
  <c r="AB11" i="17" s="1"/>
  <c r="L131" i="13"/>
  <c r="AC11" i="17" s="1"/>
  <c r="E132" i="13"/>
  <c r="AB12" i="18" s="1"/>
  <c r="F132" i="13"/>
  <c r="AC12" i="18" s="1"/>
  <c r="J132" i="13"/>
  <c r="AA12" i="17" s="1"/>
  <c r="K132" i="13"/>
  <c r="AB12" i="17" s="1"/>
  <c r="L132" i="13"/>
  <c r="AC12" i="17" s="1"/>
  <c r="E133" i="13"/>
  <c r="AB13" i="18" s="1"/>
  <c r="F133" i="13"/>
  <c r="AC13" i="18" s="1"/>
  <c r="J133" i="13"/>
  <c r="AA13" i="17" s="1"/>
  <c r="K133" i="13"/>
  <c r="AB13" i="17" s="1"/>
  <c r="L133" i="13"/>
  <c r="AC13" i="17" s="1"/>
  <c r="E134" i="13"/>
  <c r="AB14" i="18" s="1"/>
  <c r="F134" i="13"/>
  <c r="AC14" i="18" s="1"/>
  <c r="J134" i="13"/>
  <c r="AA14" i="17" s="1"/>
  <c r="K134" i="13"/>
  <c r="AB14" i="17" s="1"/>
  <c r="L134" i="13"/>
  <c r="AC14" i="17" s="1"/>
  <c r="E135" i="13"/>
  <c r="AB15" i="18" s="1"/>
  <c r="F135" i="13"/>
  <c r="AC15" i="18" s="1"/>
  <c r="J135" i="13"/>
  <c r="AA15" i="17" s="1"/>
  <c r="K135" i="13"/>
  <c r="AB15" i="17" s="1"/>
  <c r="L135" i="13"/>
  <c r="AC15" i="17" s="1"/>
  <c r="E136" i="13"/>
  <c r="AB16" i="18" s="1"/>
  <c r="F136" i="13"/>
  <c r="AC16" i="18" s="1"/>
  <c r="J136" i="13"/>
  <c r="AA16" i="17" s="1"/>
  <c r="K136" i="13"/>
  <c r="AB16" i="17" s="1"/>
  <c r="L136" i="13"/>
  <c r="AC16" i="17" s="1"/>
  <c r="E137" i="13"/>
  <c r="AB17" i="18" s="1"/>
  <c r="F137" i="13"/>
  <c r="AC17" i="18" s="1"/>
  <c r="J137" i="13"/>
  <c r="AA17" i="17" s="1"/>
  <c r="K137" i="13"/>
  <c r="AB17" i="17" s="1"/>
  <c r="L137" i="13"/>
  <c r="AC17" i="17" s="1"/>
  <c r="E138" i="13"/>
  <c r="AB18" i="18" s="1"/>
  <c r="F138" i="13"/>
  <c r="AC18" i="18" s="1"/>
  <c r="J138" i="13"/>
  <c r="AA18" i="17" s="1"/>
  <c r="K138" i="13"/>
  <c r="AB18" i="17" s="1"/>
  <c r="L138" i="13"/>
  <c r="AC18" i="17" s="1"/>
  <c r="E139" i="13"/>
  <c r="AB19" i="18" s="1"/>
  <c r="F139" i="13"/>
  <c r="AC19" i="18" s="1"/>
  <c r="J139" i="13"/>
  <c r="AA19" i="17" s="1"/>
  <c r="K139" i="13"/>
  <c r="AB19" i="17" s="1"/>
  <c r="L139" i="13"/>
  <c r="AC19" i="17" s="1"/>
  <c r="D124" i="13"/>
  <c r="AA4" i="18" s="1"/>
  <c r="D125" i="13"/>
  <c r="AA5" i="18" s="1"/>
  <c r="D126" i="13"/>
  <c r="AA6" i="18" s="1"/>
  <c r="D127" i="13"/>
  <c r="AA7" i="18" s="1"/>
  <c r="D128" i="13"/>
  <c r="AA8" i="18" s="1"/>
  <c r="D129" i="13"/>
  <c r="AA9" i="18" s="1"/>
  <c r="D130" i="13"/>
  <c r="AA10" i="18" s="1"/>
  <c r="D131" i="13"/>
  <c r="AA11" i="18" s="1"/>
  <c r="D132" i="13"/>
  <c r="AA12" i="18" s="1"/>
  <c r="D133" i="13"/>
  <c r="AA13" i="18" s="1"/>
  <c r="D134" i="13"/>
  <c r="AA14" i="18" s="1"/>
  <c r="D135" i="13"/>
  <c r="AA15" i="18" s="1"/>
  <c r="D136" i="13"/>
  <c r="AA16" i="18" s="1"/>
  <c r="D137" i="13"/>
  <c r="AA17" i="18" s="1"/>
  <c r="D138" i="13"/>
  <c r="AA18" i="18" s="1"/>
  <c r="D139" i="13"/>
  <c r="AA19" i="18" s="1"/>
  <c r="D123" i="13"/>
  <c r="E123" i="12"/>
  <c r="AB3" i="15" s="1"/>
  <c r="F123" i="12"/>
  <c r="AC3" i="15" s="1"/>
  <c r="J123" i="12"/>
  <c r="AA3" i="14" s="1"/>
  <c r="K123" i="12"/>
  <c r="AB3" i="14" s="1"/>
  <c r="L123" i="12"/>
  <c r="AC3" i="14" s="1"/>
  <c r="E124" i="12"/>
  <c r="AB4" i="15" s="1"/>
  <c r="F124" i="12"/>
  <c r="AC4" i="15" s="1"/>
  <c r="J124" i="12"/>
  <c r="AA4" i="14" s="1"/>
  <c r="K124" i="12"/>
  <c r="AB4" i="14" s="1"/>
  <c r="L124" i="12"/>
  <c r="AC4" i="14" s="1"/>
  <c r="E125" i="12"/>
  <c r="AB5" i="15" s="1"/>
  <c r="F125" i="12"/>
  <c r="AC5" i="15" s="1"/>
  <c r="J125" i="12"/>
  <c r="AA5" i="14" s="1"/>
  <c r="K125" i="12"/>
  <c r="AB5" i="14" s="1"/>
  <c r="L125" i="12"/>
  <c r="AC5" i="14" s="1"/>
  <c r="E126" i="12"/>
  <c r="AB6" i="15" s="1"/>
  <c r="F126" i="12"/>
  <c r="AC6" i="15" s="1"/>
  <c r="J126" i="12"/>
  <c r="AA6" i="14" s="1"/>
  <c r="K126" i="12"/>
  <c r="AB6" i="14" s="1"/>
  <c r="L126" i="12"/>
  <c r="AC6" i="14" s="1"/>
  <c r="E127" i="12"/>
  <c r="AB7" i="15" s="1"/>
  <c r="F127" i="12"/>
  <c r="AC7" i="15" s="1"/>
  <c r="J127" i="12"/>
  <c r="AA7" i="14" s="1"/>
  <c r="K127" i="12"/>
  <c r="AB7" i="14" s="1"/>
  <c r="L127" i="12"/>
  <c r="AC7" i="14" s="1"/>
  <c r="E128" i="12"/>
  <c r="AB8" i="15" s="1"/>
  <c r="F128" i="12"/>
  <c r="AC8" i="15" s="1"/>
  <c r="J128" i="12"/>
  <c r="AA8" i="14" s="1"/>
  <c r="K128" i="12"/>
  <c r="AB8" i="14" s="1"/>
  <c r="L128" i="12"/>
  <c r="AC8" i="14" s="1"/>
  <c r="E129" i="12"/>
  <c r="AB9" i="15" s="1"/>
  <c r="F129" i="12"/>
  <c r="AC9" i="15" s="1"/>
  <c r="J129" i="12"/>
  <c r="AA9" i="14" s="1"/>
  <c r="K129" i="12"/>
  <c r="AB9" i="14" s="1"/>
  <c r="L129" i="12"/>
  <c r="AC9" i="14" s="1"/>
  <c r="E130" i="12"/>
  <c r="AB10" i="15" s="1"/>
  <c r="F130" i="12"/>
  <c r="AC10" i="15" s="1"/>
  <c r="J130" i="12"/>
  <c r="AA10" i="14" s="1"/>
  <c r="K130" i="12"/>
  <c r="AB10" i="14" s="1"/>
  <c r="L130" i="12"/>
  <c r="AC10" i="14" s="1"/>
  <c r="E131" i="12"/>
  <c r="AB11" i="15" s="1"/>
  <c r="F131" i="12"/>
  <c r="AC11" i="15" s="1"/>
  <c r="J131" i="12"/>
  <c r="AA11" i="14" s="1"/>
  <c r="K131" i="12"/>
  <c r="AB11" i="14" s="1"/>
  <c r="L131" i="12"/>
  <c r="AC11" i="14" s="1"/>
  <c r="E132" i="12"/>
  <c r="AB12" i="15" s="1"/>
  <c r="F132" i="12"/>
  <c r="AC12" i="15" s="1"/>
  <c r="J132" i="12"/>
  <c r="AA12" i="14" s="1"/>
  <c r="K132" i="12"/>
  <c r="AB12" i="14" s="1"/>
  <c r="L132" i="12"/>
  <c r="AC12" i="14" s="1"/>
  <c r="E133" i="12"/>
  <c r="AB13" i="15" s="1"/>
  <c r="F133" i="12"/>
  <c r="AC13" i="15" s="1"/>
  <c r="J133" i="12"/>
  <c r="AA13" i="14" s="1"/>
  <c r="K133" i="12"/>
  <c r="AB13" i="14" s="1"/>
  <c r="L133" i="12"/>
  <c r="AC13" i="14" s="1"/>
  <c r="E134" i="12"/>
  <c r="AB14" i="15" s="1"/>
  <c r="F134" i="12"/>
  <c r="AC14" i="15" s="1"/>
  <c r="J134" i="12"/>
  <c r="AA14" i="14" s="1"/>
  <c r="K134" i="12"/>
  <c r="AB14" i="14" s="1"/>
  <c r="L134" i="12"/>
  <c r="AC14" i="14" s="1"/>
  <c r="E135" i="12"/>
  <c r="AB15" i="15" s="1"/>
  <c r="F135" i="12"/>
  <c r="AC15" i="15" s="1"/>
  <c r="J135" i="12"/>
  <c r="AA15" i="14" s="1"/>
  <c r="K135" i="12"/>
  <c r="AB15" i="14" s="1"/>
  <c r="L135" i="12"/>
  <c r="AC15" i="14" s="1"/>
  <c r="E136" i="12"/>
  <c r="AB16" i="15" s="1"/>
  <c r="F136" i="12"/>
  <c r="AC16" i="15" s="1"/>
  <c r="J136" i="12"/>
  <c r="AA16" i="14" s="1"/>
  <c r="K136" i="12"/>
  <c r="AB16" i="14" s="1"/>
  <c r="L136" i="12"/>
  <c r="AC16" i="14" s="1"/>
  <c r="E137" i="12"/>
  <c r="AB17" i="15" s="1"/>
  <c r="T17" i="16" s="1"/>
  <c r="F137" i="12"/>
  <c r="AC17" i="15" s="1"/>
  <c r="J137" i="12"/>
  <c r="AA17" i="14" s="1"/>
  <c r="K137" i="12"/>
  <c r="AB17" i="14" s="1"/>
  <c r="U17" i="16" s="1"/>
  <c r="L137" i="12"/>
  <c r="AC17" i="14" s="1"/>
  <c r="E138" i="12"/>
  <c r="AB18" i="15" s="1"/>
  <c r="T18" i="16" s="1"/>
  <c r="F138" i="12"/>
  <c r="AC18" i="15" s="1"/>
  <c r="J138" i="12"/>
  <c r="AA18" i="14" s="1"/>
  <c r="K138" i="12"/>
  <c r="AB18" i="14" s="1"/>
  <c r="U18" i="16" s="1"/>
  <c r="L138" i="12"/>
  <c r="AC18" i="14" s="1"/>
  <c r="E139" i="12"/>
  <c r="AB19" i="15" s="1"/>
  <c r="T19" i="16" s="1"/>
  <c r="F139" i="12"/>
  <c r="AC19" i="15" s="1"/>
  <c r="J139" i="12"/>
  <c r="AA19" i="14" s="1"/>
  <c r="K139" i="12"/>
  <c r="AB19" i="14" s="1"/>
  <c r="U19" i="16" s="1"/>
  <c r="L139" i="12"/>
  <c r="AC19" i="14" s="1"/>
  <c r="D124" i="12"/>
  <c r="AA4" i="15" s="1"/>
  <c r="D125" i="12"/>
  <c r="AA5" i="15" s="1"/>
  <c r="D126" i="12"/>
  <c r="AA6" i="15" s="1"/>
  <c r="D127" i="12"/>
  <c r="AA7" i="15" s="1"/>
  <c r="D128" i="12"/>
  <c r="AA8" i="15" s="1"/>
  <c r="D129" i="12"/>
  <c r="AA9" i="15" s="1"/>
  <c r="D130" i="12"/>
  <c r="AA10" i="15" s="1"/>
  <c r="D131" i="12"/>
  <c r="AA11" i="15" s="1"/>
  <c r="D132" i="12"/>
  <c r="AA12" i="15" s="1"/>
  <c r="D133" i="12"/>
  <c r="AA13" i="15" s="1"/>
  <c r="D134" i="12"/>
  <c r="AA14" i="15" s="1"/>
  <c r="D135" i="12"/>
  <c r="AA15" i="15" s="1"/>
  <c r="D136" i="12"/>
  <c r="AA16" i="15" s="1"/>
  <c r="D137" i="12"/>
  <c r="AA17" i="15" s="1"/>
  <c r="D138" i="12"/>
  <c r="AA18" i="15" s="1"/>
  <c r="D139" i="12"/>
  <c r="AA19" i="15" s="1"/>
  <c r="D123" i="12"/>
  <c r="AA3" i="15" s="1"/>
  <c r="E106" i="13"/>
  <c r="F106" i="13"/>
  <c r="G106" i="13"/>
  <c r="H106" i="13"/>
  <c r="I106" i="13"/>
  <c r="J106" i="13"/>
  <c r="X3" i="17" s="1"/>
  <c r="K106" i="13"/>
  <c r="Y3" i="17" s="1"/>
  <c r="L106" i="13"/>
  <c r="Z3" i="17" s="1"/>
  <c r="M106" i="13"/>
  <c r="N106" i="13"/>
  <c r="O106" i="13"/>
  <c r="E107" i="13"/>
  <c r="Y4" i="18" s="1"/>
  <c r="F107" i="13"/>
  <c r="Z4" i="18" s="1"/>
  <c r="G107" i="13"/>
  <c r="H107" i="13"/>
  <c r="I107" i="13"/>
  <c r="J107" i="13"/>
  <c r="X4" i="17" s="1"/>
  <c r="K107" i="13"/>
  <c r="Y4" i="17" s="1"/>
  <c r="L107" i="13"/>
  <c r="Z4" i="17" s="1"/>
  <c r="M107" i="13"/>
  <c r="N107" i="13"/>
  <c r="O107" i="13"/>
  <c r="E108" i="13"/>
  <c r="Y5" i="18" s="1"/>
  <c r="F108" i="13"/>
  <c r="Z5" i="18" s="1"/>
  <c r="G108" i="13"/>
  <c r="H108" i="13"/>
  <c r="I108" i="13"/>
  <c r="J108" i="13"/>
  <c r="X5" i="17" s="1"/>
  <c r="K108" i="13"/>
  <c r="Y5" i="17" s="1"/>
  <c r="L108" i="13"/>
  <c r="Z5" i="17" s="1"/>
  <c r="M108" i="13"/>
  <c r="N108" i="13"/>
  <c r="O108" i="13"/>
  <c r="E109" i="13"/>
  <c r="Y6" i="18" s="1"/>
  <c r="F109" i="13"/>
  <c r="Z6" i="18" s="1"/>
  <c r="G109" i="13"/>
  <c r="H109" i="13"/>
  <c r="I109" i="13"/>
  <c r="J109" i="13"/>
  <c r="X6" i="17" s="1"/>
  <c r="K109" i="13"/>
  <c r="Y6" i="17" s="1"/>
  <c r="L109" i="13"/>
  <c r="Z6" i="17" s="1"/>
  <c r="M109" i="13"/>
  <c r="N109" i="13"/>
  <c r="O109" i="13"/>
  <c r="E110" i="13"/>
  <c r="Y7" i="18" s="1"/>
  <c r="F110" i="13"/>
  <c r="Z7" i="18" s="1"/>
  <c r="G110" i="13"/>
  <c r="H110" i="13"/>
  <c r="I110" i="13"/>
  <c r="J110" i="13"/>
  <c r="X7" i="17" s="1"/>
  <c r="K110" i="13"/>
  <c r="Y7" i="17" s="1"/>
  <c r="L110" i="13"/>
  <c r="Z7" i="17" s="1"/>
  <c r="M110" i="13"/>
  <c r="N110" i="13"/>
  <c r="O110" i="13"/>
  <c r="E111" i="13"/>
  <c r="Y8" i="18" s="1"/>
  <c r="F111" i="13"/>
  <c r="Z8" i="18" s="1"/>
  <c r="G111" i="13"/>
  <c r="H111" i="13"/>
  <c r="I111" i="13"/>
  <c r="J111" i="13"/>
  <c r="X8" i="17" s="1"/>
  <c r="K111" i="13"/>
  <c r="Y8" i="17" s="1"/>
  <c r="L111" i="13"/>
  <c r="Z8" i="17" s="1"/>
  <c r="M111" i="13"/>
  <c r="N111" i="13"/>
  <c r="O111" i="13"/>
  <c r="E112" i="13"/>
  <c r="Y9" i="18" s="1"/>
  <c r="F112" i="13"/>
  <c r="Z9" i="18" s="1"/>
  <c r="G112" i="13"/>
  <c r="H112" i="13"/>
  <c r="I112" i="13"/>
  <c r="J112" i="13"/>
  <c r="X9" i="17" s="1"/>
  <c r="K112" i="13"/>
  <c r="Y9" i="17" s="1"/>
  <c r="L112" i="13"/>
  <c r="Z9" i="17" s="1"/>
  <c r="M112" i="13"/>
  <c r="N112" i="13"/>
  <c r="O112" i="13"/>
  <c r="E113" i="13"/>
  <c r="Y10" i="18" s="1"/>
  <c r="F113" i="13"/>
  <c r="Z10" i="18" s="1"/>
  <c r="G113" i="13"/>
  <c r="H113" i="13"/>
  <c r="I113" i="13"/>
  <c r="J113" i="13"/>
  <c r="X10" i="17" s="1"/>
  <c r="K113" i="13"/>
  <c r="Y10" i="17" s="1"/>
  <c r="L113" i="13"/>
  <c r="Z10" i="17" s="1"/>
  <c r="M113" i="13"/>
  <c r="N113" i="13"/>
  <c r="O113" i="13"/>
  <c r="E114" i="13"/>
  <c r="Y11" i="18" s="1"/>
  <c r="F114" i="13"/>
  <c r="Z11" i="18" s="1"/>
  <c r="G114" i="13"/>
  <c r="H114" i="13"/>
  <c r="I114" i="13"/>
  <c r="J114" i="13"/>
  <c r="X11" i="17" s="1"/>
  <c r="K114" i="13"/>
  <c r="Y11" i="17" s="1"/>
  <c r="L114" i="13"/>
  <c r="Z11" i="17" s="1"/>
  <c r="M114" i="13"/>
  <c r="N114" i="13"/>
  <c r="O114" i="13"/>
  <c r="E116" i="13"/>
  <c r="Y13" i="18" s="1"/>
  <c r="F116" i="13"/>
  <c r="Z13" i="18" s="1"/>
  <c r="G116" i="13"/>
  <c r="H116" i="13"/>
  <c r="I116" i="13"/>
  <c r="J116" i="13"/>
  <c r="X13" i="17" s="1"/>
  <c r="K116" i="13"/>
  <c r="Y13" i="17" s="1"/>
  <c r="L116" i="13"/>
  <c r="Z13" i="17" s="1"/>
  <c r="M116" i="13"/>
  <c r="N116" i="13"/>
  <c r="O116" i="13"/>
  <c r="E117" i="13"/>
  <c r="Y14" i="18" s="1"/>
  <c r="F117" i="13"/>
  <c r="Z14" i="18" s="1"/>
  <c r="G117" i="13"/>
  <c r="H117" i="13"/>
  <c r="I117" i="13"/>
  <c r="J117" i="13"/>
  <c r="X14" i="17" s="1"/>
  <c r="K117" i="13"/>
  <c r="Y14" i="17" s="1"/>
  <c r="L117" i="13"/>
  <c r="Z14" i="17" s="1"/>
  <c r="M117" i="13"/>
  <c r="N117" i="13"/>
  <c r="O117" i="13"/>
  <c r="E118" i="13"/>
  <c r="Y15" i="18" s="1"/>
  <c r="F118" i="13"/>
  <c r="Z15" i="18" s="1"/>
  <c r="G118" i="13"/>
  <c r="H118" i="13"/>
  <c r="I118" i="13"/>
  <c r="J118" i="13"/>
  <c r="X15" i="17" s="1"/>
  <c r="K118" i="13"/>
  <c r="Y15" i="17" s="1"/>
  <c r="L118" i="13"/>
  <c r="Z15" i="17" s="1"/>
  <c r="M118" i="13"/>
  <c r="N118" i="13"/>
  <c r="O118" i="13"/>
  <c r="E119" i="13"/>
  <c r="Y16" i="18" s="1"/>
  <c r="F119" i="13"/>
  <c r="Z16" i="18" s="1"/>
  <c r="G119" i="13"/>
  <c r="H119" i="13"/>
  <c r="I119" i="13"/>
  <c r="J119" i="13"/>
  <c r="X16" i="17" s="1"/>
  <c r="K119" i="13"/>
  <c r="Y16" i="17" s="1"/>
  <c r="L119" i="13"/>
  <c r="Z16" i="17" s="1"/>
  <c r="M119" i="13"/>
  <c r="N119" i="13"/>
  <c r="O119" i="13"/>
  <c r="E120" i="13"/>
  <c r="Y17" i="18" s="1"/>
  <c r="F120" i="13"/>
  <c r="Z17" i="18" s="1"/>
  <c r="G120" i="13"/>
  <c r="H120" i="13"/>
  <c r="I120" i="13"/>
  <c r="J120" i="13"/>
  <c r="X17" i="17" s="1"/>
  <c r="K120" i="13"/>
  <c r="Y17" i="17" s="1"/>
  <c r="L120" i="13"/>
  <c r="Z17" i="17" s="1"/>
  <c r="M120" i="13"/>
  <c r="N120" i="13"/>
  <c r="O120" i="13"/>
  <c r="E121" i="13"/>
  <c r="Y18" i="18" s="1"/>
  <c r="F121" i="13"/>
  <c r="Z18" i="18" s="1"/>
  <c r="G121" i="13"/>
  <c r="H121" i="13"/>
  <c r="I121" i="13"/>
  <c r="J121" i="13"/>
  <c r="X18" i="17" s="1"/>
  <c r="K121" i="13"/>
  <c r="Y18" i="17" s="1"/>
  <c r="L121" i="13"/>
  <c r="Z18" i="17" s="1"/>
  <c r="M121" i="13"/>
  <c r="N121" i="13"/>
  <c r="O121" i="13"/>
  <c r="E122" i="13"/>
  <c r="Y19" i="18" s="1"/>
  <c r="F122" i="13"/>
  <c r="Z19" i="18" s="1"/>
  <c r="G122" i="13"/>
  <c r="H122" i="13"/>
  <c r="I122" i="13"/>
  <c r="J122" i="13"/>
  <c r="X19" i="17" s="1"/>
  <c r="K122" i="13"/>
  <c r="Y19" i="17" s="1"/>
  <c r="L122" i="13"/>
  <c r="Z19" i="17" s="1"/>
  <c r="M122" i="13"/>
  <c r="N122" i="13"/>
  <c r="O122" i="13"/>
  <c r="D107" i="13"/>
  <c r="X4" i="18" s="1"/>
  <c r="D108" i="13"/>
  <c r="X5" i="18" s="1"/>
  <c r="D109" i="13"/>
  <c r="X6" i="18" s="1"/>
  <c r="D110" i="13"/>
  <c r="X7" i="18" s="1"/>
  <c r="D111" i="13"/>
  <c r="X8" i="18" s="1"/>
  <c r="D112" i="13"/>
  <c r="X9" i="18" s="1"/>
  <c r="D113" i="13"/>
  <c r="X10" i="18" s="1"/>
  <c r="D114" i="13"/>
  <c r="X11" i="18" s="1"/>
  <c r="D116" i="13"/>
  <c r="X13" i="18" s="1"/>
  <c r="D117" i="13"/>
  <c r="X14" i="18" s="1"/>
  <c r="D118" i="13"/>
  <c r="X15" i="18" s="1"/>
  <c r="D119" i="13"/>
  <c r="X16" i="18" s="1"/>
  <c r="D120" i="13"/>
  <c r="X17" i="18" s="1"/>
  <c r="D121" i="13"/>
  <c r="X18" i="18" s="1"/>
  <c r="D122" i="13"/>
  <c r="X19" i="18" s="1"/>
  <c r="D106" i="13"/>
  <c r="E106" i="12"/>
  <c r="Y3" i="15" s="1"/>
  <c r="F106" i="12"/>
  <c r="Z3" i="15" s="1"/>
  <c r="G106" i="12"/>
  <c r="H106" i="12"/>
  <c r="I106" i="12"/>
  <c r="J106" i="12"/>
  <c r="X3" i="14" s="1"/>
  <c r="K106" i="12"/>
  <c r="Y3" i="14" s="1"/>
  <c r="L106" i="12"/>
  <c r="Z3" i="14" s="1"/>
  <c r="M106" i="12"/>
  <c r="N106" i="12"/>
  <c r="O106" i="12"/>
  <c r="E107" i="12"/>
  <c r="Y4" i="15" s="1"/>
  <c r="F107" i="12"/>
  <c r="Z4" i="15" s="1"/>
  <c r="Z63" i="18" s="1"/>
  <c r="G107" i="12"/>
  <c r="H107" i="12"/>
  <c r="I107" i="12"/>
  <c r="J107" i="12"/>
  <c r="X4" i="14" s="1"/>
  <c r="X63" i="17" s="1"/>
  <c r="K107" i="12"/>
  <c r="Y4" i="14" s="1"/>
  <c r="L107" i="12"/>
  <c r="Z4" i="14" s="1"/>
  <c r="Z63" i="17" s="1"/>
  <c r="M107" i="12"/>
  <c r="N107" i="12"/>
  <c r="O107" i="12"/>
  <c r="E108" i="12"/>
  <c r="Y5" i="15" s="1"/>
  <c r="Y64" i="18" s="1"/>
  <c r="F108" i="12"/>
  <c r="Z5" i="15" s="1"/>
  <c r="Z64" i="18" s="1"/>
  <c r="G108" i="12"/>
  <c r="H108" i="12"/>
  <c r="I108" i="12"/>
  <c r="J108" i="12"/>
  <c r="X5" i="14" s="1"/>
  <c r="X64" i="17" s="1"/>
  <c r="K108" i="12"/>
  <c r="Y5" i="14" s="1"/>
  <c r="Y64" i="17" s="1"/>
  <c r="L108" i="12"/>
  <c r="Z5" i="14" s="1"/>
  <c r="Z64" i="17" s="1"/>
  <c r="M108" i="12"/>
  <c r="N108" i="12"/>
  <c r="O108" i="12"/>
  <c r="E109" i="12"/>
  <c r="Y6" i="15" s="1"/>
  <c r="F109" i="12"/>
  <c r="Z6" i="15" s="1"/>
  <c r="Z65" i="18" s="1"/>
  <c r="G109" i="12"/>
  <c r="H109" i="12"/>
  <c r="I109" i="12"/>
  <c r="J109" i="12"/>
  <c r="X6" i="14" s="1"/>
  <c r="X65" i="17" s="1"/>
  <c r="K109" i="12"/>
  <c r="Y6" i="14" s="1"/>
  <c r="L109" i="12"/>
  <c r="Z6" i="14" s="1"/>
  <c r="Z65" i="17" s="1"/>
  <c r="M109" i="12"/>
  <c r="N109" i="12"/>
  <c r="O109" i="12"/>
  <c r="E110" i="12"/>
  <c r="Y7" i="15" s="1"/>
  <c r="F110" i="12"/>
  <c r="Z7" i="15" s="1"/>
  <c r="Z66" i="18" s="1"/>
  <c r="G110" i="12"/>
  <c r="H110" i="12"/>
  <c r="I110" i="12"/>
  <c r="J110" i="12"/>
  <c r="X7" i="14" s="1"/>
  <c r="X66" i="17" s="1"/>
  <c r="K110" i="12"/>
  <c r="Y7" i="14" s="1"/>
  <c r="L110" i="12"/>
  <c r="Z7" i="14" s="1"/>
  <c r="Z66" i="17" s="1"/>
  <c r="M110" i="12"/>
  <c r="N110" i="12"/>
  <c r="O110" i="12"/>
  <c r="E111" i="12"/>
  <c r="Y8" i="15" s="1"/>
  <c r="F111" i="12"/>
  <c r="Z8" i="15" s="1"/>
  <c r="G111" i="12"/>
  <c r="H111" i="12"/>
  <c r="I111" i="12"/>
  <c r="J111" i="12"/>
  <c r="X8" i="14" s="1"/>
  <c r="K111" i="12"/>
  <c r="Y8" i="14" s="1"/>
  <c r="L111" i="12"/>
  <c r="Z8" i="14" s="1"/>
  <c r="M111" i="12"/>
  <c r="N111" i="12"/>
  <c r="O111" i="12"/>
  <c r="E112" i="12"/>
  <c r="Y9" i="15" s="1"/>
  <c r="F112" i="12"/>
  <c r="Z9" i="15" s="1"/>
  <c r="Z68" i="18" s="1"/>
  <c r="G112" i="12"/>
  <c r="H112" i="12"/>
  <c r="I112" i="12"/>
  <c r="J112" i="12"/>
  <c r="X9" i="14" s="1"/>
  <c r="X68" i="17" s="1"/>
  <c r="K112" i="12"/>
  <c r="Y9" i="14" s="1"/>
  <c r="L112" i="12"/>
  <c r="Z9" i="14" s="1"/>
  <c r="Z68" i="17" s="1"/>
  <c r="M112" i="12"/>
  <c r="N112" i="12"/>
  <c r="O112" i="12"/>
  <c r="E113" i="12"/>
  <c r="Y10" i="15" s="1"/>
  <c r="F113" i="12"/>
  <c r="Z10" i="15" s="1"/>
  <c r="G113" i="12"/>
  <c r="H113" i="12"/>
  <c r="I113" i="12"/>
  <c r="J113" i="12"/>
  <c r="X10" i="14" s="1"/>
  <c r="K113" i="12"/>
  <c r="Y10" i="14" s="1"/>
  <c r="L113" i="12"/>
  <c r="Z10" i="14" s="1"/>
  <c r="M113" i="12"/>
  <c r="N113" i="12"/>
  <c r="O113" i="12"/>
  <c r="E114" i="12"/>
  <c r="Y11" i="15" s="1"/>
  <c r="F114" i="12"/>
  <c r="Z11" i="15" s="1"/>
  <c r="Z70" i="18" s="1"/>
  <c r="G114" i="12"/>
  <c r="H114" i="12"/>
  <c r="I114" i="12"/>
  <c r="J114" i="12"/>
  <c r="X11" i="14" s="1"/>
  <c r="X70" i="17" s="1"/>
  <c r="K114" i="12"/>
  <c r="Y11" i="14" s="1"/>
  <c r="L114" i="12"/>
  <c r="Z11" i="14" s="1"/>
  <c r="M114" i="12"/>
  <c r="N114" i="12"/>
  <c r="O114" i="12"/>
  <c r="E115" i="12"/>
  <c r="Y12" i="15" s="1"/>
  <c r="F115" i="12"/>
  <c r="Z12" i="15" s="1"/>
  <c r="G115" i="12"/>
  <c r="H115" i="12"/>
  <c r="I115" i="12"/>
  <c r="J115" i="12"/>
  <c r="X12" i="14" s="1"/>
  <c r="X71" i="17" s="1"/>
  <c r="K115" i="12"/>
  <c r="Y12" i="14" s="1"/>
  <c r="L115" i="12"/>
  <c r="Z12" i="14" s="1"/>
  <c r="Z71" i="17" s="1"/>
  <c r="M115" i="12"/>
  <c r="N115" i="12"/>
  <c r="O115" i="12"/>
  <c r="E116" i="12"/>
  <c r="Y13" i="15" s="1"/>
  <c r="F116" i="12"/>
  <c r="Z13" i="15" s="1"/>
  <c r="G116" i="12"/>
  <c r="H116" i="12"/>
  <c r="I116" i="12"/>
  <c r="J116" i="12"/>
  <c r="X13" i="14" s="1"/>
  <c r="K116" i="12"/>
  <c r="Y13" i="14" s="1"/>
  <c r="L116" i="12"/>
  <c r="Z13" i="14" s="1"/>
  <c r="M116" i="12"/>
  <c r="N116" i="12"/>
  <c r="O116" i="12"/>
  <c r="E117" i="12"/>
  <c r="Y14" i="15" s="1"/>
  <c r="F117" i="12"/>
  <c r="Z14" i="15" s="1"/>
  <c r="G117" i="12"/>
  <c r="H117" i="12"/>
  <c r="I117" i="12"/>
  <c r="J117" i="12"/>
  <c r="X14" i="14" s="1"/>
  <c r="K117" i="12"/>
  <c r="Y14" i="14" s="1"/>
  <c r="L117" i="12"/>
  <c r="Z14" i="14" s="1"/>
  <c r="M117" i="12"/>
  <c r="N117" i="12"/>
  <c r="O117" i="12"/>
  <c r="E118" i="12"/>
  <c r="Y15" i="15" s="1"/>
  <c r="F118" i="12"/>
  <c r="Z15" i="15" s="1"/>
  <c r="G118" i="12"/>
  <c r="H118" i="12"/>
  <c r="I118" i="12"/>
  <c r="J118" i="12"/>
  <c r="X15" i="14" s="1"/>
  <c r="K118" i="12"/>
  <c r="Y15" i="14" s="1"/>
  <c r="L118" i="12"/>
  <c r="Z15" i="14" s="1"/>
  <c r="M118" i="12"/>
  <c r="N118" i="12"/>
  <c r="O118" i="12"/>
  <c r="E119" i="12"/>
  <c r="Y16" i="15" s="1"/>
  <c r="F119" i="12"/>
  <c r="Z16" i="15" s="1"/>
  <c r="G119" i="12"/>
  <c r="H119" i="12"/>
  <c r="I119" i="12"/>
  <c r="J119" i="12"/>
  <c r="X16" i="14" s="1"/>
  <c r="K119" i="12"/>
  <c r="Y16" i="14" s="1"/>
  <c r="L119" i="12"/>
  <c r="Z16" i="14" s="1"/>
  <c r="M119" i="12"/>
  <c r="N119" i="12"/>
  <c r="O119" i="12"/>
  <c r="E120" i="12"/>
  <c r="Y17" i="15" s="1"/>
  <c r="R17" i="16" s="1"/>
  <c r="F120" i="12"/>
  <c r="Z17" i="15" s="1"/>
  <c r="G120" i="12"/>
  <c r="H120" i="12"/>
  <c r="I120" i="12"/>
  <c r="J120" i="12"/>
  <c r="X17" i="14" s="1"/>
  <c r="K120" i="12"/>
  <c r="Y17" i="14" s="1"/>
  <c r="S17" i="16" s="1"/>
  <c r="L120" i="12"/>
  <c r="Z17" i="14" s="1"/>
  <c r="M120" i="12"/>
  <c r="N120" i="12"/>
  <c r="O120" i="12"/>
  <c r="E121" i="12"/>
  <c r="Y18" i="15" s="1"/>
  <c r="R18" i="16" s="1"/>
  <c r="F121" i="12"/>
  <c r="Z18" i="15" s="1"/>
  <c r="G121" i="12"/>
  <c r="H121" i="12"/>
  <c r="I121" i="12"/>
  <c r="J121" i="12"/>
  <c r="X18" i="14" s="1"/>
  <c r="K121" i="12"/>
  <c r="Y18" i="14" s="1"/>
  <c r="S18" i="16" s="1"/>
  <c r="L121" i="12"/>
  <c r="Z18" i="14" s="1"/>
  <c r="M121" i="12"/>
  <c r="N121" i="12"/>
  <c r="O121" i="12"/>
  <c r="E122" i="12"/>
  <c r="Y19" i="15" s="1"/>
  <c r="R19" i="16" s="1"/>
  <c r="F122" i="12"/>
  <c r="Z19" i="15" s="1"/>
  <c r="G122" i="12"/>
  <c r="H122" i="12"/>
  <c r="I122" i="12"/>
  <c r="J122" i="12"/>
  <c r="X19" i="14" s="1"/>
  <c r="K122" i="12"/>
  <c r="Y19" i="14" s="1"/>
  <c r="S19" i="16" s="1"/>
  <c r="L122" i="12"/>
  <c r="Z19" i="14" s="1"/>
  <c r="M122" i="12"/>
  <c r="N122" i="12"/>
  <c r="O122" i="12"/>
  <c r="D107" i="12"/>
  <c r="X4" i="15" s="1"/>
  <c r="D108" i="12"/>
  <c r="X5" i="15" s="1"/>
  <c r="D109" i="12"/>
  <c r="X6" i="15" s="1"/>
  <c r="D110" i="12"/>
  <c r="X7" i="15" s="1"/>
  <c r="D111" i="12"/>
  <c r="X8" i="15" s="1"/>
  <c r="D112" i="12"/>
  <c r="X9" i="15" s="1"/>
  <c r="D113" i="12"/>
  <c r="X10" i="15" s="1"/>
  <c r="D114" i="12"/>
  <c r="X11" i="15" s="1"/>
  <c r="D115" i="12"/>
  <c r="X12" i="15" s="1"/>
  <c r="X71" i="18" s="1"/>
  <c r="D116" i="12"/>
  <c r="X13" i="15" s="1"/>
  <c r="D117" i="12"/>
  <c r="X14" i="15" s="1"/>
  <c r="D118" i="12"/>
  <c r="X15" i="15" s="1"/>
  <c r="D119" i="12"/>
  <c r="X16" i="15" s="1"/>
  <c r="D120" i="12"/>
  <c r="X17" i="15" s="1"/>
  <c r="D121" i="12"/>
  <c r="X18" i="15" s="1"/>
  <c r="D122" i="12"/>
  <c r="X19" i="15" s="1"/>
  <c r="D106" i="12"/>
  <c r="X3" i="15" s="1"/>
  <c r="E89" i="13"/>
  <c r="F89" i="13"/>
  <c r="G89" i="13"/>
  <c r="H89" i="13"/>
  <c r="I89" i="13"/>
  <c r="J89" i="13"/>
  <c r="U3" i="17" s="1"/>
  <c r="K89" i="13"/>
  <c r="V3" i="17" s="1"/>
  <c r="L89" i="13"/>
  <c r="W3" i="17" s="1"/>
  <c r="M89" i="13"/>
  <c r="N89" i="13"/>
  <c r="O89" i="13"/>
  <c r="E90" i="13"/>
  <c r="V4" i="18" s="1"/>
  <c r="F90" i="13"/>
  <c r="W4" i="18" s="1"/>
  <c r="G90" i="13"/>
  <c r="H90" i="13"/>
  <c r="I90" i="13"/>
  <c r="J90" i="13"/>
  <c r="U4" i="17" s="1"/>
  <c r="K90" i="13"/>
  <c r="V4" i="17" s="1"/>
  <c r="L90" i="13"/>
  <c r="W4" i="17" s="1"/>
  <c r="M90" i="13"/>
  <c r="N90" i="13"/>
  <c r="O90" i="13"/>
  <c r="E91" i="13"/>
  <c r="V5" i="18" s="1"/>
  <c r="F91" i="13"/>
  <c r="W5" i="18" s="1"/>
  <c r="G91" i="13"/>
  <c r="H91" i="13"/>
  <c r="I91" i="13"/>
  <c r="J91" i="13"/>
  <c r="U5" i="17" s="1"/>
  <c r="K91" i="13"/>
  <c r="V5" i="17" s="1"/>
  <c r="L91" i="13"/>
  <c r="W5" i="17" s="1"/>
  <c r="M91" i="13"/>
  <c r="N91" i="13"/>
  <c r="O91" i="13"/>
  <c r="E92" i="13"/>
  <c r="V6" i="18" s="1"/>
  <c r="F92" i="13"/>
  <c r="W6" i="18" s="1"/>
  <c r="G92" i="13"/>
  <c r="H92" i="13"/>
  <c r="I92" i="13"/>
  <c r="J92" i="13"/>
  <c r="U6" i="17" s="1"/>
  <c r="K92" i="13"/>
  <c r="V6" i="17" s="1"/>
  <c r="L92" i="13"/>
  <c r="W6" i="17" s="1"/>
  <c r="M92" i="13"/>
  <c r="N92" i="13"/>
  <c r="O92" i="13"/>
  <c r="E93" i="13"/>
  <c r="V7" i="18" s="1"/>
  <c r="F93" i="13"/>
  <c r="W7" i="18" s="1"/>
  <c r="G93" i="13"/>
  <c r="H93" i="13"/>
  <c r="I93" i="13"/>
  <c r="J93" i="13"/>
  <c r="U7" i="17" s="1"/>
  <c r="K93" i="13"/>
  <c r="V7" i="17" s="1"/>
  <c r="L93" i="13"/>
  <c r="W7" i="17" s="1"/>
  <c r="M93" i="13"/>
  <c r="N93" i="13"/>
  <c r="O93" i="13"/>
  <c r="E94" i="13"/>
  <c r="V8" i="18" s="1"/>
  <c r="F94" i="13"/>
  <c r="W8" i="18" s="1"/>
  <c r="G94" i="13"/>
  <c r="H94" i="13"/>
  <c r="I94" i="13"/>
  <c r="J94" i="13"/>
  <c r="U8" i="17" s="1"/>
  <c r="K94" i="13"/>
  <c r="V8" i="17" s="1"/>
  <c r="L94" i="13"/>
  <c r="W8" i="17" s="1"/>
  <c r="M94" i="13"/>
  <c r="N94" i="13"/>
  <c r="O94" i="13"/>
  <c r="E95" i="13"/>
  <c r="V9" i="18" s="1"/>
  <c r="F95" i="13"/>
  <c r="W9" i="18" s="1"/>
  <c r="G95" i="13"/>
  <c r="H95" i="13"/>
  <c r="I95" i="13"/>
  <c r="J95" i="13"/>
  <c r="U9" i="17" s="1"/>
  <c r="K95" i="13"/>
  <c r="V9" i="17" s="1"/>
  <c r="L95" i="13"/>
  <c r="W9" i="17" s="1"/>
  <c r="M95" i="13"/>
  <c r="N95" i="13"/>
  <c r="O95" i="13"/>
  <c r="E96" i="13"/>
  <c r="V10" i="18" s="1"/>
  <c r="F96" i="13"/>
  <c r="W10" i="18" s="1"/>
  <c r="G96" i="13"/>
  <c r="H96" i="13"/>
  <c r="I96" i="13"/>
  <c r="J96" i="13"/>
  <c r="U10" i="17" s="1"/>
  <c r="K96" i="13"/>
  <c r="V10" i="17" s="1"/>
  <c r="L96" i="13"/>
  <c r="W10" i="17" s="1"/>
  <c r="M96" i="13"/>
  <c r="N96" i="13"/>
  <c r="O96" i="13"/>
  <c r="E97" i="13"/>
  <c r="V11" i="18" s="1"/>
  <c r="F97" i="13"/>
  <c r="W11" i="18" s="1"/>
  <c r="G97" i="13"/>
  <c r="H97" i="13"/>
  <c r="I97" i="13"/>
  <c r="J97" i="13"/>
  <c r="U11" i="17" s="1"/>
  <c r="K97" i="13"/>
  <c r="V11" i="17" s="1"/>
  <c r="L97" i="13"/>
  <c r="W11" i="17" s="1"/>
  <c r="M97" i="13"/>
  <c r="N97" i="13"/>
  <c r="O97" i="13"/>
  <c r="E98" i="13"/>
  <c r="V12" i="18" s="1"/>
  <c r="F98" i="13"/>
  <c r="W12" i="18" s="1"/>
  <c r="G98" i="13"/>
  <c r="H98" i="13"/>
  <c r="I98" i="13"/>
  <c r="J98" i="13"/>
  <c r="U12" i="17" s="1"/>
  <c r="K98" i="13"/>
  <c r="V12" i="17" s="1"/>
  <c r="L98" i="13"/>
  <c r="W12" i="17" s="1"/>
  <c r="M98" i="13"/>
  <c r="N98" i="13"/>
  <c r="O98" i="13"/>
  <c r="E99" i="13"/>
  <c r="V13" i="18" s="1"/>
  <c r="F99" i="13"/>
  <c r="W13" i="18" s="1"/>
  <c r="G99" i="13"/>
  <c r="H99" i="13"/>
  <c r="I99" i="13"/>
  <c r="J99" i="13"/>
  <c r="U13" i="17" s="1"/>
  <c r="K99" i="13"/>
  <c r="V13" i="17" s="1"/>
  <c r="L99" i="13"/>
  <c r="W13" i="17" s="1"/>
  <c r="M99" i="13"/>
  <c r="N99" i="13"/>
  <c r="O99" i="13"/>
  <c r="E100" i="13"/>
  <c r="V14" i="18" s="1"/>
  <c r="F100" i="13"/>
  <c r="W14" i="18" s="1"/>
  <c r="G100" i="13"/>
  <c r="H100" i="13"/>
  <c r="I100" i="13"/>
  <c r="J100" i="13"/>
  <c r="U14" i="17" s="1"/>
  <c r="K100" i="13"/>
  <c r="V14" i="17" s="1"/>
  <c r="L100" i="13"/>
  <c r="W14" i="17" s="1"/>
  <c r="M100" i="13"/>
  <c r="N100" i="13"/>
  <c r="O100" i="13"/>
  <c r="E101" i="13"/>
  <c r="V15" i="18" s="1"/>
  <c r="F101" i="13"/>
  <c r="W15" i="18" s="1"/>
  <c r="G101" i="13"/>
  <c r="H101" i="13"/>
  <c r="I101" i="13"/>
  <c r="J101" i="13"/>
  <c r="U15" i="17" s="1"/>
  <c r="K101" i="13"/>
  <c r="V15" i="17" s="1"/>
  <c r="L101" i="13"/>
  <c r="W15" i="17" s="1"/>
  <c r="M101" i="13"/>
  <c r="N101" i="13"/>
  <c r="O101" i="13"/>
  <c r="E102" i="13"/>
  <c r="V16" i="18" s="1"/>
  <c r="F102" i="13"/>
  <c r="W16" i="18" s="1"/>
  <c r="G102" i="13"/>
  <c r="H102" i="13"/>
  <c r="I102" i="13"/>
  <c r="J102" i="13"/>
  <c r="U16" i="17" s="1"/>
  <c r="K102" i="13"/>
  <c r="V16" i="17" s="1"/>
  <c r="L102" i="13"/>
  <c r="W16" i="17" s="1"/>
  <c r="M102" i="13"/>
  <c r="N102" i="13"/>
  <c r="O102" i="13"/>
  <c r="E103" i="13"/>
  <c r="V17" i="18" s="1"/>
  <c r="F103" i="13"/>
  <c r="W17" i="18" s="1"/>
  <c r="G103" i="13"/>
  <c r="H103" i="13"/>
  <c r="I103" i="13"/>
  <c r="J103" i="13"/>
  <c r="U17" i="17" s="1"/>
  <c r="K103" i="13"/>
  <c r="V17" i="17" s="1"/>
  <c r="L103" i="13"/>
  <c r="W17" i="17" s="1"/>
  <c r="M103" i="13"/>
  <c r="N103" i="13"/>
  <c r="O103" i="13"/>
  <c r="E104" i="13"/>
  <c r="V18" i="18" s="1"/>
  <c r="F104" i="13"/>
  <c r="W18" i="18" s="1"/>
  <c r="G104" i="13"/>
  <c r="H104" i="13"/>
  <c r="I104" i="13"/>
  <c r="J104" i="13"/>
  <c r="U18" i="17" s="1"/>
  <c r="K104" i="13"/>
  <c r="V18" i="17" s="1"/>
  <c r="L104" i="13"/>
  <c r="W18" i="17" s="1"/>
  <c r="M104" i="13"/>
  <c r="N104" i="13"/>
  <c r="O104" i="13"/>
  <c r="E105" i="13"/>
  <c r="V19" i="18" s="1"/>
  <c r="F105" i="13"/>
  <c r="W19" i="18" s="1"/>
  <c r="G105" i="13"/>
  <c r="H105" i="13"/>
  <c r="I105" i="13"/>
  <c r="J105" i="13"/>
  <c r="U19" i="17" s="1"/>
  <c r="K105" i="13"/>
  <c r="V19" i="17" s="1"/>
  <c r="L105" i="13"/>
  <c r="W19" i="17" s="1"/>
  <c r="M105" i="13"/>
  <c r="N105" i="13"/>
  <c r="O105" i="13"/>
  <c r="D90" i="13"/>
  <c r="U4" i="18" s="1"/>
  <c r="D91" i="13"/>
  <c r="U5" i="18" s="1"/>
  <c r="D92" i="13"/>
  <c r="U6" i="18" s="1"/>
  <c r="D93" i="13"/>
  <c r="U7" i="18" s="1"/>
  <c r="D94" i="13"/>
  <c r="U8" i="18" s="1"/>
  <c r="D95" i="13"/>
  <c r="U9" i="18" s="1"/>
  <c r="D96" i="13"/>
  <c r="U10" i="18" s="1"/>
  <c r="D97" i="13"/>
  <c r="U11" i="18" s="1"/>
  <c r="D98" i="13"/>
  <c r="U12" i="18" s="1"/>
  <c r="D99" i="13"/>
  <c r="U13" i="18" s="1"/>
  <c r="D100" i="13"/>
  <c r="U14" i="18" s="1"/>
  <c r="D101" i="13"/>
  <c r="U15" i="18" s="1"/>
  <c r="D102" i="13"/>
  <c r="U16" i="18" s="1"/>
  <c r="D103" i="13"/>
  <c r="U17" i="18" s="1"/>
  <c r="D104" i="13"/>
  <c r="U18" i="18" s="1"/>
  <c r="D105" i="13"/>
  <c r="U19" i="18" s="1"/>
  <c r="D89" i="13"/>
  <c r="E89" i="12"/>
  <c r="V3" i="15" s="1"/>
  <c r="F89" i="12"/>
  <c r="W3" i="15" s="1"/>
  <c r="G89" i="12"/>
  <c r="H89" i="12"/>
  <c r="I89" i="12"/>
  <c r="J89" i="12"/>
  <c r="U3" i="14" s="1"/>
  <c r="K89" i="12"/>
  <c r="V3" i="14" s="1"/>
  <c r="L89" i="12"/>
  <c r="W3" i="14" s="1"/>
  <c r="M89" i="12"/>
  <c r="N89" i="12"/>
  <c r="O89" i="12"/>
  <c r="E90" i="12"/>
  <c r="V4" i="15" s="1"/>
  <c r="F90" i="12"/>
  <c r="W4" i="15" s="1"/>
  <c r="G90" i="12"/>
  <c r="H90" i="12"/>
  <c r="I90" i="12"/>
  <c r="J90" i="12"/>
  <c r="U4" i="14" s="1"/>
  <c r="K90" i="12"/>
  <c r="V4" i="14" s="1"/>
  <c r="L90" i="12"/>
  <c r="W4" i="14" s="1"/>
  <c r="M90" i="12"/>
  <c r="N90" i="12"/>
  <c r="O90" i="12"/>
  <c r="E91" i="12"/>
  <c r="V5" i="15" s="1"/>
  <c r="F91" i="12"/>
  <c r="W5" i="15" s="1"/>
  <c r="G91" i="12"/>
  <c r="H91" i="12"/>
  <c r="I91" i="12"/>
  <c r="J91" i="12"/>
  <c r="U5" i="14" s="1"/>
  <c r="K91" i="12"/>
  <c r="V5" i="14" s="1"/>
  <c r="L91" i="12"/>
  <c r="W5" i="14" s="1"/>
  <c r="M91" i="12"/>
  <c r="N91" i="12"/>
  <c r="O91" i="12"/>
  <c r="E92" i="12"/>
  <c r="V6" i="15" s="1"/>
  <c r="F92" i="12"/>
  <c r="W6" i="15" s="1"/>
  <c r="G92" i="12"/>
  <c r="H92" i="12"/>
  <c r="I92" i="12"/>
  <c r="J92" i="12"/>
  <c r="U6" i="14" s="1"/>
  <c r="K92" i="12"/>
  <c r="V6" i="14" s="1"/>
  <c r="L92" i="12"/>
  <c r="W6" i="14" s="1"/>
  <c r="M92" i="12"/>
  <c r="N92" i="12"/>
  <c r="O92" i="12"/>
  <c r="E93" i="12"/>
  <c r="V7" i="15" s="1"/>
  <c r="F93" i="12"/>
  <c r="W7" i="15" s="1"/>
  <c r="G93" i="12"/>
  <c r="H93" i="12"/>
  <c r="I93" i="12"/>
  <c r="J93" i="12"/>
  <c r="U7" i="14" s="1"/>
  <c r="K93" i="12"/>
  <c r="V7" i="14" s="1"/>
  <c r="L93" i="12"/>
  <c r="W7" i="14" s="1"/>
  <c r="M93" i="12"/>
  <c r="N93" i="12"/>
  <c r="O93" i="12"/>
  <c r="E94" i="12"/>
  <c r="V8" i="15" s="1"/>
  <c r="F94" i="12"/>
  <c r="W8" i="15" s="1"/>
  <c r="G94" i="12"/>
  <c r="H94" i="12"/>
  <c r="I94" i="12"/>
  <c r="J94" i="12"/>
  <c r="U8" i="14" s="1"/>
  <c r="K94" i="12"/>
  <c r="V8" i="14" s="1"/>
  <c r="L94" i="12"/>
  <c r="W8" i="14" s="1"/>
  <c r="M94" i="12"/>
  <c r="N94" i="12"/>
  <c r="O94" i="12"/>
  <c r="E95" i="12"/>
  <c r="V9" i="15" s="1"/>
  <c r="F95" i="12"/>
  <c r="W9" i="15" s="1"/>
  <c r="G95" i="12"/>
  <c r="H95" i="12"/>
  <c r="I95" i="12"/>
  <c r="J95" i="12"/>
  <c r="U9" i="14" s="1"/>
  <c r="K95" i="12"/>
  <c r="V9" i="14" s="1"/>
  <c r="L95" i="12"/>
  <c r="W9" i="14" s="1"/>
  <c r="M95" i="12"/>
  <c r="N95" i="12"/>
  <c r="O95" i="12"/>
  <c r="E96" i="12"/>
  <c r="V10" i="15" s="1"/>
  <c r="F96" i="12"/>
  <c r="W10" i="15" s="1"/>
  <c r="G96" i="12"/>
  <c r="H96" i="12"/>
  <c r="I96" i="12"/>
  <c r="J96" i="12"/>
  <c r="U10" i="14" s="1"/>
  <c r="K96" i="12"/>
  <c r="V10" i="14" s="1"/>
  <c r="L96" i="12"/>
  <c r="W10" i="14" s="1"/>
  <c r="M96" i="12"/>
  <c r="N96" i="12"/>
  <c r="O96" i="12"/>
  <c r="E97" i="12"/>
  <c r="V11" i="15" s="1"/>
  <c r="F97" i="12"/>
  <c r="W11" i="15" s="1"/>
  <c r="G97" i="12"/>
  <c r="H97" i="12"/>
  <c r="I97" i="12"/>
  <c r="J97" i="12"/>
  <c r="U11" i="14" s="1"/>
  <c r="K97" i="12"/>
  <c r="V11" i="14" s="1"/>
  <c r="L97" i="12"/>
  <c r="W11" i="14" s="1"/>
  <c r="M97" i="12"/>
  <c r="N97" i="12"/>
  <c r="O97" i="12"/>
  <c r="E98" i="12"/>
  <c r="V12" i="15" s="1"/>
  <c r="F98" i="12"/>
  <c r="W12" i="15" s="1"/>
  <c r="G98" i="12"/>
  <c r="H98" i="12"/>
  <c r="I98" i="12"/>
  <c r="J98" i="12"/>
  <c r="U12" i="14" s="1"/>
  <c r="K98" i="12"/>
  <c r="V12" i="14" s="1"/>
  <c r="L98" i="12"/>
  <c r="W12" i="14" s="1"/>
  <c r="M98" i="12"/>
  <c r="N98" i="12"/>
  <c r="O98" i="12"/>
  <c r="E99" i="12"/>
  <c r="V13" i="15" s="1"/>
  <c r="F99" i="12"/>
  <c r="W13" i="15" s="1"/>
  <c r="G99" i="12"/>
  <c r="H99" i="12"/>
  <c r="I99" i="12"/>
  <c r="J99" i="12"/>
  <c r="U13" i="14" s="1"/>
  <c r="K99" i="12"/>
  <c r="V13" i="14" s="1"/>
  <c r="L99" i="12"/>
  <c r="W13" i="14" s="1"/>
  <c r="M99" i="12"/>
  <c r="N99" i="12"/>
  <c r="O99" i="12"/>
  <c r="E100" i="12"/>
  <c r="V14" i="15" s="1"/>
  <c r="F100" i="12"/>
  <c r="W14" i="15" s="1"/>
  <c r="G100" i="12"/>
  <c r="H100" i="12"/>
  <c r="I100" i="12"/>
  <c r="J100" i="12"/>
  <c r="U14" i="14" s="1"/>
  <c r="K100" i="12"/>
  <c r="V14" i="14" s="1"/>
  <c r="L100" i="12"/>
  <c r="W14" i="14" s="1"/>
  <c r="M100" i="12"/>
  <c r="N100" i="12"/>
  <c r="O100" i="12"/>
  <c r="E101" i="12"/>
  <c r="V15" i="15" s="1"/>
  <c r="F101" i="12"/>
  <c r="W15" i="15" s="1"/>
  <c r="G101" i="12"/>
  <c r="H101" i="12"/>
  <c r="I101" i="12"/>
  <c r="J101" i="12"/>
  <c r="U15" i="14" s="1"/>
  <c r="K101" i="12"/>
  <c r="V15" i="14" s="1"/>
  <c r="L101" i="12"/>
  <c r="W15" i="14" s="1"/>
  <c r="M101" i="12"/>
  <c r="N101" i="12"/>
  <c r="O101" i="12"/>
  <c r="E102" i="12"/>
  <c r="V16" i="15" s="1"/>
  <c r="F102" i="12"/>
  <c r="W16" i="15" s="1"/>
  <c r="G102" i="12"/>
  <c r="H102" i="12"/>
  <c r="I102" i="12"/>
  <c r="J102" i="12"/>
  <c r="U16" i="14" s="1"/>
  <c r="K102" i="12"/>
  <c r="V16" i="14" s="1"/>
  <c r="L102" i="12"/>
  <c r="W16" i="14" s="1"/>
  <c r="M102" i="12"/>
  <c r="N102" i="12"/>
  <c r="O102" i="12"/>
  <c r="E103" i="12"/>
  <c r="V17" i="15" s="1"/>
  <c r="P17" i="16" s="1"/>
  <c r="F103" i="12"/>
  <c r="W17" i="15" s="1"/>
  <c r="G103" i="12"/>
  <c r="H103" i="12"/>
  <c r="I103" i="12"/>
  <c r="J103" i="12"/>
  <c r="U17" i="14" s="1"/>
  <c r="K103" i="12"/>
  <c r="V17" i="14" s="1"/>
  <c r="Q17" i="16" s="1"/>
  <c r="L103" i="12"/>
  <c r="W17" i="14" s="1"/>
  <c r="M103" i="12"/>
  <c r="N103" i="12"/>
  <c r="O103" i="12"/>
  <c r="E104" i="12"/>
  <c r="V18" i="15" s="1"/>
  <c r="P18" i="16" s="1"/>
  <c r="F104" i="12"/>
  <c r="W18" i="15" s="1"/>
  <c r="G104" i="12"/>
  <c r="H104" i="12"/>
  <c r="I104" i="12"/>
  <c r="J104" i="12"/>
  <c r="U18" i="14" s="1"/>
  <c r="K104" i="12"/>
  <c r="V18" i="14" s="1"/>
  <c r="Q18" i="16" s="1"/>
  <c r="L104" i="12"/>
  <c r="W18" i="14" s="1"/>
  <c r="M104" i="12"/>
  <c r="N104" i="12"/>
  <c r="O104" i="12"/>
  <c r="E105" i="12"/>
  <c r="V19" i="15" s="1"/>
  <c r="P19" i="16" s="1"/>
  <c r="F105" i="12"/>
  <c r="W19" i="15" s="1"/>
  <c r="G105" i="12"/>
  <c r="H105" i="12"/>
  <c r="I105" i="12"/>
  <c r="J105" i="12"/>
  <c r="U19" i="14" s="1"/>
  <c r="K105" i="12"/>
  <c r="V19" i="14" s="1"/>
  <c r="Q19" i="16" s="1"/>
  <c r="L105" i="12"/>
  <c r="W19" i="14" s="1"/>
  <c r="M105" i="12"/>
  <c r="N105" i="12"/>
  <c r="O105" i="12"/>
  <c r="D90" i="12"/>
  <c r="U4" i="15" s="1"/>
  <c r="D91" i="12"/>
  <c r="U5" i="15" s="1"/>
  <c r="D92" i="12"/>
  <c r="U6" i="15" s="1"/>
  <c r="D93" i="12"/>
  <c r="U7" i="15" s="1"/>
  <c r="D94" i="12"/>
  <c r="U8" i="15" s="1"/>
  <c r="D95" i="12"/>
  <c r="U9" i="15" s="1"/>
  <c r="D96" i="12"/>
  <c r="U10" i="15" s="1"/>
  <c r="D97" i="12"/>
  <c r="U11" i="15" s="1"/>
  <c r="D98" i="12"/>
  <c r="U12" i="15" s="1"/>
  <c r="D99" i="12"/>
  <c r="U13" i="15" s="1"/>
  <c r="D100" i="12"/>
  <c r="U14" i="15" s="1"/>
  <c r="D101" i="12"/>
  <c r="U15" i="15" s="1"/>
  <c r="D102" i="12"/>
  <c r="U16" i="15" s="1"/>
  <c r="D103" i="12"/>
  <c r="U17" i="15" s="1"/>
  <c r="D104" i="12"/>
  <c r="U18" i="15" s="1"/>
  <c r="D105" i="12"/>
  <c r="U19" i="15" s="1"/>
  <c r="D89" i="12"/>
  <c r="U3" i="15" s="1"/>
  <c r="AF65" i="17" l="1"/>
  <c r="Z70" i="17"/>
  <c r="U25" i="15"/>
  <c r="X25" i="15"/>
  <c r="AD25" i="15"/>
  <c r="V27" i="15"/>
  <c r="Y27" i="15"/>
  <c r="AF26" i="15"/>
  <c r="AE62" i="17"/>
  <c r="AE27" i="14"/>
  <c r="W26" i="15"/>
  <c r="Z26" i="15"/>
  <c r="U26" i="15"/>
  <c r="V26" i="15"/>
  <c r="W27" i="14"/>
  <c r="X26" i="15"/>
  <c r="Y67" i="18"/>
  <c r="AY67" i="17" s="1"/>
  <c r="Y26" i="15"/>
  <c r="Z62" i="17"/>
  <c r="Z27" i="14"/>
  <c r="AA27" i="15"/>
  <c r="AC26" i="14"/>
  <c r="AD26" i="15"/>
  <c r="AE67" i="18"/>
  <c r="AY69" i="17" s="1"/>
  <c r="AE26" i="15"/>
  <c r="AD62" i="17"/>
  <c r="AD27" i="14"/>
  <c r="W25" i="15"/>
  <c r="W26" i="14"/>
  <c r="V27" i="14"/>
  <c r="Z25" i="15"/>
  <c r="Z26" i="14"/>
  <c r="Y62" i="17"/>
  <c r="Y27" i="14"/>
  <c r="AC25" i="15"/>
  <c r="AB26" i="14"/>
  <c r="AC27" i="14"/>
  <c r="AF25" i="15"/>
  <c r="V25" i="15"/>
  <c r="V26" i="14"/>
  <c r="U27" i="14"/>
  <c r="Y25" i="15"/>
  <c r="Y67" i="17"/>
  <c r="AY78" i="17" s="1"/>
  <c r="Y26" i="14"/>
  <c r="X62" i="17"/>
  <c r="X27" i="14"/>
  <c r="AA25" i="15"/>
  <c r="AB25" i="15"/>
  <c r="AA26" i="14"/>
  <c r="AB27" i="14"/>
  <c r="AE25" i="15"/>
  <c r="AF27" i="15"/>
  <c r="X26" i="14"/>
  <c r="AC26" i="15"/>
  <c r="AA27" i="14"/>
  <c r="AF26" i="14"/>
  <c r="AE27" i="15"/>
  <c r="W27" i="15"/>
  <c r="AF62" i="17"/>
  <c r="AF27" i="14"/>
  <c r="AA26" i="15"/>
  <c r="AB26" i="15"/>
  <c r="AC27" i="15"/>
  <c r="AD27" i="15"/>
  <c r="AE67" i="17"/>
  <c r="AY80" i="17" s="1"/>
  <c r="AE26" i="14"/>
  <c r="Z27" i="15"/>
  <c r="U26" i="14"/>
  <c r="U27" i="15"/>
  <c r="X27" i="15"/>
  <c r="AB27" i="15"/>
  <c r="AD26" i="14"/>
  <c r="AG23" i="18"/>
  <c r="AG25" i="18"/>
  <c r="AI23" i="18"/>
  <c r="AI25" i="18"/>
  <c r="W25" i="17"/>
  <c r="V25" i="17"/>
  <c r="AK23" i="18"/>
  <c r="AK25" i="18"/>
  <c r="U25" i="17"/>
  <c r="AF25" i="17"/>
  <c r="AJ23" i="18"/>
  <c r="AJ25" i="18"/>
  <c r="AC25" i="17"/>
  <c r="AE25" i="17"/>
  <c r="Z25" i="17"/>
  <c r="AB25" i="17"/>
  <c r="AD25" i="17"/>
  <c r="Y25" i="17"/>
  <c r="AA25" i="17"/>
  <c r="I24" i="16"/>
  <c r="X25" i="17"/>
  <c r="AH21" i="18"/>
  <c r="AH25" i="18"/>
  <c r="W24" i="17"/>
  <c r="AL23" i="18"/>
  <c r="AL25" i="18"/>
  <c r="W25" i="14"/>
  <c r="V25" i="14"/>
  <c r="V24" i="17"/>
  <c r="X24" i="17"/>
  <c r="U25" i="14"/>
  <c r="U24" i="17"/>
  <c r="AF24" i="18"/>
  <c r="X69" i="17"/>
  <c r="AQ78" i="17" s="1"/>
  <c r="X25" i="14"/>
  <c r="AC25" i="14"/>
  <c r="AD69" i="18"/>
  <c r="AQ69" i="17" s="1"/>
  <c r="AE69" i="17"/>
  <c r="AR80" i="17" s="1"/>
  <c r="AE25" i="14"/>
  <c r="AB25" i="14"/>
  <c r="AD25" i="14"/>
  <c r="AA25" i="14"/>
  <c r="Z69" i="18"/>
  <c r="AS67" i="17" s="1"/>
  <c r="AF69" i="18"/>
  <c r="AS69" i="17" s="1"/>
  <c r="Y69" i="18"/>
  <c r="AR67" i="17" s="1"/>
  <c r="AE69" i="18"/>
  <c r="AR69" i="17" s="1"/>
  <c r="Z25" i="14"/>
  <c r="Y24" i="17"/>
  <c r="AC24" i="18"/>
  <c r="AF69" i="17"/>
  <c r="AS80" i="17" s="1"/>
  <c r="AF25" i="14"/>
  <c r="Y69" i="17"/>
  <c r="AR78" i="17" s="1"/>
  <c r="Y25" i="14"/>
  <c r="AA24" i="18"/>
  <c r="AB24" i="18"/>
  <c r="U24" i="18"/>
  <c r="X24" i="18"/>
  <c r="AE24" i="18"/>
  <c r="Z24" i="18"/>
  <c r="AC24" i="17"/>
  <c r="AB24" i="17"/>
  <c r="AF24" i="17"/>
  <c r="AF64" i="18"/>
  <c r="W24" i="18"/>
  <c r="Y24" i="18"/>
  <c r="V24" i="18"/>
  <c r="Z24" i="17"/>
  <c r="AA24" i="17"/>
  <c r="AD24" i="18"/>
  <c r="AE24" i="17"/>
  <c r="AD24" i="17"/>
  <c r="AI21" i="18"/>
  <c r="AA72" i="18"/>
  <c r="AA64" i="18"/>
  <c r="AA74" i="17"/>
  <c r="AC72" i="17"/>
  <c r="AC71" i="18"/>
  <c r="AB69" i="17"/>
  <c r="AR79" i="17" s="1"/>
  <c r="AA66" i="17"/>
  <c r="AC64" i="17"/>
  <c r="AC63" i="18"/>
  <c r="H21" i="16"/>
  <c r="H20" i="16"/>
  <c r="U71" i="17"/>
  <c r="U66" i="18"/>
  <c r="W75" i="17"/>
  <c r="U73" i="17"/>
  <c r="W69" i="18"/>
  <c r="AS66" i="17" s="1"/>
  <c r="U65" i="17"/>
  <c r="V64" i="18"/>
  <c r="V62" i="17"/>
  <c r="X74" i="18"/>
  <c r="H24" i="16"/>
  <c r="W65" i="17"/>
  <c r="U74" i="18"/>
  <c r="X65" i="18"/>
  <c r="Z74" i="18"/>
  <c r="Z72" i="17"/>
  <c r="I20" i="16"/>
  <c r="AA74" i="18"/>
  <c r="AA66" i="18"/>
  <c r="AC74" i="17"/>
  <c r="AC73" i="18"/>
  <c r="AA68" i="17"/>
  <c r="AC66" i="17"/>
  <c r="AC65" i="18"/>
  <c r="H22" i="16"/>
  <c r="W73" i="17"/>
  <c r="U63" i="17"/>
  <c r="U68" i="18"/>
  <c r="W75" i="18"/>
  <c r="Y73" i="17"/>
  <c r="Z72" i="18"/>
  <c r="I22" i="16"/>
  <c r="I21" i="16"/>
  <c r="AH23" i="18"/>
  <c r="X63" i="18"/>
  <c r="Z74" i="17"/>
  <c r="X72" i="17"/>
  <c r="AA71" i="18"/>
  <c r="AA63" i="18"/>
  <c r="AC75" i="17"/>
  <c r="AC74" i="18"/>
  <c r="AA69" i="17"/>
  <c r="AQ79" i="17" s="1"/>
  <c r="AC66" i="18"/>
  <c r="AB64" i="17"/>
  <c r="AA72" i="17"/>
  <c r="AC70" i="17"/>
  <c r="AC69" i="18"/>
  <c r="AS68" i="17" s="1"/>
  <c r="AB67" i="17"/>
  <c r="AY79" i="17" s="1"/>
  <c r="AA64" i="17"/>
  <c r="AC62" i="17"/>
  <c r="AL21" i="18"/>
  <c r="W74" i="18"/>
  <c r="W72" i="17"/>
  <c r="U70" i="17"/>
  <c r="V69" i="18"/>
  <c r="AR66" i="17" s="1"/>
  <c r="V67" i="17"/>
  <c r="AY77" i="17" s="1"/>
  <c r="W66" i="18"/>
  <c r="W64" i="17"/>
  <c r="U62" i="17"/>
  <c r="X73" i="18"/>
  <c r="AK21" i="18"/>
  <c r="X64" i="18"/>
  <c r="X75" i="17"/>
  <c r="U65" i="18"/>
  <c r="U73" i="18"/>
  <c r="Y24" i="16"/>
  <c r="U72" i="18"/>
  <c r="U75" i="17"/>
  <c r="W71" i="18"/>
  <c r="V64" i="17"/>
  <c r="W63" i="18"/>
  <c r="X72" i="18"/>
  <c r="AA69" i="18"/>
  <c r="AQ68" i="17" s="1"/>
  <c r="AA75" i="17"/>
  <c r="AC73" i="17"/>
  <c r="AC72" i="18"/>
  <c r="AB69" i="18"/>
  <c r="AR68" i="17" s="1"/>
  <c r="AC65" i="17"/>
  <c r="AC64" i="18"/>
  <c r="AB62" i="17"/>
  <c r="X24" i="16"/>
  <c r="AJ62" i="18"/>
  <c r="AA68" i="18"/>
  <c r="AC75" i="18"/>
  <c r="AB73" i="17"/>
  <c r="AA70" i="17"/>
  <c r="AC68" i="17"/>
  <c r="AA62" i="17"/>
  <c r="Z21" i="16"/>
  <c r="W74" i="17"/>
  <c r="U63" i="18"/>
  <c r="V69" i="17"/>
  <c r="AR77" i="17" s="1"/>
  <c r="U64" i="17"/>
  <c r="U70" i="18"/>
  <c r="W73" i="18"/>
  <c r="W71" i="17"/>
  <c r="U69" i="17"/>
  <c r="AQ77" i="17" s="1"/>
  <c r="W65" i="18"/>
  <c r="W63" i="17"/>
  <c r="X70" i="18"/>
  <c r="Z73" i="18"/>
  <c r="U72" i="17"/>
  <c r="W66" i="17"/>
  <c r="X69" i="18"/>
  <c r="AQ67" i="17" s="1"/>
  <c r="X74" i="17"/>
  <c r="U71" i="18"/>
  <c r="W68" i="18"/>
  <c r="Z24" i="16"/>
  <c r="Q16" i="16"/>
  <c r="V75" i="17"/>
  <c r="AC70" i="18"/>
  <c r="AC63" i="17"/>
  <c r="V4" i="16"/>
  <c r="AE63" i="18"/>
  <c r="Q15" i="16"/>
  <c r="V74" i="17"/>
  <c r="P9" i="16"/>
  <c r="V68" i="18"/>
  <c r="Q7" i="16"/>
  <c r="V66" i="17"/>
  <c r="S15" i="16"/>
  <c r="Y74" i="17"/>
  <c r="R9" i="16"/>
  <c r="Y68" i="18"/>
  <c r="S7" i="16"/>
  <c r="Y66" i="17"/>
  <c r="U12" i="16"/>
  <c r="AB71" i="17"/>
  <c r="T11" i="16"/>
  <c r="AB70" i="18"/>
  <c r="U4" i="16"/>
  <c r="AB63" i="17"/>
  <c r="T3" i="16"/>
  <c r="V13" i="16"/>
  <c r="AE72" i="18"/>
  <c r="W9" i="16"/>
  <c r="AE68" i="17"/>
  <c r="AD23" i="14"/>
  <c r="AD67" i="17"/>
  <c r="AX80" i="17" s="1"/>
  <c r="AA22" i="16"/>
  <c r="U11" i="16"/>
  <c r="AB70" i="17"/>
  <c r="R12" i="16"/>
  <c r="Y71" i="18"/>
  <c r="AA65" i="17"/>
  <c r="W16" i="16"/>
  <c r="AE75" i="17"/>
  <c r="U69" i="18"/>
  <c r="AQ66" i="17" s="1"/>
  <c r="U74" i="17"/>
  <c r="V73" i="18"/>
  <c r="Q12" i="16"/>
  <c r="V71" i="17"/>
  <c r="W70" i="18"/>
  <c r="W68" i="17"/>
  <c r="U66" i="17"/>
  <c r="P6" i="16"/>
  <c r="V65" i="18"/>
  <c r="Q4" i="16"/>
  <c r="V63" i="17"/>
  <c r="R14" i="16"/>
  <c r="Y73" i="18"/>
  <c r="S12" i="16"/>
  <c r="Y71" i="17"/>
  <c r="R6" i="16"/>
  <c r="Y65" i="18"/>
  <c r="S4" i="16"/>
  <c r="Y63" i="17"/>
  <c r="AA73" i="18"/>
  <c r="AA65" i="18"/>
  <c r="U15" i="16"/>
  <c r="AB74" i="17"/>
  <c r="AB73" i="18"/>
  <c r="AA71" i="17"/>
  <c r="AC69" i="17"/>
  <c r="AS79" i="17" s="1"/>
  <c r="AC68" i="18"/>
  <c r="U7" i="16"/>
  <c r="AB66" i="17"/>
  <c r="T6" i="16"/>
  <c r="AB65" i="18"/>
  <c r="AA63" i="17"/>
  <c r="V6" i="16"/>
  <c r="AE65" i="18"/>
  <c r="AK62" i="18"/>
  <c r="S16" i="16"/>
  <c r="Y75" i="17"/>
  <c r="AA23" i="15"/>
  <c r="AA67" i="18"/>
  <c r="AX68" i="17" s="1"/>
  <c r="AC71" i="17"/>
  <c r="P11" i="16"/>
  <c r="V70" i="18"/>
  <c r="Q9" i="16"/>
  <c r="V68" i="17"/>
  <c r="W23" i="15"/>
  <c r="W67" i="18"/>
  <c r="AZ66" i="17" s="1"/>
  <c r="P3" i="16"/>
  <c r="X68" i="18"/>
  <c r="Z75" i="18"/>
  <c r="Z73" i="17"/>
  <c r="R11" i="16"/>
  <c r="Y70" i="18"/>
  <c r="S9" i="16"/>
  <c r="Y68" i="17"/>
  <c r="Z23" i="15"/>
  <c r="Z67" i="18"/>
  <c r="AZ67" i="17" s="1"/>
  <c r="T9" i="16"/>
  <c r="AB68" i="18"/>
  <c r="AC23" i="17"/>
  <c r="V15" i="16"/>
  <c r="AE74" i="18"/>
  <c r="W11" i="16"/>
  <c r="AE70" i="17"/>
  <c r="AD24" i="14"/>
  <c r="AD69" i="17"/>
  <c r="AQ80" i="17" s="1"/>
  <c r="AF23" i="15"/>
  <c r="AF67" i="18"/>
  <c r="AZ69" i="17" s="1"/>
  <c r="V7" i="16"/>
  <c r="AE66" i="18"/>
  <c r="AE23" i="17"/>
  <c r="AG62" i="18"/>
  <c r="AA23" i="14"/>
  <c r="AA67" i="17"/>
  <c r="AX79" i="17" s="1"/>
  <c r="P12" i="16"/>
  <c r="V71" i="18"/>
  <c r="AA75" i="18"/>
  <c r="AB75" i="18"/>
  <c r="AB67" i="18"/>
  <c r="AY68" i="17" s="1"/>
  <c r="U75" i="18"/>
  <c r="U23" i="15"/>
  <c r="U67" i="18"/>
  <c r="AX66" i="17" s="1"/>
  <c r="P16" i="16"/>
  <c r="V75" i="18"/>
  <c r="V73" i="17"/>
  <c r="W72" i="18"/>
  <c r="W70" i="17"/>
  <c r="U68" i="17"/>
  <c r="V67" i="18"/>
  <c r="AY66" i="17" s="1"/>
  <c r="Q6" i="16"/>
  <c r="V65" i="17"/>
  <c r="W64" i="18"/>
  <c r="W62" i="17"/>
  <c r="X75" i="18"/>
  <c r="X23" i="15"/>
  <c r="X67" i="18"/>
  <c r="AX67" i="17" s="1"/>
  <c r="R16" i="16"/>
  <c r="Y75" i="18"/>
  <c r="S6" i="16"/>
  <c r="Y65" i="17"/>
  <c r="U13" i="16"/>
  <c r="AB72" i="17"/>
  <c r="T12" i="16"/>
  <c r="AB71" i="18"/>
  <c r="AC23" i="14"/>
  <c r="AC67" i="17"/>
  <c r="AZ79" i="17" s="1"/>
  <c r="T4" i="16"/>
  <c r="AB63" i="18"/>
  <c r="AD23" i="15"/>
  <c r="AD67" i="18"/>
  <c r="AX69" i="17" s="1"/>
  <c r="V16" i="16"/>
  <c r="AE75" i="18"/>
  <c r="W12" i="16"/>
  <c r="AE71" i="17"/>
  <c r="W4" i="16"/>
  <c r="AE63" i="17"/>
  <c r="AA20" i="16"/>
  <c r="P4" i="16"/>
  <c r="V63" i="18"/>
  <c r="R4" i="16"/>
  <c r="Y63" i="18"/>
  <c r="AA73" i="17"/>
  <c r="U9" i="16"/>
  <c r="AB68" i="17"/>
  <c r="V12" i="16"/>
  <c r="AE71" i="18"/>
  <c r="P13" i="16"/>
  <c r="V72" i="18"/>
  <c r="Q11" i="16"/>
  <c r="V70" i="17"/>
  <c r="W23" i="14"/>
  <c r="W67" i="17"/>
  <c r="AZ77" i="17" s="1"/>
  <c r="X66" i="18"/>
  <c r="Z75" i="17"/>
  <c r="X73" i="17"/>
  <c r="R13" i="16"/>
  <c r="Y72" i="18"/>
  <c r="S11" i="16"/>
  <c r="Y70" i="17"/>
  <c r="Z23" i="14"/>
  <c r="Z67" i="17"/>
  <c r="AZ78" i="17" s="1"/>
  <c r="Y23" i="17"/>
  <c r="AA24" i="15"/>
  <c r="AA70" i="18"/>
  <c r="U16" i="16"/>
  <c r="AB75" i="17"/>
  <c r="T15" i="16"/>
  <c r="AB74" i="18"/>
  <c r="T7" i="16"/>
  <c r="AB66" i="18"/>
  <c r="W13" i="16"/>
  <c r="AE72" i="17"/>
  <c r="V9" i="16"/>
  <c r="AE68" i="18"/>
  <c r="AL62" i="18"/>
  <c r="W6" i="16"/>
  <c r="AE65" i="17"/>
  <c r="U22" i="15"/>
  <c r="AO33" i="15" s="1"/>
  <c r="D11" i="10" s="1"/>
  <c r="U64" i="18"/>
  <c r="P15" i="16"/>
  <c r="V74" i="18"/>
  <c r="Q13" i="16"/>
  <c r="V72" i="17"/>
  <c r="W24" i="14"/>
  <c r="W69" i="17"/>
  <c r="AS77" i="17" s="1"/>
  <c r="U23" i="14"/>
  <c r="U67" i="17"/>
  <c r="AX77" i="17" s="1"/>
  <c r="P7" i="16"/>
  <c r="V66" i="18"/>
  <c r="R15" i="16"/>
  <c r="Y74" i="18"/>
  <c r="S13" i="16"/>
  <c r="Y72" i="17"/>
  <c r="Z24" i="15"/>
  <c r="Z71" i="18"/>
  <c r="Z24" i="14"/>
  <c r="Z69" i="17"/>
  <c r="AS78" i="17" s="1"/>
  <c r="X23" i="14"/>
  <c r="X67" i="17"/>
  <c r="AX78" i="17" s="1"/>
  <c r="R7" i="16"/>
  <c r="Y66" i="18"/>
  <c r="T13" i="16"/>
  <c r="AB72" i="18"/>
  <c r="AC23" i="15"/>
  <c r="AC67" i="18"/>
  <c r="AZ68" i="17" s="1"/>
  <c r="U6" i="16"/>
  <c r="AB65" i="17"/>
  <c r="T5" i="16"/>
  <c r="AB64" i="18"/>
  <c r="W15" i="16"/>
  <c r="AE74" i="17"/>
  <c r="AD20" i="14"/>
  <c r="AD73" i="17"/>
  <c r="V11" i="16"/>
  <c r="AE70" i="18"/>
  <c r="AF23" i="14"/>
  <c r="AF67" i="17"/>
  <c r="AZ80" i="17" s="1"/>
  <c r="W7" i="16"/>
  <c r="AE66" i="17"/>
  <c r="AA21" i="16"/>
  <c r="AH62" i="18"/>
  <c r="AI62" i="18"/>
  <c r="U24" i="15"/>
  <c r="W23" i="17"/>
  <c r="AD22" i="15"/>
  <c r="AO36" i="15" s="1"/>
  <c r="D14" i="10" s="1"/>
  <c r="Y20" i="16"/>
  <c r="Y22" i="16"/>
  <c r="Z23" i="17"/>
  <c r="AD23" i="17"/>
  <c r="AC21" i="15"/>
  <c r="AD21" i="15"/>
  <c r="AF21" i="15"/>
  <c r="Y21" i="16"/>
  <c r="Z20" i="16"/>
  <c r="V3" i="18"/>
  <c r="S20" i="18"/>
  <c r="Q10" i="16"/>
  <c r="V24" i="14"/>
  <c r="AA20" i="14"/>
  <c r="AD3" i="18"/>
  <c r="AA20" i="18"/>
  <c r="X20" i="16"/>
  <c r="U14" i="16"/>
  <c r="AB20" i="14"/>
  <c r="U21" i="14"/>
  <c r="Y21" i="17"/>
  <c r="W8" i="16"/>
  <c r="W23" i="16" s="1"/>
  <c r="AE23" i="14"/>
  <c r="W20" i="15"/>
  <c r="U24" i="14"/>
  <c r="W21" i="15"/>
  <c r="V23" i="17"/>
  <c r="X24" i="14"/>
  <c r="X21" i="17"/>
  <c r="AC20" i="15"/>
  <c r="AB21" i="17"/>
  <c r="AF20" i="15"/>
  <c r="AF24" i="14"/>
  <c r="AF22" i="15"/>
  <c r="AQ36" i="15" s="1"/>
  <c r="F14" i="10" s="1"/>
  <c r="V5" i="16"/>
  <c r="AE21" i="15"/>
  <c r="AF21" i="17"/>
  <c r="AB22" i="15"/>
  <c r="AP35" i="15" s="1"/>
  <c r="E13" i="10" s="1"/>
  <c r="Z22" i="16"/>
  <c r="X21" i="16"/>
  <c r="AJ21" i="18"/>
  <c r="AG21" i="18"/>
  <c r="Z21" i="17"/>
  <c r="AC22" i="15"/>
  <c r="AQ35" i="15" s="1"/>
  <c r="F13" i="10" s="1"/>
  <c r="V20" i="15"/>
  <c r="P14" i="16"/>
  <c r="U23" i="17"/>
  <c r="X24" i="15"/>
  <c r="Z3" i="18"/>
  <c r="W20" i="18"/>
  <c r="AA20" i="15"/>
  <c r="AB20" i="15"/>
  <c r="T14" i="16"/>
  <c r="AC24" i="14"/>
  <c r="AA3" i="18"/>
  <c r="X20" i="18"/>
  <c r="AA21" i="17"/>
  <c r="AD24" i="15"/>
  <c r="V14" i="16"/>
  <c r="AE20" i="15"/>
  <c r="W10" i="16"/>
  <c r="AE24" i="14"/>
  <c r="AF22" i="14"/>
  <c r="AQ36" i="14" s="1"/>
  <c r="F25" i="10" s="1"/>
  <c r="AE21" i="17"/>
  <c r="AF23" i="17"/>
  <c r="Y20" i="18"/>
  <c r="AB3" i="18"/>
  <c r="AE22" i="15"/>
  <c r="AP36" i="15" s="1"/>
  <c r="E14" i="10" s="1"/>
  <c r="V3" i="16"/>
  <c r="X22" i="15"/>
  <c r="AO34" i="15" s="1"/>
  <c r="D12" i="10" s="1"/>
  <c r="AC21" i="17"/>
  <c r="W20" i="14"/>
  <c r="W21" i="17"/>
  <c r="Z20" i="15"/>
  <c r="Z20" i="14"/>
  <c r="R3" i="16"/>
  <c r="Y22" i="15"/>
  <c r="AP34" i="15" s="1"/>
  <c r="E12" i="10" s="1"/>
  <c r="Y3" i="18"/>
  <c r="V20" i="18"/>
  <c r="AA21" i="15"/>
  <c r="U10" i="16"/>
  <c r="AB24" i="14"/>
  <c r="AC21" i="14"/>
  <c r="W3" i="16"/>
  <c r="AE22" i="14"/>
  <c r="AP36" i="14" s="1"/>
  <c r="E25" i="10" s="1"/>
  <c r="AD21" i="17"/>
  <c r="X22" i="16"/>
  <c r="S5" i="16"/>
  <c r="Y21" i="14"/>
  <c r="AB20" i="18"/>
  <c r="AE3" i="18"/>
  <c r="X21" i="15"/>
  <c r="T8" i="16"/>
  <c r="T23" i="16" s="1"/>
  <c r="AB23" i="15"/>
  <c r="U21" i="15"/>
  <c r="Q14" i="16"/>
  <c r="V20" i="14"/>
  <c r="P8" i="16"/>
  <c r="P23" i="16" s="1"/>
  <c r="V23" i="15"/>
  <c r="W22" i="15"/>
  <c r="AQ33" i="15" s="1"/>
  <c r="F11" i="10" s="1"/>
  <c r="W22" i="14"/>
  <c r="AQ33" i="14" s="1"/>
  <c r="F22" i="10" s="1"/>
  <c r="U3" i="18"/>
  <c r="R20" i="18"/>
  <c r="V21" i="17"/>
  <c r="S14" i="16"/>
  <c r="Y20" i="14"/>
  <c r="R8" i="16"/>
  <c r="R23" i="16" s="1"/>
  <c r="Y23" i="15"/>
  <c r="Z22" i="15"/>
  <c r="AQ34" i="15" s="1"/>
  <c r="F12" i="10" s="1"/>
  <c r="Z22" i="14"/>
  <c r="AQ34" i="14" s="1"/>
  <c r="F23" i="10" s="1"/>
  <c r="X3" i="18"/>
  <c r="U20" i="18"/>
  <c r="AA22" i="15"/>
  <c r="AO35" i="15" s="1"/>
  <c r="D13" i="10" s="1"/>
  <c r="AA24" i="14"/>
  <c r="U5" i="16"/>
  <c r="AB21" i="14"/>
  <c r="AB23" i="17"/>
  <c r="V8" i="16"/>
  <c r="V23" i="16" s="1"/>
  <c r="AE23" i="15"/>
  <c r="AF21" i="14"/>
  <c r="AD22" i="14"/>
  <c r="AO36" i="14" s="1"/>
  <c r="D25" i="10" s="1"/>
  <c r="Q5" i="16"/>
  <c r="V21" i="14"/>
  <c r="X21" i="14"/>
  <c r="W24" i="15"/>
  <c r="P5" i="16"/>
  <c r="V21" i="15"/>
  <c r="Q3" i="16"/>
  <c r="V22" i="14"/>
  <c r="AP33" i="14" s="1"/>
  <c r="E22" i="10" s="1"/>
  <c r="U21" i="17"/>
  <c r="X20" i="14"/>
  <c r="Y21" i="15"/>
  <c r="R5" i="16"/>
  <c r="S3" i="16"/>
  <c r="Y22" i="14"/>
  <c r="AP34" i="14" s="1"/>
  <c r="E23" i="10" s="1"/>
  <c r="AC24" i="15"/>
  <c r="U8" i="16"/>
  <c r="U23" i="16" s="1"/>
  <c r="AB23" i="14"/>
  <c r="AA21" i="14"/>
  <c r="AC22" i="14"/>
  <c r="AQ35" i="14" s="1"/>
  <c r="F24" i="10" s="1"/>
  <c r="AA23" i="17"/>
  <c r="AF20" i="14"/>
  <c r="AF24" i="15"/>
  <c r="W5" i="16"/>
  <c r="AE21" i="14"/>
  <c r="Z21" i="15"/>
  <c r="AA22" i="14"/>
  <c r="AO35" i="14" s="1"/>
  <c r="D24" i="10" s="1"/>
  <c r="S10" i="16"/>
  <c r="Y24" i="14"/>
  <c r="AB21" i="15"/>
  <c r="T16" i="16"/>
  <c r="U20" i="15"/>
  <c r="U20" i="14"/>
  <c r="V24" i="15"/>
  <c r="P10" i="16"/>
  <c r="Q8" i="16"/>
  <c r="Q23" i="16" s="1"/>
  <c r="V23" i="14"/>
  <c r="W21" i="14"/>
  <c r="U22" i="14"/>
  <c r="AO33" i="14" s="1"/>
  <c r="D22" i="10" s="1"/>
  <c r="T20" i="18"/>
  <c r="W3" i="18"/>
  <c r="X20" i="15"/>
  <c r="R10" i="16"/>
  <c r="Y24" i="15"/>
  <c r="S8" i="16"/>
  <c r="S23" i="16" s="1"/>
  <c r="Y23" i="14"/>
  <c r="Z21" i="14"/>
  <c r="X22" i="14"/>
  <c r="AO34" i="14" s="1"/>
  <c r="D23" i="10" s="1"/>
  <c r="X23" i="17"/>
  <c r="AC20" i="14"/>
  <c r="T10" i="16"/>
  <c r="AB24" i="15"/>
  <c r="U3" i="16"/>
  <c r="AB22" i="14"/>
  <c r="AP35" i="14" s="1"/>
  <c r="E24" i="10" s="1"/>
  <c r="AC3" i="18"/>
  <c r="Z20" i="18"/>
  <c r="AD20" i="15"/>
  <c r="W14" i="16"/>
  <c r="AE20" i="14"/>
  <c r="AE24" i="15"/>
  <c r="V10" i="16"/>
  <c r="AD21" i="14"/>
  <c r="AF3" i="18"/>
  <c r="AC20" i="18"/>
  <c r="V22" i="15"/>
  <c r="AP33" i="15" s="1"/>
  <c r="E11" i="10" s="1"/>
  <c r="Y20" i="15"/>
  <c r="F72" i="13"/>
  <c r="G72" i="13"/>
  <c r="H72" i="13"/>
  <c r="I72" i="13"/>
  <c r="K72" i="13"/>
  <c r="S3" i="17" s="1"/>
  <c r="L72" i="13"/>
  <c r="T3" i="17" s="1"/>
  <c r="M72" i="13"/>
  <c r="N72" i="13"/>
  <c r="O72" i="13"/>
  <c r="F73" i="13"/>
  <c r="T4" i="18" s="1"/>
  <c r="G73" i="13"/>
  <c r="H73" i="13"/>
  <c r="I73" i="13"/>
  <c r="K73" i="13"/>
  <c r="S4" i="17" s="1"/>
  <c r="L73" i="13"/>
  <c r="T4" i="17" s="1"/>
  <c r="M73" i="13"/>
  <c r="N73" i="13"/>
  <c r="O73" i="13"/>
  <c r="F74" i="13"/>
  <c r="T5" i="18" s="1"/>
  <c r="G74" i="13"/>
  <c r="H74" i="13"/>
  <c r="I74" i="13"/>
  <c r="K74" i="13"/>
  <c r="S5" i="17" s="1"/>
  <c r="L74" i="13"/>
  <c r="T5" i="17" s="1"/>
  <c r="M74" i="13"/>
  <c r="N74" i="13"/>
  <c r="O74" i="13"/>
  <c r="F75" i="13"/>
  <c r="T6" i="18" s="1"/>
  <c r="G75" i="13"/>
  <c r="H75" i="13"/>
  <c r="I75" i="13"/>
  <c r="K75" i="13"/>
  <c r="S6" i="17" s="1"/>
  <c r="L75" i="13"/>
  <c r="T6" i="17" s="1"/>
  <c r="M75" i="13"/>
  <c r="N75" i="13"/>
  <c r="O75" i="13"/>
  <c r="F76" i="13"/>
  <c r="T7" i="18" s="1"/>
  <c r="G76" i="13"/>
  <c r="H76" i="13"/>
  <c r="I76" i="13"/>
  <c r="K76" i="13"/>
  <c r="S7" i="17" s="1"/>
  <c r="L76" i="13"/>
  <c r="T7" i="17" s="1"/>
  <c r="M76" i="13"/>
  <c r="N76" i="13"/>
  <c r="O76" i="13"/>
  <c r="F77" i="13"/>
  <c r="T8" i="18" s="1"/>
  <c r="G77" i="13"/>
  <c r="H77" i="13"/>
  <c r="I77" i="13"/>
  <c r="K77" i="13"/>
  <c r="S8" i="17" s="1"/>
  <c r="L77" i="13"/>
  <c r="T8" i="17" s="1"/>
  <c r="M77" i="13"/>
  <c r="N77" i="13"/>
  <c r="O77" i="13"/>
  <c r="F78" i="13"/>
  <c r="T9" i="18" s="1"/>
  <c r="G78" i="13"/>
  <c r="H78" i="13"/>
  <c r="I78" i="13"/>
  <c r="K78" i="13"/>
  <c r="S9" i="17" s="1"/>
  <c r="L78" i="13"/>
  <c r="T9" i="17" s="1"/>
  <c r="M78" i="13"/>
  <c r="N78" i="13"/>
  <c r="O78" i="13"/>
  <c r="F79" i="13"/>
  <c r="T10" i="18" s="1"/>
  <c r="G79" i="13"/>
  <c r="H79" i="13"/>
  <c r="I79" i="13"/>
  <c r="K79" i="13"/>
  <c r="S10" i="17" s="1"/>
  <c r="L79" i="13"/>
  <c r="T10" i="17" s="1"/>
  <c r="M79" i="13"/>
  <c r="N79" i="13"/>
  <c r="O79" i="13"/>
  <c r="F80" i="13"/>
  <c r="T11" i="18" s="1"/>
  <c r="G80" i="13"/>
  <c r="H80" i="13"/>
  <c r="I80" i="13"/>
  <c r="K80" i="13"/>
  <c r="S11" i="17" s="1"/>
  <c r="L80" i="13"/>
  <c r="T11" i="17" s="1"/>
  <c r="M80" i="13"/>
  <c r="N80" i="13"/>
  <c r="O80" i="13"/>
  <c r="F81" i="13"/>
  <c r="T12" i="18" s="1"/>
  <c r="G81" i="13"/>
  <c r="H81" i="13"/>
  <c r="I81" i="13"/>
  <c r="K81" i="13"/>
  <c r="S12" i="17" s="1"/>
  <c r="L81" i="13"/>
  <c r="T12" i="17" s="1"/>
  <c r="M81" i="13"/>
  <c r="N81" i="13"/>
  <c r="O81" i="13"/>
  <c r="F82" i="13"/>
  <c r="T13" i="18" s="1"/>
  <c r="G82" i="13"/>
  <c r="H82" i="13"/>
  <c r="I82" i="13"/>
  <c r="K82" i="13"/>
  <c r="S13" i="17" s="1"/>
  <c r="L82" i="13"/>
  <c r="T13" i="17" s="1"/>
  <c r="M82" i="13"/>
  <c r="N82" i="13"/>
  <c r="O82" i="13"/>
  <c r="F83" i="13"/>
  <c r="T14" i="18" s="1"/>
  <c r="G83" i="13"/>
  <c r="H83" i="13"/>
  <c r="I83" i="13"/>
  <c r="K83" i="13"/>
  <c r="S14" i="17" s="1"/>
  <c r="L83" i="13"/>
  <c r="T14" i="17" s="1"/>
  <c r="M83" i="13"/>
  <c r="N83" i="13"/>
  <c r="O83" i="13"/>
  <c r="F84" i="13"/>
  <c r="T15" i="18" s="1"/>
  <c r="G84" i="13"/>
  <c r="H84" i="13"/>
  <c r="I84" i="13"/>
  <c r="K84" i="13"/>
  <c r="S15" i="17" s="1"/>
  <c r="L84" i="13"/>
  <c r="T15" i="17" s="1"/>
  <c r="M84" i="13"/>
  <c r="N84" i="13"/>
  <c r="O84" i="13"/>
  <c r="F85" i="13"/>
  <c r="T16" i="18" s="1"/>
  <c r="G85" i="13"/>
  <c r="H85" i="13"/>
  <c r="I85" i="13"/>
  <c r="K85" i="13"/>
  <c r="S16" i="17" s="1"/>
  <c r="L85" i="13"/>
  <c r="T16" i="17" s="1"/>
  <c r="M85" i="13"/>
  <c r="N85" i="13"/>
  <c r="O85" i="13"/>
  <c r="F86" i="13"/>
  <c r="T17" i="18" s="1"/>
  <c r="G86" i="13"/>
  <c r="H86" i="13"/>
  <c r="I86" i="13"/>
  <c r="K86" i="13"/>
  <c r="S17" i="17" s="1"/>
  <c r="L86" i="13"/>
  <c r="T17" i="17" s="1"/>
  <c r="M86" i="13"/>
  <c r="N86" i="13"/>
  <c r="O86" i="13"/>
  <c r="F87" i="13"/>
  <c r="T18" i="18" s="1"/>
  <c r="G87" i="13"/>
  <c r="H87" i="13"/>
  <c r="I87" i="13"/>
  <c r="K87" i="13"/>
  <c r="S18" i="17" s="1"/>
  <c r="L87" i="13"/>
  <c r="T18" i="17" s="1"/>
  <c r="M87" i="13"/>
  <c r="N87" i="13"/>
  <c r="O87" i="13"/>
  <c r="F88" i="13"/>
  <c r="T19" i="18" s="1"/>
  <c r="G88" i="13"/>
  <c r="H88" i="13"/>
  <c r="I88" i="13"/>
  <c r="K88" i="13"/>
  <c r="S19" i="17" s="1"/>
  <c r="L88" i="13"/>
  <c r="T19" i="17" s="1"/>
  <c r="M88" i="13"/>
  <c r="N88" i="13"/>
  <c r="O88" i="13"/>
  <c r="E73" i="13"/>
  <c r="S4" i="18" s="1"/>
  <c r="E74" i="13"/>
  <c r="S5" i="18" s="1"/>
  <c r="E75" i="13"/>
  <c r="S6" i="18" s="1"/>
  <c r="E76" i="13"/>
  <c r="S7" i="18" s="1"/>
  <c r="E77" i="13"/>
  <c r="S8" i="18" s="1"/>
  <c r="E78" i="13"/>
  <c r="S9" i="18" s="1"/>
  <c r="E79" i="13"/>
  <c r="S10" i="18" s="1"/>
  <c r="E80" i="13"/>
  <c r="S11" i="18" s="1"/>
  <c r="E81" i="13"/>
  <c r="S12" i="18" s="1"/>
  <c r="E82" i="13"/>
  <c r="S13" i="18" s="1"/>
  <c r="E83" i="13"/>
  <c r="S14" i="18" s="1"/>
  <c r="E84" i="13"/>
  <c r="S15" i="18" s="1"/>
  <c r="E85" i="13"/>
  <c r="S16" i="18" s="1"/>
  <c r="E86" i="13"/>
  <c r="S17" i="18" s="1"/>
  <c r="E87" i="13"/>
  <c r="S18" i="18" s="1"/>
  <c r="E88" i="13"/>
  <c r="S19" i="18" s="1"/>
  <c r="E72" i="13"/>
  <c r="F72" i="12"/>
  <c r="T3" i="15" s="1"/>
  <c r="G72" i="12"/>
  <c r="H72" i="12"/>
  <c r="I72" i="12"/>
  <c r="K72" i="12"/>
  <c r="S3" i="14" s="1"/>
  <c r="L72" i="12"/>
  <c r="T3" i="14" s="1"/>
  <c r="M72" i="12"/>
  <c r="N72" i="12"/>
  <c r="O72" i="12"/>
  <c r="F73" i="12"/>
  <c r="T4" i="15" s="1"/>
  <c r="G73" i="12"/>
  <c r="H73" i="12"/>
  <c r="I73" i="12"/>
  <c r="K73" i="12"/>
  <c r="S4" i="14" s="1"/>
  <c r="L73" i="12"/>
  <c r="T4" i="14" s="1"/>
  <c r="M73" i="12"/>
  <c r="N73" i="12"/>
  <c r="O73" i="12"/>
  <c r="F74" i="12"/>
  <c r="T5" i="15" s="1"/>
  <c r="G74" i="12"/>
  <c r="H74" i="12"/>
  <c r="I74" i="12"/>
  <c r="K74" i="12"/>
  <c r="S5" i="14" s="1"/>
  <c r="L74" i="12"/>
  <c r="T5" i="14" s="1"/>
  <c r="M74" i="12"/>
  <c r="N74" i="12"/>
  <c r="O74" i="12"/>
  <c r="F75" i="12"/>
  <c r="T6" i="15" s="1"/>
  <c r="G75" i="12"/>
  <c r="H75" i="12"/>
  <c r="I75" i="12"/>
  <c r="K75" i="12"/>
  <c r="S6" i="14" s="1"/>
  <c r="L75" i="12"/>
  <c r="T6" i="14" s="1"/>
  <c r="M75" i="12"/>
  <c r="N75" i="12"/>
  <c r="O75" i="12"/>
  <c r="F76" i="12"/>
  <c r="T7" i="15" s="1"/>
  <c r="G76" i="12"/>
  <c r="H76" i="12"/>
  <c r="I76" i="12"/>
  <c r="K76" i="12"/>
  <c r="S7" i="14" s="1"/>
  <c r="L76" i="12"/>
  <c r="T7" i="14" s="1"/>
  <c r="M76" i="12"/>
  <c r="N76" i="12"/>
  <c r="O76" i="12"/>
  <c r="F77" i="12"/>
  <c r="T8" i="15" s="1"/>
  <c r="G77" i="12"/>
  <c r="H77" i="12"/>
  <c r="I77" i="12"/>
  <c r="K77" i="12"/>
  <c r="S8" i="14" s="1"/>
  <c r="L77" i="12"/>
  <c r="T8" i="14" s="1"/>
  <c r="M77" i="12"/>
  <c r="N77" i="12"/>
  <c r="O77" i="12"/>
  <c r="F78" i="12"/>
  <c r="T9" i="15" s="1"/>
  <c r="G78" i="12"/>
  <c r="H78" i="12"/>
  <c r="I78" i="12"/>
  <c r="K78" i="12"/>
  <c r="S9" i="14" s="1"/>
  <c r="L78" i="12"/>
  <c r="T9" i="14" s="1"/>
  <c r="M78" i="12"/>
  <c r="N78" i="12"/>
  <c r="O78" i="12"/>
  <c r="F79" i="12"/>
  <c r="T10" i="15" s="1"/>
  <c r="G79" i="12"/>
  <c r="H79" i="12"/>
  <c r="I79" i="12"/>
  <c r="K79" i="12"/>
  <c r="S10" i="14" s="1"/>
  <c r="L79" i="12"/>
  <c r="T10" i="14" s="1"/>
  <c r="M79" i="12"/>
  <c r="N79" i="12"/>
  <c r="O79" i="12"/>
  <c r="F80" i="12"/>
  <c r="T11" i="15" s="1"/>
  <c r="G80" i="12"/>
  <c r="H80" i="12"/>
  <c r="I80" i="12"/>
  <c r="K80" i="12"/>
  <c r="S11" i="14" s="1"/>
  <c r="L80" i="12"/>
  <c r="T11" i="14" s="1"/>
  <c r="M80" i="12"/>
  <c r="N80" i="12"/>
  <c r="O80" i="12"/>
  <c r="F81" i="12"/>
  <c r="T12" i="15" s="1"/>
  <c r="G81" i="12"/>
  <c r="H81" i="12"/>
  <c r="I81" i="12"/>
  <c r="K81" i="12"/>
  <c r="S12" i="14" s="1"/>
  <c r="L81" i="12"/>
  <c r="T12" i="14" s="1"/>
  <c r="M81" i="12"/>
  <c r="N81" i="12"/>
  <c r="O81" i="12"/>
  <c r="F82" i="12"/>
  <c r="T13" i="15" s="1"/>
  <c r="G82" i="12"/>
  <c r="H82" i="12"/>
  <c r="I82" i="12"/>
  <c r="K82" i="12"/>
  <c r="S13" i="14" s="1"/>
  <c r="L82" i="12"/>
  <c r="T13" i="14" s="1"/>
  <c r="M82" i="12"/>
  <c r="N82" i="12"/>
  <c r="O82" i="12"/>
  <c r="F83" i="12"/>
  <c r="T14" i="15" s="1"/>
  <c r="G83" i="12"/>
  <c r="H83" i="12"/>
  <c r="I83" i="12"/>
  <c r="K83" i="12"/>
  <c r="S14" i="14" s="1"/>
  <c r="L83" i="12"/>
  <c r="T14" i="14" s="1"/>
  <c r="M83" i="12"/>
  <c r="N83" i="12"/>
  <c r="O83" i="12"/>
  <c r="F84" i="12"/>
  <c r="T15" i="15" s="1"/>
  <c r="G84" i="12"/>
  <c r="H84" i="12"/>
  <c r="I84" i="12"/>
  <c r="K84" i="12"/>
  <c r="S15" i="14" s="1"/>
  <c r="L84" i="12"/>
  <c r="T15" i="14" s="1"/>
  <c r="M84" i="12"/>
  <c r="N84" i="12"/>
  <c r="O84" i="12"/>
  <c r="F85" i="12"/>
  <c r="T16" i="15" s="1"/>
  <c r="G85" i="12"/>
  <c r="H85" i="12"/>
  <c r="I85" i="12"/>
  <c r="K85" i="12"/>
  <c r="S16" i="14" s="1"/>
  <c r="L85" i="12"/>
  <c r="T16" i="14" s="1"/>
  <c r="M85" i="12"/>
  <c r="N85" i="12"/>
  <c r="O85" i="12"/>
  <c r="F86" i="12"/>
  <c r="T17" i="15" s="1"/>
  <c r="G86" i="12"/>
  <c r="H86" i="12"/>
  <c r="I86" i="12"/>
  <c r="K86" i="12"/>
  <c r="S17" i="14" s="1"/>
  <c r="O17" i="16" s="1"/>
  <c r="L86" i="12"/>
  <c r="T17" i="14" s="1"/>
  <c r="M86" i="12"/>
  <c r="N86" i="12"/>
  <c r="O86" i="12"/>
  <c r="F87" i="12"/>
  <c r="T18" i="15" s="1"/>
  <c r="G87" i="12"/>
  <c r="H87" i="12"/>
  <c r="I87" i="12"/>
  <c r="K87" i="12"/>
  <c r="S18" i="14" s="1"/>
  <c r="O18" i="16" s="1"/>
  <c r="L87" i="12"/>
  <c r="T18" i="14" s="1"/>
  <c r="M87" i="12"/>
  <c r="N87" i="12"/>
  <c r="O87" i="12"/>
  <c r="F88" i="12"/>
  <c r="T19" i="15" s="1"/>
  <c r="G88" i="12"/>
  <c r="H88" i="12"/>
  <c r="I88" i="12"/>
  <c r="K88" i="12"/>
  <c r="S19" i="14" s="1"/>
  <c r="O19" i="16" s="1"/>
  <c r="L88" i="12"/>
  <c r="T19" i="14" s="1"/>
  <c r="M88" i="12"/>
  <c r="N88" i="12"/>
  <c r="O88" i="12"/>
  <c r="E73" i="12"/>
  <c r="S4" i="15" s="1"/>
  <c r="E74" i="12"/>
  <c r="S5" i="15" s="1"/>
  <c r="E75" i="12"/>
  <c r="S6" i="15" s="1"/>
  <c r="E76" i="12"/>
  <c r="S7" i="15" s="1"/>
  <c r="E77" i="12"/>
  <c r="S8" i="15" s="1"/>
  <c r="E78" i="12"/>
  <c r="S9" i="15" s="1"/>
  <c r="E79" i="12"/>
  <c r="S10" i="15" s="1"/>
  <c r="E80" i="12"/>
  <c r="S11" i="15" s="1"/>
  <c r="E81" i="12"/>
  <c r="S12" i="15" s="1"/>
  <c r="E82" i="12"/>
  <c r="S13" i="15" s="1"/>
  <c r="E83" i="12"/>
  <c r="S14" i="15" s="1"/>
  <c r="E84" i="12"/>
  <c r="S15" i="15" s="1"/>
  <c r="E85" i="12"/>
  <c r="S16" i="15" s="1"/>
  <c r="E86" i="12"/>
  <c r="S17" i="15" s="1"/>
  <c r="N17" i="16" s="1"/>
  <c r="E87" i="12"/>
  <c r="S18" i="15" s="1"/>
  <c r="N18" i="16" s="1"/>
  <c r="E88" i="12"/>
  <c r="S19" i="15" s="1"/>
  <c r="N19" i="16" s="1"/>
  <c r="E72" i="12"/>
  <c r="S3" i="15" s="1"/>
  <c r="D56" i="13"/>
  <c r="E56" i="13"/>
  <c r="F56" i="13"/>
  <c r="G56" i="13"/>
  <c r="H56" i="13"/>
  <c r="J56" i="13"/>
  <c r="K56" i="13"/>
  <c r="L56" i="13"/>
  <c r="M56" i="13"/>
  <c r="N56" i="13"/>
  <c r="Q56" i="13"/>
  <c r="D57" i="13"/>
  <c r="O5" i="18" s="1"/>
  <c r="E57" i="13"/>
  <c r="P5" i="18" s="1"/>
  <c r="F57" i="13"/>
  <c r="Q5" i="18" s="1"/>
  <c r="G57" i="13"/>
  <c r="H57" i="13"/>
  <c r="J57" i="13"/>
  <c r="O5" i="17" s="1"/>
  <c r="K57" i="13"/>
  <c r="P5" i="17" s="1"/>
  <c r="L57" i="13"/>
  <c r="Q5" i="17" s="1"/>
  <c r="M57" i="13"/>
  <c r="N57" i="13"/>
  <c r="Q57" i="13"/>
  <c r="D58" i="13"/>
  <c r="O6" i="18" s="1"/>
  <c r="E58" i="13"/>
  <c r="P6" i="18" s="1"/>
  <c r="F58" i="13"/>
  <c r="Q6" i="18" s="1"/>
  <c r="G58" i="13"/>
  <c r="H58" i="13"/>
  <c r="J58" i="13"/>
  <c r="O6" i="17" s="1"/>
  <c r="K58" i="13"/>
  <c r="P6" i="17" s="1"/>
  <c r="L58" i="13"/>
  <c r="Q6" i="17" s="1"/>
  <c r="M58" i="13"/>
  <c r="N58" i="13"/>
  <c r="Q58" i="13"/>
  <c r="D59" i="13"/>
  <c r="E59" i="13"/>
  <c r="F59" i="13"/>
  <c r="G59" i="13"/>
  <c r="H59" i="13"/>
  <c r="J59" i="13"/>
  <c r="K59" i="13"/>
  <c r="L59" i="13"/>
  <c r="M59" i="13"/>
  <c r="N59" i="13"/>
  <c r="Q59" i="13"/>
  <c r="D60" i="13"/>
  <c r="O8" i="18" s="1"/>
  <c r="E60" i="13"/>
  <c r="P8" i="18" s="1"/>
  <c r="F60" i="13"/>
  <c r="Q8" i="18" s="1"/>
  <c r="G60" i="13"/>
  <c r="H60" i="13"/>
  <c r="J60" i="13"/>
  <c r="O8" i="17" s="1"/>
  <c r="K60" i="13"/>
  <c r="P8" i="17" s="1"/>
  <c r="L60" i="13"/>
  <c r="Q8" i="17" s="1"/>
  <c r="M60" i="13"/>
  <c r="N60" i="13"/>
  <c r="Q60" i="13"/>
  <c r="D61" i="13"/>
  <c r="O9" i="18" s="1"/>
  <c r="E61" i="13"/>
  <c r="P9" i="18" s="1"/>
  <c r="F61" i="13"/>
  <c r="Q9" i="18" s="1"/>
  <c r="G61" i="13"/>
  <c r="H61" i="13"/>
  <c r="J61" i="13"/>
  <c r="O9" i="17" s="1"/>
  <c r="K61" i="13"/>
  <c r="P9" i="17" s="1"/>
  <c r="L61" i="13"/>
  <c r="Q9" i="17" s="1"/>
  <c r="M61" i="13"/>
  <c r="N61" i="13"/>
  <c r="Q61" i="13"/>
  <c r="D62" i="13"/>
  <c r="O10" i="18" s="1"/>
  <c r="E62" i="13"/>
  <c r="P10" i="18" s="1"/>
  <c r="F62" i="13"/>
  <c r="Q10" i="18" s="1"/>
  <c r="G62" i="13"/>
  <c r="H62" i="13"/>
  <c r="J62" i="13"/>
  <c r="O10" i="17" s="1"/>
  <c r="K62" i="13"/>
  <c r="P10" i="17" s="1"/>
  <c r="L62" i="13"/>
  <c r="Q10" i="17" s="1"/>
  <c r="M62" i="13"/>
  <c r="N62" i="13"/>
  <c r="Q62" i="13"/>
  <c r="D63" i="13"/>
  <c r="O11" i="18" s="1"/>
  <c r="E63" i="13"/>
  <c r="P11" i="18" s="1"/>
  <c r="F63" i="13"/>
  <c r="Q11" i="18" s="1"/>
  <c r="G63" i="13"/>
  <c r="H63" i="13"/>
  <c r="J63" i="13"/>
  <c r="O11" i="17" s="1"/>
  <c r="K63" i="13"/>
  <c r="P11" i="17" s="1"/>
  <c r="L63" i="13"/>
  <c r="Q11" i="17" s="1"/>
  <c r="M63" i="13"/>
  <c r="N63" i="13"/>
  <c r="Q63" i="13"/>
  <c r="D64" i="13"/>
  <c r="O12" i="18" s="1"/>
  <c r="E64" i="13"/>
  <c r="P12" i="18" s="1"/>
  <c r="F64" i="13"/>
  <c r="Q12" i="18" s="1"/>
  <c r="G64" i="13"/>
  <c r="H64" i="13"/>
  <c r="J64" i="13"/>
  <c r="O12" i="17" s="1"/>
  <c r="K64" i="13"/>
  <c r="P12" i="17" s="1"/>
  <c r="L64" i="13"/>
  <c r="Q12" i="17" s="1"/>
  <c r="M64" i="13"/>
  <c r="N64" i="13"/>
  <c r="Q64" i="13"/>
  <c r="D65" i="13"/>
  <c r="E65" i="13"/>
  <c r="F65" i="13"/>
  <c r="G65" i="13"/>
  <c r="H65" i="13"/>
  <c r="J65" i="13"/>
  <c r="K65" i="13"/>
  <c r="L65" i="13"/>
  <c r="M65" i="13"/>
  <c r="N65" i="13"/>
  <c r="Q65" i="13"/>
  <c r="D66" i="13"/>
  <c r="O14" i="18" s="1"/>
  <c r="E66" i="13"/>
  <c r="P14" i="18" s="1"/>
  <c r="F66" i="13"/>
  <c r="Q14" i="18" s="1"/>
  <c r="G66" i="13"/>
  <c r="H66" i="13"/>
  <c r="J66" i="13"/>
  <c r="O14" i="17" s="1"/>
  <c r="K66" i="13"/>
  <c r="P14" i="17" s="1"/>
  <c r="L66" i="13"/>
  <c r="Q14" i="17" s="1"/>
  <c r="M66" i="13"/>
  <c r="N66" i="13"/>
  <c r="Q66" i="13"/>
  <c r="D67" i="13"/>
  <c r="O15" i="18" s="1"/>
  <c r="E67" i="13"/>
  <c r="P15" i="18" s="1"/>
  <c r="F67" i="13"/>
  <c r="Q15" i="18" s="1"/>
  <c r="G67" i="13"/>
  <c r="H67" i="13"/>
  <c r="J67" i="13"/>
  <c r="O15" i="17" s="1"/>
  <c r="K67" i="13"/>
  <c r="P15" i="17" s="1"/>
  <c r="L67" i="13"/>
  <c r="Q15" i="17" s="1"/>
  <c r="M67" i="13"/>
  <c r="N67" i="13"/>
  <c r="Q67" i="13"/>
  <c r="D68" i="13"/>
  <c r="E68" i="13"/>
  <c r="F68" i="13"/>
  <c r="G68" i="13"/>
  <c r="H68" i="13"/>
  <c r="J68" i="13"/>
  <c r="K68" i="13"/>
  <c r="L68" i="13"/>
  <c r="M68" i="13"/>
  <c r="N68" i="13"/>
  <c r="Q68" i="13"/>
  <c r="D69" i="13"/>
  <c r="E69" i="13"/>
  <c r="F69" i="13"/>
  <c r="G69" i="13"/>
  <c r="H69" i="13"/>
  <c r="J69" i="13"/>
  <c r="K69" i="13"/>
  <c r="L69" i="13"/>
  <c r="M69" i="13"/>
  <c r="N69" i="13"/>
  <c r="Q69" i="13"/>
  <c r="D70" i="13"/>
  <c r="O18" i="18" s="1"/>
  <c r="E70" i="13"/>
  <c r="P18" i="18" s="1"/>
  <c r="F70" i="13"/>
  <c r="Q18" i="18" s="1"/>
  <c r="G70" i="13"/>
  <c r="H70" i="13"/>
  <c r="J70" i="13"/>
  <c r="O18" i="17" s="1"/>
  <c r="K70" i="13"/>
  <c r="P18" i="17" s="1"/>
  <c r="L70" i="13"/>
  <c r="Q18" i="17" s="1"/>
  <c r="M70" i="13"/>
  <c r="N70" i="13"/>
  <c r="Q70" i="13"/>
  <c r="D71" i="13"/>
  <c r="O19" i="18" s="1"/>
  <c r="E71" i="13"/>
  <c r="P19" i="18" s="1"/>
  <c r="F71" i="13"/>
  <c r="Q19" i="18" s="1"/>
  <c r="G71" i="13"/>
  <c r="H71" i="13"/>
  <c r="J71" i="13"/>
  <c r="O19" i="17" s="1"/>
  <c r="K71" i="13"/>
  <c r="P19" i="17" s="1"/>
  <c r="L71" i="13"/>
  <c r="Q19" i="17" s="1"/>
  <c r="M71" i="13"/>
  <c r="N71" i="13"/>
  <c r="Q71" i="13"/>
  <c r="E55" i="13"/>
  <c r="F55" i="13"/>
  <c r="G55" i="13"/>
  <c r="H55" i="13"/>
  <c r="J55" i="13"/>
  <c r="O3" i="17" s="1"/>
  <c r="K55" i="13"/>
  <c r="P3" i="17" s="1"/>
  <c r="L55" i="13"/>
  <c r="Q3" i="17" s="1"/>
  <c r="M55" i="13"/>
  <c r="N55" i="13"/>
  <c r="Q55" i="13"/>
  <c r="D55" i="13"/>
  <c r="E55" i="12"/>
  <c r="P3" i="15" s="1"/>
  <c r="F55" i="12"/>
  <c r="Q3" i="15" s="1"/>
  <c r="G55" i="12"/>
  <c r="H55" i="12"/>
  <c r="J55" i="12"/>
  <c r="O3" i="14" s="1"/>
  <c r="K55" i="12"/>
  <c r="P3" i="14" s="1"/>
  <c r="L55" i="12"/>
  <c r="Q3" i="14" s="1"/>
  <c r="M55" i="12"/>
  <c r="N55" i="12"/>
  <c r="Q55" i="12"/>
  <c r="E56" i="12"/>
  <c r="P4" i="15" s="1"/>
  <c r="F56" i="12"/>
  <c r="Q4" i="15" s="1"/>
  <c r="G56" i="12"/>
  <c r="H56" i="12"/>
  <c r="J56" i="12"/>
  <c r="O4" i="14" s="1"/>
  <c r="K56" i="12"/>
  <c r="P4" i="14" s="1"/>
  <c r="L56" i="12"/>
  <c r="Q4" i="14" s="1"/>
  <c r="M56" i="12"/>
  <c r="N56" i="12"/>
  <c r="Q56" i="12"/>
  <c r="E57" i="12"/>
  <c r="P5" i="15" s="1"/>
  <c r="F57" i="12"/>
  <c r="Q5" i="15" s="1"/>
  <c r="G57" i="12"/>
  <c r="H57" i="12"/>
  <c r="J57" i="12"/>
  <c r="O5" i="14" s="1"/>
  <c r="K57" i="12"/>
  <c r="P5" i="14" s="1"/>
  <c r="L57" i="12"/>
  <c r="Q5" i="14" s="1"/>
  <c r="M57" i="12"/>
  <c r="N57" i="12"/>
  <c r="Q57" i="12"/>
  <c r="E58" i="12"/>
  <c r="P6" i="15" s="1"/>
  <c r="F58" i="12"/>
  <c r="Q6" i="15" s="1"/>
  <c r="G58" i="12"/>
  <c r="H58" i="12"/>
  <c r="J58" i="12"/>
  <c r="O6" i="14" s="1"/>
  <c r="K58" i="12"/>
  <c r="P6" i="14" s="1"/>
  <c r="L58" i="12"/>
  <c r="Q6" i="14" s="1"/>
  <c r="M58" i="12"/>
  <c r="N58" i="12"/>
  <c r="Q58" i="12"/>
  <c r="E59" i="12"/>
  <c r="P7" i="15" s="1"/>
  <c r="F59" i="12"/>
  <c r="Q7" i="15" s="1"/>
  <c r="G59" i="12"/>
  <c r="H59" i="12"/>
  <c r="J59" i="12"/>
  <c r="O7" i="14" s="1"/>
  <c r="K59" i="12"/>
  <c r="P7" i="14" s="1"/>
  <c r="L59" i="12"/>
  <c r="Q7" i="14" s="1"/>
  <c r="M59" i="12"/>
  <c r="N59" i="12"/>
  <c r="Q59" i="12"/>
  <c r="E60" i="12"/>
  <c r="P8" i="15" s="1"/>
  <c r="F60" i="12"/>
  <c r="Q8" i="15" s="1"/>
  <c r="G60" i="12"/>
  <c r="H60" i="12"/>
  <c r="J60" i="12"/>
  <c r="O8" i="14" s="1"/>
  <c r="K60" i="12"/>
  <c r="P8" i="14" s="1"/>
  <c r="L60" i="12"/>
  <c r="Q8" i="14" s="1"/>
  <c r="M60" i="12"/>
  <c r="N60" i="12"/>
  <c r="Q60" i="12"/>
  <c r="E61" i="12"/>
  <c r="P9" i="15" s="1"/>
  <c r="F61" i="12"/>
  <c r="Q9" i="15" s="1"/>
  <c r="G61" i="12"/>
  <c r="H61" i="12"/>
  <c r="J61" i="12"/>
  <c r="O9" i="14" s="1"/>
  <c r="K61" i="12"/>
  <c r="P9" i="14" s="1"/>
  <c r="L61" i="12"/>
  <c r="Q9" i="14" s="1"/>
  <c r="M61" i="12"/>
  <c r="N61" i="12"/>
  <c r="Q61" i="12"/>
  <c r="E62" i="12"/>
  <c r="P10" i="15" s="1"/>
  <c r="F62" i="12"/>
  <c r="Q10" i="15" s="1"/>
  <c r="G62" i="12"/>
  <c r="H62" i="12"/>
  <c r="J62" i="12"/>
  <c r="O10" i="14" s="1"/>
  <c r="K62" i="12"/>
  <c r="P10" i="14" s="1"/>
  <c r="L62" i="12"/>
  <c r="Q10" i="14" s="1"/>
  <c r="M62" i="12"/>
  <c r="N62" i="12"/>
  <c r="Q62" i="12"/>
  <c r="E63" i="12"/>
  <c r="P11" i="15" s="1"/>
  <c r="F63" i="12"/>
  <c r="Q11" i="15" s="1"/>
  <c r="G63" i="12"/>
  <c r="H63" i="12"/>
  <c r="J63" i="12"/>
  <c r="O11" i="14" s="1"/>
  <c r="K63" i="12"/>
  <c r="P11" i="14" s="1"/>
  <c r="L63" i="12"/>
  <c r="Q11" i="14" s="1"/>
  <c r="M63" i="12"/>
  <c r="N63" i="12"/>
  <c r="Q63" i="12"/>
  <c r="E64" i="12"/>
  <c r="P12" i="15" s="1"/>
  <c r="F64" i="12"/>
  <c r="Q12" i="15" s="1"/>
  <c r="G64" i="12"/>
  <c r="H64" i="12"/>
  <c r="J64" i="12"/>
  <c r="O12" i="14" s="1"/>
  <c r="K64" i="12"/>
  <c r="P12" i="14" s="1"/>
  <c r="L64" i="12"/>
  <c r="Q12" i="14" s="1"/>
  <c r="M64" i="12"/>
  <c r="N64" i="12"/>
  <c r="Q64" i="12"/>
  <c r="E65" i="12"/>
  <c r="P13" i="15" s="1"/>
  <c r="F65" i="12"/>
  <c r="Q13" i="15" s="1"/>
  <c r="G65" i="12"/>
  <c r="H65" i="12"/>
  <c r="J65" i="12"/>
  <c r="O13" i="14" s="1"/>
  <c r="K65" i="12"/>
  <c r="P13" i="14" s="1"/>
  <c r="L65" i="12"/>
  <c r="Q13" i="14" s="1"/>
  <c r="M65" i="12"/>
  <c r="N65" i="12"/>
  <c r="Q65" i="12"/>
  <c r="E66" i="12"/>
  <c r="P14" i="15" s="1"/>
  <c r="F66" i="12"/>
  <c r="Q14" i="15" s="1"/>
  <c r="G66" i="12"/>
  <c r="H66" i="12"/>
  <c r="J66" i="12"/>
  <c r="O14" i="14" s="1"/>
  <c r="K66" i="12"/>
  <c r="P14" i="14" s="1"/>
  <c r="L66" i="12"/>
  <c r="Q14" i="14" s="1"/>
  <c r="M66" i="12"/>
  <c r="N66" i="12"/>
  <c r="Q66" i="12"/>
  <c r="E67" i="12"/>
  <c r="P15" i="15" s="1"/>
  <c r="F67" i="12"/>
  <c r="Q15" i="15" s="1"/>
  <c r="G67" i="12"/>
  <c r="H67" i="12"/>
  <c r="J67" i="12"/>
  <c r="O15" i="14" s="1"/>
  <c r="K67" i="12"/>
  <c r="P15" i="14" s="1"/>
  <c r="L67" i="12"/>
  <c r="Q15" i="14" s="1"/>
  <c r="M67" i="12"/>
  <c r="N67" i="12"/>
  <c r="Q67" i="12"/>
  <c r="E68" i="12"/>
  <c r="P16" i="15" s="1"/>
  <c r="P75" i="18" s="1"/>
  <c r="F68" i="12"/>
  <c r="Q16" i="15" s="1"/>
  <c r="Q75" i="18" s="1"/>
  <c r="G68" i="12"/>
  <c r="H68" i="12"/>
  <c r="J68" i="12"/>
  <c r="O16" i="14" s="1"/>
  <c r="O75" i="17" s="1"/>
  <c r="K68" i="12"/>
  <c r="P16" i="14" s="1"/>
  <c r="L68" i="12"/>
  <c r="Q16" i="14" s="1"/>
  <c r="Q75" i="17" s="1"/>
  <c r="M68" i="12"/>
  <c r="N68" i="12"/>
  <c r="Q68" i="12"/>
  <c r="E69" i="12"/>
  <c r="P17" i="15" s="1"/>
  <c r="L17" i="16" s="1"/>
  <c r="F69" i="12"/>
  <c r="Q17" i="15" s="1"/>
  <c r="G69" i="12"/>
  <c r="H69" i="12"/>
  <c r="J69" i="12"/>
  <c r="O17" i="14" s="1"/>
  <c r="K69" i="12"/>
  <c r="P17" i="14" s="1"/>
  <c r="M17" i="16" s="1"/>
  <c r="L69" i="12"/>
  <c r="Q17" i="14" s="1"/>
  <c r="M69" i="12"/>
  <c r="N69" i="12"/>
  <c r="Q69" i="12"/>
  <c r="E70" i="12"/>
  <c r="P18" i="15" s="1"/>
  <c r="L18" i="16" s="1"/>
  <c r="F70" i="12"/>
  <c r="Q18" i="15" s="1"/>
  <c r="G70" i="12"/>
  <c r="H70" i="12"/>
  <c r="J70" i="12"/>
  <c r="O18" i="14" s="1"/>
  <c r="K70" i="12"/>
  <c r="P18" i="14" s="1"/>
  <c r="M18" i="16" s="1"/>
  <c r="L70" i="12"/>
  <c r="Q18" i="14" s="1"/>
  <c r="M70" i="12"/>
  <c r="N70" i="12"/>
  <c r="Q70" i="12"/>
  <c r="E71" i="12"/>
  <c r="P19" i="15" s="1"/>
  <c r="L19" i="16" s="1"/>
  <c r="F71" i="12"/>
  <c r="Q19" i="15" s="1"/>
  <c r="G71" i="12"/>
  <c r="H71" i="12"/>
  <c r="J71" i="12"/>
  <c r="O19" i="14" s="1"/>
  <c r="K71" i="12"/>
  <c r="P19" i="14" s="1"/>
  <c r="M19" i="16" s="1"/>
  <c r="L71" i="12"/>
  <c r="Q19" i="14" s="1"/>
  <c r="M71" i="12"/>
  <c r="N71" i="12"/>
  <c r="Q71" i="12"/>
  <c r="D56" i="12"/>
  <c r="O4" i="15" s="1"/>
  <c r="D57" i="12"/>
  <c r="O5" i="15" s="1"/>
  <c r="D58" i="12"/>
  <c r="O6" i="15" s="1"/>
  <c r="D59" i="12"/>
  <c r="O7" i="15" s="1"/>
  <c r="D60" i="12"/>
  <c r="O8" i="15" s="1"/>
  <c r="D61" i="12"/>
  <c r="O9" i="15" s="1"/>
  <c r="D62" i="12"/>
  <c r="O10" i="15" s="1"/>
  <c r="D63" i="12"/>
  <c r="O11" i="15" s="1"/>
  <c r="D64" i="12"/>
  <c r="O12" i="15" s="1"/>
  <c r="D65" i="12"/>
  <c r="O13" i="15" s="1"/>
  <c r="D66" i="12"/>
  <c r="O14" i="15" s="1"/>
  <c r="D67" i="12"/>
  <c r="O15" i="15" s="1"/>
  <c r="D68" i="12"/>
  <c r="O16" i="15" s="1"/>
  <c r="D69" i="12"/>
  <c r="O17" i="15" s="1"/>
  <c r="D70" i="12"/>
  <c r="O18" i="15" s="1"/>
  <c r="D71" i="12"/>
  <c r="O19" i="15" s="1"/>
  <c r="D55" i="12"/>
  <c r="O3" i="15" s="1"/>
  <c r="E38" i="13"/>
  <c r="F38" i="13"/>
  <c r="J38" i="13"/>
  <c r="L3" i="17" s="1"/>
  <c r="K38" i="13"/>
  <c r="M3" i="17" s="1"/>
  <c r="L38" i="13"/>
  <c r="N3" i="17" s="1"/>
  <c r="Q38" i="13"/>
  <c r="E39" i="13"/>
  <c r="M4" i="18" s="1"/>
  <c r="F39" i="13"/>
  <c r="N4" i="18" s="1"/>
  <c r="J39" i="13"/>
  <c r="L4" i="17" s="1"/>
  <c r="K39" i="13"/>
  <c r="M4" i="17" s="1"/>
  <c r="L39" i="13"/>
  <c r="N4" i="17" s="1"/>
  <c r="Q39" i="13"/>
  <c r="E40" i="13"/>
  <c r="M5" i="18" s="1"/>
  <c r="F40" i="13"/>
  <c r="N5" i="18" s="1"/>
  <c r="J40" i="13"/>
  <c r="L5" i="17" s="1"/>
  <c r="K40" i="13"/>
  <c r="M5" i="17" s="1"/>
  <c r="L40" i="13"/>
  <c r="N5" i="17" s="1"/>
  <c r="Q40" i="13"/>
  <c r="E41" i="13"/>
  <c r="M6" i="18" s="1"/>
  <c r="F41" i="13"/>
  <c r="N6" i="18" s="1"/>
  <c r="J41" i="13"/>
  <c r="L6" i="17" s="1"/>
  <c r="K41" i="13"/>
  <c r="M6" i="17" s="1"/>
  <c r="L41" i="13"/>
  <c r="N6" i="17" s="1"/>
  <c r="Q41" i="13"/>
  <c r="E42" i="13"/>
  <c r="M7" i="18" s="1"/>
  <c r="F42" i="13"/>
  <c r="N7" i="18" s="1"/>
  <c r="J42" i="13"/>
  <c r="L7" i="17" s="1"/>
  <c r="K42" i="13"/>
  <c r="M7" i="17" s="1"/>
  <c r="L42" i="13"/>
  <c r="N7" i="17" s="1"/>
  <c r="Q42" i="13"/>
  <c r="E43" i="13"/>
  <c r="M8" i="18" s="1"/>
  <c r="F43" i="13"/>
  <c r="N8" i="18" s="1"/>
  <c r="J43" i="13"/>
  <c r="L8" i="17" s="1"/>
  <c r="K43" i="13"/>
  <c r="M8" i="17" s="1"/>
  <c r="L43" i="13"/>
  <c r="N8" i="17" s="1"/>
  <c r="Q43" i="13"/>
  <c r="E44" i="13"/>
  <c r="M9" i="18" s="1"/>
  <c r="F44" i="13"/>
  <c r="N9" i="18" s="1"/>
  <c r="J44" i="13"/>
  <c r="L9" i="17" s="1"/>
  <c r="K44" i="13"/>
  <c r="M9" i="17" s="1"/>
  <c r="L44" i="13"/>
  <c r="N9" i="17" s="1"/>
  <c r="Q44" i="13"/>
  <c r="E45" i="13"/>
  <c r="M10" i="18" s="1"/>
  <c r="F45" i="13"/>
  <c r="N10" i="18" s="1"/>
  <c r="J45" i="13"/>
  <c r="L10" i="17" s="1"/>
  <c r="K45" i="13"/>
  <c r="M10" i="17" s="1"/>
  <c r="L45" i="13"/>
  <c r="N10" i="17" s="1"/>
  <c r="Q45" i="13"/>
  <c r="E46" i="13"/>
  <c r="M11" i="18" s="1"/>
  <c r="F46" i="13"/>
  <c r="N11" i="18" s="1"/>
  <c r="J46" i="13"/>
  <c r="L11" i="17" s="1"/>
  <c r="K46" i="13"/>
  <c r="M11" i="17" s="1"/>
  <c r="L46" i="13"/>
  <c r="N11" i="17" s="1"/>
  <c r="Q46" i="13"/>
  <c r="E47" i="13"/>
  <c r="M12" i="18" s="1"/>
  <c r="F47" i="13"/>
  <c r="N12" i="18" s="1"/>
  <c r="J47" i="13"/>
  <c r="L12" i="17" s="1"/>
  <c r="K47" i="13"/>
  <c r="M12" i="17" s="1"/>
  <c r="L47" i="13"/>
  <c r="N12" i="17" s="1"/>
  <c r="Q47" i="13"/>
  <c r="E48" i="13"/>
  <c r="M13" i="18" s="1"/>
  <c r="F48" i="13"/>
  <c r="N13" i="18" s="1"/>
  <c r="J48" i="13"/>
  <c r="L13" i="17" s="1"/>
  <c r="K48" i="13"/>
  <c r="M13" i="17" s="1"/>
  <c r="L48" i="13"/>
  <c r="N13" i="17" s="1"/>
  <c r="Q48" i="13"/>
  <c r="E49" i="13"/>
  <c r="M14" i="18" s="1"/>
  <c r="F49" i="13"/>
  <c r="N14" i="18" s="1"/>
  <c r="J49" i="13"/>
  <c r="L14" i="17" s="1"/>
  <c r="K49" i="13"/>
  <c r="M14" i="17" s="1"/>
  <c r="L49" i="13"/>
  <c r="N14" i="17" s="1"/>
  <c r="Q49" i="13"/>
  <c r="E50" i="13"/>
  <c r="M15" i="18" s="1"/>
  <c r="F50" i="13"/>
  <c r="N15" i="18" s="1"/>
  <c r="J50" i="13"/>
  <c r="L15" i="17" s="1"/>
  <c r="K50" i="13"/>
  <c r="M15" i="17" s="1"/>
  <c r="L50" i="13"/>
  <c r="N15" i="17" s="1"/>
  <c r="Q50" i="13"/>
  <c r="E51" i="13"/>
  <c r="M16" i="18" s="1"/>
  <c r="F51" i="13"/>
  <c r="N16" i="18" s="1"/>
  <c r="J51" i="13"/>
  <c r="L16" i="17" s="1"/>
  <c r="K51" i="13"/>
  <c r="M16" i="17" s="1"/>
  <c r="L51" i="13"/>
  <c r="N16" i="17" s="1"/>
  <c r="Q51" i="13"/>
  <c r="E52" i="13"/>
  <c r="M17" i="18" s="1"/>
  <c r="F52" i="13"/>
  <c r="N17" i="18" s="1"/>
  <c r="J52" i="13"/>
  <c r="L17" i="17" s="1"/>
  <c r="K52" i="13"/>
  <c r="M17" i="17" s="1"/>
  <c r="L52" i="13"/>
  <c r="N17" i="17" s="1"/>
  <c r="Q52" i="13"/>
  <c r="E53" i="13"/>
  <c r="M18" i="18" s="1"/>
  <c r="F53" i="13"/>
  <c r="N18" i="18" s="1"/>
  <c r="J53" i="13"/>
  <c r="L18" i="17" s="1"/>
  <c r="K53" i="13"/>
  <c r="M18" i="17" s="1"/>
  <c r="L53" i="13"/>
  <c r="N18" i="17" s="1"/>
  <c r="Q53" i="13"/>
  <c r="E54" i="13"/>
  <c r="M19" i="18" s="1"/>
  <c r="F54" i="13"/>
  <c r="N19" i="18" s="1"/>
  <c r="J54" i="13"/>
  <c r="L19" i="17" s="1"/>
  <c r="K54" i="13"/>
  <c r="M19" i="17" s="1"/>
  <c r="L54" i="13"/>
  <c r="N19" i="17" s="1"/>
  <c r="Q54" i="13"/>
  <c r="D39" i="13"/>
  <c r="L4" i="18" s="1"/>
  <c r="D40" i="13"/>
  <c r="L5" i="18" s="1"/>
  <c r="D41" i="13"/>
  <c r="L6" i="18" s="1"/>
  <c r="D42" i="13"/>
  <c r="L7" i="18" s="1"/>
  <c r="D43" i="13"/>
  <c r="L8" i="18" s="1"/>
  <c r="D44" i="13"/>
  <c r="L9" i="18" s="1"/>
  <c r="D45" i="13"/>
  <c r="L10" i="18" s="1"/>
  <c r="D46" i="13"/>
  <c r="L11" i="18" s="1"/>
  <c r="D47" i="13"/>
  <c r="L12" i="18" s="1"/>
  <c r="D48" i="13"/>
  <c r="L13" i="18" s="1"/>
  <c r="D49" i="13"/>
  <c r="L14" i="18" s="1"/>
  <c r="D50" i="13"/>
  <c r="L15" i="18" s="1"/>
  <c r="D51" i="13"/>
  <c r="L16" i="18" s="1"/>
  <c r="D52" i="13"/>
  <c r="L17" i="18" s="1"/>
  <c r="D53" i="13"/>
  <c r="L18" i="18" s="1"/>
  <c r="D54" i="13"/>
  <c r="L19" i="18" s="1"/>
  <c r="D38" i="13"/>
  <c r="E38" i="12"/>
  <c r="M3" i="15" s="1"/>
  <c r="F38" i="12"/>
  <c r="N3" i="15" s="1"/>
  <c r="J38" i="12"/>
  <c r="L3" i="14" s="1"/>
  <c r="K38" i="12"/>
  <c r="M3" i="14" s="1"/>
  <c r="L38" i="12"/>
  <c r="N3" i="14" s="1"/>
  <c r="Q38" i="12"/>
  <c r="E39" i="12"/>
  <c r="M4" i="15" s="1"/>
  <c r="F39" i="12"/>
  <c r="N4" i="15" s="1"/>
  <c r="J39" i="12"/>
  <c r="L4" i="14" s="1"/>
  <c r="K39" i="12"/>
  <c r="M4" i="14" s="1"/>
  <c r="L39" i="12"/>
  <c r="N4" i="14" s="1"/>
  <c r="Q39" i="12"/>
  <c r="E40" i="12"/>
  <c r="M5" i="15" s="1"/>
  <c r="F40" i="12"/>
  <c r="N5" i="15" s="1"/>
  <c r="J40" i="12"/>
  <c r="L5" i="14" s="1"/>
  <c r="K40" i="12"/>
  <c r="M5" i="14" s="1"/>
  <c r="L40" i="12"/>
  <c r="N5" i="14" s="1"/>
  <c r="Q40" i="12"/>
  <c r="E41" i="12"/>
  <c r="M6" i="15" s="1"/>
  <c r="F41" i="12"/>
  <c r="N6" i="15" s="1"/>
  <c r="J41" i="12"/>
  <c r="L6" i="14" s="1"/>
  <c r="K41" i="12"/>
  <c r="M6" i="14" s="1"/>
  <c r="L41" i="12"/>
  <c r="N6" i="14" s="1"/>
  <c r="Q41" i="12"/>
  <c r="E42" i="12"/>
  <c r="M7" i="15" s="1"/>
  <c r="F42" i="12"/>
  <c r="N7" i="15" s="1"/>
  <c r="J42" i="12"/>
  <c r="L7" i="14" s="1"/>
  <c r="K42" i="12"/>
  <c r="M7" i="14" s="1"/>
  <c r="L42" i="12"/>
  <c r="N7" i="14" s="1"/>
  <c r="Q42" i="12"/>
  <c r="E43" i="12"/>
  <c r="M8" i="15" s="1"/>
  <c r="F43" i="12"/>
  <c r="N8" i="15" s="1"/>
  <c r="J43" i="12"/>
  <c r="L8" i="14" s="1"/>
  <c r="K43" i="12"/>
  <c r="M8" i="14" s="1"/>
  <c r="L43" i="12"/>
  <c r="N8" i="14" s="1"/>
  <c r="Q43" i="12"/>
  <c r="E44" i="12"/>
  <c r="M9" i="15" s="1"/>
  <c r="F44" i="12"/>
  <c r="N9" i="15" s="1"/>
  <c r="J44" i="12"/>
  <c r="L9" i="14" s="1"/>
  <c r="K44" i="12"/>
  <c r="M9" i="14" s="1"/>
  <c r="L44" i="12"/>
  <c r="N9" i="14" s="1"/>
  <c r="Q44" i="12"/>
  <c r="E45" i="12"/>
  <c r="M10" i="15" s="1"/>
  <c r="F45" i="12"/>
  <c r="N10" i="15" s="1"/>
  <c r="J45" i="12"/>
  <c r="L10" i="14" s="1"/>
  <c r="K45" i="12"/>
  <c r="M10" i="14" s="1"/>
  <c r="L45" i="12"/>
  <c r="N10" i="14" s="1"/>
  <c r="Q45" i="12"/>
  <c r="E46" i="12"/>
  <c r="M11" i="15" s="1"/>
  <c r="F46" i="12"/>
  <c r="N11" i="15" s="1"/>
  <c r="J46" i="12"/>
  <c r="L11" i="14" s="1"/>
  <c r="K46" i="12"/>
  <c r="M11" i="14" s="1"/>
  <c r="L46" i="12"/>
  <c r="N11" i="14" s="1"/>
  <c r="Q46" i="12"/>
  <c r="E47" i="12"/>
  <c r="M12" i="15" s="1"/>
  <c r="F47" i="12"/>
  <c r="N12" i="15" s="1"/>
  <c r="J47" i="12"/>
  <c r="L12" i="14" s="1"/>
  <c r="K47" i="12"/>
  <c r="M12" i="14" s="1"/>
  <c r="L47" i="12"/>
  <c r="N12" i="14" s="1"/>
  <c r="Q47" i="12"/>
  <c r="E48" i="12"/>
  <c r="M13" i="15" s="1"/>
  <c r="F48" i="12"/>
  <c r="N13" i="15" s="1"/>
  <c r="J48" i="12"/>
  <c r="L13" i="14" s="1"/>
  <c r="K48" i="12"/>
  <c r="M13" i="14" s="1"/>
  <c r="L48" i="12"/>
  <c r="N13" i="14" s="1"/>
  <c r="Q48" i="12"/>
  <c r="E49" i="12"/>
  <c r="M14" i="15" s="1"/>
  <c r="F49" i="12"/>
  <c r="N14" i="15" s="1"/>
  <c r="J49" i="12"/>
  <c r="L14" i="14" s="1"/>
  <c r="K49" i="12"/>
  <c r="M14" i="14" s="1"/>
  <c r="L49" i="12"/>
  <c r="N14" i="14" s="1"/>
  <c r="Q49" i="12"/>
  <c r="E50" i="12"/>
  <c r="M15" i="15" s="1"/>
  <c r="F50" i="12"/>
  <c r="N15" i="15" s="1"/>
  <c r="J50" i="12"/>
  <c r="L15" i="14" s="1"/>
  <c r="K50" i="12"/>
  <c r="M15" i="14" s="1"/>
  <c r="L50" i="12"/>
  <c r="N15" i="14" s="1"/>
  <c r="Q50" i="12"/>
  <c r="E51" i="12"/>
  <c r="M16" i="15" s="1"/>
  <c r="F51" i="12"/>
  <c r="N16" i="15" s="1"/>
  <c r="J51" i="12"/>
  <c r="L16" i="14" s="1"/>
  <c r="K51" i="12"/>
  <c r="M16" i="14" s="1"/>
  <c r="L51" i="12"/>
  <c r="N16" i="14" s="1"/>
  <c r="Q51" i="12"/>
  <c r="E52" i="12"/>
  <c r="M17" i="15" s="1"/>
  <c r="J17" i="16" s="1"/>
  <c r="F52" i="12"/>
  <c r="N17" i="15" s="1"/>
  <c r="J52" i="12"/>
  <c r="L17" i="14" s="1"/>
  <c r="K52" i="12"/>
  <c r="M17" i="14" s="1"/>
  <c r="K17" i="16" s="1"/>
  <c r="L52" i="12"/>
  <c r="N17" i="14" s="1"/>
  <c r="Q52" i="12"/>
  <c r="E53" i="12"/>
  <c r="M18" i="15" s="1"/>
  <c r="J18" i="16" s="1"/>
  <c r="F53" i="12"/>
  <c r="N18" i="15" s="1"/>
  <c r="J53" i="12"/>
  <c r="L18" i="14" s="1"/>
  <c r="K53" i="12"/>
  <c r="M18" i="14" s="1"/>
  <c r="K18" i="16" s="1"/>
  <c r="L53" i="12"/>
  <c r="N18" i="14" s="1"/>
  <c r="Q53" i="12"/>
  <c r="E54" i="12"/>
  <c r="M19" i="15" s="1"/>
  <c r="J19" i="16" s="1"/>
  <c r="F54" i="12"/>
  <c r="N19" i="15" s="1"/>
  <c r="J54" i="12"/>
  <c r="L19" i="14" s="1"/>
  <c r="K54" i="12"/>
  <c r="M19" i="14" s="1"/>
  <c r="K19" i="16" s="1"/>
  <c r="L54" i="12"/>
  <c r="N19" i="14" s="1"/>
  <c r="Q54" i="12"/>
  <c r="D39" i="12"/>
  <c r="L4" i="15" s="1"/>
  <c r="D40" i="12"/>
  <c r="L5" i="15" s="1"/>
  <c r="D41" i="12"/>
  <c r="L6" i="15" s="1"/>
  <c r="D42" i="12"/>
  <c r="L7" i="15" s="1"/>
  <c r="D43" i="12"/>
  <c r="L8" i="15" s="1"/>
  <c r="D44" i="12"/>
  <c r="L9" i="15" s="1"/>
  <c r="D45" i="12"/>
  <c r="L10" i="15" s="1"/>
  <c r="D46" i="12"/>
  <c r="L11" i="15" s="1"/>
  <c r="D47" i="12"/>
  <c r="L12" i="15" s="1"/>
  <c r="D48" i="12"/>
  <c r="L13" i="15" s="1"/>
  <c r="D49" i="12"/>
  <c r="L14" i="15" s="1"/>
  <c r="D50" i="12"/>
  <c r="L15" i="15" s="1"/>
  <c r="D51" i="12"/>
  <c r="L16" i="15" s="1"/>
  <c r="D52" i="12"/>
  <c r="L17" i="15" s="1"/>
  <c r="D53" i="12"/>
  <c r="L18" i="15" s="1"/>
  <c r="D54" i="12"/>
  <c r="L19" i="15" s="1"/>
  <c r="D38" i="12"/>
  <c r="L3" i="15" s="1"/>
  <c r="P67" i="18" l="1"/>
  <c r="AY64" i="17" s="1"/>
  <c r="P26" i="15"/>
  <c r="N26" i="15"/>
  <c r="Q27" i="15"/>
  <c r="P67" i="17"/>
  <c r="AY75" i="17" s="1"/>
  <c r="P26" i="14"/>
  <c r="L27" i="15"/>
  <c r="M26" i="15"/>
  <c r="O25" i="15"/>
  <c r="Q26" i="14"/>
  <c r="P27" i="15"/>
  <c r="S26" i="15"/>
  <c r="T26" i="15"/>
  <c r="P25" i="15"/>
  <c r="O26" i="14"/>
  <c r="Q27" i="14"/>
  <c r="O26" i="15"/>
  <c r="Q25" i="15"/>
  <c r="L25" i="15"/>
  <c r="N27" i="14"/>
  <c r="P27" i="14"/>
  <c r="T26" i="14"/>
  <c r="L26" i="15"/>
  <c r="M25" i="15"/>
  <c r="N26" i="14"/>
  <c r="L27" i="14"/>
  <c r="O27" i="14"/>
  <c r="S26" i="14"/>
  <c r="M27" i="14"/>
  <c r="M26" i="14"/>
  <c r="N25" i="15"/>
  <c r="N27" i="15"/>
  <c r="Q26" i="15"/>
  <c r="L26" i="14"/>
  <c r="M27" i="15"/>
  <c r="O27" i="15"/>
  <c r="S27" i="15"/>
  <c r="T27" i="15"/>
  <c r="S25" i="15"/>
  <c r="T25" i="15"/>
  <c r="T27" i="14"/>
  <c r="S27" i="14"/>
  <c r="N25" i="17"/>
  <c r="W23" i="18"/>
  <c r="W25" i="18"/>
  <c r="Z23" i="18"/>
  <c r="Z25" i="18"/>
  <c r="M25" i="17"/>
  <c r="T25" i="17"/>
  <c r="L25" i="17"/>
  <c r="Q24" i="18"/>
  <c r="S25" i="17"/>
  <c r="AF23" i="18"/>
  <c r="AF25" i="18"/>
  <c r="AC23" i="18"/>
  <c r="AC25" i="18"/>
  <c r="X23" i="18"/>
  <c r="X25" i="18"/>
  <c r="AA23" i="18"/>
  <c r="AA25" i="18"/>
  <c r="AD23" i="18"/>
  <c r="AD25" i="18"/>
  <c r="V23" i="18"/>
  <c r="V25" i="18"/>
  <c r="U23" i="18"/>
  <c r="U25" i="18"/>
  <c r="Y21" i="18"/>
  <c r="Y25" i="18"/>
  <c r="Q25" i="17"/>
  <c r="P25" i="17"/>
  <c r="O25" i="17"/>
  <c r="AE21" i="18"/>
  <c r="AE25" i="18"/>
  <c r="AB23" i="18"/>
  <c r="AB25" i="18"/>
  <c r="P25" i="14"/>
  <c r="O25" i="14"/>
  <c r="N24" i="17"/>
  <c r="P24" i="17"/>
  <c r="N25" i="14"/>
  <c r="M25" i="14"/>
  <c r="L25" i="14"/>
  <c r="Q25" i="14"/>
  <c r="P24" i="18"/>
  <c r="T24" i="17"/>
  <c r="S25" i="14"/>
  <c r="T25" i="14"/>
  <c r="O24" i="18"/>
  <c r="L24" i="18"/>
  <c r="Q24" i="17"/>
  <c r="M24" i="17"/>
  <c r="O24" i="17"/>
  <c r="S24" i="17"/>
  <c r="L24" i="17"/>
  <c r="N24" i="18"/>
  <c r="M24" i="18"/>
  <c r="S24" i="18"/>
  <c r="T24" i="18"/>
  <c r="Q73" i="17"/>
  <c r="Q65" i="17"/>
  <c r="T74" i="17"/>
  <c r="T71" i="18"/>
  <c r="S67" i="17"/>
  <c r="AY76" i="17" s="1"/>
  <c r="T66" i="17"/>
  <c r="T63" i="18"/>
  <c r="O75" i="18"/>
  <c r="O70" i="18"/>
  <c r="P24" i="16"/>
  <c r="O71" i="17"/>
  <c r="O63" i="17"/>
  <c r="Q70" i="17"/>
  <c r="P64" i="18"/>
  <c r="T73" i="17"/>
  <c r="T70" i="18"/>
  <c r="T65" i="17"/>
  <c r="O69" i="18"/>
  <c r="AQ64" i="17" s="1"/>
  <c r="Q24" i="16"/>
  <c r="L72" i="18"/>
  <c r="L64" i="18"/>
  <c r="N75" i="18"/>
  <c r="N71" i="18"/>
  <c r="M64" i="17"/>
  <c r="N63" i="18"/>
  <c r="R24" i="16"/>
  <c r="Q73" i="18"/>
  <c r="Q65" i="18"/>
  <c r="T74" i="18"/>
  <c r="T69" i="17"/>
  <c r="AS76" i="17" s="1"/>
  <c r="T66" i="18"/>
  <c r="S62" i="17"/>
  <c r="M73" i="17"/>
  <c r="N68" i="18"/>
  <c r="M69" i="17"/>
  <c r="AR74" i="17" s="1"/>
  <c r="O72" i="18"/>
  <c r="O64" i="18"/>
  <c r="N64" i="18"/>
  <c r="P69" i="18"/>
  <c r="AR64" i="17" s="1"/>
  <c r="L70" i="18"/>
  <c r="N72" i="18"/>
  <c r="Q74" i="18"/>
  <c r="Q66" i="18"/>
  <c r="L74" i="17"/>
  <c r="L75" i="18"/>
  <c r="M73" i="18"/>
  <c r="O71" i="18"/>
  <c r="O63" i="18"/>
  <c r="T71" i="17"/>
  <c r="T68" i="18"/>
  <c r="S64" i="17"/>
  <c r="T63" i="17"/>
  <c r="Q74" i="17"/>
  <c r="Q66" i="17"/>
  <c r="S73" i="18"/>
  <c r="S65" i="18"/>
  <c r="T73" i="18"/>
  <c r="S69" i="17"/>
  <c r="AR76" i="17" s="1"/>
  <c r="T68" i="17"/>
  <c r="T65" i="18"/>
  <c r="N75" i="17"/>
  <c r="N71" i="17"/>
  <c r="L70" i="17"/>
  <c r="M69" i="18"/>
  <c r="AR63" i="17" s="1"/>
  <c r="L66" i="17"/>
  <c r="N63" i="17"/>
  <c r="L62" i="17"/>
  <c r="O70" i="17"/>
  <c r="O74" i="18"/>
  <c r="O66" i="18"/>
  <c r="Q72" i="18"/>
  <c r="Q68" i="18"/>
  <c r="Q64" i="18"/>
  <c r="S23" i="17"/>
  <c r="U24" i="16"/>
  <c r="Q69" i="17"/>
  <c r="AS75" i="17" s="1"/>
  <c r="M64" i="18"/>
  <c r="N70" i="17"/>
  <c r="L65" i="17"/>
  <c r="O73" i="17"/>
  <c r="O65" i="17"/>
  <c r="S69" i="18"/>
  <c r="AR65" i="17" s="1"/>
  <c r="S73" i="17"/>
  <c r="T72" i="17"/>
  <c r="T64" i="17"/>
  <c r="AA21" i="18"/>
  <c r="AD21" i="18"/>
  <c r="L69" i="18"/>
  <c r="AQ63" i="17" s="1"/>
  <c r="L73" i="17"/>
  <c r="N66" i="17"/>
  <c r="P64" i="17"/>
  <c r="T24" i="16"/>
  <c r="W24" i="16"/>
  <c r="N74" i="17"/>
  <c r="L69" i="17"/>
  <c r="AQ74" i="17" s="1"/>
  <c r="N62" i="17"/>
  <c r="S67" i="18"/>
  <c r="AY65" i="17" s="1"/>
  <c r="T75" i="18"/>
  <c r="T70" i="17"/>
  <c r="T62" i="17"/>
  <c r="L74" i="18"/>
  <c r="L66" i="18"/>
  <c r="N74" i="18"/>
  <c r="N70" i="18"/>
  <c r="M67" i="17"/>
  <c r="AY74" i="17" s="1"/>
  <c r="N66" i="18"/>
  <c r="P73" i="17"/>
  <c r="Q71" i="18"/>
  <c r="P69" i="17"/>
  <c r="AR75" i="17" s="1"/>
  <c r="Q63" i="18"/>
  <c r="Q23" i="17"/>
  <c r="V24" i="16"/>
  <c r="Q72" i="17"/>
  <c r="Q64" i="17"/>
  <c r="S24" i="16"/>
  <c r="Q70" i="18"/>
  <c r="L71" i="18"/>
  <c r="L63" i="18"/>
  <c r="N73" i="17"/>
  <c r="L72" i="17"/>
  <c r="N69" i="17"/>
  <c r="AS74" i="17" s="1"/>
  <c r="L68" i="17"/>
  <c r="M67" i="18"/>
  <c r="AY63" i="17" s="1"/>
  <c r="N65" i="17"/>
  <c r="L64" i="17"/>
  <c r="O72" i="17"/>
  <c r="Q71" i="17"/>
  <c r="O68" i="17"/>
  <c r="O64" i="17"/>
  <c r="Q63" i="17"/>
  <c r="O68" i="18"/>
  <c r="M23" i="17"/>
  <c r="L68" i="18"/>
  <c r="N73" i="18"/>
  <c r="N69" i="18"/>
  <c r="AS63" i="17" s="1"/>
  <c r="K4" i="16"/>
  <c r="M63" i="17"/>
  <c r="N11" i="16"/>
  <c r="S70" i="18"/>
  <c r="M6" i="16"/>
  <c r="P65" i="17"/>
  <c r="L20" i="15"/>
  <c r="L73" i="18"/>
  <c r="L65" i="18"/>
  <c r="L75" i="17"/>
  <c r="J15" i="16"/>
  <c r="M74" i="18"/>
  <c r="N72" i="17"/>
  <c r="L71" i="17"/>
  <c r="J11" i="16"/>
  <c r="M70" i="18"/>
  <c r="N68" i="17"/>
  <c r="L23" i="14"/>
  <c r="L67" i="17"/>
  <c r="AX74" i="17" s="1"/>
  <c r="J7" i="16"/>
  <c r="M66" i="18"/>
  <c r="N64" i="17"/>
  <c r="L63" i="17"/>
  <c r="O22" i="15"/>
  <c r="AO31" i="15" s="1"/>
  <c r="D9" i="10" s="1"/>
  <c r="L12" i="16"/>
  <c r="P71" i="18"/>
  <c r="O24" i="14"/>
  <c r="O69" i="17"/>
  <c r="AQ75" i="17" s="1"/>
  <c r="Q68" i="17"/>
  <c r="L4" i="16"/>
  <c r="P63" i="18"/>
  <c r="P23" i="17"/>
  <c r="T24" i="15"/>
  <c r="T69" i="18"/>
  <c r="AS65" i="17" s="1"/>
  <c r="O6" i="16"/>
  <c r="S65" i="17"/>
  <c r="AF62" i="18"/>
  <c r="Y62" i="18"/>
  <c r="Z62" i="18"/>
  <c r="K9" i="16"/>
  <c r="M68" i="17"/>
  <c r="M13" i="16"/>
  <c r="P72" i="17"/>
  <c r="M9" i="16"/>
  <c r="P68" i="17"/>
  <c r="N9" i="16"/>
  <c r="S68" i="18"/>
  <c r="O13" i="16"/>
  <c r="S72" i="17"/>
  <c r="U62" i="18"/>
  <c r="AD62" i="18"/>
  <c r="W62" i="18"/>
  <c r="O7" i="16"/>
  <c r="S66" i="17"/>
  <c r="J16" i="16"/>
  <c r="M75" i="18"/>
  <c r="J12" i="16"/>
  <c r="M71" i="18"/>
  <c r="J4" i="16"/>
  <c r="M63" i="18"/>
  <c r="L15" i="16"/>
  <c r="P74" i="18"/>
  <c r="L11" i="16"/>
  <c r="P70" i="18"/>
  <c r="Q23" i="14"/>
  <c r="Q67" i="17"/>
  <c r="AZ75" i="17" s="1"/>
  <c r="L7" i="16"/>
  <c r="P66" i="18"/>
  <c r="L3" i="16"/>
  <c r="N16" i="16"/>
  <c r="S75" i="18"/>
  <c r="O12" i="16"/>
  <c r="S71" i="17"/>
  <c r="T23" i="15"/>
  <c r="T67" i="18"/>
  <c r="AZ65" i="17" s="1"/>
  <c r="O4" i="16"/>
  <c r="S63" i="17"/>
  <c r="V62" i="18"/>
  <c r="AC62" i="18"/>
  <c r="Q23" i="15"/>
  <c r="Q67" i="18"/>
  <c r="AZ64" i="17" s="1"/>
  <c r="K13" i="16"/>
  <c r="M72" i="17"/>
  <c r="N23" i="15"/>
  <c r="N67" i="18"/>
  <c r="AZ63" i="17" s="1"/>
  <c r="K6" i="16"/>
  <c r="M65" i="17"/>
  <c r="M16" i="16"/>
  <c r="P75" i="17"/>
  <c r="M12" i="16"/>
  <c r="P71" i="17"/>
  <c r="Q24" i="15"/>
  <c r="Q69" i="18"/>
  <c r="AS64" i="17" s="1"/>
  <c r="M4" i="16"/>
  <c r="P63" i="17"/>
  <c r="N15" i="16"/>
  <c r="S74" i="18"/>
  <c r="N7" i="16"/>
  <c r="S66" i="18"/>
  <c r="O11" i="16"/>
  <c r="S70" i="17"/>
  <c r="AA62" i="18"/>
  <c r="X62" i="18"/>
  <c r="K12" i="16"/>
  <c r="M71" i="17"/>
  <c r="O15" i="16"/>
  <c r="S74" i="17"/>
  <c r="O23" i="15"/>
  <c r="O67" i="18"/>
  <c r="AX64" i="17" s="1"/>
  <c r="L14" i="16"/>
  <c r="P73" i="18"/>
  <c r="O23" i="14"/>
  <c r="O67" i="17"/>
  <c r="AX75" i="17" s="1"/>
  <c r="L6" i="16"/>
  <c r="P65" i="18"/>
  <c r="Q62" i="17"/>
  <c r="T23" i="17"/>
  <c r="K16" i="16"/>
  <c r="M75" i="17"/>
  <c r="J13" i="16"/>
  <c r="M72" i="18"/>
  <c r="J9" i="16"/>
  <c r="M68" i="18"/>
  <c r="K15" i="16"/>
  <c r="M74" i="17"/>
  <c r="K11" i="16"/>
  <c r="M70" i="17"/>
  <c r="K7" i="16"/>
  <c r="M66" i="17"/>
  <c r="N65" i="18"/>
  <c r="M62" i="17"/>
  <c r="L23" i="17"/>
  <c r="M15" i="16"/>
  <c r="P74" i="17"/>
  <c r="M11" i="16"/>
  <c r="P70" i="17"/>
  <c r="M7" i="16"/>
  <c r="P66" i="17"/>
  <c r="P62" i="17"/>
  <c r="N13" i="16"/>
  <c r="S72" i="18"/>
  <c r="S64" i="18"/>
  <c r="T75" i="17"/>
  <c r="T72" i="18"/>
  <c r="O9" i="16"/>
  <c r="S68" i="17"/>
  <c r="T23" i="14"/>
  <c r="T67" i="17"/>
  <c r="AZ76" i="17" s="1"/>
  <c r="T64" i="18"/>
  <c r="AE62" i="18"/>
  <c r="AB62" i="18"/>
  <c r="L23" i="15"/>
  <c r="L67" i="18"/>
  <c r="AX63" i="17" s="1"/>
  <c r="N23" i="14"/>
  <c r="N67" i="17"/>
  <c r="AZ74" i="17" s="1"/>
  <c r="J6" i="16"/>
  <c r="M65" i="18"/>
  <c r="O73" i="18"/>
  <c r="O65" i="18"/>
  <c r="O74" i="17"/>
  <c r="L13" i="16"/>
  <c r="P72" i="18"/>
  <c r="L9" i="16"/>
  <c r="P68" i="18"/>
  <c r="O66" i="17"/>
  <c r="O62" i="17"/>
  <c r="N3" i="16"/>
  <c r="N12" i="16"/>
  <c r="S71" i="18"/>
  <c r="N4" i="16"/>
  <c r="S63" i="18"/>
  <c r="O16" i="16"/>
  <c r="S75" i="17"/>
  <c r="X21" i="18"/>
  <c r="U21" i="18"/>
  <c r="Q21" i="16"/>
  <c r="AE23" i="18"/>
  <c r="O20" i="14"/>
  <c r="AC21" i="18"/>
  <c r="W21" i="18"/>
  <c r="R20" i="16"/>
  <c r="W21" i="16"/>
  <c r="U22" i="16"/>
  <c r="N21" i="14"/>
  <c r="P20" i="16"/>
  <c r="K5" i="16"/>
  <c r="M21" i="14"/>
  <c r="L3" i="18"/>
  <c r="I20" i="18"/>
  <c r="N21" i="17"/>
  <c r="Q20" i="15"/>
  <c r="M5" i="16"/>
  <c r="P21" i="14"/>
  <c r="Q22" i="15"/>
  <c r="AQ31" i="15" s="1"/>
  <c r="F9" i="10" s="1"/>
  <c r="O23" i="17"/>
  <c r="O5" i="16"/>
  <c r="S21" i="14"/>
  <c r="Q20" i="18"/>
  <c r="T3" i="18"/>
  <c r="S20" i="16"/>
  <c r="V20" i="16"/>
  <c r="T20" i="16"/>
  <c r="T22" i="16"/>
  <c r="P20" i="15"/>
  <c r="L16" i="16"/>
  <c r="N24" i="14"/>
  <c r="J8" i="16"/>
  <c r="J23" i="16" s="1"/>
  <c r="M23" i="15"/>
  <c r="L21" i="14"/>
  <c r="M21" i="17"/>
  <c r="O24" i="15"/>
  <c r="O21" i="14"/>
  <c r="N8" i="16"/>
  <c r="N23" i="16" s="1"/>
  <c r="S23" i="15"/>
  <c r="T22" i="14"/>
  <c r="W20" i="16"/>
  <c r="Q22" i="16"/>
  <c r="Q20" i="16"/>
  <c r="S21" i="16"/>
  <c r="V21" i="18"/>
  <c r="Q21" i="14"/>
  <c r="N10" i="16"/>
  <c r="S24" i="15"/>
  <c r="O14" i="16"/>
  <c r="S20" i="14"/>
  <c r="L22" i="15"/>
  <c r="AO30" i="15" s="1"/>
  <c r="D8" i="10" s="1"/>
  <c r="L24" i="15"/>
  <c r="K14" i="16"/>
  <c r="M20" i="14"/>
  <c r="K10" i="16"/>
  <c r="M24" i="14"/>
  <c r="L21" i="17"/>
  <c r="N23" i="17"/>
  <c r="M8" i="16"/>
  <c r="M23" i="16" s="1"/>
  <c r="P23" i="14"/>
  <c r="O3" i="18"/>
  <c r="L20" i="18"/>
  <c r="T24" i="14"/>
  <c r="O3" i="16"/>
  <c r="S22" i="14"/>
  <c r="AP32" i="14" s="1"/>
  <c r="E21" i="10" s="1"/>
  <c r="T21" i="16"/>
  <c r="J3" i="16"/>
  <c r="M22" i="15"/>
  <c r="AP30" i="15" s="1"/>
  <c r="E8" i="10" s="1"/>
  <c r="P23" i="15"/>
  <c r="L8" i="16"/>
  <c r="L23" i="16" s="1"/>
  <c r="P20" i="18"/>
  <c r="S3" i="18"/>
  <c r="L21" i="15"/>
  <c r="L20" i="14"/>
  <c r="L24" i="14"/>
  <c r="J5" i="16"/>
  <c r="M21" i="15"/>
  <c r="N22" i="14"/>
  <c r="AQ30" i="14" s="1"/>
  <c r="F19" i="10" s="1"/>
  <c r="O20" i="15"/>
  <c r="P24" i="15"/>
  <c r="L10" i="16"/>
  <c r="Q22" i="14"/>
  <c r="AQ31" i="14" s="1"/>
  <c r="F20" i="10" s="1"/>
  <c r="Q3" i="18"/>
  <c r="N20" i="18"/>
  <c r="Q21" i="17"/>
  <c r="S20" i="15"/>
  <c r="N14" i="16"/>
  <c r="S22" i="15"/>
  <c r="AP32" i="15" s="1"/>
  <c r="E10" i="10" s="1"/>
  <c r="N6" i="16"/>
  <c r="T20" i="15"/>
  <c r="O10" i="16"/>
  <c r="S24" i="14"/>
  <c r="T21" i="15"/>
  <c r="S22" i="16"/>
  <c r="P21" i="16"/>
  <c r="AB21" i="18"/>
  <c r="T21" i="14"/>
  <c r="N20" i="14"/>
  <c r="N20" i="15"/>
  <c r="N24" i="15"/>
  <c r="N21" i="15"/>
  <c r="K3" i="16"/>
  <c r="M22" i="14"/>
  <c r="AP30" i="14" s="1"/>
  <c r="E19" i="10" s="1"/>
  <c r="Q21" i="15"/>
  <c r="M3" i="16"/>
  <c r="P22" i="14"/>
  <c r="AP31" i="14" s="1"/>
  <c r="E20" i="10" s="1"/>
  <c r="M20" i="18"/>
  <c r="P3" i="18"/>
  <c r="P21" i="17"/>
  <c r="N5" i="16"/>
  <c r="S21" i="15"/>
  <c r="T21" i="17"/>
  <c r="R21" i="16"/>
  <c r="Y23" i="18"/>
  <c r="V21" i="16"/>
  <c r="L22" i="14"/>
  <c r="AO30" i="14" s="1"/>
  <c r="D19" i="10" s="1"/>
  <c r="N3" i="18"/>
  <c r="K20" i="18"/>
  <c r="Q20" i="14"/>
  <c r="Q24" i="14"/>
  <c r="P22" i="15"/>
  <c r="AP31" i="15" s="1"/>
  <c r="E9" i="10" s="1"/>
  <c r="L5" i="16"/>
  <c r="P21" i="15"/>
  <c r="O22" i="14"/>
  <c r="AO31" i="14" s="1"/>
  <c r="D20" i="10" s="1"/>
  <c r="O21" i="17"/>
  <c r="O8" i="16"/>
  <c r="O23" i="16" s="1"/>
  <c r="S23" i="14"/>
  <c r="S21" i="17"/>
  <c r="U20" i="16"/>
  <c r="AF21" i="18"/>
  <c r="J14" i="16"/>
  <c r="M20" i="15"/>
  <c r="M24" i="15"/>
  <c r="J10" i="16"/>
  <c r="K8" i="16"/>
  <c r="K23" i="16" s="1"/>
  <c r="M23" i="14"/>
  <c r="N22" i="15"/>
  <c r="AQ30" i="15" s="1"/>
  <c r="F8" i="10" s="1"/>
  <c r="M3" i="18"/>
  <c r="J20" i="18"/>
  <c r="O21" i="15"/>
  <c r="M14" i="16"/>
  <c r="P20" i="14"/>
  <c r="M10" i="16"/>
  <c r="P24" i="14"/>
  <c r="T20" i="14"/>
  <c r="T22" i="15"/>
  <c r="U21" i="16"/>
  <c r="W22" i="16"/>
  <c r="R22" i="16"/>
  <c r="V22" i="16"/>
  <c r="P22" i="16"/>
  <c r="Z21" i="18"/>
  <c r="E4" i="13"/>
  <c r="G3" i="18" s="1"/>
  <c r="F4" i="13"/>
  <c r="H3" i="18" s="1"/>
  <c r="G4" i="13"/>
  <c r="H4" i="13"/>
  <c r="I4" i="13"/>
  <c r="J4" i="13"/>
  <c r="F3" i="17" s="1"/>
  <c r="K4" i="13"/>
  <c r="G3" i="17" s="1"/>
  <c r="L4" i="13"/>
  <c r="H3" i="17" s="1"/>
  <c r="M4" i="13"/>
  <c r="N4" i="13"/>
  <c r="O4" i="13"/>
  <c r="Q4" i="13"/>
  <c r="E5" i="13"/>
  <c r="G4" i="18" s="1"/>
  <c r="F5" i="13"/>
  <c r="H4" i="18" s="1"/>
  <c r="G5" i="13"/>
  <c r="H5" i="13"/>
  <c r="I5" i="13"/>
  <c r="J5" i="13"/>
  <c r="F4" i="17" s="1"/>
  <c r="K5" i="13"/>
  <c r="G4" i="17" s="1"/>
  <c r="L5" i="13"/>
  <c r="H4" i="17" s="1"/>
  <c r="M5" i="13"/>
  <c r="N5" i="13"/>
  <c r="O5" i="13"/>
  <c r="Q5" i="13"/>
  <c r="E6" i="13"/>
  <c r="G5" i="18" s="1"/>
  <c r="F6" i="13"/>
  <c r="H5" i="18" s="1"/>
  <c r="G6" i="13"/>
  <c r="H6" i="13"/>
  <c r="I6" i="13"/>
  <c r="J6" i="13"/>
  <c r="F5" i="17" s="1"/>
  <c r="K6" i="13"/>
  <c r="G5" i="17" s="1"/>
  <c r="L6" i="13"/>
  <c r="H5" i="17" s="1"/>
  <c r="M6" i="13"/>
  <c r="N6" i="13"/>
  <c r="O6" i="13"/>
  <c r="Q6" i="13"/>
  <c r="E7" i="13"/>
  <c r="G6" i="18" s="1"/>
  <c r="F7" i="13"/>
  <c r="H6" i="18" s="1"/>
  <c r="G7" i="13"/>
  <c r="H7" i="13"/>
  <c r="I7" i="13"/>
  <c r="J7" i="13"/>
  <c r="F6" i="17" s="1"/>
  <c r="K7" i="13"/>
  <c r="G6" i="17" s="1"/>
  <c r="L7" i="13"/>
  <c r="H6" i="17" s="1"/>
  <c r="M7" i="13"/>
  <c r="N7" i="13"/>
  <c r="O7" i="13"/>
  <c r="Q7" i="13"/>
  <c r="E8" i="13"/>
  <c r="G7" i="18" s="1"/>
  <c r="F8" i="13"/>
  <c r="H7" i="18" s="1"/>
  <c r="G8" i="13"/>
  <c r="H8" i="13"/>
  <c r="I8" i="13"/>
  <c r="J8" i="13"/>
  <c r="F7" i="17" s="1"/>
  <c r="K8" i="13"/>
  <c r="G7" i="17" s="1"/>
  <c r="L8" i="13"/>
  <c r="H7" i="17" s="1"/>
  <c r="M8" i="13"/>
  <c r="N8" i="13"/>
  <c r="O8" i="13"/>
  <c r="Q8" i="13"/>
  <c r="E9" i="13"/>
  <c r="G8" i="18" s="1"/>
  <c r="F9" i="13"/>
  <c r="H8" i="18" s="1"/>
  <c r="G9" i="13"/>
  <c r="H9" i="13"/>
  <c r="I9" i="13"/>
  <c r="J9" i="13"/>
  <c r="F8" i="17" s="1"/>
  <c r="K9" i="13"/>
  <c r="G8" i="17" s="1"/>
  <c r="L9" i="13"/>
  <c r="H8" i="17" s="1"/>
  <c r="M9" i="13"/>
  <c r="N9" i="13"/>
  <c r="O9" i="13"/>
  <c r="Q9" i="13"/>
  <c r="E10" i="13"/>
  <c r="G9" i="18" s="1"/>
  <c r="F10" i="13"/>
  <c r="H9" i="18" s="1"/>
  <c r="G10" i="13"/>
  <c r="H10" i="13"/>
  <c r="I10" i="13"/>
  <c r="J10" i="13"/>
  <c r="F9" i="17" s="1"/>
  <c r="K10" i="13"/>
  <c r="G9" i="17" s="1"/>
  <c r="L10" i="13"/>
  <c r="H9" i="17" s="1"/>
  <c r="M10" i="13"/>
  <c r="N10" i="13"/>
  <c r="O10" i="13"/>
  <c r="Q10" i="13"/>
  <c r="E11" i="13"/>
  <c r="G10" i="18" s="1"/>
  <c r="F11" i="13"/>
  <c r="H10" i="18" s="1"/>
  <c r="G11" i="13"/>
  <c r="H11" i="13"/>
  <c r="I11" i="13"/>
  <c r="J11" i="13"/>
  <c r="F10" i="17" s="1"/>
  <c r="K11" i="13"/>
  <c r="G10" i="17" s="1"/>
  <c r="L11" i="13"/>
  <c r="H10" i="17" s="1"/>
  <c r="M11" i="13"/>
  <c r="N11" i="13"/>
  <c r="O11" i="13"/>
  <c r="Q11" i="13"/>
  <c r="E12" i="13"/>
  <c r="G11" i="18" s="1"/>
  <c r="F12" i="13"/>
  <c r="H11" i="18" s="1"/>
  <c r="G12" i="13"/>
  <c r="H12" i="13"/>
  <c r="I12" i="13"/>
  <c r="J12" i="13"/>
  <c r="F11" i="17" s="1"/>
  <c r="K12" i="13"/>
  <c r="G11" i="17" s="1"/>
  <c r="L12" i="13"/>
  <c r="H11" i="17" s="1"/>
  <c r="M12" i="13"/>
  <c r="N12" i="13"/>
  <c r="O12" i="13"/>
  <c r="Q12" i="13"/>
  <c r="E13" i="13"/>
  <c r="G12" i="18" s="1"/>
  <c r="F13" i="13"/>
  <c r="H12" i="18" s="1"/>
  <c r="G13" i="13"/>
  <c r="H13" i="13"/>
  <c r="I13" i="13"/>
  <c r="J13" i="13"/>
  <c r="F12" i="17" s="1"/>
  <c r="K13" i="13"/>
  <c r="G12" i="17" s="1"/>
  <c r="L13" i="13"/>
  <c r="H12" i="17" s="1"/>
  <c r="M13" i="13"/>
  <c r="N13" i="13"/>
  <c r="O13" i="13"/>
  <c r="Q13" i="13"/>
  <c r="E14" i="13"/>
  <c r="G13" i="18" s="1"/>
  <c r="F14" i="13"/>
  <c r="H13" i="18" s="1"/>
  <c r="G14" i="13"/>
  <c r="H14" i="13"/>
  <c r="I14" i="13"/>
  <c r="J14" i="13"/>
  <c r="F13" i="17" s="1"/>
  <c r="K14" i="13"/>
  <c r="G13" i="17" s="1"/>
  <c r="L14" i="13"/>
  <c r="H13" i="17" s="1"/>
  <c r="M14" i="13"/>
  <c r="N14" i="13"/>
  <c r="O14" i="13"/>
  <c r="Q14" i="13"/>
  <c r="E15" i="13"/>
  <c r="G14" i="18" s="1"/>
  <c r="F15" i="13"/>
  <c r="H14" i="18" s="1"/>
  <c r="G15" i="13"/>
  <c r="H15" i="13"/>
  <c r="I15" i="13"/>
  <c r="J15" i="13"/>
  <c r="F14" i="17" s="1"/>
  <c r="K15" i="13"/>
  <c r="G14" i="17" s="1"/>
  <c r="L15" i="13"/>
  <c r="M15" i="13"/>
  <c r="N15" i="13"/>
  <c r="O15" i="13"/>
  <c r="Q15" i="13"/>
  <c r="E16" i="13"/>
  <c r="G15" i="18" s="1"/>
  <c r="F16" i="13"/>
  <c r="H15" i="18" s="1"/>
  <c r="G16" i="13"/>
  <c r="H16" i="13"/>
  <c r="I16" i="13"/>
  <c r="J16" i="13"/>
  <c r="F15" i="17" s="1"/>
  <c r="K16" i="13"/>
  <c r="G15" i="17" s="1"/>
  <c r="L16" i="13"/>
  <c r="H15" i="17" s="1"/>
  <c r="M16" i="13"/>
  <c r="N16" i="13"/>
  <c r="O16" i="13"/>
  <c r="Q16" i="13"/>
  <c r="E17" i="13"/>
  <c r="G16" i="18" s="1"/>
  <c r="F17" i="13"/>
  <c r="H16" i="18" s="1"/>
  <c r="G17" i="13"/>
  <c r="H17" i="13"/>
  <c r="I17" i="13"/>
  <c r="J17" i="13"/>
  <c r="F16" i="17" s="1"/>
  <c r="K17" i="13"/>
  <c r="G16" i="17" s="1"/>
  <c r="L17" i="13"/>
  <c r="H16" i="17" s="1"/>
  <c r="M17" i="13"/>
  <c r="N17" i="13"/>
  <c r="O17" i="13"/>
  <c r="Q17" i="13"/>
  <c r="E18" i="13"/>
  <c r="G17" i="18" s="1"/>
  <c r="F18" i="13"/>
  <c r="H17" i="18" s="1"/>
  <c r="G18" i="13"/>
  <c r="H18" i="13"/>
  <c r="I18" i="13"/>
  <c r="J18" i="13"/>
  <c r="F17" i="17" s="1"/>
  <c r="K18" i="13"/>
  <c r="G17" i="17" s="1"/>
  <c r="L18" i="13"/>
  <c r="H17" i="17" s="1"/>
  <c r="M18" i="13"/>
  <c r="N18" i="13"/>
  <c r="O18" i="13"/>
  <c r="Q18" i="13"/>
  <c r="E19" i="13"/>
  <c r="G18" i="18" s="1"/>
  <c r="F19" i="13"/>
  <c r="H18" i="18" s="1"/>
  <c r="G19" i="13"/>
  <c r="H19" i="13"/>
  <c r="I19" i="13"/>
  <c r="J19" i="13"/>
  <c r="F18" i="17" s="1"/>
  <c r="K19" i="13"/>
  <c r="G18" i="17" s="1"/>
  <c r="L19" i="13"/>
  <c r="H18" i="17" s="1"/>
  <c r="M19" i="13"/>
  <c r="N19" i="13"/>
  <c r="O19" i="13"/>
  <c r="Q19" i="13"/>
  <c r="E20" i="13"/>
  <c r="G19" i="18" s="1"/>
  <c r="F20" i="13"/>
  <c r="H19" i="18" s="1"/>
  <c r="G20" i="13"/>
  <c r="H20" i="13"/>
  <c r="I20" i="13"/>
  <c r="J20" i="13"/>
  <c r="F19" i="17" s="1"/>
  <c r="K20" i="13"/>
  <c r="G19" i="17" s="1"/>
  <c r="L20" i="13"/>
  <c r="H19" i="17" s="1"/>
  <c r="M20" i="13"/>
  <c r="N20" i="13"/>
  <c r="O20" i="13"/>
  <c r="Q20" i="13"/>
  <c r="D5" i="13"/>
  <c r="F4" i="18" s="1"/>
  <c r="D6" i="13"/>
  <c r="F5" i="18" s="1"/>
  <c r="D7" i="13"/>
  <c r="F6" i="18" s="1"/>
  <c r="D8" i="13"/>
  <c r="F7" i="18" s="1"/>
  <c r="D9" i="13"/>
  <c r="F8" i="18" s="1"/>
  <c r="D10" i="13"/>
  <c r="F9" i="18" s="1"/>
  <c r="D11" i="13"/>
  <c r="F10" i="18" s="1"/>
  <c r="D12" i="13"/>
  <c r="F11" i="18" s="1"/>
  <c r="D13" i="13"/>
  <c r="F12" i="18" s="1"/>
  <c r="D14" i="13"/>
  <c r="F13" i="18" s="1"/>
  <c r="D15" i="13"/>
  <c r="F14" i="18" s="1"/>
  <c r="D16" i="13"/>
  <c r="F15" i="18" s="1"/>
  <c r="D17" i="13"/>
  <c r="F16" i="18" s="1"/>
  <c r="D18" i="13"/>
  <c r="F17" i="18" s="1"/>
  <c r="D19" i="13"/>
  <c r="F18" i="18" s="1"/>
  <c r="D20" i="13"/>
  <c r="F19" i="18" s="1"/>
  <c r="D4" i="13"/>
  <c r="F3" i="18" s="1"/>
  <c r="AQ32" i="14" l="1"/>
  <c r="F21" i="10" s="1"/>
  <c r="AQ32" i="15"/>
  <c r="F10" i="10" s="1"/>
  <c r="H25" i="18"/>
  <c r="M23" i="18"/>
  <c r="M25" i="18"/>
  <c r="G25" i="18"/>
  <c r="H25" i="17"/>
  <c r="G25" i="17"/>
  <c r="S23" i="18"/>
  <c r="S25" i="18"/>
  <c r="F25" i="17"/>
  <c r="T23" i="18"/>
  <c r="T25" i="18"/>
  <c r="F23" i="18"/>
  <c r="F25" i="18"/>
  <c r="N23" i="18"/>
  <c r="N25" i="18"/>
  <c r="O23" i="18"/>
  <c r="O25" i="18"/>
  <c r="L23" i="18"/>
  <c r="L25" i="18"/>
  <c r="P23" i="18"/>
  <c r="P25" i="18"/>
  <c r="Q23" i="18"/>
  <c r="Q25" i="18"/>
  <c r="H24" i="18"/>
  <c r="AO24" i="18" s="1"/>
  <c r="G24" i="18"/>
  <c r="H24" i="17"/>
  <c r="G24" i="17"/>
  <c r="F24" i="17"/>
  <c r="F24" i="18"/>
  <c r="M24" i="16"/>
  <c r="Q21" i="18"/>
  <c r="O24" i="16"/>
  <c r="J24" i="16"/>
  <c r="L24" i="16"/>
  <c r="O21" i="18"/>
  <c r="K24" i="16"/>
  <c r="N24" i="16"/>
  <c r="H23" i="17"/>
  <c r="AN23" i="17" s="1"/>
  <c r="Q62" i="18"/>
  <c r="M62" i="18"/>
  <c r="S62" i="18"/>
  <c r="T62" i="18"/>
  <c r="G23" i="18"/>
  <c r="N22" i="16"/>
  <c r="N62" i="18"/>
  <c r="L22" i="16"/>
  <c r="P62" i="18"/>
  <c r="L62" i="18"/>
  <c r="O62" i="18"/>
  <c r="P21" i="18"/>
  <c r="L21" i="18"/>
  <c r="O22" i="16"/>
  <c r="M20" i="16"/>
  <c r="J20" i="16"/>
  <c r="G21" i="18"/>
  <c r="H21" i="17"/>
  <c r="M21" i="18"/>
  <c r="O20" i="16"/>
  <c r="F21" i="18"/>
  <c r="F21" i="17"/>
  <c r="H23" i="18"/>
  <c r="N21" i="18"/>
  <c r="K22" i="16"/>
  <c r="T21" i="18"/>
  <c r="O21" i="16"/>
  <c r="N20" i="16"/>
  <c r="S21" i="18"/>
  <c r="N21" i="16"/>
  <c r="L21" i="16"/>
  <c r="K21" i="16"/>
  <c r="G23" i="17"/>
  <c r="J21" i="16"/>
  <c r="K20" i="16"/>
  <c r="G21" i="17"/>
  <c r="L20" i="16"/>
  <c r="H21" i="18"/>
  <c r="F23" i="17"/>
  <c r="M22" i="16"/>
  <c r="J22" i="16"/>
  <c r="M21" i="16"/>
  <c r="E4" i="12"/>
  <c r="G3" i="15" s="1"/>
  <c r="F4" i="12"/>
  <c r="H3" i="15" s="1"/>
  <c r="G4" i="12"/>
  <c r="H4" i="12"/>
  <c r="I4" i="12"/>
  <c r="J4" i="12"/>
  <c r="F3" i="14" s="1"/>
  <c r="K4" i="12"/>
  <c r="G3" i="14" s="1"/>
  <c r="L4" i="12"/>
  <c r="H3" i="14" s="1"/>
  <c r="M4" i="12"/>
  <c r="N4" i="12"/>
  <c r="O4" i="12"/>
  <c r="Q4" i="12"/>
  <c r="E5" i="12"/>
  <c r="G4" i="15" s="1"/>
  <c r="F5" i="12"/>
  <c r="H4" i="15" s="1"/>
  <c r="H63" i="18" s="1"/>
  <c r="G5" i="12"/>
  <c r="H5" i="12"/>
  <c r="I5" i="12"/>
  <c r="J5" i="12"/>
  <c r="F4" i="14" s="1"/>
  <c r="F63" i="17" s="1"/>
  <c r="K5" i="12"/>
  <c r="G4" i="14" s="1"/>
  <c r="L5" i="12"/>
  <c r="H4" i="14" s="1"/>
  <c r="H63" i="17" s="1"/>
  <c r="M5" i="12"/>
  <c r="N5" i="12"/>
  <c r="O5" i="12"/>
  <c r="Q5" i="12"/>
  <c r="E6" i="12"/>
  <c r="G5" i="15" s="1"/>
  <c r="G64" i="18" s="1"/>
  <c r="F6" i="12"/>
  <c r="H5" i="15" s="1"/>
  <c r="H64" i="18" s="1"/>
  <c r="G6" i="12"/>
  <c r="H6" i="12"/>
  <c r="I6" i="12"/>
  <c r="J6" i="12"/>
  <c r="F5" i="14" s="1"/>
  <c r="F64" i="17" s="1"/>
  <c r="K6" i="12"/>
  <c r="G5" i="14" s="1"/>
  <c r="G64" i="17" s="1"/>
  <c r="L6" i="12"/>
  <c r="H5" i="14" s="1"/>
  <c r="H64" i="17" s="1"/>
  <c r="M6" i="12"/>
  <c r="N6" i="12"/>
  <c r="O6" i="12"/>
  <c r="Q6" i="12"/>
  <c r="E7" i="12"/>
  <c r="G6" i="15" s="1"/>
  <c r="F7" i="12"/>
  <c r="H6" i="15" s="1"/>
  <c r="H65" i="18" s="1"/>
  <c r="G7" i="12"/>
  <c r="H7" i="12"/>
  <c r="I7" i="12"/>
  <c r="J7" i="12"/>
  <c r="F6" i="14" s="1"/>
  <c r="F65" i="17" s="1"/>
  <c r="K7" i="12"/>
  <c r="G6" i="14" s="1"/>
  <c r="L7" i="12"/>
  <c r="H6" i="14" s="1"/>
  <c r="H65" i="17" s="1"/>
  <c r="M7" i="12"/>
  <c r="N7" i="12"/>
  <c r="O7" i="12"/>
  <c r="Q7" i="12"/>
  <c r="E8" i="12"/>
  <c r="G7" i="15" s="1"/>
  <c r="F8" i="12"/>
  <c r="H7" i="15" s="1"/>
  <c r="H66" i="18" s="1"/>
  <c r="G8" i="12"/>
  <c r="H8" i="12"/>
  <c r="I8" i="12"/>
  <c r="J8" i="12"/>
  <c r="F7" i="14" s="1"/>
  <c r="F66" i="17" s="1"/>
  <c r="K8" i="12"/>
  <c r="G7" i="14" s="1"/>
  <c r="L8" i="12"/>
  <c r="H7" i="14" s="1"/>
  <c r="H66" i="17" s="1"/>
  <c r="M8" i="12"/>
  <c r="N8" i="12"/>
  <c r="O8" i="12"/>
  <c r="Q8" i="12"/>
  <c r="E9" i="12"/>
  <c r="G8" i="15" s="1"/>
  <c r="F9" i="12"/>
  <c r="H8" i="15" s="1"/>
  <c r="G9" i="12"/>
  <c r="H9" i="12"/>
  <c r="I9" i="12"/>
  <c r="J9" i="12"/>
  <c r="F8" i="14" s="1"/>
  <c r="K9" i="12"/>
  <c r="G8" i="14" s="1"/>
  <c r="L9" i="12"/>
  <c r="H8" i="14" s="1"/>
  <c r="M9" i="12"/>
  <c r="N9" i="12"/>
  <c r="O9" i="12"/>
  <c r="Q9" i="12"/>
  <c r="E10" i="12"/>
  <c r="G9" i="15" s="1"/>
  <c r="F10" i="12"/>
  <c r="H9" i="15" s="1"/>
  <c r="H68" i="18" s="1"/>
  <c r="G10" i="12"/>
  <c r="H10" i="12"/>
  <c r="I10" i="12"/>
  <c r="J10" i="12"/>
  <c r="F9" i="14" s="1"/>
  <c r="F68" i="17" s="1"/>
  <c r="K10" i="12"/>
  <c r="G9" i="14" s="1"/>
  <c r="L10" i="12"/>
  <c r="H9" i="14" s="1"/>
  <c r="H68" i="17" s="1"/>
  <c r="M10" i="12"/>
  <c r="N10" i="12"/>
  <c r="O10" i="12"/>
  <c r="Q10" i="12"/>
  <c r="E11" i="12"/>
  <c r="G10" i="15" s="1"/>
  <c r="F11" i="12"/>
  <c r="H10" i="15" s="1"/>
  <c r="G11" i="12"/>
  <c r="H11" i="12"/>
  <c r="I11" i="12"/>
  <c r="J11" i="12"/>
  <c r="F10" i="14" s="1"/>
  <c r="K11" i="12"/>
  <c r="G10" i="14" s="1"/>
  <c r="L11" i="12"/>
  <c r="H10" i="14" s="1"/>
  <c r="M11" i="12"/>
  <c r="N11" i="12"/>
  <c r="O11" i="12"/>
  <c r="Q11" i="12"/>
  <c r="E12" i="12"/>
  <c r="G11" i="15" s="1"/>
  <c r="G70" i="18" s="1"/>
  <c r="F12" i="12"/>
  <c r="H11" i="15" s="1"/>
  <c r="H70" i="18" s="1"/>
  <c r="G12" i="12"/>
  <c r="H12" i="12"/>
  <c r="I12" i="12"/>
  <c r="J12" i="12"/>
  <c r="F11" i="14" s="1"/>
  <c r="F70" i="17" s="1"/>
  <c r="K12" i="12"/>
  <c r="G11" i="14" s="1"/>
  <c r="L12" i="12"/>
  <c r="H11" i="14" s="1"/>
  <c r="H70" i="17" s="1"/>
  <c r="M12" i="12"/>
  <c r="N12" i="12"/>
  <c r="O12" i="12"/>
  <c r="Q12" i="12"/>
  <c r="E13" i="12"/>
  <c r="G12" i="15" s="1"/>
  <c r="F13" i="12"/>
  <c r="H12" i="15" s="1"/>
  <c r="H71" i="18" s="1"/>
  <c r="G13" i="12"/>
  <c r="H13" i="12"/>
  <c r="I13" i="12"/>
  <c r="J13" i="12"/>
  <c r="F12" i="14" s="1"/>
  <c r="F71" i="17" s="1"/>
  <c r="K13" i="12"/>
  <c r="G12" i="14" s="1"/>
  <c r="L13" i="12"/>
  <c r="H12" i="14" s="1"/>
  <c r="H71" i="17" s="1"/>
  <c r="M13" i="12"/>
  <c r="N13" i="12"/>
  <c r="O13" i="12"/>
  <c r="Q13" i="12"/>
  <c r="E14" i="12"/>
  <c r="G13" i="15" s="1"/>
  <c r="F14" i="12"/>
  <c r="H13" i="15" s="1"/>
  <c r="H72" i="18" s="1"/>
  <c r="G14" i="12"/>
  <c r="H14" i="12"/>
  <c r="I14" i="12"/>
  <c r="J14" i="12"/>
  <c r="F13" i="14" s="1"/>
  <c r="F72" i="17" s="1"/>
  <c r="K14" i="12"/>
  <c r="G13" i="14" s="1"/>
  <c r="L14" i="12"/>
  <c r="H13" i="14" s="1"/>
  <c r="H72" i="17" s="1"/>
  <c r="M14" i="12"/>
  <c r="N14" i="12"/>
  <c r="O14" i="12"/>
  <c r="Q14" i="12"/>
  <c r="E15" i="12"/>
  <c r="G14" i="15" s="1"/>
  <c r="G73" i="18" s="1"/>
  <c r="F15" i="12"/>
  <c r="H14" i="15" s="1"/>
  <c r="H73" i="18" s="1"/>
  <c r="G15" i="12"/>
  <c r="H15" i="12"/>
  <c r="I15" i="12"/>
  <c r="J15" i="12"/>
  <c r="F14" i="14" s="1"/>
  <c r="F73" i="17" s="1"/>
  <c r="K15" i="12"/>
  <c r="G14" i="14" s="1"/>
  <c r="G73" i="17" s="1"/>
  <c r="L15" i="12"/>
  <c r="H14" i="14" s="1"/>
  <c r="H73" i="17" s="1"/>
  <c r="M15" i="12"/>
  <c r="N15" i="12"/>
  <c r="O15" i="12"/>
  <c r="Q15" i="12"/>
  <c r="E16" i="12"/>
  <c r="G15" i="15" s="1"/>
  <c r="F16" i="12"/>
  <c r="H15" i="15" s="1"/>
  <c r="H74" i="18" s="1"/>
  <c r="G16" i="12"/>
  <c r="H16" i="12"/>
  <c r="I16" i="12"/>
  <c r="J16" i="12"/>
  <c r="F15" i="14" s="1"/>
  <c r="F74" i="17" s="1"/>
  <c r="K16" i="12"/>
  <c r="G15" i="14" s="1"/>
  <c r="L16" i="12"/>
  <c r="H15" i="14" s="1"/>
  <c r="H74" i="17" s="1"/>
  <c r="M16" i="12"/>
  <c r="N16" i="12"/>
  <c r="O16" i="12"/>
  <c r="Q16" i="12"/>
  <c r="E17" i="12"/>
  <c r="G16" i="15" s="1"/>
  <c r="F17" i="12"/>
  <c r="H16" i="15" s="1"/>
  <c r="H75" i="18" s="1"/>
  <c r="G17" i="12"/>
  <c r="H17" i="12"/>
  <c r="I17" i="12"/>
  <c r="J17" i="12"/>
  <c r="F16" i="14" s="1"/>
  <c r="F75" i="17" s="1"/>
  <c r="K17" i="12"/>
  <c r="G16" i="14" s="1"/>
  <c r="L17" i="12"/>
  <c r="H16" i="14" s="1"/>
  <c r="H75" i="17" s="1"/>
  <c r="M17" i="12"/>
  <c r="N17" i="12"/>
  <c r="O17" i="12"/>
  <c r="Q17" i="12"/>
  <c r="E18" i="12"/>
  <c r="G17" i="15" s="1"/>
  <c r="F17" i="16" s="1"/>
  <c r="F18" i="12"/>
  <c r="H17" i="15" s="1"/>
  <c r="G18" i="12"/>
  <c r="H18" i="12"/>
  <c r="I18" i="12"/>
  <c r="J18" i="12"/>
  <c r="F17" i="14" s="1"/>
  <c r="K18" i="12"/>
  <c r="G17" i="14" s="1"/>
  <c r="G17" i="16" s="1"/>
  <c r="L18" i="12"/>
  <c r="H17" i="14" s="1"/>
  <c r="M18" i="12"/>
  <c r="N18" i="12"/>
  <c r="O18" i="12"/>
  <c r="Q18" i="12"/>
  <c r="E19" i="12"/>
  <c r="G18" i="15" s="1"/>
  <c r="F18" i="16" s="1"/>
  <c r="F19" i="12"/>
  <c r="H18" i="15" s="1"/>
  <c r="G19" i="12"/>
  <c r="H19" i="12"/>
  <c r="I19" i="12"/>
  <c r="J19" i="12"/>
  <c r="F18" i="14" s="1"/>
  <c r="K19" i="12"/>
  <c r="G18" i="14" s="1"/>
  <c r="G18" i="16" s="1"/>
  <c r="L19" i="12"/>
  <c r="H18" i="14" s="1"/>
  <c r="M19" i="12"/>
  <c r="N19" i="12"/>
  <c r="O19" i="12"/>
  <c r="Q19" i="12"/>
  <c r="E20" i="12"/>
  <c r="G19" i="15" s="1"/>
  <c r="F19" i="16" s="1"/>
  <c r="F20" i="12"/>
  <c r="H19" i="15" s="1"/>
  <c r="G20" i="12"/>
  <c r="H20" i="12"/>
  <c r="I20" i="12"/>
  <c r="J20" i="12"/>
  <c r="F19" i="14" s="1"/>
  <c r="K20" i="12"/>
  <c r="G19" i="14" s="1"/>
  <c r="G19" i="16" s="1"/>
  <c r="L20" i="12"/>
  <c r="H19" i="14" s="1"/>
  <c r="M20" i="12"/>
  <c r="N20" i="12"/>
  <c r="O20" i="12"/>
  <c r="Q20" i="12"/>
  <c r="D5" i="12"/>
  <c r="F4" i="15" s="1"/>
  <c r="F63" i="18" s="1"/>
  <c r="D6" i="12"/>
  <c r="F5" i="15" s="1"/>
  <c r="F64" i="18" s="1"/>
  <c r="D7" i="12"/>
  <c r="F6" i="15" s="1"/>
  <c r="F65" i="18" s="1"/>
  <c r="D8" i="12"/>
  <c r="F7" i="15" s="1"/>
  <c r="F66" i="18" s="1"/>
  <c r="D9" i="12"/>
  <c r="F8" i="15" s="1"/>
  <c r="D10" i="12"/>
  <c r="F9" i="15" s="1"/>
  <c r="F68" i="18" s="1"/>
  <c r="D11" i="12"/>
  <c r="F10" i="15" s="1"/>
  <c r="D12" i="12"/>
  <c r="F11" i="15" s="1"/>
  <c r="F70" i="18" s="1"/>
  <c r="D13" i="12"/>
  <c r="F12" i="15" s="1"/>
  <c r="F71" i="18" s="1"/>
  <c r="D14" i="12"/>
  <c r="F13" i="15" s="1"/>
  <c r="F72" i="18" s="1"/>
  <c r="D15" i="12"/>
  <c r="F14" i="15" s="1"/>
  <c r="F73" i="18" s="1"/>
  <c r="D16" i="12"/>
  <c r="F15" i="15" s="1"/>
  <c r="F74" i="18" s="1"/>
  <c r="D17" i="12"/>
  <c r="F16" i="15" s="1"/>
  <c r="F75" i="18" s="1"/>
  <c r="D18" i="12"/>
  <c r="F17" i="15" s="1"/>
  <c r="D19" i="12"/>
  <c r="F18" i="15" s="1"/>
  <c r="D20" i="12"/>
  <c r="F19" i="15" s="1"/>
  <c r="D4" i="12"/>
  <c r="F3" i="15" s="1"/>
  <c r="H26" i="15" l="1"/>
  <c r="H62" i="17"/>
  <c r="H27" i="14"/>
  <c r="F62" i="17"/>
  <c r="F27" i="14"/>
  <c r="F62" i="18"/>
  <c r="F27" i="15"/>
  <c r="G25" i="15"/>
  <c r="G67" i="18"/>
  <c r="AY61" i="17" s="1"/>
  <c r="G26" i="15"/>
  <c r="G62" i="17"/>
  <c r="G27" i="14"/>
  <c r="H25" i="15"/>
  <c r="H26" i="14"/>
  <c r="F25" i="15"/>
  <c r="G67" i="17"/>
  <c r="AY72" i="17" s="1"/>
  <c r="G26" i="14"/>
  <c r="F26" i="14"/>
  <c r="H62" i="18"/>
  <c r="H27" i="15"/>
  <c r="F26" i="15"/>
  <c r="G62" i="18"/>
  <c r="G27" i="15"/>
  <c r="AO25" i="17"/>
  <c r="AN25" i="17"/>
  <c r="AO25" i="18"/>
  <c r="AN25" i="18"/>
  <c r="H69" i="18"/>
  <c r="AS61" i="17" s="1"/>
  <c r="H69" i="17"/>
  <c r="H25" i="14"/>
  <c r="F69" i="18"/>
  <c r="AQ61" i="17" s="1"/>
  <c r="G69" i="17"/>
  <c r="AS72" i="17" s="1"/>
  <c r="G25" i="14"/>
  <c r="F69" i="17"/>
  <c r="AR72" i="17" s="1"/>
  <c r="F25" i="14"/>
  <c r="AO24" i="17"/>
  <c r="AN24" i="17"/>
  <c r="AN24" i="18"/>
  <c r="AN22" i="18"/>
  <c r="AO22" i="18"/>
  <c r="AO23" i="17"/>
  <c r="F23" i="14"/>
  <c r="F67" i="17"/>
  <c r="AX72" i="17" s="1"/>
  <c r="F23" i="15"/>
  <c r="F67" i="18"/>
  <c r="AX61" i="17" s="1"/>
  <c r="F15" i="16"/>
  <c r="G74" i="18"/>
  <c r="F13" i="16"/>
  <c r="G72" i="18"/>
  <c r="F9" i="16"/>
  <c r="G68" i="18"/>
  <c r="F7" i="16"/>
  <c r="G66" i="18"/>
  <c r="G15" i="16"/>
  <c r="G74" i="17"/>
  <c r="G13" i="16"/>
  <c r="G72" i="17"/>
  <c r="G11" i="16"/>
  <c r="G70" i="17"/>
  <c r="G9" i="16"/>
  <c r="G68" i="17"/>
  <c r="G7" i="16"/>
  <c r="G66" i="17"/>
  <c r="H23" i="15"/>
  <c r="H67" i="18"/>
  <c r="AZ61" i="17" s="1"/>
  <c r="F16" i="16"/>
  <c r="G75" i="18"/>
  <c r="F12" i="16"/>
  <c r="G71" i="18"/>
  <c r="F10" i="16"/>
  <c r="G69" i="18"/>
  <c r="AR61" i="17" s="1"/>
  <c r="F6" i="16"/>
  <c r="G65" i="18"/>
  <c r="F4" i="16"/>
  <c r="G63" i="18"/>
  <c r="H23" i="14"/>
  <c r="H67" i="17"/>
  <c r="AZ72" i="17" s="1"/>
  <c r="G16" i="16"/>
  <c r="G75" i="17"/>
  <c r="G12" i="16"/>
  <c r="G71" i="17"/>
  <c r="G6" i="16"/>
  <c r="G65" i="17"/>
  <c r="G4" i="16"/>
  <c r="G63" i="17"/>
  <c r="F20" i="15"/>
  <c r="F20" i="14"/>
  <c r="H20" i="15"/>
  <c r="F24" i="14"/>
  <c r="H22" i="15"/>
  <c r="H21" i="15"/>
  <c r="G24" i="15"/>
  <c r="F11" i="16"/>
  <c r="G21" i="15"/>
  <c r="F5" i="16"/>
  <c r="F3" i="16"/>
  <c r="G22" i="15"/>
  <c r="AP28" i="15" s="1"/>
  <c r="E6" i="10" s="1"/>
  <c r="AO23" i="18"/>
  <c r="AN23" i="18"/>
  <c r="H21" i="14"/>
  <c r="H22" i="14"/>
  <c r="F21" i="15"/>
  <c r="G5" i="16"/>
  <c r="G21" i="14"/>
  <c r="G22" i="14"/>
  <c r="AP28" i="14" s="1"/>
  <c r="E17" i="10" s="1"/>
  <c r="G3" i="16"/>
  <c r="H24" i="15"/>
  <c r="F21" i="14"/>
  <c r="F22" i="14"/>
  <c r="AO28" i="14" s="1"/>
  <c r="D17" i="10" s="1"/>
  <c r="F14" i="16"/>
  <c r="G20" i="15"/>
  <c r="G23" i="15"/>
  <c r="F8" i="16"/>
  <c r="F23" i="16" s="1"/>
  <c r="AO22" i="17"/>
  <c r="AN22" i="17"/>
  <c r="F24" i="15"/>
  <c r="H20" i="14"/>
  <c r="H24" i="14"/>
  <c r="F22" i="15"/>
  <c r="AO28" i="15" s="1"/>
  <c r="D6" i="10" s="1"/>
  <c r="G14" i="16"/>
  <c r="G20" i="14"/>
  <c r="G10" i="16"/>
  <c r="G24" i="14"/>
  <c r="G8" i="16"/>
  <c r="G23" i="16" s="1"/>
  <c r="G23" i="14"/>
  <c r="AC4" i="6"/>
  <c r="AC6" i="6"/>
  <c r="AC8" i="6"/>
  <c r="AC10" i="6"/>
  <c r="AC12" i="6"/>
  <c r="AC14" i="6"/>
  <c r="AC16" i="6"/>
  <c r="AC18" i="6"/>
  <c r="AC20" i="6"/>
  <c r="AC3" i="6"/>
  <c r="F78" i="17" l="1"/>
  <c r="E78" i="17"/>
  <c r="G78" i="17"/>
  <c r="G78" i="18"/>
  <c r="F78" i="18"/>
  <c r="E78" i="18"/>
  <c r="AQ24" i="14"/>
  <c r="AP24" i="14"/>
  <c r="AR24" i="14"/>
  <c r="AP25" i="14"/>
  <c r="AR25" i="14"/>
  <c r="AQ25" i="14"/>
  <c r="AQ28" i="14"/>
  <c r="F17" i="10" s="1"/>
  <c r="AP22" i="14"/>
  <c r="AR22" i="14"/>
  <c r="AQ22" i="14"/>
  <c r="AP25" i="15"/>
  <c r="AR25" i="15"/>
  <c r="AQ25" i="15"/>
  <c r="AP23" i="15"/>
  <c r="AR23" i="15"/>
  <c r="AQ23" i="15"/>
  <c r="AR21" i="14"/>
  <c r="AQ21" i="14"/>
  <c r="AP21" i="14"/>
  <c r="AR23" i="14"/>
  <c r="AP23" i="14"/>
  <c r="AQ23" i="14"/>
  <c r="AR20" i="14"/>
  <c r="AQ20" i="14"/>
  <c r="AP20" i="14"/>
  <c r="AQ24" i="15"/>
  <c r="AP24" i="15"/>
  <c r="AR24" i="15"/>
  <c r="AR21" i="15"/>
  <c r="AQ21" i="15"/>
  <c r="AP21" i="15"/>
  <c r="AQ28" i="15"/>
  <c r="F6" i="10" s="1"/>
  <c r="AQ22" i="15"/>
  <c r="AP22" i="15"/>
  <c r="AR22" i="15"/>
  <c r="AR20" i="15"/>
  <c r="AQ20" i="15"/>
  <c r="AP20" i="15"/>
  <c r="G24" i="16"/>
  <c r="F24" i="16"/>
  <c r="AE24" i="16" s="1"/>
  <c r="F20" i="16"/>
  <c r="AF20" i="16" s="1"/>
  <c r="AD23" i="16"/>
  <c r="AE23" i="16"/>
  <c r="AF23" i="16"/>
  <c r="G22" i="16"/>
  <c r="F22" i="16"/>
  <c r="G20" i="16"/>
  <c r="G21" i="16"/>
  <c r="F21" i="16"/>
  <c r="AD24" i="16" l="1"/>
  <c r="AF24" i="16"/>
  <c r="AD20" i="16"/>
  <c r="AE20" i="16"/>
  <c r="AD21" i="16"/>
  <c r="AF21" i="16"/>
  <c r="AE21" i="16"/>
  <c r="AD22" i="16"/>
  <c r="AE22" i="16"/>
  <c r="AF22" i="16"/>
  <c r="D90" i="11"/>
  <c r="D87" i="11"/>
  <c r="E86" i="11"/>
  <c r="E85" i="11"/>
  <c r="E84" i="11"/>
  <c r="D84" i="11"/>
  <c r="D81" i="11"/>
  <c r="D78" i="11"/>
  <c r="D75" i="11"/>
  <c r="F74" i="11"/>
  <c r="G74" i="11" s="1"/>
  <c r="E72" i="11"/>
  <c r="D72" i="11"/>
  <c r="D69" i="11"/>
  <c r="E68" i="11"/>
  <c r="E67" i="11"/>
  <c r="E66" i="11"/>
  <c r="D66" i="11"/>
  <c r="D65" i="11"/>
  <c r="AB30" i="11"/>
  <c r="AA30" i="11"/>
  <c r="Z30" i="11"/>
  <c r="Y30" i="11"/>
  <c r="X30" i="11"/>
  <c r="W30" i="11"/>
  <c r="AB29" i="11"/>
  <c r="AA29" i="11"/>
  <c r="Z29" i="11"/>
  <c r="Y29" i="11"/>
  <c r="X29" i="11"/>
  <c r="W29" i="11"/>
  <c r="AB28" i="11"/>
  <c r="AA28" i="11"/>
  <c r="Z28" i="11"/>
  <c r="Y28" i="11"/>
  <c r="X28" i="11"/>
  <c r="W28" i="11"/>
  <c r="AB27" i="11"/>
  <c r="AA27" i="11"/>
  <c r="Z27" i="11"/>
  <c r="Y27" i="11"/>
  <c r="X27" i="11"/>
  <c r="W27" i="11"/>
  <c r="AB26" i="11"/>
  <c r="AA26" i="11"/>
  <c r="Z26" i="11"/>
  <c r="Y26" i="11"/>
  <c r="X26" i="11"/>
  <c r="W26" i="11"/>
  <c r="AB25" i="11"/>
  <c r="AA25" i="11"/>
  <c r="Z25" i="11"/>
  <c r="Y25" i="11"/>
  <c r="X25" i="11"/>
  <c r="W25" i="11"/>
  <c r="AB24" i="11"/>
  <c r="AA24" i="11"/>
  <c r="Z24" i="11"/>
  <c r="Y24" i="11"/>
  <c r="X24" i="11"/>
  <c r="W24" i="11"/>
  <c r="AB23" i="11"/>
  <c r="AA23" i="11"/>
  <c r="Z23" i="11"/>
  <c r="Y23" i="11"/>
  <c r="X23" i="11"/>
  <c r="W23" i="11"/>
  <c r="AB22" i="11"/>
  <c r="AA22" i="11"/>
  <c r="Z22" i="11"/>
  <c r="Y22" i="11"/>
  <c r="X22" i="11"/>
  <c r="W22" i="11"/>
  <c r="AB21" i="11"/>
  <c r="AA21" i="11"/>
  <c r="Z21" i="11"/>
  <c r="Y21" i="11"/>
  <c r="X21" i="11"/>
  <c r="W21" i="11"/>
  <c r="AB20" i="11"/>
  <c r="AA20" i="11"/>
  <c r="Z20" i="11"/>
  <c r="Y20" i="11"/>
  <c r="X20" i="11"/>
  <c r="W20" i="11"/>
  <c r="AB19" i="11"/>
  <c r="AA19" i="11"/>
  <c r="Z19" i="11"/>
  <c r="Y19" i="11"/>
  <c r="X19" i="11"/>
  <c r="W19" i="11"/>
  <c r="AB18" i="11"/>
  <c r="AA18" i="11"/>
  <c r="Z18" i="11"/>
  <c r="F80" i="11" s="1"/>
  <c r="G80" i="11" s="1"/>
  <c r="Y18" i="11"/>
  <c r="X18" i="11"/>
  <c r="W18" i="11"/>
  <c r="AB17" i="11"/>
  <c r="AA17" i="11"/>
  <c r="Z17" i="11"/>
  <c r="F79" i="11" s="1"/>
  <c r="G79" i="11" s="1"/>
  <c r="Y17" i="11"/>
  <c r="X17" i="11"/>
  <c r="W17" i="11"/>
  <c r="AB16" i="11"/>
  <c r="AA16" i="11"/>
  <c r="Z16" i="11"/>
  <c r="F78" i="11" s="1"/>
  <c r="G78" i="11" s="1"/>
  <c r="Y16" i="11"/>
  <c r="X16" i="11"/>
  <c r="W16" i="11"/>
  <c r="AB15" i="11"/>
  <c r="AA15" i="11"/>
  <c r="Z15" i="11"/>
  <c r="Y15" i="11"/>
  <c r="X15" i="11"/>
  <c r="W15" i="11"/>
  <c r="AB14" i="11"/>
  <c r="AA14" i="11"/>
  <c r="Z14" i="11"/>
  <c r="Y14" i="11"/>
  <c r="X14" i="11"/>
  <c r="W14" i="11"/>
  <c r="AB13" i="11"/>
  <c r="AA13" i="11"/>
  <c r="Z13" i="11"/>
  <c r="Y13" i="11"/>
  <c r="X13" i="11"/>
  <c r="W13" i="11"/>
  <c r="E13" i="11"/>
  <c r="E16" i="11" s="1"/>
  <c r="AB12" i="11"/>
  <c r="AA12" i="11"/>
  <c r="Z12" i="11"/>
  <c r="Y12" i="11"/>
  <c r="X12" i="11"/>
  <c r="W12" i="11"/>
  <c r="E12" i="11"/>
  <c r="E15" i="11" s="1"/>
  <c r="AB11" i="11"/>
  <c r="AA11" i="11"/>
  <c r="Z11" i="11"/>
  <c r="F73" i="11" s="1"/>
  <c r="G73" i="11" s="1"/>
  <c r="Y11" i="11"/>
  <c r="X11" i="11"/>
  <c r="W11" i="11"/>
  <c r="E11" i="11"/>
  <c r="E73" i="11" s="1"/>
  <c r="AB10" i="11"/>
  <c r="AA10" i="11"/>
  <c r="Z10" i="11"/>
  <c r="F72" i="11" s="1"/>
  <c r="G72" i="11" s="1"/>
  <c r="Y10" i="11"/>
  <c r="X10" i="11"/>
  <c r="W10" i="11"/>
  <c r="E10" i="11"/>
  <c r="AB9" i="11"/>
  <c r="AA9" i="11"/>
  <c r="Z9" i="11"/>
  <c r="Y9" i="11"/>
  <c r="X9" i="11"/>
  <c r="W9" i="11"/>
  <c r="E9" i="11"/>
  <c r="E71" i="11" s="1"/>
  <c r="AB8" i="11"/>
  <c r="AA8" i="11"/>
  <c r="Z8" i="11"/>
  <c r="Y8" i="11"/>
  <c r="X8" i="11"/>
  <c r="W8" i="11"/>
  <c r="E8" i="11"/>
  <c r="E70" i="11" s="1"/>
  <c r="AB7" i="11"/>
  <c r="AA7" i="11"/>
  <c r="Z7" i="11"/>
  <c r="Y7" i="11"/>
  <c r="X7" i="11"/>
  <c r="W7" i="11"/>
  <c r="E7" i="11"/>
  <c r="E69" i="11" s="1"/>
  <c r="AB6" i="11"/>
  <c r="AA6" i="11"/>
  <c r="Z6" i="11"/>
  <c r="Y6" i="11"/>
  <c r="X6" i="11"/>
  <c r="W6" i="11"/>
  <c r="AB5" i="11"/>
  <c r="AA5" i="11"/>
  <c r="Z5" i="11"/>
  <c r="Y5" i="11"/>
  <c r="X5" i="11"/>
  <c r="W5" i="11"/>
  <c r="AB4" i="11"/>
  <c r="AA4" i="11"/>
  <c r="Z4" i="11"/>
  <c r="Y4" i="11"/>
  <c r="X4" i="11"/>
  <c r="W4" i="11"/>
  <c r="Z3" i="11"/>
  <c r="F65" i="11" s="1"/>
  <c r="G65" i="11" s="1"/>
  <c r="Y3" i="11"/>
  <c r="X3" i="11"/>
  <c r="W3" i="11"/>
  <c r="C6" i="10"/>
  <c r="D36" i="10"/>
  <c r="D35" i="10"/>
  <c r="D34" i="10"/>
  <c r="C34" i="10"/>
  <c r="C30" i="10"/>
  <c r="B27" i="10"/>
  <c r="B26" i="10"/>
  <c r="B25" i="10"/>
  <c r="B24" i="10"/>
  <c r="B23" i="10"/>
  <c r="B22" i="10"/>
  <c r="B17" i="10"/>
  <c r="F92" i="11" l="1"/>
  <c r="G92" i="11" s="1"/>
  <c r="F91" i="11"/>
  <c r="G91" i="11" s="1"/>
  <c r="F90" i="11"/>
  <c r="G90" i="11" s="1"/>
  <c r="F84" i="11"/>
  <c r="G84" i="11" s="1"/>
  <c r="F85" i="11"/>
  <c r="G85" i="11" s="1"/>
  <c r="F86" i="11"/>
  <c r="G86" i="11" s="1"/>
  <c r="F66" i="11"/>
  <c r="G66" i="11" s="1"/>
  <c r="F68" i="11"/>
  <c r="G68" i="11" s="1"/>
  <c r="F88" i="11"/>
  <c r="G88" i="11" s="1"/>
  <c r="F89" i="11"/>
  <c r="G89" i="11" s="1"/>
  <c r="F87" i="11"/>
  <c r="G87" i="11" s="1"/>
  <c r="F81" i="11"/>
  <c r="G81" i="11" s="1"/>
  <c r="F83" i="11"/>
  <c r="G83" i="11" s="1"/>
  <c r="F82" i="11"/>
  <c r="G82" i="11" s="1"/>
  <c r="F77" i="11"/>
  <c r="G77" i="11" s="1"/>
  <c r="F76" i="11"/>
  <c r="G76" i="11" s="1"/>
  <c r="F75" i="11"/>
  <c r="G75" i="11" s="1"/>
  <c r="F70" i="11"/>
  <c r="G70" i="11" s="1"/>
  <c r="F71" i="11"/>
  <c r="G71" i="11" s="1"/>
  <c r="F69" i="11"/>
  <c r="G69" i="11" s="1"/>
  <c r="Y35" i="11"/>
  <c r="Z33" i="11"/>
  <c r="AB34" i="11"/>
  <c r="AA33" i="11"/>
  <c r="AB35" i="11"/>
  <c r="X35" i="11"/>
  <c r="F67" i="11"/>
  <c r="G67" i="11" s="1"/>
  <c r="Y34" i="11"/>
  <c r="E78" i="11"/>
  <c r="E19" i="11"/>
  <c r="E77" i="11"/>
  <c r="E18" i="11"/>
  <c r="Z34" i="11"/>
  <c r="E14" i="11"/>
  <c r="AB33" i="11"/>
  <c r="Z35" i="11"/>
  <c r="X34" i="11"/>
  <c r="AA35" i="11"/>
  <c r="E74" i="11"/>
  <c r="X33" i="11"/>
  <c r="AA34" i="11"/>
  <c r="Y33" i="11"/>
  <c r="E75" i="11"/>
  <c r="F32" i="10" l="1"/>
  <c r="F30" i="10"/>
  <c r="F31" i="10"/>
  <c r="E30" i="10"/>
  <c r="E32" i="10"/>
  <c r="E31" i="10"/>
  <c r="E17" i="11"/>
  <c r="E76" i="11"/>
  <c r="E80" i="11"/>
  <c r="E21" i="11"/>
  <c r="E81" i="11"/>
  <c r="E25" i="11"/>
  <c r="E33" i="10" l="1"/>
  <c r="F33" i="10"/>
  <c r="E28" i="11"/>
  <c r="E90" i="11" s="1"/>
  <c r="E87" i="11"/>
  <c r="E83" i="11"/>
  <c r="E27" i="11"/>
  <c r="E20" i="11"/>
  <c r="E79" i="11"/>
  <c r="E82" i="11" l="1"/>
  <c r="E26" i="11"/>
  <c r="E89" i="11"/>
  <c r="E30" i="11"/>
  <c r="E92" i="11" s="1"/>
  <c r="E29" i="11" l="1"/>
  <c r="E91" i="11" s="1"/>
  <c r="E88" i="11"/>
  <c r="Z4" i="5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" i="5"/>
  <c r="X9" i="9"/>
  <c r="X9" i="5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9" i="2"/>
  <c r="X9" i="2"/>
  <c r="Y9" i="2"/>
  <c r="Z9" i="2"/>
  <c r="AA9" i="2"/>
  <c r="AB9" i="2"/>
  <c r="AB33" i="5" l="1"/>
  <c r="AA33" i="5"/>
  <c r="AA32" i="5"/>
  <c r="AB32" i="5"/>
  <c r="AC7" i="6"/>
  <c r="F71" i="2"/>
  <c r="G71" i="2" s="1"/>
  <c r="V91" i="9"/>
  <c r="U91" i="9"/>
  <c r="T91" i="9"/>
  <c r="S91" i="9"/>
  <c r="R91" i="9"/>
  <c r="P91" i="9"/>
  <c r="O91" i="9"/>
  <c r="N91" i="9"/>
  <c r="M91" i="9"/>
  <c r="L91" i="9"/>
  <c r="K91" i="9"/>
  <c r="J91" i="9"/>
  <c r="H91" i="9"/>
  <c r="G91" i="9"/>
  <c r="F91" i="9"/>
  <c r="V90" i="9"/>
  <c r="U90" i="9"/>
  <c r="T90" i="9"/>
  <c r="S90" i="9"/>
  <c r="R90" i="9"/>
  <c r="Q90" i="9"/>
  <c r="P90" i="9"/>
  <c r="N90" i="9"/>
  <c r="M90" i="9"/>
  <c r="L90" i="9"/>
  <c r="K90" i="9"/>
  <c r="J90" i="9"/>
  <c r="H90" i="9"/>
  <c r="G90" i="9"/>
  <c r="F90" i="9"/>
  <c r="V89" i="9"/>
  <c r="U89" i="9"/>
  <c r="T89" i="9"/>
  <c r="S89" i="9"/>
  <c r="R89" i="9"/>
  <c r="P89" i="9"/>
  <c r="N89" i="9"/>
  <c r="M89" i="9"/>
  <c r="L89" i="9"/>
  <c r="K89" i="9"/>
  <c r="J89" i="9"/>
  <c r="H89" i="9"/>
  <c r="G89" i="9"/>
  <c r="F89" i="9"/>
  <c r="V88" i="9"/>
  <c r="U88" i="9"/>
  <c r="T88" i="9"/>
  <c r="S88" i="9"/>
  <c r="R88" i="9"/>
  <c r="P88" i="9"/>
  <c r="N88" i="9"/>
  <c r="M88" i="9"/>
  <c r="L88" i="9"/>
  <c r="K88" i="9"/>
  <c r="J88" i="9"/>
  <c r="H88" i="9"/>
  <c r="G88" i="9"/>
  <c r="F88" i="9"/>
  <c r="V87" i="9"/>
  <c r="U87" i="9"/>
  <c r="T87" i="9"/>
  <c r="S87" i="9"/>
  <c r="R87" i="9"/>
  <c r="P87" i="9"/>
  <c r="O87" i="9"/>
  <c r="N87" i="9"/>
  <c r="M87" i="9"/>
  <c r="L87" i="9"/>
  <c r="K87" i="9"/>
  <c r="J87" i="9"/>
  <c r="H87" i="9"/>
  <c r="G87" i="9"/>
  <c r="F87" i="9"/>
  <c r="V86" i="9"/>
  <c r="U86" i="9"/>
  <c r="T86" i="9"/>
  <c r="S86" i="9"/>
  <c r="R86" i="9"/>
  <c r="Q86" i="9"/>
  <c r="P86" i="9"/>
  <c r="N86" i="9"/>
  <c r="M86" i="9"/>
  <c r="L86" i="9"/>
  <c r="K86" i="9"/>
  <c r="J86" i="9"/>
  <c r="H86" i="9"/>
  <c r="G86" i="9"/>
  <c r="F86" i="9"/>
  <c r="V85" i="9"/>
  <c r="U85" i="9"/>
  <c r="T85" i="9"/>
  <c r="S85" i="9"/>
  <c r="R85" i="9"/>
  <c r="P85" i="9"/>
  <c r="N85" i="9"/>
  <c r="M85" i="9"/>
  <c r="L85" i="9"/>
  <c r="K85" i="9"/>
  <c r="J85" i="9"/>
  <c r="H85" i="9"/>
  <c r="G85" i="9"/>
  <c r="F85" i="9"/>
  <c r="V84" i="9"/>
  <c r="U84" i="9"/>
  <c r="T84" i="9"/>
  <c r="S84" i="9"/>
  <c r="R84" i="9"/>
  <c r="P84" i="9"/>
  <c r="N84" i="9"/>
  <c r="M84" i="9"/>
  <c r="L84" i="9"/>
  <c r="K84" i="9"/>
  <c r="J84" i="9"/>
  <c r="H84" i="9"/>
  <c r="G84" i="9"/>
  <c r="F84" i="9"/>
  <c r="V83" i="9"/>
  <c r="U83" i="9"/>
  <c r="T83" i="9"/>
  <c r="S83" i="9"/>
  <c r="R83" i="9"/>
  <c r="P83" i="9"/>
  <c r="O83" i="9"/>
  <c r="N83" i="9"/>
  <c r="M83" i="9"/>
  <c r="L83" i="9"/>
  <c r="K83" i="9"/>
  <c r="J83" i="9"/>
  <c r="H83" i="9"/>
  <c r="G83" i="9"/>
  <c r="F83" i="9"/>
  <c r="V82" i="9"/>
  <c r="U82" i="9"/>
  <c r="T82" i="9"/>
  <c r="S82" i="9"/>
  <c r="R82" i="9"/>
  <c r="Q82" i="9"/>
  <c r="P82" i="9"/>
  <c r="N82" i="9"/>
  <c r="M82" i="9"/>
  <c r="L82" i="9"/>
  <c r="K82" i="9"/>
  <c r="J82" i="9"/>
  <c r="H82" i="9"/>
  <c r="G82" i="9"/>
  <c r="F82" i="9"/>
  <c r="V81" i="9"/>
  <c r="U81" i="9"/>
  <c r="T81" i="9"/>
  <c r="S81" i="9"/>
  <c r="R81" i="9"/>
  <c r="P81" i="9"/>
  <c r="N81" i="9"/>
  <c r="M81" i="9"/>
  <c r="L81" i="9"/>
  <c r="K81" i="9"/>
  <c r="J81" i="9"/>
  <c r="H81" i="9"/>
  <c r="G81" i="9"/>
  <c r="F81" i="9"/>
  <c r="V80" i="9"/>
  <c r="U80" i="9"/>
  <c r="T80" i="9"/>
  <c r="S80" i="9"/>
  <c r="R80" i="9"/>
  <c r="P80" i="9"/>
  <c r="N80" i="9"/>
  <c r="M80" i="9"/>
  <c r="L80" i="9"/>
  <c r="K80" i="9"/>
  <c r="J80" i="9"/>
  <c r="H80" i="9"/>
  <c r="G80" i="9"/>
  <c r="F80" i="9"/>
  <c r="E80" i="9"/>
  <c r="E83" i="9" s="1"/>
  <c r="V79" i="9"/>
  <c r="U79" i="9"/>
  <c r="T79" i="9"/>
  <c r="S79" i="9"/>
  <c r="R79" i="9"/>
  <c r="P79" i="9"/>
  <c r="O79" i="9"/>
  <c r="N79" i="9"/>
  <c r="M79" i="9"/>
  <c r="L79" i="9"/>
  <c r="K79" i="9"/>
  <c r="J79" i="9"/>
  <c r="H79" i="9"/>
  <c r="G79" i="9"/>
  <c r="F79" i="9"/>
  <c r="V78" i="9"/>
  <c r="U78" i="9"/>
  <c r="T78" i="9"/>
  <c r="S78" i="9"/>
  <c r="R78" i="9"/>
  <c r="Q78" i="9"/>
  <c r="P78" i="9"/>
  <c r="N78" i="9"/>
  <c r="M78" i="9"/>
  <c r="L78" i="9"/>
  <c r="K78" i="9"/>
  <c r="J78" i="9"/>
  <c r="H78" i="9"/>
  <c r="G78" i="9"/>
  <c r="F78" i="9"/>
  <c r="V77" i="9"/>
  <c r="U77" i="9"/>
  <c r="T77" i="9"/>
  <c r="S77" i="9"/>
  <c r="R77" i="9"/>
  <c r="P77" i="9"/>
  <c r="N77" i="9"/>
  <c r="M77" i="9"/>
  <c r="L77" i="9"/>
  <c r="K77" i="9"/>
  <c r="J77" i="9"/>
  <c r="H77" i="9"/>
  <c r="G77" i="9"/>
  <c r="F77" i="9"/>
  <c r="E77" i="9"/>
  <c r="V76" i="9"/>
  <c r="U76" i="9"/>
  <c r="T76" i="9"/>
  <c r="S76" i="9"/>
  <c r="R76" i="9"/>
  <c r="P76" i="9"/>
  <c r="N76" i="9"/>
  <c r="M76" i="9"/>
  <c r="L76" i="9"/>
  <c r="K76" i="9"/>
  <c r="J76" i="9"/>
  <c r="H76" i="9"/>
  <c r="G76" i="9"/>
  <c r="F76" i="9"/>
  <c r="E76" i="9"/>
  <c r="E79" i="9" s="1"/>
  <c r="E82" i="9" s="1"/>
  <c r="V75" i="9"/>
  <c r="U75" i="9"/>
  <c r="T75" i="9"/>
  <c r="S75" i="9"/>
  <c r="R75" i="9"/>
  <c r="P75" i="9"/>
  <c r="O75" i="9"/>
  <c r="N75" i="9"/>
  <c r="M75" i="9"/>
  <c r="L75" i="9"/>
  <c r="K75" i="9"/>
  <c r="J75" i="9"/>
  <c r="H75" i="9"/>
  <c r="G75" i="9"/>
  <c r="F75" i="9"/>
  <c r="V74" i="9"/>
  <c r="U74" i="9"/>
  <c r="T74" i="9"/>
  <c r="S74" i="9"/>
  <c r="R74" i="9"/>
  <c r="Q74" i="9"/>
  <c r="P74" i="9"/>
  <c r="N74" i="9"/>
  <c r="M74" i="9"/>
  <c r="L74" i="9"/>
  <c r="K74" i="9"/>
  <c r="J74" i="9"/>
  <c r="H74" i="9"/>
  <c r="G74" i="9"/>
  <c r="F74" i="9"/>
  <c r="E74" i="9"/>
  <c r="V73" i="9"/>
  <c r="U73" i="9"/>
  <c r="T73" i="9"/>
  <c r="S73" i="9"/>
  <c r="R73" i="9"/>
  <c r="P73" i="9"/>
  <c r="N73" i="9"/>
  <c r="M73" i="9"/>
  <c r="L73" i="9"/>
  <c r="K73" i="9"/>
  <c r="J73" i="9"/>
  <c r="H73" i="9"/>
  <c r="G73" i="9"/>
  <c r="F73" i="9"/>
  <c r="E73" i="9"/>
  <c r="V72" i="9"/>
  <c r="U72" i="9"/>
  <c r="T72" i="9"/>
  <c r="S72" i="9"/>
  <c r="R72" i="9"/>
  <c r="P72" i="9"/>
  <c r="N72" i="9"/>
  <c r="M72" i="9"/>
  <c r="L72" i="9"/>
  <c r="K72" i="9"/>
  <c r="J72" i="9"/>
  <c r="H72" i="9"/>
  <c r="G72" i="9"/>
  <c r="F72" i="9"/>
  <c r="E72" i="9"/>
  <c r="E75" i="9" s="1"/>
  <c r="E78" i="9" s="1"/>
  <c r="E81" i="9" s="1"/>
  <c r="V71" i="9"/>
  <c r="U71" i="9"/>
  <c r="T71" i="9"/>
  <c r="S71" i="9"/>
  <c r="R71" i="9"/>
  <c r="P71" i="9"/>
  <c r="O71" i="9"/>
  <c r="N71" i="9"/>
  <c r="M71" i="9"/>
  <c r="L71" i="9"/>
  <c r="K71" i="9"/>
  <c r="J71" i="9"/>
  <c r="H71" i="9"/>
  <c r="G71" i="9"/>
  <c r="F71" i="9"/>
  <c r="E71" i="9"/>
  <c r="E70" i="9"/>
  <c r="V69" i="9"/>
  <c r="U69" i="9"/>
  <c r="T69" i="9"/>
  <c r="S69" i="9"/>
  <c r="R69" i="9"/>
  <c r="P69" i="9"/>
  <c r="N69" i="9"/>
  <c r="M69" i="9"/>
  <c r="L69" i="9"/>
  <c r="K69" i="9"/>
  <c r="J69" i="9"/>
  <c r="H69" i="9"/>
  <c r="G69" i="9"/>
  <c r="F69" i="9"/>
  <c r="E69" i="9"/>
  <c r="V68" i="9"/>
  <c r="U68" i="9"/>
  <c r="T68" i="9"/>
  <c r="S68" i="9"/>
  <c r="R68" i="9"/>
  <c r="P68" i="9"/>
  <c r="N68" i="9"/>
  <c r="M68" i="9"/>
  <c r="L68" i="9"/>
  <c r="K68" i="9"/>
  <c r="J68" i="9"/>
  <c r="H68" i="9"/>
  <c r="G68" i="9"/>
  <c r="F68" i="9"/>
  <c r="E68" i="9"/>
  <c r="V67" i="9"/>
  <c r="U67" i="9"/>
  <c r="T67" i="9"/>
  <c r="S67" i="9"/>
  <c r="R67" i="9"/>
  <c r="P67" i="9"/>
  <c r="N67" i="9"/>
  <c r="M67" i="9"/>
  <c r="L67" i="9"/>
  <c r="K67" i="9"/>
  <c r="J67" i="9"/>
  <c r="H67" i="9"/>
  <c r="G67" i="9"/>
  <c r="F67" i="9"/>
  <c r="V66" i="9"/>
  <c r="U66" i="9"/>
  <c r="T66" i="9"/>
  <c r="S66" i="9"/>
  <c r="R66" i="9"/>
  <c r="P66" i="9"/>
  <c r="O66" i="9"/>
  <c r="N66" i="9"/>
  <c r="M66" i="9"/>
  <c r="L66" i="9"/>
  <c r="K66" i="9"/>
  <c r="J66" i="9"/>
  <c r="H66" i="9"/>
  <c r="G66" i="9"/>
  <c r="F66" i="9"/>
  <c r="V65" i="9"/>
  <c r="U65" i="9"/>
  <c r="T65" i="9"/>
  <c r="S65" i="9"/>
  <c r="R65" i="9"/>
  <c r="Q65" i="9"/>
  <c r="P65" i="9"/>
  <c r="N65" i="9"/>
  <c r="M65" i="9"/>
  <c r="L65" i="9"/>
  <c r="K65" i="9"/>
  <c r="J65" i="9"/>
  <c r="H65" i="9"/>
  <c r="G65" i="9"/>
  <c r="F65" i="9"/>
  <c r="X30" i="9"/>
  <c r="X29" i="9"/>
  <c r="X28" i="9"/>
  <c r="X27" i="9"/>
  <c r="X26" i="9"/>
  <c r="X25" i="9"/>
  <c r="X24" i="9"/>
  <c r="X23" i="9"/>
  <c r="X22" i="9"/>
  <c r="X21" i="9"/>
  <c r="X20" i="9"/>
  <c r="E20" i="9"/>
  <c r="E23" i="9" s="1"/>
  <c r="X19" i="9"/>
  <c r="X18" i="9"/>
  <c r="X17" i="9"/>
  <c r="E17" i="9"/>
  <c r="X16" i="9"/>
  <c r="E16" i="9"/>
  <c r="E19" i="9" s="1"/>
  <c r="X15" i="9"/>
  <c r="X14" i="9"/>
  <c r="E14" i="9"/>
  <c r="X13" i="9"/>
  <c r="E13" i="9"/>
  <c r="X12" i="9"/>
  <c r="E12" i="9"/>
  <c r="E15" i="9" s="1"/>
  <c r="E18" i="9" s="1"/>
  <c r="E21" i="9" s="1"/>
  <c r="X11" i="9"/>
  <c r="E11" i="9"/>
  <c r="X10" i="9"/>
  <c r="E10" i="9"/>
  <c r="E9" i="9"/>
  <c r="X8" i="9"/>
  <c r="E8" i="9"/>
  <c r="X7" i="9"/>
  <c r="E7" i="9"/>
  <c r="X6" i="9"/>
  <c r="X5" i="9"/>
  <c r="X4" i="9"/>
  <c r="Q3" i="9"/>
  <c r="Q69" i="9" s="1"/>
  <c r="O3" i="9"/>
  <c r="O65" i="9" s="1"/>
  <c r="I3" i="9"/>
  <c r="I69" i="9" s="1"/>
  <c r="E84" i="9" l="1"/>
  <c r="E87" i="9"/>
  <c r="E90" i="9" s="1"/>
  <c r="E22" i="9"/>
  <c r="E25" i="9"/>
  <c r="E28" i="9" s="1"/>
  <c r="E24" i="9"/>
  <c r="E27" i="9"/>
  <c r="E30" i="9" s="1"/>
  <c r="E88" i="9"/>
  <c r="E91" i="9" s="1"/>
  <c r="E85" i="9"/>
  <c r="I82" i="9"/>
  <c r="I90" i="9"/>
  <c r="Q71" i="9"/>
  <c r="O72" i="9"/>
  <c r="Q75" i="9"/>
  <c r="O76" i="9"/>
  <c r="I79" i="9"/>
  <c r="I83" i="9"/>
  <c r="O84" i="9"/>
  <c r="Q91" i="9"/>
  <c r="I67" i="9"/>
  <c r="O68" i="9"/>
  <c r="E26" i="9"/>
  <c r="E29" i="9" s="1"/>
  <c r="I76" i="9"/>
  <c r="Q76" i="9"/>
  <c r="O77" i="9"/>
  <c r="I80" i="9"/>
  <c r="Q80" i="9"/>
  <c r="O81" i="9"/>
  <c r="E86" i="9"/>
  <c r="E89" i="9" s="1"/>
  <c r="O89" i="9"/>
  <c r="I68" i="9"/>
  <c r="Q68" i="9"/>
  <c r="O69" i="9"/>
  <c r="I74" i="9"/>
  <c r="I78" i="9"/>
  <c r="I86" i="9"/>
  <c r="I66" i="9"/>
  <c r="Q79" i="9"/>
  <c r="I87" i="9"/>
  <c r="O88" i="9"/>
  <c r="X3" i="9"/>
  <c r="Q67" i="9"/>
  <c r="I72" i="9"/>
  <c r="Q72" i="9"/>
  <c r="O73" i="9"/>
  <c r="I84" i="9"/>
  <c r="Q84" i="9"/>
  <c r="O85" i="9"/>
  <c r="I88" i="9"/>
  <c r="Q88" i="9"/>
  <c r="I73" i="9"/>
  <c r="Q73" i="9"/>
  <c r="O74" i="9"/>
  <c r="I77" i="9"/>
  <c r="Q77" i="9"/>
  <c r="O78" i="9"/>
  <c r="I81" i="9"/>
  <c r="Q81" i="9"/>
  <c r="O82" i="9"/>
  <c r="I85" i="9"/>
  <c r="Q85" i="9"/>
  <c r="O86" i="9"/>
  <c r="I89" i="9"/>
  <c r="Q89" i="9"/>
  <c r="O90" i="9"/>
  <c r="I65" i="9"/>
  <c r="O67" i="9"/>
  <c r="Q66" i="9"/>
  <c r="I71" i="9"/>
  <c r="I75" i="9"/>
  <c r="O80" i="9"/>
  <c r="Q83" i="9"/>
  <c r="Q87" i="9"/>
  <c r="I91" i="9"/>
  <c r="G65" i="2" l="1"/>
  <c r="F65" i="2"/>
  <c r="D78" i="2"/>
  <c r="D66" i="2"/>
  <c r="E66" i="2"/>
  <c r="E67" i="2"/>
  <c r="E68" i="2"/>
  <c r="D69" i="2"/>
  <c r="E69" i="2"/>
  <c r="E70" i="2"/>
  <c r="E71" i="2"/>
  <c r="D72" i="2"/>
  <c r="E72" i="2"/>
  <c r="E73" i="2"/>
  <c r="E74" i="2"/>
  <c r="D75" i="2"/>
  <c r="E75" i="2"/>
  <c r="E76" i="2"/>
  <c r="E77" i="2"/>
  <c r="E78" i="2"/>
  <c r="E79" i="2"/>
  <c r="E80" i="2"/>
  <c r="D81" i="2"/>
  <c r="E81" i="2"/>
  <c r="E82" i="2"/>
  <c r="E83" i="2"/>
  <c r="D84" i="2"/>
  <c r="E84" i="2"/>
  <c r="E85" i="2"/>
  <c r="E86" i="2"/>
  <c r="D87" i="2"/>
  <c r="E87" i="2"/>
  <c r="E88" i="2"/>
  <c r="E89" i="2"/>
  <c r="D90" i="2"/>
  <c r="E90" i="2"/>
  <c r="E91" i="2"/>
  <c r="E92" i="2"/>
  <c r="D65" i="2"/>
  <c r="Z20" i="6"/>
  <c r="AA45" i="6" s="1"/>
  <c r="Z12" i="6"/>
  <c r="Z14" i="6"/>
  <c r="AA42" i="6" s="1"/>
  <c r="Z16" i="6"/>
  <c r="Z18" i="6"/>
  <c r="AA44" i="6"/>
  <c r="AA43" i="6"/>
  <c r="AA41" i="6"/>
  <c r="AA40" i="6"/>
  <c r="AA39" i="6"/>
  <c r="AA37" i="6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F83" i="5"/>
  <c r="F84" i="5"/>
  <c r="F85" i="5"/>
  <c r="E83" i="5"/>
  <c r="E84" i="5"/>
  <c r="E85" i="5"/>
  <c r="X22" i="5"/>
  <c r="X23" i="5"/>
  <c r="X24" i="5"/>
  <c r="Y43" i="6"/>
  <c r="X16" i="6"/>
  <c r="Y16" i="6"/>
  <c r="AA16" i="6"/>
  <c r="AB16" i="6"/>
  <c r="W16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F17" i="6"/>
  <c r="W22" i="2"/>
  <c r="X22" i="2"/>
  <c r="Y22" i="2"/>
  <c r="Z22" i="2"/>
  <c r="AA22" i="2"/>
  <c r="AB22" i="2"/>
  <c r="W23" i="2"/>
  <c r="X23" i="2"/>
  <c r="Y23" i="2"/>
  <c r="Z23" i="2"/>
  <c r="AA23" i="2"/>
  <c r="AB23" i="2"/>
  <c r="W24" i="2"/>
  <c r="X24" i="2"/>
  <c r="Y24" i="2"/>
  <c r="Z24" i="2"/>
  <c r="AA24" i="2"/>
  <c r="AB24" i="2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F85" i="2" l="1"/>
  <c r="G85" i="2" s="1"/>
  <c r="AA17" i="6"/>
  <c r="AC17" i="6"/>
  <c r="F86" i="2"/>
  <c r="G86" i="2" s="1"/>
  <c r="F84" i="2"/>
  <c r="G84" i="2" s="1"/>
  <c r="AC9" i="6"/>
  <c r="X17" i="6"/>
  <c r="Z43" i="6" s="1"/>
  <c r="Y17" i="6"/>
  <c r="W17" i="6"/>
  <c r="AB17" i="6"/>
  <c r="Z17" i="6"/>
  <c r="AB43" i="6" s="1"/>
  <c r="F68" i="5"/>
  <c r="G68" i="5"/>
  <c r="H68" i="5"/>
  <c r="J68" i="5"/>
  <c r="K68" i="5"/>
  <c r="L68" i="5"/>
  <c r="M68" i="5"/>
  <c r="N68" i="5"/>
  <c r="P68" i="5"/>
  <c r="R68" i="5"/>
  <c r="S68" i="5"/>
  <c r="T68" i="5"/>
  <c r="U68" i="5"/>
  <c r="V68" i="5"/>
  <c r="F69" i="5"/>
  <c r="G69" i="5"/>
  <c r="H69" i="5"/>
  <c r="J69" i="5"/>
  <c r="K69" i="5"/>
  <c r="L69" i="5"/>
  <c r="M69" i="5"/>
  <c r="N69" i="5"/>
  <c r="P69" i="5"/>
  <c r="R69" i="5"/>
  <c r="S69" i="5"/>
  <c r="T69" i="5"/>
  <c r="U69" i="5"/>
  <c r="V69" i="5"/>
  <c r="G67" i="5"/>
  <c r="H67" i="5"/>
  <c r="J67" i="5"/>
  <c r="K67" i="5"/>
  <c r="L67" i="5"/>
  <c r="M67" i="5"/>
  <c r="N67" i="5"/>
  <c r="P67" i="5"/>
  <c r="R67" i="5"/>
  <c r="S67" i="5"/>
  <c r="T67" i="5"/>
  <c r="U67" i="5"/>
  <c r="V67" i="5"/>
  <c r="E69" i="5"/>
  <c r="E70" i="5"/>
  <c r="E68" i="5"/>
  <c r="X7" i="5"/>
  <c r="X8" i="5"/>
  <c r="E8" i="5"/>
  <c r="E9" i="5"/>
  <c r="E7" i="5"/>
  <c r="X38" i="6"/>
  <c r="W6" i="6"/>
  <c r="X6" i="6"/>
  <c r="Y6" i="6"/>
  <c r="Z6" i="6"/>
  <c r="AA6" i="6"/>
  <c r="AB6" i="6"/>
  <c r="AA7" i="6"/>
  <c r="W7" i="2"/>
  <c r="X7" i="2"/>
  <c r="Y7" i="2"/>
  <c r="Z7" i="2"/>
  <c r="AA7" i="2"/>
  <c r="AB7" i="2"/>
  <c r="W8" i="2"/>
  <c r="X8" i="2"/>
  <c r="Y8" i="2"/>
  <c r="Z8" i="2"/>
  <c r="AA8" i="2"/>
  <c r="AB8" i="2"/>
  <c r="E8" i="2"/>
  <c r="E9" i="2"/>
  <c r="E7" i="2"/>
  <c r="F69" i="2" l="1"/>
  <c r="G69" i="2" s="1"/>
  <c r="AB26" i="6"/>
  <c r="AB27" i="6"/>
  <c r="AB25" i="6"/>
  <c r="Z25" i="6"/>
  <c r="Z27" i="6"/>
  <c r="Z26" i="6"/>
  <c r="AA38" i="6"/>
  <c r="AA25" i="6"/>
  <c r="AA27" i="6"/>
  <c r="AA26" i="6"/>
  <c r="Y25" i="6"/>
  <c r="Y27" i="6"/>
  <c r="Y26" i="6"/>
  <c r="Y38" i="6"/>
  <c r="X26" i="6"/>
  <c r="X27" i="6"/>
  <c r="X25" i="6"/>
  <c r="F70" i="2"/>
  <c r="G70" i="2" s="1"/>
  <c r="Y7" i="6"/>
  <c r="AB7" i="6"/>
  <c r="X7" i="6"/>
  <c r="Z7" i="6"/>
  <c r="W7" i="6"/>
  <c r="AA48" i="6" l="1"/>
  <c r="AA47" i="6"/>
  <c r="Y48" i="6"/>
  <c r="Y47" i="6"/>
  <c r="Z38" i="6"/>
  <c r="AB38" i="6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13" i="8"/>
  <c r="A4" i="8"/>
  <c r="X45" i="6"/>
  <c r="X44" i="6"/>
  <c r="X42" i="6"/>
  <c r="X41" i="6"/>
  <c r="X40" i="6"/>
  <c r="X39" i="6"/>
  <c r="X37" i="6"/>
  <c r="W4" i="6" l="1"/>
  <c r="W8" i="6"/>
  <c r="W10" i="6"/>
  <c r="W12" i="6"/>
  <c r="W14" i="6"/>
  <c r="W18" i="6"/>
  <c r="W20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F21" i="6"/>
  <c r="F15" i="6"/>
  <c r="F19" i="6"/>
  <c r="F13" i="6"/>
  <c r="F11" i="6"/>
  <c r="F5" i="6"/>
  <c r="AB20" i="6"/>
  <c r="AA20" i="6"/>
  <c r="Y20" i="6"/>
  <c r="X20" i="6"/>
  <c r="Y45" i="6" s="1"/>
  <c r="AB18" i="6"/>
  <c r="AA18" i="6"/>
  <c r="AB14" i="6"/>
  <c r="AA14" i="6"/>
  <c r="Y14" i="6"/>
  <c r="X14" i="6"/>
  <c r="Y42" i="6" s="1"/>
  <c r="AB12" i="6"/>
  <c r="AA12" i="6"/>
  <c r="Y12" i="6"/>
  <c r="X12" i="6"/>
  <c r="Y41" i="6" s="1"/>
  <c r="AA11" i="6"/>
  <c r="AB10" i="6"/>
  <c r="AA10" i="6"/>
  <c r="Z10" i="6"/>
  <c r="Y10" i="6"/>
  <c r="X10" i="6"/>
  <c r="Y40" i="6" s="1"/>
  <c r="AA9" i="6"/>
  <c r="E9" i="6"/>
  <c r="E11" i="6" s="1"/>
  <c r="E13" i="6" s="1"/>
  <c r="E15" i="6" s="1"/>
  <c r="AB8" i="6"/>
  <c r="AA8" i="6"/>
  <c r="Z8" i="6"/>
  <c r="Y8" i="6"/>
  <c r="X8" i="6"/>
  <c r="Y39" i="6" s="1"/>
  <c r="E8" i="6"/>
  <c r="E10" i="6" s="1"/>
  <c r="E12" i="6" s="1"/>
  <c r="E14" i="6" s="1"/>
  <c r="AB4" i="6"/>
  <c r="AA4" i="6"/>
  <c r="Z4" i="6"/>
  <c r="Y4" i="6"/>
  <c r="X4" i="6"/>
  <c r="Y37" i="6" s="1"/>
  <c r="Z3" i="6"/>
  <c r="Y3" i="6"/>
  <c r="X3" i="6"/>
  <c r="W3" i="6"/>
  <c r="AB30" i="2"/>
  <c r="AB5" i="2"/>
  <c r="AB6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5" i="2"/>
  <c r="AB26" i="2"/>
  <c r="AB27" i="2"/>
  <c r="AB28" i="2"/>
  <c r="AB29" i="2"/>
  <c r="AB4" i="2"/>
  <c r="X4" i="5"/>
  <c r="X5" i="5"/>
  <c r="X6" i="5"/>
  <c r="X10" i="5"/>
  <c r="X11" i="5"/>
  <c r="X12" i="5"/>
  <c r="X13" i="5"/>
  <c r="X14" i="5"/>
  <c r="X15" i="5"/>
  <c r="X16" i="5"/>
  <c r="X17" i="5"/>
  <c r="X18" i="5"/>
  <c r="X19" i="5"/>
  <c r="X20" i="5"/>
  <c r="X21" i="5"/>
  <c r="X25" i="5"/>
  <c r="X26" i="5"/>
  <c r="X27" i="5"/>
  <c r="X28" i="5"/>
  <c r="X29" i="5"/>
  <c r="X30" i="5"/>
  <c r="F66" i="5"/>
  <c r="G66" i="5"/>
  <c r="H66" i="5"/>
  <c r="J66" i="5"/>
  <c r="K66" i="5"/>
  <c r="L66" i="5"/>
  <c r="M66" i="5"/>
  <c r="N66" i="5"/>
  <c r="P66" i="5"/>
  <c r="R66" i="5"/>
  <c r="S66" i="5"/>
  <c r="T66" i="5"/>
  <c r="U66" i="5"/>
  <c r="V66" i="5"/>
  <c r="F71" i="5"/>
  <c r="G71" i="5"/>
  <c r="H71" i="5"/>
  <c r="J71" i="5"/>
  <c r="K71" i="5"/>
  <c r="L71" i="5"/>
  <c r="M71" i="5"/>
  <c r="N71" i="5"/>
  <c r="P71" i="5"/>
  <c r="R71" i="5"/>
  <c r="S71" i="5"/>
  <c r="T71" i="5"/>
  <c r="U71" i="5"/>
  <c r="V71" i="5"/>
  <c r="F72" i="5"/>
  <c r="G72" i="5"/>
  <c r="H72" i="5"/>
  <c r="J72" i="5"/>
  <c r="K72" i="5"/>
  <c r="L72" i="5"/>
  <c r="M72" i="5"/>
  <c r="N72" i="5"/>
  <c r="P72" i="5"/>
  <c r="R72" i="5"/>
  <c r="S72" i="5"/>
  <c r="T72" i="5"/>
  <c r="U72" i="5"/>
  <c r="V72" i="5"/>
  <c r="F73" i="5"/>
  <c r="G73" i="5"/>
  <c r="H73" i="5"/>
  <c r="J73" i="5"/>
  <c r="K73" i="5"/>
  <c r="L73" i="5"/>
  <c r="M73" i="5"/>
  <c r="N73" i="5"/>
  <c r="P73" i="5"/>
  <c r="R73" i="5"/>
  <c r="S73" i="5"/>
  <c r="T73" i="5"/>
  <c r="U73" i="5"/>
  <c r="V73" i="5"/>
  <c r="F74" i="5"/>
  <c r="G74" i="5"/>
  <c r="H74" i="5"/>
  <c r="J74" i="5"/>
  <c r="K74" i="5"/>
  <c r="L74" i="5"/>
  <c r="M74" i="5"/>
  <c r="N74" i="5"/>
  <c r="P74" i="5"/>
  <c r="R74" i="5"/>
  <c r="S74" i="5"/>
  <c r="T74" i="5"/>
  <c r="U74" i="5"/>
  <c r="V74" i="5"/>
  <c r="F75" i="5"/>
  <c r="G75" i="5"/>
  <c r="H75" i="5"/>
  <c r="J75" i="5"/>
  <c r="K75" i="5"/>
  <c r="L75" i="5"/>
  <c r="M75" i="5"/>
  <c r="N75" i="5"/>
  <c r="P75" i="5"/>
  <c r="R75" i="5"/>
  <c r="S75" i="5"/>
  <c r="T75" i="5"/>
  <c r="U75" i="5"/>
  <c r="V75" i="5"/>
  <c r="F76" i="5"/>
  <c r="G76" i="5"/>
  <c r="H76" i="5"/>
  <c r="J76" i="5"/>
  <c r="K76" i="5"/>
  <c r="L76" i="5"/>
  <c r="M76" i="5"/>
  <c r="N76" i="5"/>
  <c r="P76" i="5"/>
  <c r="R76" i="5"/>
  <c r="S76" i="5"/>
  <c r="T76" i="5"/>
  <c r="U76" i="5"/>
  <c r="V76" i="5"/>
  <c r="F77" i="5"/>
  <c r="G77" i="5"/>
  <c r="H77" i="5"/>
  <c r="J77" i="5"/>
  <c r="K77" i="5"/>
  <c r="L77" i="5"/>
  <c r="M77" i="5"/>
  <c r="N77" i="5"/>
  <c r="P77" i="5"/>
  <c r="R77" i="5"/>
  <c r="S77" i="5"/>
  <c r="T77" i="5"/>
  <c r="U77" i="5"/>
  <c r="V77" i="5"/>
  <c r="F78" i="5"/>
  <c r="G78" i="5"/>
  <c r="H78" i="5"/>
  <c r="J78" i="5"/>
  <c r="K78" i="5"/>
  <c r="L78" i="5"/>
  <c r="M78" i="5"/>
  <c r="N78" i="5"/>
  <c r="P78" i="5"/>
  <c r="R78" i="5"/>
  <c r="S78" i="5"/>
  <c r="T78" i="5"/>
  <c r="U78" i="5"/>
  <c r="V78" i="5"/>
  <c r="F79" i="5"/>
  <c r="G79" i="5"/>
  <c r="H79" i="5"/>
  <c r="J79" i="5"/>
  <c r="K79" i="5"/>
  <c r="L79" i="5"/>
  <c r="M79" i="5"/>
  <c r="N79" i="5"/>
  <c r="P79" i="5"/>
  <c r="R79" i="5"/>
  <c r="S79" i="5"/>
  <c r="T79" i="5"/>
  <c r="U79" i="5"/>
  <c r="V79" i="5"/>
  <c r="F80" i="5"/>
  <c r="G80" i="5"/>
  <c r="H80" i="5"/>
  <c r="J80" i="5"/>
  <c r="K80" i="5"/>
  <c r="L80" i="5"/>
  <c r="M80" i="5"/>
  <c r="N80" i="5"/>
  <c r="P80" i="5"/>
  <c r="R80" i="5"/>
  <c r="S80" i="5"/>
  <c r="T80" i="5"/>
  <c r="U80" i="5"/>
  <c r="V80" i="5"/>
  <c r="F81" i="5"/>
  <c r="G81" i="5"/>
  <c r="H81" i="5"/>
  <c r="J81" i="5"/>
  <c r="K81" i="5"/>
  <c r="L81" i="5"/>
  <c r="M81" i="5"/>
  <c r="N81" i="5"/>
  <c r="P81" i="5"/>
  <c r="R81" i="5"/>
  <c r="S81" i="5"/>
  <c r="T81" i="5"/>
  <c r="U81" i="5"/>
  <c r="V81" i="5"/>
  <c r="F82" i="5"/>
  <c r="G82" i="5"/>
  <c r="H82" i="5"/>
  <c r="J82" i="5"/>
  <c r="K82" i="5"/>
  <c r="L82" i="5"/>
  <c r="M82" i="5"/>
  <c r="N82" i="5"/>
  <c r="P82" i="5"/>
  <c r="R82" i="5"/>
  <c r="S82" i="5"/>
  <c r="T82" i="5"/>
  <c r="U82" i="5"/>
  <c r="V82" i="5"/>
  <c r="F86" i="5"/>
  <c r="G86" i="5"/>
  <c r="H86" i="5"/>
  <c r="J86" i="5"/>
  <c r="K86" i="5"/>
  <c r="L86" i="5"/>
  <c r="M86" i="5"/>
  <c r="N86" i="5"/>
  <c r="P86" i="5"/>
  <c r="R86" i="5"/>
  <c r="S86" i="5"/>
  <c r="T86" i="5"/>
  <c r="U86" i="5"/>
  <c r="V86" i="5"/>
  <c r="F87" i="5"/>
  <c r="G87" i="5"/>
  <c r="H87" i="5"/>
  <c r="J87" i="5"/>
  <c r="K87" i="5"/>
  <c r="L87" i="5"/>
  <c r="M87" i="5"/>
  <c r="N87" i="5"/>
  <c r="P87" i="5"/>
  <c r="R87" i="5"/>
  <c r="S87" i="5"/>
  <c r="T87" i="5"/>
  <c r="U87" i="5"/>
  <c r="V87" i="5"/>
  <c r="F88" i="5"/>
  <c r="G88" i="5"/>
  <c r="H88" i="5"/>
  <c r="J88" i="5"/>
  <c r="K88" i="5"/>
  <c r="L88" i="5"/>
  <c r="M88" i="5"/>
  <c r="N88" i="5"/>
  <c r="P88" i="5"/>
  <c r="R88" i="5"/>
  <c r="S88" i="5"/>
  <c r="T88" i="5"/>
  <c r="U88" i="5"/>
  <c r="V88" i="5"/>
  <c r="F89" i="5"/>
  <c r="G89" i="5"/>
  <c r="H89" i="5"/>
  <c r="J89" i="5"/>
  <c r="K89" i="5"/>
  <c r="L89" i="5"/>
  <c r="M89" i="5"/>
  <c r="N89" i="5"/>
  <c r="P89" i="5"/>
  <c r="R89" i="5"/>
  <c r="S89" i="5"/>
  <c r="T89" i="5"/>
  <c r="U89" i="5"/>
  <c r="V89" i="5"/>
  <c r="F90" i="5"/>
  <c r="G90" i="5"/>
  <c r="H90" i="5"/>
  <c r="J90" i="5"/>
  <c r="K90" i="5"/>
  <c r="L90" i="5"/>
  <c r="M90" i="5"/>
  <c r="N90" i="5"/>
  <c r="P90" i="5"/>
  <c r="R90" i="5"/>
  <c r="S90" i="5"/>
  <c r="T90" i="5"/>
  <c r="U90" i="5"/>
  <c r="V90" i="5"/>
  <c r="F91" i="5"/>
  <c r="G91" i="5"/>
  <c r="H91" i="5"/>
  <c r="J91" i="5"/>
  <c r="K91" i="5"/>
  <c r="L91" i="5"/>
  <c r="M91" i="5"/>
  <c r="N91" i="5"/>
  <c r="P91" i="5"/>
  <c r="R91" i="5"/>
  <c r="S91" i="5"/>
  <c r="T91" i="5"/>
  <c r="U91" i="5"/>
  <c r="V91" i="5"/>
  <c r="G65" i="5"/>
  <c r="H65" i="5"/>
  <c r="J65" i="5"/>
  <c r="K65" i="5"/>
  <c r="L65" i="5"/>
  <c r="M65" i="5"/>
  <c r="N65" i="5"/>
  <c r="P65" i="5"/>
  <c r="R65" i="5"/>
  <c r="S65" i="5"/>
  <c r="T65" i="5"/>
  <c r="U65" i="5"/>
  <c r="V65" i="5"/>
  <c r="F65" i="5"/>
  <c r="E73" i="5"/>
  <c r="E76" i="5" s="1"/>
  <c r="E79" i="5" s="1"/>
  <c r="E82" i="5" s="1"/>
  <c r="E88" i="5" s="1"/>
  <c r="E91" i="5" s="1"/>
  <c r="E72" i="5"/>
  <c r="E75" i="5" s="1"/>
  <c r="E78" i="5" s="1"/>
  <c r="E81" i="5" s="1"/>
  <c r="E87" i="5" s="1"/>
  <c r="E90" i="5" s="1"/>
  <c r="E71" i="5"/>
  <c r="E74" i="5" s="1"/>
  <c r="E77" i="5" s="1"/>
  <c r="E80" i="5" s="1"/>
  <c r="E86" i="5" s="1"/>
  <c r="E89" i="5" s="1"/>
  <c r="AA21" i="6" l="1"/>
  <c r="AC21" i="6"/>
  <c r="AA5" i="6"/>
  <c r="AC5" i="6"/>
  <c r="AA19" i="6"/>
  <c r="AC19" i="6"/>
  <c r="AA15" i="6"/>
  <c r="AC15" i="6"/>
  <c r="AC11" i="6"/>
  <c r="AB33" i="2"/>
  <c r="AB35" i="2"/>
  <c r="AB34" i="2"/>
  <c r="AA13" i="6"/>
  <c r="AC13" i="6"/>
  <c r="Z19" i="6"/>
  <c r="AB44" i="6" s="1"/>
  <c r="Z15" i="6"/>
  <c r="AB42" i="6" s="1"/>
  <c r="Z13" i="6"/>
  <c r="Z21" i="6"/>
  <c r="AB45" i="6" s="1"/>
  <c r="E19" i="6"/>
  <c r="E21" i="6" s="1"/>
  <c r="E17" i="6"/>
  <c r="E18" i="6"/>
  <c r="E20" i="6" s="1"/>
  <c r="E16" i="6"/>
  <c r="AB19" i="6"/>
  <c r="AB9" i="6"/>
  <c r="AB15" i="6"/>
  <c r="AB11" i="6"/>
  <c r="AB21" i="6"/>
  <c r="AB5" i="6"/>
  <c r="X21" i="6"/>
  <c r="Z45" i="6" s="1"/>
  <c r="W9" i="6"/>
  <c r="W11" i="6"/>
  <c r="W15" i="6"/>
  <c r="Z5" i="6"/>
  <c r="AB37" i="6" s="1"/>
  <c r="Z9" i="6"/>
  <c r="AB39" i="6" s="1"/>
  <c r="W21" i="6"/>
  <c r="Y21" i="6"/>
  <c r="Y19" i="6"/>
  <c r="X13" i="6"/>
  <c r="Y9" i="6"/>
  <c r="W5" i="6"/>
  <c r="W19" i="6"/>
  <c r="W13" i="6"/>
  <c r="X19" i="6"/>
  <c r="Z44" i="6" s="1"/>
  <c r="X15" i="6"/>
  <c r="Z42" i="6" s="1"/>
  <c r="Z11" i="6"/>
  <c r="AB40" i="6" s="1"/>
  <c r="X9" i="6"/>
  <c r="Z39" i="6" s="1"/>
  <c r="AB13" i="6"/>
  <c r="Y13" i="6"/>
  <c r="Y5" i="6"/>
  <c r="Y11" i="6"/>
  <c r="Y15" i="6"/>
  <c r="X18" i="6"/>
  <c r="Y44" i="6" s="1"/>
  <c r="Y18" i="6"/>
  <c r="X11" i="6"/>
  <c r="Z40" i="6" s="1"/>
  <c r="X5" i="6"/>
  <c r="Z37" i="6" s="1"/>
  <c r="Q3" i="5"/>
  <c r="O3" i="5"/>
  <c r="I3" i="5"/>
  <c r="Y30" i="6" l="1"/>
  <c r="Y29" i="6"/>
  <c r="Y28" i="6"/>
  <c r="AB29" i="6"/>
  <c r="AB30" i="6"/>
  <c r="AB28" i="6"/>
  <c r="Z41" i="6"/>
  <c r="X28" i="6"/>
  <c r="X30" i="6"/>
  <c r="X29" i="6"/>
  <c r="AA28" i="6"/>
  <c r="AA29" i="6"/>
  <c r="AA30" i="6"/>
  <c r="AB41" i="6"/>
  <c r="Z28" i="6"/>
  <c r="Z30" i="6"/>
  <c r="Z29" i="6"/>
  <c r="AB48" i="6"/>
  <c r="AB47" i="6"/>
  <c r="Z47" i="6"/>
  <c r="Z48" i="6"/>
  <c r="I68" i="5"/>
  <c r="I69" i="5"/>
  <c r="I67" i="5"/>
  <c r="O68" i="5"/>
  <c r="O69" i="5"/>
  <c r="O67" i="5"/>
  <c r="Q68" i="5"/>
  <c r="Q69" i="5"/>
  <c r="Q67" i="5"/>
  <c r="O72" i="5"/>
  <c r="O91" i="5"/>
  <c r="O73" i="5"/>
  <c r="O81" i="5"/>
  <c r="O74" i="5"/>
  <c r="O82" i="5"/>
  <c r="X3" i="5"/>
  <c r="O75" i="5"/>
  <c r="O86" i="5"/>
  <c r="O90" i="5"/>
  <c r="O76" i="5"/>
  <c r="O87" i="5"/>
  <c r="O71" i="5"/>
  <c r="O66" i="5"/>
  <c r="O77" i="5"/>
  <c r="O88" i="5"/>
  <c r="O89" i="5"/>
  <c r="O80" i="5"/>
  <c r="O65" i="5"/>
  <c r="O78" i="5"/>
  <c r="O79" i="5"/>
  <c r="I71" i="5"/>
  <c r="I79" i="5"/>
  <c r="I90" i="5"/>
  <c r="I72" i="5"/>
  <c r="I80" i="5"/>
  <c r="I91" i="5"/>
  <c r="I65" i="5"/>
  <c r="I73" i="5"/>
  <c r="I81" i="5"/>
  <c r="I77" i="5"/>
  <c r="I74" i="5"/>
  <c r="I82" i="5"/>
  <c r="I66" i="5"/>
  <c r="I88" i="5"/>
  <c r="I75" i="5"/>
  <c r="I86" i="5"/>
  <c r="I78" i="5"/>
  <c r="I76" i="5"/>
  <c r="I87" i="5"/>
  <c r="I89" i="5"/>
  <c r="Q71" i="5"/>
  <c r="Q79" i="5"/>
  <c r="Q90" i="5"/>
  <c r="Q72" i="5"/>
  <c r="Q80" i="5"/>
  <c r="Q91" i="5"/>
  <c r="Q65" i="5"/>
  <c r="Q73" i="5"/>
  <c r="Q81" i="5"/>
  <c r="Q88" i="5"/>
  <c r="Q78" i="5"/>
  <c r="Q74" i="5"/>
  <c r="Q82" i="5"/>
  <c r="Q66" i="5"/>
  <c r="Q89" i="5"/>
  <c r="Q75" i="5"/>
  <c r="Q86" i="5"/>
  <c r="Q87" i="5"/>
  <c r="Q77" i="5"/>
  <c r="Q76" i="5"/>
  <c r="E12" i="5"/>
  <c r="E15" i="5" s="1"/>
  <c r="E18" i="5" s="1"/>
  <c r="E21" i="5" s="1"/>
  <c r="E11" i="5"/>
  <c r="E14" i="5" s="1"/>
  <c r="E17" i="5" s="1"/>
  <c r="E20" i="5" s="1"/>
  <c r="E10" i="5"/>
  <c r="E13" i="5" s="1"/>
  <c r="E16" i="5" s="1"/>
  <c r="E19" i="5" s="1"/>
  <c r="E27" i="5" l="1"/>
  <c r="E30" i="5" s="1"/>
  <c r="E24" i="5"/>
  <c r="E25" i="5"/>
  <c r="E28" i="5" s="1"/>
  <c r="E22" i="5"/>
  <c r="E26" i="5"/>
  <c r="E29" i="5" s="1"/>
  <c r="E23" i="5"/>
  <c r="X5" i="2"/>
  <c r="Y5" i="2"/>
  <c r="Z5" i="2"/>
  <c r="AA5" i="2"/>
  <c r="X6" i="2"/>
  <c r="Y6" i="2"/>
  <c r="Z6" i="2"/>
  <c r="AA6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W4" i="2"/>
  <c r="W5" i="2"/>
  <c r="W6" i="2"/>
  <c r="W10" i="2"/>
  <c r="W11" i="2"/>
  <c r="W12" i="2"/>
  <c r="W13" i="2"/>
  <c r="W14" i="2"/>
  <c r="W15" i="2"/>
  <c r="W16" i="2"/>
  <c r="W17" i="2"/>
  <c r="W18" i="2"/>
  <c r="W19" i="2"/>
  <c r="W20" i="2"/>
  <c r="W21" i="2"/>
  <c r="W25" i="2"/>
  <c r="W26" i="2"/>
  <c r="W27" i="2"/>
  <c r="W28" i="2"/>
  <c r="W29" i="2"/>
  <c r="W30" i="2"/>
  <c r="F91" i="2" l="1"/>
  <c r="G91" i="2" s="1"/>
  <c r="F92" i="2"/>
  <c r="G92" i="2" s="1"/>
  <c r="F90" i="2"/>
  <c r="G90" i="2" s="1"/>
  <c r="F68" i="2"/>
  <c r="G68" i="2" s="1"/>
  <c r="F67" i="2"/>
  <c r="G67" i="2" s="1"/>
  <c r="F88" i="2"/>
  <c r="G88" i="2" s="1"/>
  <c r="F89" i="2"/>
  <c r="G89" i="2" s="1"/>
  <c r="F87" i="2"/>
  <c r="G87" i="2" s="1"/>
  <c r="F83" i="2"/>
  <c r="G83" i="2" s="1"/>
  <c r="F81" i="2"/>
  <c r="G81" i="2" s="1"/>
  <c r="F82" i="2"/>
  <c r="G82" i="2" s="1"/>
  <c r="F73" i="2"/>
  <c r="G73" i="2" s="1"/>
  <c r="F74" i="2"/>
  <c r="G74" i="2" s="1"/>
  <c r="F72" i="2"/>
  <c r="G72" i="2" s="1"/>
  <c r="F76" i="2"/>
  <c r="G76" i="2" s="1"/>
  <c r="F77" i="2"/>
  <c r="G77" i="2" s="1"/>
  <c r="F75" i="2"/>
  <c r="G75" i="2" s="1"/>
  <c r="AA34" i="2"/>
  <c r="AA33" i="2"/>
  <c r="AA35" i="2"/>
  <c r="F79" i="2"/>
  <c r="G79" i="2" s="1"/>
  <c r="Z34" i="2"/>
  <c r="Z33" i="2"/>
  <c r="Z35" i="2"/>
  <c r="Y34" i="2"/>
  <c r="Y35" i="2"/>
  <c r="Y33" i="2"/>
  <c r="X35" i="2"/>
  <c r="X33" i="2"/>
  <c r="X34" i="2"/>
  <c r="F80" i="2"/>
  <c r="G80" i="2" s="1"/>
  <c r="F78" i="2"/>
  <c r="G78" i="2" s="1"/>
  <c r="E11" i="2"/>
  <c r="E14" i="2" s="1"/>
  <c r="E17" i="2" s="1"/>
  <c r="E20" i="2" s="1"/>
  <c r="E26" i="2" s="1"/>
  <c r="E29" i="2" s="1"/>
  <c r="E12" i="2"/>
  <c r="E15" i="2" s="1"/>
  <c r="E18" i="2" s="1"/>
  <c r="E21" i="2" s="1"/>
  <c r="E27" i="2" s="1"/>
  <c r="E30" i="2" s="1"/>
  <c r="E10" i="2"/>
  <c r="E13" i="2" s="1"/>
  <c r="E16" i="2" s="1"/>
  <c r="E19" i="2" s="1"/>
  <c r="E25" i="2" s="1"/>
  <c r="E28" i="2" s="1"/>
  <c r="F36" i="10" l="1"/>
  <c r="F35" i="10"/>
  <c r="F34" i="10"/>
  <c r="E34" i="10"/>
  <c r="E36" i="10"/>
  <c r="E35" i="10"/>
  <c r="Z3" i="2"/>
  <c r="E37" i="10" l="1"/>
  <c r="F37" i="10"/>
  <c r="Z4" i="2"/>
  <c r="F66" i="2" l="1"/>
  <c r="G66" i="2" s="1"/>
  <c r="AA4" i="2"/>
  <c r="X3" i="2" l="1"/>
  <c r="Y4" i="2" l="1"/>
  <c r="X4" i="2"/>
  <c r="Y3" i="2" l="1"/>
  <c r="W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2" authorId="0" shapeId="0" xr:uid="{AF3B84B4-FB60-4AFE-B48B-250B0177E582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https://www.eia.gov/electricity/monthly/epm_table_grapher.php?t=table_1_01
https://www.eia.gov/electricity/monthly/epm_table_grapher.php?t=table_1_01_a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2" authorId="0" shapeId="0" xr:uid="{A752055E-A940-4486-8C66-B82316C2D332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https://www.eia.gov/electricity/monthly/epm_table_grapher.php?t=table_1_01
https://www.eia.gov/electricity/monthly/epm_table_grapher.php?t=table_1_01_a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2" authorId="0" shapeId="0" xr:uid="{CA50881E-1151-4548-A804-2CAAC58134BA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https://www.eia.gov/electricity/monthly/epm_table_grapher.php?t=table_1_01
https://www.eia.gov/electricity/monthly/epm_table_grapher.php?t=table_1_01_a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2" authorId="0" shapeId="0" xr:uid="{9A6DC1BE-19D6-44D6-AA8A-3872277BD49B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https://www.eia.gov/electricity/monthly/epm_table_grapher.php?t=table_6_01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2" authorId="0" shapeId="0" xr:uid="{94BBF9C0-8050-4ACA-AD94-D1CBE4DCA453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https://www.eia.gov/electricity/monthly/epm_table_grapher.php?t=table_6_01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3" authorId="0" shapeId="0" xr:uid="{3DB32A47-2E84-413B-8FB0-2670CE624E57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https://www.eia.gov/electricity/monthly/epm_table_grapher.php?t=table_1_01
https://www.eia.gov/electricity/monthly/epm_table_grapher.php?t=table_1_01_a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3" authorId="0" shapeId="0" xr:uid="{917A9604-7900-491E-952C-0F0CA5061BF8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https://www.eia.gov/electricity/monthly/epm_table_grapher.php?t=table_1_01
https://www.eia.gov/electricity/monthly/epm_table_grapher.php?t=table_1_01_a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3" authorId="0" shapeId="0" xr:uid="{3494378E-0319-4747-ADA1-BD667FE3F982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https://www.eia.gov/electricity/monthly/epm_table_grapher.php?t=table_1_01
https://www.eia.gov/electricity/monthly/epm_table_grapher.php?t=table_1_01_a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3" authorId="0" shapeId="0" xr:uid="{FE88A693-C337-4B79-909C-B8AEF3049772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https://www.eia.gov/electricity/monthly/epm_table_grapher.php?t=table_6_01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Bistline, John</author>
  </authors>
  <commentList>
    <comment ref="E3" authorId="0" shapeId="0" xr:uid="{8A504EED-B8A7-4FAB-B68A-9FCE64AE8F64}">
      <text>
        <r>
          <rPr>
            <b/>
            <sz val="9"/>
            <color indexed="81"/>
            <rFont val="Tahoma"/>
            <family val="2"/>
          </rPr>
          <t>Bistline, John:</t>
        </r>
        <r>
          <rPr>
            <sz val="9"/>
            <color indexed="81"/>
            <rFont val="Tahoma"/>
            <family val="2"/>
          </rPr>
          <t xml:space="preserve">
2020 values come from U.S. EIA's Electric Power Monthly
https://www.eia.gov/electricity/monthly/
https://www.eia.gov/electricity/monthly/epm_table_grapher.php?t=table_6_01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<sst xmlns="http://schemas.openxmlformats.org/spreadsheetml/2006/main" count="1662" uniqueCount="142">
  <si>
    <t>Nuclear Existing</t>
  </si>
  <si>
    <t>Nuclear New</t>
  </si>
  <si>
    <t>Hydro</t>
  </si>
  <si>
    <t>Bio/Other</t>
  </si>
  <si>
    <t>Bio CCS</t>
  </si>
  <si>
    <t>Coal</t>
  </si>
  <si>
    <t>Coal CCS</t>
  </si>
  <si>
    <t>NGCC</t>
  </si>
  <si>
    <t>NGCC CCS</t>
  </si>
  <si>
    <t>NGGT</t>
  </si>
  <si>
    <t>Hydrogen Blue</t>
  </si>
  <si>
    <t>Wind</t>
  </si>
  <si>
    <t>Solar Utility</t>
  </si>
  <si>
    <t>Solar Distributed</t>
  </si>
  <si>
    <t>Hydrogen Green</t>
  </si>
  <si>
    <t>Storage</t>
  </si>
  <si>
    <t>Energy for Load</t>
  </si>
  <si>
    <t>01xnuc</t>
  </si>
  <si>
    <t>02nnuc</t>
  </si>
  <si>
    <t>03hyr</t>
  </si>
  <si>
    <t>04oth</t>
  </si>
  <si>
    <t>05becs</t>
  </si>
  <si>
    <t>06col</t>
  </si>
  <si>
    <t>07clcs</t>
  </si>
  <si>
    <t>08ngcc</t>
  </si>
  <si>
    <t>09ngcs</t>
  </si>
  <si>
    <t>10nggt</t>
  </si>
  <si>
    <t>11wind</t>
  </si>
  <si>
    <t>12sol</t>
  </si>
  <si>
    <t>13rfpv</t>
  </si>
  <si>
    <t>14h2</t>
  </si>
  <si>
    <t>16en4load</t>
  </si>
  <si>
    <t>RGB Scheme</t>
  </si>
  <si>
    <t>R</t>
  </si>
  <si>
    <t>G</t>
  </si>
  <si>
    <t>B</t>
  </si>
  <si>
    <t>Gas CCS</t>
  </si>
  <si>
    <t>Ex. NGCC</t>
  </si>
  <si>
    <t>New NGCC</t>
  </si>
  <si>
    <t>Gas Turbine</t>
  </si>
  <si>
    <t>Nuclear</t>
  </si>
  <si>
    <t>Hydro / Geo</t>
  </si>
  <si>
    <t>Ex. Wind</t>
  </si>
  <si>
    <t>New Wind</t>
  </si>
  <si>
    <t>Ex. Solar</t>
  </si>
  <si>
    <t>New Solar</t>
  </si>
  <si>
    <t>Other</t>
  </si>
  <si>
    <t>EE</t>
  </si>
  <si>
    <t>Geothermal</t>
  </si>
  <si>
    <t>BECCS</t>
  </si>
  <si>
    <t>H2</t>
  </si>
  <si>
    <t>CAES</t>
  </si>
  <si>
    <t>Battery</t>
  </si>
  <si>
    <t>Wind/Solar</t>
  </si>
  <si>
    <t>Renewables</t>
  </si>
  <si>
    <t>Coal Reduction (%)</t>
  </si>
  <si>
    <t>EPS-EI</t>
  </si>
  <si>
    <t>IPM-NRDC</t>
  </si>
  <si>
    <t>MARKAL-NETL</t>
  </si>
  <si>
    <t>NEMS-RHG</t>
  </si>
  <si>
    <t>REGEN-EPRI</t>
  </si>
  <si>
    <t>RIO-REPEAT</t>
  </si>
  <si>
    <t>h2b</t>
  </si>
  <si>
    <t>Net Additions/Retirements</t>
  </si>
  <si>
    <t>Clean (%)</t>
  </si>
  <si>
    <t>Gas Capacity Share (%)</t>
  </si>
  <si>
    <t>Gas Reduction (%)</t>
  </si>
  <si>
    <t>Haiku-RFF</t>
  </si>
  <si>
    <t>-</t>
  </si>
  <si>
    <t>Ref</t>
  </si>
  <si>
    <t>IRA</t>
  </si>
  <si>
    <t>Wind/Solar Share (%)</t>
  </si>
  <si>
    <t>U.S. Energy Information Administration</t>
  </si>
  <si>
    <t>September 2022 Monthly Energy Review</t>
  </si>
  <si>
    <t>Release Date: September 27, 2022</t>
  </si>
  <si>
    <t>Next Update: October 26, 2022</t>
  </si>
  <si>
    <t>Table 7.2a Electricity Net Generation: Total (All Sectors)</t>
  </si>
  <si>
    <t>Annual Total</t>
  </si>
  <si>
    <t>Electricity Net Generation From Coal, All Sectors</t>
  </si>
  <si>
    <t>Electricity Net Generation From Petroleum, All Sectors</t>
  </si>
  <si>
    <t>Electricity Net Generation From Natural Gas, All Sectors</t>
  </si>
  <si>
    <t>Electricity Net Generation From Other Gases, All Sectors</t>
  </si>
  <si>
    <t>Electricity Net Generation From Nuclear Electric Power, All Sectors</t>
  </si>
  <si>
    <t>Electricity Net Generation From Hydroelectric Pumped Storage, All Sectors</t>
  </si>
  <si>
    <t>Electricity Net Generation From Conventional Hydroelectric Power, All Sectors</t>
  </si>
  <si>
    <t>Electricity Net Generation From Wood, All Sectors</t>
  </si>
  <si>
    <t>Electricity Net Generation From Waste, All Sectors</t>
  </si>
  <si>
    <t>Electricity Net Generation From Geothermal, All Sectors</t>
  </si>
  <si>
    <t>Electricity Net Generation From Solar, All Sectors</t>
  </si>
  <si>
    <t>Electricity Net Generation From Wind, All Sectors</t>
  </si>
  <si>
    <t>Electricity Net Generation Total (including from sources not shown), All Sectors</t>
  </si>
  <si>
    <t>(Million Kilowatthours)</t>
  </si>
  <si>
    <t>Not Available</t>
  </si>
  <si>
    <t>Clean Share</t>
  </si>
  <si>
    <t>v2 update?</t>
  </si>
  <si>
    <t>Y</t>
  </si>
  <si>
    <t>N/A</t>
  </si>
  <si>
    <t>ReEDS-NREL</t>
  </si>
  <si>
    <t>GCAM-CGS</t>
  </si>
  <si>
    <t>MIN</t>
  </si>
  <si>
    <t>MAX</t>
  </si>
  <si>
    <t>Clean Share (%)</t>
  </si>
  <si>
    <t>Clean</t>
  </si>
  <si>
    <t>Fossil Without CCS</t>
  </si>
  <si>
    <t>AVERAGE</t>
  </si>
  <si>
    <t>Reference</t>
  </si>
  <si>
    <t>AVG</t>
  </si>
  <si>
    <t>DIFF</t>
  </si>
  <si>
    <t>Clean Electricity Share (% Generation)</t>
  </si>
  <si>
    <t>Coal Share of Fossil (%)</t>
  </si>
  <si>
    <t>v3 update?</t>
  </si>
  <si>
    <t>Reference without IRA</t>
  </si>
  <si>
    <t>E4ST-RFF</t>
  </si>
  <si>
    <t>U.S. National Generation</t>
  </si>
  <si>
    <t>(TWh)</t>
  </si>
  <si>
    <t>IPM-EPA</t>
  </si>
  <si>
    <t>Comments</t>
  </si>
  <si>
    <t>IPM-EPA doesn't have 2025 period (starts in 2028)</t>
  </si>
  <si>
    <t>EPS</t>
  </si>
  <si>
    <t>E4ST</t>
  </si>
  <si>
    <t>GCAM</t>
  </si>
  <si>
    <t>Haiku</t>
  </si>
  <si>
    <t>IPM-E</t>
  </si>
  <si>
    <t>IPM-N</t>
  </si>
  <si>
    <t>MARKAL</t>
  </si>
  <si>
    <t>NEMS</t>
  </si>
  <si>
    <t>ReEDS</t>
  </si>
  <si>
    <t>REGEN</t>
  </si>
  <si>
    <t>RIO</t>
  </si>
  <si>
    <t>Clean Share (%), COPY</t>
  </si>
  <si>
    <t>Capacity Factors (%)</t>
  </si>
  <si>
    <t>NGCC Capacity Factor (%)</t>
  </si>
  <si>
    <t>Wind+Solar (times current)</t>
  </si>
  <si>
    <t>Total Capacity (times current)</t>
  </si>
  <si>
    <t>Gas Share (%)</t>
  </si>
  <si>
    <t>Coal Share (%)</t>
  </si>
  <si>
    <t>Nuclear Share (%)</t>
  </si>
  <si>
    <t>Coal CF</t>
  </si>
  <si>
    <t>Coal Capacity Factor (%)</t>
  </si>
  <si>
    <t>Net additions/subtractions (by Avery)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</si>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</sst>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u/>
      <sz val="10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40689C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F8AA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4BAC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77933C"/>
        <bgColor indexed="64"/>
      </patternFill>
    </fill>
    <fill>
      <patternFill patternType="solid">
        <fgColor rgb="FFE6E0EC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9" fontId="0" fillId="0" borderId="0" xfId="0" applyNumberFormat="1"/>
    <xf numFmtId="164" fontId="0" fillId="0" borderId="0" xfId="1" applyNumberFormat="1" applyFont="1" applyFill="1"/>
    <xf numFmtId="164" fontId="0" fillId="0" borderId="0" xfId="0" applyNumberFormat="1"/>
    <xf numFmtId="0" fontId="5" fillId="0" borderId="0" xfId="2" applyFont="1"/>
    <xf numFmtId="0" fontId="4" fillId="0" borderId="0" xfId="2"/>
    <xf numFmtId="0" fontId="6" fillId="0" borderId="0" xfId="2" applyFont="1"/>
    <xf numFmtId="0" fontId="7" fillId="0" borderId="0" xfId="2" applyFont="1"/>
    <xf numFmtId="0" fontId="8" fillId="0" borderId="0" xfId="2" applyFont="1"/>
    <xf numFmtId="0" fontId="9" fillId="0" borderId="0" xfId="2" applyFont="1"/>
    <xf numFmtId="0" fontId="4" fillId="0" borderId="0" xfId="2" applyAlignment="1">
      <alignment horizontal="left"/>
    </xf>
    <xf numFmtId="9" fontId="4" fillId="0" borderId="0" xfId="1" applyFont="1"/>
    <xf numFmtId="164" fontId="0" fillId="12" borderId="0" xfId="1" applyNumberFormat="1" applyFont="1" applyFill="1"/>
    <xf numFmtId="0" fontId="10" fillId="0" borderId="0" xfId="0" applyFont="1"/>
    <xf numFmtId="164" fontId="10" fillId="0" borderId="0" xfId="0" applyNumberFormat="1" applyFont="1"/>
    <xf numFmtId="0" fontId="0" fillId="0" borderId="0" xfId="1" applyNumberFormat="1" applyFont="1" applyFill="1"/>
    <xf numFmtId="164" fontId="0" fillId="12" borderId="0" xfId="0" applyNumberFormat="1" applyFill="1"/>
    <xf numFmtId="2" fontId="0" fillId="0" borderId="0" xfId="1" applyNumberFormat="1" applyFont="1"/>
    <xf numFmtId="2" fontId="0" fillId="12" borderId="0" xfId="1" applyNumberFormat="1" applyFont="1" applyFill="1"/>
    <xf numFmtId="2" fontId="0" fillId="0" borderId="0" xfId="0" applyNumberFormat="1"/>
    <xf numFmtId="9" fontId="0" fillId="12" borderId="0" xfId="0" applyNumberFormat="1" applyFill="1"/>
    <xf numFmtId="9" fontId="0" fillId="0" borderId="0" xfId="1" applyFont="1"/>
    <xf numFmtId="0" fontId="0" fillId="0" borderId="0" xfId="0" applyAlignment="1">
      <alignment horizontal="center"/>
    </xf>
    <xf numFmtId="0" fontId="11" fillId="0" borderId="0" xfId="0" applyFont="1"/>
    <xf numFmtId="0" fontId="0" fillId="17" borderId="0" xfId="0" applyFill="1"/>
    <xf numFmtId="165" fontId="0" fillId="17" borderId="0" xfId="0" applyNumberFormat="1" applyFill="1"/>
    <xf numFmtId="165" fontId="0" fillId="0" borderId="0" xfId="0" applyNumberFormat="1"/>
    <xf numFmtId="0" fontId="12" fillId="0" borderId="0" xfId="0" applyFont="1"/>
    <xf numFmtId="164" fontId="12" fillId="0" borderId="0" xfId="1" applyNumberFormat="1" applyFont="1"/>
    <xf numFmtId="9" fontId="12" fillId="0" borderId="0" xfId="1" applyFont="1"/>
    <xf numFmtId="2" fontId="0" fillId="0" borderId="0" xfId="1" applyNumberFormat="1" applyFont="1" applyFill="1"/>
    <xf numFmtId="2" fontId="0" fillId="12" borderId="0" xfId="0" applyNumberFormat="1" applyFill="1"/>
    <xf numFmtId="10" fontId="0" fillId="0" borderId="0" xfId="1" applyNumberFormat="1" applyFont="1"/>
    <xf numFmtId="9" fontId="0" fillId="12" borderId="0" xfId="1" applyFont="1" applyFill="1"/>
  </cellXfs>
  <cellStyles count="3">
    <cellStyle name="Normal" xfId="0" builtinId="0"/>
    <cellStyle name="Normal 2" xfId="2" xr:uid="{12009EE6-342E-438F-81AC-8713D88C2FEB}"/>
    <cellStyle name="Percent" xfId="1" builtinId="5"/>
  </cellStyles>
  <dxfs count="0"/>
  <tableStyles count="0" defaultTableStyle="TableStyleMedium2" defaultPivotStyle="PivotStyleLight16"/>
  <colors>
    <mruColors>
      <color rgb="FF98B2D1"/>
      <color rgb="FFFEAE51"/>
      <color rgb="FFA440DC"/>
      <color rgb="FF77933C"/>
      <color rgb="FF7F7F7F"/>
      <color rgb="FF000099"/>
      <color rgb="FF2644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IRA'!$E$3:$AM$3</c15:sqref>
                  </c15:fullRef>
                </c:ext>
              </c:extLst>
              <c:f>('Gen IRA'!$E$3,'Gen IRA'!$G$3:$H$3,'Gen IRA'!$J$3:$K$3,'Gen IRA'!$M$3:$N$3,'Gen IRA'!$P$3:$Q$3,'Gen IRA'!$S$3:$T$3,'Gen IRA'!$V$3:$W$3,'Gen IRA'!$Y$3:$Z$3,'Gen IRA'!$AB$3:$AC$3,'Gen IRA'!$AE$3:$AF$3,'Gen IRA'!$AH$3:$AI$3,'Gen IRA'!$AK$3:$AL$3)</c:f>
              <c:numCache>
                <c:formatCode>General</c:formatCode>
                <c:ptCount val="23"/>
                <c:pt idx="0">
                  <c:v>778</c:v>
                </c:pt>
                <c:pt idx="1">
                  <c:v>769.91600000000005</c:v>
                </c:pt>
                <c:pt idx="2">
                  <c:v>9.0574499999999993</c:v>
                </c:pt>
                <c:pt idx="3">
                  <c:v>646.63150204323858</c:v>
                </c:pt>
                <c:pt idx="4">
                  <c:v>632.59492044107628</c:v>
                </c:pt>
                <c:pt idx="5">
                  <c:v>738.32376765399999</c:v>
                </c:pt>
                <c:pt idx="6">
                  <c:v>760.09544182599996</c:v>
                </c:pt>
                <c:pt idx="7">
                  <c:v>704.98958836146448</c:v>
                </c:pt>
                <c:pt idx="8">
                  <c:v>559.29508927665222</c:v>
                </c:pt>
                <c:pt idx="9">
                  <c:v>733.72959353928002</c:v>
                </c:pt>
                <c:pt idx="10">
                  <c:v>660.34714714899599</c:v>
                </c:pt>
                <c:pt idx="11">
                  <c:v>677.9494640645529</c:v>
                </c:pt>
                <c:pt idx="12">
                  <c:v>75.806939614127984</c:v>
                </c:pt>
                <c:pt idx="13">
                  <c:v>797.52304680000009</c:v>
                </c:pt>
                <c:pt idx="14">
                  <c:v>797.52304680000009</c:v>
                </c:pt>
                <c:pt idx="15">
                  <c:v>754.86395300000004</c:v>
                </c:pt>
                <c:pt idx="16">
                  <c:v>186.50744599999999</c:v>
                </c:pt>
                <c:pt idx="17">
                  <c:v>738.39725001100101</c:v>
                </c:pt>
                <c:pt idx="18">
                  <c:v>722.82972936727504</c:v>
                </c:pt>
                <c:pt idx="19">
                  <c:v>752.29839269113972</c:v>
                </c:pt>
                <c:pt idx="20">
                  <c:v>732.51250661501888</c:v>
                </c:pt>
                <c:pt idx="21">
                  <c:v>790</c:v>
                </c:pt>
                <c:pt idx="22">
                  <c:v>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F0-4893-80CE-6FD92527CBE8}"/>
            </c:ext>
          </c:extLst>
        </c:ser>
        <c:ser>
          <c:idx val="2"/>
          <c:order val="1"/>
          <c:tx>
            <c:strRef>
              <c:f>'OLD Gen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IRA'!$E$4:$AM$4</c15:sqref>
                  </c15:fullRef>
                </c:ext>
              </c:extLst>
              <c:f>('Gen IRA'!$E$4,'Gen IRA'!$G$4:$H$4,'Gen IRA'!$J$4:$K$4,'Gen IRA'!$M$4:$N$4,'Gen IRA'!$P$4:$Q$4,'Gen IRA'!$S$4:$T$4,'Gen IRA'!$V$4:$W$4,'Gen IRA'!$Y$4:$Z$4,'Gen IRA'!$AB$4:$AC$4,'Gen IRA'!$AE$4:$AF$4,'Gen IRA'!$AH$4:$AI$4,'Gen IRA'!$AK$4:$AL$4)</c:f>
              <c:numCache>
                <c:formatCode>General</c:formatCode>
                <c:ptCount val="23"/>
                <c:pt idx="1">
                  <c:v>32.377000000000002</c:v>
                </c:pt>
                <c:pt idx="2">
                  <c:v>32.377000000000002</c:v>
                </c:pt>
                <c:pt idx="3">
                  <c:v>2.719130584749917E-5</c:v>
                </c:pt>
                <c:pt idx="4">
                  <c:v>5.5303185275318751E-5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29.646548074984498</c:v>
                </c:pt>
                <c:pt idx="20">
                  <c:v>28.85956881661853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0-4893-80CE-6FD92527CBE8}"/>
            </c:ext>
          </c:extLst>
        </c:ser>
        <c:ser>
          <c:idx val="0"/>
          <c:order val="2"/>
          <c:tx>
            <c:strRef>
              <c:f>'OLD Gen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IRA'!$E$5:$AM$5</c15:sqref>
                  </c15:fullRef>
                </c:ext>
              </c:extLst>
              <c:f>('Gen IRA'!$E$5,'Gen IRA'!$G$5:$H$5,'Gen IRA'!$J$5:$K$5,'Gen IRA'!$M$5:$N$5,'Gen IRA'!$P$5:$Q$5,'Gen IRA'!$S$5:$T$5,'Gen IRA'!$V$5:$W$5,'Gen IRA'!$Y$5:$Z$5,'Gen IRA'!$AB$5:$AC$5,'Gen IRA'!$AE$5:$AF$5,'Gen IRA'!$AH$5:$AI$5,'Gen IRA'!$AK$5:$AL$5)</c:f>
              <c:numCache>
                <c:formatCode>General</c:formatCode>
                <c:ptCount val="23"/>
                <c:pt idx="0">
                  <c:v>260</c:v>
                </c:pt>
                <c:pt idx="1">
                  <c:v>282.512</c:v>
                </c:pt>
                <c:pt idx="2">
                  <c:v>280.65800000000002</c:v>
                </c:pt>
                <c:pt idx="3">
                  <c:v>253.89200025245046</c:v>
                </c:pt>
                <c:pt idx="4">
                  <c:v>252.83302768485652</c:v>
                </c:pt>
                <c:pt idx="5">
                  <c:v>296.18283833264002</c:v>
                </c:pt>
                <c:pt idx="6">
                  <c:v>288.85490884856199</c:v>
                </c:pt>
                <c:pt idx="7">
                  <c:v>292.25584976195023</c:v>
                </c:pt>
                <c:pt idx="8">
                  <c:v>291.72522241405909</c:v>
                </c:pt>
                <c:pt idx="9">
                  <c:v>302.75233022717396</c:v>
                </c:pt>
                <c:pt idx="10">
                  <c:v>328.65334831989401</c:v>
                </c:pt>
                <c:pt idx="11">
                  <c:v>319.55456404809911</c:v>
                </c:pt>
                <c:pt idx="12">
                  <c:v>316.09579654330616</c:v>
                </c:pt>
                <c:pt idx="13">
                  <c:v>286.49395859999998</c:v>
                </c:pt>
                <c:pt idx="14">
                  <c:v>286.49395859999998</c:v>
                </c:pt>
                <c:pt idx="15">
                  <c:v>285.11086999999998</c:v>
                </c:pt>
                <c:pt idx="16">
                  <c:v>259.54174799999998</c:v>
                </c:pt>
                <c:pt idx="17">
                  <c:v>302.80770179154001</c:v>
                </c:pt>
                <c:pt idx="18">
                  <c:v>302.03874669822801</c:v>
                </c:pt>
                <c:pt idx="19">
                  <c:v>277.4283611946189</c:v>
                </c:pt>
                <c:pt idx="20">
                  <c:v>305.91932385781001</c:v>
                </c:pt>
                <c:pt idx="21">
                  <c:v>297</c:v>
                </c:pt>
                <c:pt idx="22">
                  <c:v>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F0-4893-80CE-6FD92527CBE8}"/>
            </c:ext>
          </c:extLst>
        </c:ser>
        <c:ser>
          <c:idx val="7"/>
          <c:order val="3"/>
          <c:tx>
            <c:strRef>
              <c:f>'OLD Gen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IRA'!$E$6:$AM$6</c15:sqref>
                  </c15:fullRef>
                </c:ext>
              </c:extLst>
              <c:f>('Gen IRA'!$E$6,'Gen IRA'!$G$6:$H$6,'Gen IRA'!$J$6:$K$6,'Gen IRA'!$M$6:$N$6,'Gen IRA'!$P$6:$Q$6,'Gen IRA'!$S$6:$T$6,'Gen IRA'!$V$6:$W$6,'Gen IRA'!$Y$6:$Z$6,'Gen IRA'!$AB$6:$AC$6,'Gen IRA'!$AE$6:$AF$6,'Gen IRA'!$AH$6:$AI$6,'Gen IRA'!$AK$6:$AL$6)</c:f>
              <c:numCache>
                <c:formatCode>General</c:formatCode>
                <c:ptCount val="23"/>
                <c:pt idx="0">
                  <c:v>71</c:v>
                </c:pt>
                <c:pt idx="1">
                  <c:v>4.2482399999999997E-2</c:v>
                </c:pt>
                <c:pt idx="2">
                  <c:v>2.5278999999999999E-2</c:v>
                </c:pt>
                <c:pt idx="3">
                  <c:v>63.64822543414747</c:v>
                </c:pt>
                <c:pt idx="4">
                  <c:v>64.340784729838333</c:v>
                </c:pt>
                <c:pt idx="5">
                  <c:v>41.30745144530124</c:v>
                </c:pt>
                <c:pt idx="6">
                  <c:v>39.069618581392653</c:v>
                </c:pt>
                <c:pt idx="7">
                  <c:v>41.811645471349657</c:v>
                </c:pt>
                <c:pt idx="8">
                  <c:v>45.260582063430427</c:v>
                </c:pt>
                <c:pt idx="9">
                  <c:v>38.414524655541996</c:v>
                </c:pt>
                <c:pt idx="10">
                  <c:v>37.190284751170999</c:v>
                </c:pt>
                <c:pt idx="11">
                  <c:v>40.349152724579035</c:v>
                </c:pt>
                <c:pt idx="12">
                  <c:v>40.342597297805028</c:v>
                </c:pt>
                <c:pt idx="13">
                  <c:v>21.794618800000002</c:v>
                </c:pt>
                <c:pt idx="14">
                  <c:v>9.0195166000000011</c:v>
                </c:pt>
                <c:pt idx="15">
                  <c:v>60.584315999999994</c:v>
                </c:pt>
                <c:pt idx="16">
                  <c:v>70.479870000000005</c:v>
                </c:pt>
                <c:pt idx="17">
                  <c:v>16.148640057560101</c:v>
                </c:pt>
                <c:pt idx="18">
                  <c:v>15.4745753772727</c:v>
                </c:pt>
                <c:pt idx="19">
                  <c:v>56.563323830485466</c:v>
                </c:pt>
                <c:pt idx="20">
                  <c:v>56.52504474330037</c:v>
                </c:pt>
                <c:pt idx="21">
                  <c:v>40</c:v>
                </c:pt>
                <c:pt idx="2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F0-4893-80CE-6FD92527CBE8}"/>
            </c:ext>
          </c:extLst>
        </c:ser>
        <c:ser>
          <c:idx val="10"/>
          <c:order val="4"/>
          <c:tx>
            <c:strRef>
              <c:f>'OLD Gen IRA'!$U$1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IRA'!$E$18:$AM$18</c15:sqref>
                  </c15:fullRef>
                </c:ext>
              </c:extLst>
              <c:f>('Gen IRA'!$E$18,'Gen IRA'!$G$18:$H$18,'Gen IRA'!$J$18:$K$18,'Gen IRA'!$M$18:$N$18,'Gen IRA'!$P$18:$Q$18,'Gen IRA'!$S$18:$T$18,'Gen IRA'!$V$18:$W$18,'Gen IRA'!$Y$18:$Z$18,'Gen IRA'!$AB$18:$AC$18,'Gen IRA'!$AE$18:$AF$18,'Gen IRA'!$AH$18:$AI$18,'Gen IRA'!$AK$18:$AL$18)</c:f>
              <c:numCache>
                <c:formatCode>General</c:formatCode>
                <c:ptCount val="23"/>
                <c:pt idx="1">
                  <c:v>12.595700000000001</c:v>
                </c:pt>
                <c:pt idx="2">
                  <c:v>12.8887</c:v>
                </c:pt>
                <c:pt idx="3">
                  <c:v>44.861826726684569</c:v>
                </c:pt>
                <c:pt idx="4">
                  <c:v>31.376969802607537</c:v>
                </c:pt>
                <c:pt idx="5">
                  <c:v>38.704500244636002</c:v>
                </c:pt>
                <c:pt idx="6">
                  <c:v>32.178566482027996</c:v>
                </c:pt>
                <c:pt idx="7">
                  <c:v>32.215430794665096</c:v>
                </c:pt>
                <c:pt idx="8">
                  <c:v>39.621584958517339</c:v>
                </c:pt>
                <c:pt idx="9">
                  <c:v>29.359927696479996</c:v>
                </c:pt>
                <c:pt idx="10">
                  <c:v>29.012795916302004</c:v>
                </c:pt>
                <c:pt idx="11">
                  <c:v>0</c:v>
                </c:pt>
                <c:pt idx="12">
                  <c:v>0</c:v>
                </c:pt>
                <c:pt idx="13">
                  <c:v>56.878232800000006</c:v>
                </c:pt>
                <c:pt idx="14">
                  <c:v>56.878232800000006</c:v>
                </c:pt>
                <c:pt idx="15">
                  <c:v>3.8828450000000001</c:v>
                </c:pt>
                <c:pt idx="16">
                  <c:v>4.9458029999999997</c:v>
                </c:pt>
                <c:pt idx="17">
                  <c:v>66.899651319493003</c:v>
                </c:pt>
                <c:pt idx="18">
                  <c:v>43.686656892965701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0-4893-80CE-6FD92527CBE8}"/>
            </c:ext>
          </c:extLst>
        </c:ser>
        <c:ser>
          <c:idx val="3"/>
          <c:order val="5"/>
          <c:tx>
            <c:strRef>
              <c:f>'OLD Gen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IRA'!$E$7:$AM$7</c15:sqref>
                  </c15:fullRef>
                </c:ext>
              </c:extLst>
              <c:f>('Gen IRA'!$E$7,'Gen IRA'!$G$7:$H$7,'Gen IRA'!$J$7:$K$7,'Gen IRA'!$M$7:$N$7,'Gen IRA'!$P$7:$Q$7,'Gen IRA'!$S$7:$T$7,'Gen IRA'!$V$7:$W$7,'Gen IRA'!$Y$7:$Z$7,'Gen IRA'!$AB$7:$AC$7,'Gen IRA'!$AE$7:$AF$7,'Gen IRA'!$AH$7:$AI$7,'Gen IRA'!$AK$7:$AL$7)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5.068942259158181</c:v>
                </c:pt>
                <c:pt idx="20">
                  <c:v>5.0644337605240084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0-4893-80CE-6FD92527CBE8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IRA'!$E$8:$AM$8</c15:sqref>
                  </c15:fullRef>
                </c:ext>
              </c:extLst>
              <c:f>('Gen IRA'!$E$8,'Gen IRA'!$G$8:$H$8,'Gen IRA'!$J$8:$K$8,'Gen IRA'!$M$8:$N$8,'Gen IRA'!$P$8:$Q$8,'Gen IRA'!$S$8:$T$8,'Gen IRA'!$V$8:$W$8,'Gen IRA'!$Y$8:$Z$8,'Gen IRA'!$AB$8:$AC$8,'Gen IRA'!$AE$8:$AF$8,'Gen IRA'!$AH$8:$AI$8,'Gen IRA'!$AK$8:$AL$8)</c:f>
              <c:numCache>
                <c:formatCode>General</c:formatCode>
                <c:ptCount val="23"/>
                <c:pt idx="0">
                  <c:v>899</c:v>
                </c:pt>
                <c:pt idx="1">
                  <c:v>188.615341</c:v>
                </c:pt>
                <c:pt idx="2">
                  <c:v>18.053761999999999</c:v>
                </c:pt>
                <c:pt idx="3">
                  <c:v>4.7628789572194412</c:v>
                </c:pt>
                <c:pt idx="4">
                  <c:v>1.4903822356149441</c:v>
                </c:pt>
                <c:pt idx="5">
                  <c:v>219.44447723121795</c:v>
                </c:pt>
                <c:pt idx="6">
                  <c:v>4.3238743654404202E-3</c:v>
                </c:pt>
                <c:pt idx="7">
                  <c:v>562.57677524137239</c:v>
                </c:pt>
                <c:pt idx="8">
                  <c:v>499.44962293133591</c:v>
                </c:pt>
                <c:pt idx="9">
                  <c:v>242.78762978746306</c:v>
                </c:pt>
                <c:pt idx="10">
                  <c:v>44.380461521075993</c:v>
                </c:pt>
                <c:pt idx="11">
                  <c:v>198.30435250756994</c:v>
                </c:pt>
                <c:pt idx="12">
                  <c:v>143.31146876299007</c:v>
                </c:pt>
                <c:pt idx="13">
                  <c:v>521.06250179999995</c:v>
                </c:pt>
                <c:pt idx="14">
                  <c:v>185.44592799999941</c:v>
                </c:pt>
                <c:pt idx="15">
                  <c:v>137.58805799999999</c:v>
                </c:pt>
                <c:pt idx="16">
                  <c:v>204.843323</c:v>
                </c:pt>
                <c:pt idx="17">
                  <c:v>72.057770319517104</c:v>
                </c:pt>
                <c:pt idx="18">
                  <c:v>62.442907385498202</c:v>
                </c:pt>
                <c:pt idx="19">
                  <c:v>464.65810118434644</c:v>
                </c:pt>
                <c:pt idx="20">
                  <c:v>150.99254530181562</c:v>
                </c:pt>
                <c:pt idx="21">
                  <c:v>475</c:v>
                </c:pt>
                <c:pt idx="2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F0-4893-80CE-6FD92527CBE8}"/>
            </c:ext>
          </c:extLst>
        </c:ser>
        <c:ser>
          <c:idx val="13"/>
          <c:order val="7"/>
          <c:tx>
            <c:strRef>
              <c:f>'OLD Gen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IRA'!$E$9:$AM$9</c15:sqref>
                  </c15:fullRef>
                </c:ext>
              </c:extLst>
              <c:f>('Gen IRA'!$E$9,'Gen IRA'!$G$9:$H$9,'Gen IRA'!$J$9:$K$9,'Gen IRA'!$M$9:$N$9,'Gen IRA'!$P$9:$Q$9,'Gen IRA'!$S$9:$T$9,'Gen IRA'!$V$9:$W$9,'Gen IRA'!$Y$9:$Z$9,'Gen IRA'!$AB$9:$AC$9,'Gen IRA'!$AE$9:$AF$9,'Gen IRA'!$AH$9:$AI$9,'Gen IRA'!$AK$9:$AL$9)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517.18655305741913</c:v>
                </c:pt>
                <c:pt idx="4">
                  <c:v>520.79972880527725</c:v>
                </c:pt>
                <c:pt idx="5">
                  <c:v>2.1016274700519238E-2</c:v>
                </c:pt>
                <c:pt idx="6">
                  <c:v>0</c:v>
                </c:pt>
                <c:pt idx="7">
                  <c:v>5.2556903330652327</c:v>
                </c:pt>
                <c:pt idx="8">
                  <c:v>6.0733034715383738</c:v>
                </c:pt>
                <c:pt idx="9">
                  <c:v>65.855895845160006</c:v>
                </c:pt>
                <c:pt idx="10">
                  <c:v>75.239413491047998</c:v>
                </c:pt>
                <c:pt idx="11">
                  <c:v>135.28232271866401</c:v>
                </c:pt>
                <c:pt idx="12">
                  <c:v>135.2823227172</c:v>
                </c:pt>
                <c:pt idx="13">
                  <c:v>127.52602020000002</c:v>
                </c:pt>
                <c:pt idx="14">
                  <c:v>1137.6007674000002</c:v>
                </c:pt>
                <c:pt idx="15">
                  <c:v>0</c:v>
                </c:pt>
                <c:pt idx="16">
                  <c:v>0</c:v>
                </c:pt>
                <c:pt idx="17">
                  <c:v>269.38930690071402</c:v>
                </c:pt>
                <c:pt idx="18">
                  <c:v>290.12724731632102</c:v>
                </c:pt>
                <c:pt idx="19">
                  <c:v>176.4432861855949</c:v>
                </c:pt>
                <c:pt idx="20">
                  <c:v>176.27757933654118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F0-4893-80CE-6FD92527CBE8}"/>
            </c:ext>
          </c:extLst>
        </c:ser>
        <c:ser>
          <c:idx val="4"/>
          <c:order val="8"/>
          <c:tx>
            <c:strRef>
              <c:f>'OLD Gen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IRA'!$E$10:$AM$10</c15:sqref>
                  </c15:fullRef>
                </c:ext>
              </c:extLst>
              <c:f>('Gen IRA'!$E$10,'Gen IRA'!$G$10:$H$10,'Gen IRA'!$J$10:$K$10,'Gen IRA'!$M$10:$N$10,'Gen IRA'!$P$10:$Q$10,'Gen IRA'!$S$10:$T$10,'Gen IRA'!$V$10:$W$10,'Gen IRA'!$Y$10:$Z$10,'Gen IRA'!$AB$10:$AC$10,'Gen IRA'!$AE$10:$AF$10,'Gen IRA'!$AH$10:$AI$10,'Gen IRA'!$AK$10:$AL$10)</c:f>
              <c:numCache>
                <c:formatCode>General</c:formatCode>
                <c:ptCount val="23"/>
                <c:pt idx="0">
                  <c:v>1575</c:v>
                </c:pt>
                <c:pt idx="1">
                  <c:v>747.58699999999999</c:v>
                </c:pt>
                <c:pt idx="2">
                  <c:v>282.31200000000001</c:v>
                </c:pt>
                <c:pt idx="3">
                  <c:v>956.54968040856102</c:v>
                </c:pt>
                <c:pt idx="4">
                  <c:v>797.31271315847277</c:v>
                </c:pt>
                <c:pt idx="5">
                  <c:v>1207.7292004227729</c:v>
                </c:pt>
                <c:pt idx="6">
                  <c:v>1161.1160070206129</c:v>
                </c:pt>
                <c:pt idx="7">
                  <c:v>441.55194565338962</c:v>
                </c:pt>
                <c:pt idx="8">
                  <c:v>396.57290771882589</c:v>
                </c:pt>
                <c:pt idx="9">
                  <c:v>1676.5253190707781</c:v>
                </c:pt>
                <c:pt idx="10">
                  <c:v>1280.9721737562929</c:v>
                </c:pt>
                <c:pt idx="11">
                  <c:v>1582.8259722245059</c:v>
                </c:pt>
                <c:pt idx="12">
                  <c:v>1582.2810371216201</c:v>
                </c:pt>
                <c:pt idx="13">
                  <c:v>1554.4763246000007</c:v>
                </c:pt>
                <c:pt idx="14">
                  <c:v>1046.0805908000004</c:v>
                </c:pt>
                <c:pt idx="15">
                  <c:v>762.81127900000001</c:v>
                </c:pt>
                <c:pt idx="16">
                  <c:v>891.18502799999987</c:v>
                </c:pt>
                <c:pt idx="17">
                  <c:v>672.02672594786895</c:v>
                </c:pt>
                <c:pt idx="18">
                  <c:v>455.90465845953798</c:v>
                </c:pt>
                <c:pt idx="19">
                  <c:v>1242.9234083217041</c:v>
                </c:pt>
                <c:pt idx="20">
                  <c:v>831.28287918717933</c:v>
                </c:pt>
                <c:pt idx="21">
                  <c:v>806</c:v>
                </c:pt>
                <c:pt idx="22">
                  <c:v>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F0-4893-80CE-6FD92527CBE8}"/>
            </c:ext>
          </c:extLst>
        </c:ser>
        <c:ser>
          <c:idx val="5"/>
          <c:order val="9"/>
          <c:tx>
            <c:strRef>
              <c:f>'OLD Gen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IRA'!$E$11:$AM$11</c15:sqref>
                  </c15:fullRef>
                </c:ext>
              </c:extLst>
              <c:f>('Gen IRA'!$E$11,'Gen IRA'!$G$11:$H$11,'Gen IRA'!$J$11:$K$11,'Gen IRA'!$M$11:$N$11,'Gen IRA'!$P$11:$Q$11,'Gen IRA'!$S$11:$T$11,'Gen IRA'!$V$11:$W$11,'Gen IRA'!$Y$11:$Z$11,'Gen IRA'!$AB$11:$AC$11,'Gen IRA'!$AE$11:$AF$11,'Gen IRA'!$AH$11:$AI$11,'Gen IRA'!$AK$11:$AL$11)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1.6847374405851126E-3</c:v>
                </c:pt>
                <c:pt idx="4">
                  <c:v>2.897471771752997E-3</c:v>
                </c:pt>
                <c:pt idx="5">
                  <c:v>449.13299348752054</c:v>
                </c:pt>
                <c:pt idx="6">
                  <c:v>456.57663202827996</c:v>
                </c:pt>
                <c:pt idx="7">
                  <c:v>0</c:v>
                </c:pt>
                <c:pt idx="8">
                  <c:v>0</c:v>
                </c:pt>
                <c:pt idx="9">
                  <c:v>49.545060596784005</c:v>
                </c:pt>
                <c:pt idx="10">
                  <c:v>77.159969978495994</c:v>
                </c:pt>
                <c:pt idx="11">
                  <c:v>0</c:v>
                </c:pt>
                <c:pt idx="12">
                  <c:v>0</c:v>
                </c:pt>
                <c:pt idx="13">
                  <c:v>78.292293000000015</c:v>
                </c:pt>
                <c:pt idx="14">
                  <c:v>78.292293000000015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0.55844040232428238</c:v>
                </c:pt>
                <c:pt idx="20">
                  <c:v>0.56098247543647528</c:v>
                </c:pt>
                <c:pt idx="21">
                  <c:v>5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F0-4893-80CE-6FD92527CBE8}"/>
            </c:ext>
          </c:extLst>
        </c:ser>
        <c:ser>
          <c:idx val="6"/>
          <c:order val="10"/>
          <c:tx>
            <c:strRef>
              <c:f>'OLD Gen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IRA'!$E$12:$AM$12</c15:sqref>
                  </c15:fullRef>
                </c:ext>
              </c:extLst>
              <c:f>('Gen IRA'!$E$12,'Gen IRA'!$G$12:$H$12,'Gen IRA'!$J$12:$K$12,'Gen IRA'!$M$12:$N$12,'Gen IRA'!$P$12:$Q$12,'Gen IRA'!$S$12:$T$12,'Gen IRA'!$V$12:$W$12,'Gen IRA'!$Y$12:$Z$12,'Gen IRA'!$AB$12:$AC$12,'Gen IRA'!$AE$12:$AF$12,'Gen IRA'!$AH$12:$AI$12,'Gen IRA'!$AK$12:$AL$12)</c:f>
              <c:numCache>
                <c:formatCode>General</c:formatCode>
                <c:ptCount val="23"/>
                <c:pt idx="0">
                  <c:v>29</c:v>
                </c:pt>
                <c:pt idx="1">
                  <c:v>259.93799999999999</c:v>
                </c:pt>
                <c:pt idx="2">
                  <c:v>430.02499999999998</c:v>
                </c:pt>
                <c:pt idx="3">
                  <c:v>44.695549693882278</c:v>
                </c:pt>
                <c:pt idx="4">
                  <c:v>41.088789233254758</c:v>
                </c:pt>
                <c:pt idx="5">
                  <c:v>34.550420035031848</c:v>
                </c:pt>
                <c:pt idx="6">
                  <c:v>30.011125767434883</c:v>
                </c:pt>
                <c:pt idx="7">
                  <c:v>271.3795542729041</c:v>
                </c:pt>
                <c:pt idx="8">
                  <c:v>270.28855335514862</c:v>
                </c:pt>
                <c:pt idx="9">
                  <c:v>77.794003209897994</c:v>
                </c:pt>
                <c:pt idx="10">
                  <c:v>60.508251045455999</c:v>
                </c:pt>
                <c:pt idx="11">
                  <c:v>67.134729431833165</c:v>
                </c:pt>
                <c:pt idx="12">
                  <c:v>71.717317725246573</c:v>
                </c:pt>
                <c:pt idx="13">
                  <c:v>150.45120360000001</c:v>
                </c:pt>
                <c:pt idx="14">
                  <c:v>143.65948259999999</c:v>
                </c:pt>
                <c:pt idx="15">
                  <c:v>58.376089</c:v>
                </c:pt>
                <c:pt idx="16">
                  <c:v>55.963816000000008</c:v>
                </c:pt>
                <c:pt idx="17">
                  <c:v>59.7648729811621</c:v>
                </c:pt>
                <c:pt idx="18">
                  <c:v>61.207948168493303</c:v>
                </c:pt>
                <c:pt idx="19">
                  <c:v>79.704062644214375</c:v>
                </c:pt>
                <c:pt idx="20">
                  <c:v>40.618502450867197</c:v>
                </c:pt>
                <c:pt idx="21">
                  <c:v>6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5F0-4893-80CE-6FD92527CBE8}"/>
            </c:ext>
          </c:extLst>
        </c:ser>
        <c:ser>
          <c:idx val="11"/>
          <c:order val="11"/>
          <c:tx>
            <c:strRef>
              <c:f>'OLD Gen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IRA'!$E$14:$AM$14</c15:sqref>
                  </c15:fullRef>
                </c:ext>
              </c:extLst>
              <c:f>('Gen IRA'!$E$14,'Gen IRA'!$G$14:$H$14,'Gen IRA'!$J$14:$K$14,'Gen IRA'!$M$14:$N$14,'Gen IRA'!$P$14:$Q$14,'Gen IRA'!$S$14:$T$14,'Gen IRA'!$V$14:$W$14,'Gen IRA'!$Y$14:$Z$14,'Gen IRA'!$AB$14:$AC$14,'Gen IRA'!$AE$14:$AF$14,'Gen IRA'!$AH$14:$AI$14,'Gen IRA'!$AK$14:$AL$14)</c:f>
              <c:numCache>
                <c:formatCode>General</c:formatCode>
                <c:ptCount val="23"/>
                <c:pt idx="0">
                  <c:v>380</c:v>
                </c:pt>
                <c:pt idx="1">
                  <c:v>1598.2755999999999</c:v>
                </c:pt>
                <c:pt idx="2">
                  <c:v>2577.9689000000003</c:v>
                </c:pt>
                <c:pt idx="3">
                  <c:v>1166.602882350702</c:v>
                </c:pt>
                <c:pt idx="4">
                  <c:v>1366.2309560292438</c:v>
                </c:pt>
                <c:pt idx="5">
                  <c:v>1131.8939186125192</c:v>
                </c:pt>
                <c:pt idx="6">
                  <c:v>1250.6783408330728</c:v>
                </c:pt>
                <c:pt idx="7">
                  <c:v>1153.980985739865</c:v>
                </c:pt>
                <c:pt idx="8">
                  <c:v>1309.8339201745127</c:v>
                </c:pt>
                <c:pt idx="9">
                  <c:v>844.09715084927473</c:v>
                </c:pt>
                <c:pt idx="10">
                  <c:v>1500.2992144300722</c:v>
                </c:pt>
                <c:pt idx="11">
                  <c:v>890.32611025045185</c:v>
                </c:pt>
                <c:pt idx="12">
                  <c:v>1368.2407705968026</c:v>
                </c:pt>
                <c:pt idx="13">
                  <c:v>568.55732620000003</c:v>
                </c:pt>
                <c:pt idx="14">
                  <c:v>568.55732620000003</c:v>
                </c:pt>
                <c:pt idx="15">
                  <c:v>1232.7311100000002</c:v>
                </c:pt>
                <c:pt idx="16">
                  <c:v>1483.314087</c:v>
                </c:pt>
                <c:pt idx="17">
                  <c:v>1273.89909069533</c:v>
                </c:pt>
                <c:pt idx="18">
                  <c:v>1574.77559275216</c:v>
                </c:pt>
                <c:pt idx="19">
                  <c:v>627.44198336755585</c:v>
                </c:pt>
                <c:pt idx="20">
                  <c:v>1368.0104339627267</c:v>
                </c:pt>
                <c:pt idx="21">
                  <c:v>1737</c:v>
                </c:pt>
                <c:pt idx="22">
                  <c:v>2371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5F0-4893-80CE-6FD92527CBE8}"/>
            </c:ext>
          </c:extLst>
        </c:ser>
        <c:ser>
          <c:idx val="12"/>
          <c:order val="12"/>
          <c:tx>
            <c:strRef>
              <c:f>'OLD Gen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IRA'!$E$15:$AM$15</c15:sqref>
                  </c15:fullRef>
                </c:ext>
              </c:extLst>
              <c:f>('Gen IRA'!$E$15,'Gen IRA'!$G$15:$H$15,'Gen IRA'!$J$15:$K$15,'Gen IRA'!$M$15:$N$15,'Gen IRA'!$P$15:$Q$15,'Gen IRA'!$S$15:$T$15,'Gen IRA'!$V$15:$W$15,'Gen IRA'!$Y$15:$Z$15,'Gen IRA'!$AB$15:$AC$15,'Gen IRA'!$AE$15:$AF$15,'Gen IRA'!$AH$15:$AI$15,'Gen IRA'!$AK$15:$AL$15)</c:f>
              <c:numCache>
                <c:formatCode>General</c:formatCode>
                <c:ptCount val="23"/>
                <c:pt idx="0">
                  <c:v>115</c:v>
                </c:pt>
                <c:pt idx="1">
                  <c:v>929.57892199999992</c:v>
                </c:pt>
                <c:pt idx="2">
                  <c:v>1490.4790600000001</c:v>
                </c:pt>
                <c:pt idx="3">
                  <c:v>951.88258142941822</c:v>
                </c:pt>
                <c:pt idx="4">
                  <c:v>1092.9185930624453</c:v>
                </c:pt>
                <c:pt idx="5">
                  <c:v>873.98561769199569</c:v>
                </c:pt>
                <c:pt idx="6">
                  <c:v>1132.2662419820713</c:v>
                </c:pt>
                <c:pt idx="7">
                  <c:v>741.55578931193031</c:v>
                </c:pt>
                <c:pt idx="8">
                  <c:v>848.45428556128979</c:v>
                </c:pt>
                <c:pt idx="9">
                  <c:v>386.07424052751423</c:v>
                </c:pt>
                <c:pt idx="10">
                  <c:v>642.72844929617963</c:v>
                </c:pt>
                <c:pt idx="11">
                  <c:v>369.66026457638668</c:v>
                </c:pt>
                <c:pt idx="12">
                  <c:v>683.16086229657151</c:v>
                </c:pt>
                <c:pt idx="13">
                  <c:v>423.36172020000004</c:v>
                </c:pt>
                <c:pt idx="14">
                  <c:v>445.00633780000004</c:v>
                </c:pt>
                <c:pt idx="15">
                  <c:v>840.90923800000007</c:v>
                </c:pt>
                <c:pt idx="16">
                  <c:v>1212.7356159999999</c:v>
                </c:pt>
                <c:pt idx="17">
                  <c:v>866.61336415875599</c:v>
                </c:pt>
                <c:pt idx="18">
                  <c:v>1083.30017417154</c:v>
                </c:pt>
                <c:pt idx="19">
                  <c:v>345.83569838629279</c:v>
                </c:pt>
                <c:pt idx="20">
                  <c:v>642.32010137163343</c:v>
                </c:pt>
                <c:pt idx="21">
                  <c:v>758</c:v>
                </c:pt>
                <c:pt idx="22">
                  <c:v>1937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5F0-4893-80CE-6FD92527CBE8}"/>
            </c:ext>
          </c:extLst>
        </c:ser>
        <c:ser>
          <c:idx val="14"/>
          <c:order val="13"/>
          <c:tx>
            <c:strRef>
              <c:f>'OLD Gen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IRA'!$E$16:$AM$16</c15:sqref>
                  </c15:fullRef>
                </c:ext>
              </c:extLst>
              <c:f>('Gen IRA'!$E$16,'Gen IRA'!$G$16:$H$16,'Gen IRA'!$J$16:$K$16,'Gen IRA'!$M$16:$N$16,'Gen IRA'!$P$16:$Q$16,'Gen IRA'!$S$16:$T$16,'Gen IRA'!$V$16:$W$16,'Gen IRA'!$Y$16:$Z$16,'Gen IRA'!$AB$16:$AC$16,'Gen IRA'!$AE$16:$AF$16,'Gen IRA'!$AH$16:$AI$16,'Gen IRA'!$AK$16:$AL$16)</c:f>
              <c:numCache>
                <c:formatCode>General</c:formatCode>
                <c:ptCount val="23"/>
                <c:pt idx="0">
                  <c:v>49</c:v>
                </c:pt>
                <c:pt idx="1">
                  <c:v>143.01900000000001</c:v>
                </c:pt>
                <c:pt idx="2">
                  <c:v>188.179</c:v>
                </c:pt>
                <c:pt idx="3">
                  <c:v>0</c:v>
                </c:pt>
                <c:pt idx="4">
                  <c:v>0</c:v>
                </c:pt>
                <c:pt idx="5">
                  <c:v>47.908285402105996</c:v>
                </c:pt>
                <c:pt idx="6">
                  <c:v>78.193802987086187</c:v>
                </c:pt>
                <c:pt idx="7">
                  <c:v>0</c:v>
                </c:pt>
                <c:pt idx="8">
                  <c:v>0</c:v>
                </c:pt>
                <c:pt idx="9">
                  <c:v>102.88620040973601</c:v>
                </c:pt>
                <c:pt idx="10">
                  <c:v>131.215656790716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163.24052399999999</c:v>
                </c:pt>
                <c:pt idx="16">
                  <c:v>196.47010800000001</c:v>
                </c:pt>
                <c:pt idx="17">
                  <c:v>129.641000324902</c:v>
                </c:pt>
                <c:pt idx="18">
                  <c:v>192.158223122062</c:v>
                </c:pt>
                <c:pt idx="19">
                  <c:v>202.69526428596157</c:v>
                </c:pt>
                <c:pt idx="20">
                  <c:v>253.89221631396563</c:v>
                </c:pt>
                <c:pt idx="21">
                  <c:v>190</c:v>
                </c:pt>
                <c:pt idx="22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5F0-4893-80CE-6FD92527CBE8}"/>
            </c:ext>
          </c:extLst>
        </c:ser>
        <c:ser>
          <c:idx val="16"/>
          <c:order val="14"/>
          <c:tx>
            <c:strRef>
              <c:f>'OLD Gen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IRA'!$E$13:$AM$13</c15:sqref>
                  </c15:fullRef>
                </c:ext>
              </c:extLst>
              <c:f>('Gen IRA'!$E$13,'Gen IRA'!$G$13:$H$13,'Gen IRA'!$J$13:$K$13,'Gen IRA'!$M$13:$N$13,'Gen IRA'!$P$13:$Q$13,'Gen IRA'!$S$13:$T$13,'Gen IRA'!$V$13:$W$13,'Gen IRA'!$Y$13:$Z$13,'Gen IRA'!$AB$13:$AC$13,'Gen IRA'!$AE$13:$AF$13,'Gen IRA'!$AH$13:$AI$13,'Gen IRA'!$AK$13:$AL$13)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5F0-4893-80CE-6FD92527CBE8}"/>
            </c:ext>
          </c:extLst>
        </c:ser>
        <c:ser>
          <c:idx val="8"/>
          <c:order val="15"/>
          <c:tx>
            <c:strRef>
              <c:f>'OLD Gen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IRA'!$E$1:$AL$2</c15:sqref>
                  </c15:fullRef>
                </c:ext>
              </c:extLst>
              <c:f>('Gen IRA'!$E$1:$E$2,'Gen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IRA'!$E$17:$AM$17</c15:sqref>
                  </c15:fullRef>
                </c:ext>
              </c:extLst>
              <c:f>('Gen IRA'!$E$17,'Gen IRA'!$G$17:$H$17,'Gen IRA'!$J$17:$K$17,'Gen IRA'!$M$17:$N$17,'Gen IRA'!$P$17:$Q$17,'Gen IRA'!$S$17:$T$17,'Gen IRA'!$V$17:$W$17,'Gen IRA'!$Y$17:$Z$17,'Gen IRA'!$AB$17:$AC$17,'Gen IRA'!$AE$17:$AF$17,'Gen IRA'!$AH$17:$AI$17,'Gen IRA'!$AK$17:$AL$17)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1.6340485121271271</c:v>
                </c:pt>
                <c:pt idx="4">
                  <c:v>1.6502683761221859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0.19437849324600931</c:v>
                </c:pt>
                <c:pt idx="20">
                  <c:v>1.0458718565621824E-2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5F0-4893-80CE-6FD92527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57664"/>
        <c:axId val="533258320"/>
        <c:extLst>
          <c:ext xmlns:c15="http://schemas.microsoft.com/office/drawing/2012/chart" uri="{02D57815-91ED-43cb-92C2-25804820EDAC}">
            <c15:filteredLineSeries>
              <c15:ser>
                <c:idx val="15"/>
                <c:order val="16"/>
                <c:tx>
                  <c:strRef>
                    <c:extLst>
                      <c:ext uri="{02D57815-91ED-43cb-92C2-25804820EDAC}">
                        <c15:formulaRef>
                          <c15:sqref>'OLD Gen IRA'!$V$1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9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'Gen IRA'!$E$19:$AM$19</c15:sqref>
                        </c15:fullRef>
                        <c15:formulaRef>
                          <c15:sqref>('Gen IRA'!$E$19,'Gen IRA'!$G$19:$H$19,'Gen IRA'!$J$19:$K$19,'Gen IRA'!$M$19:$N$19,'Gen IRA'!$P$19:$Q$19,'Gen IRA'!$S$19:$T$19,'Gen IRA'!$V$19:$W$19,'Gen IRA'!$Y$19:$Z$19,'Gen IRA'!$AB$19:$AC$19,'Gen IRA'!$AE$19:$AF$19,'Gen IRA'!$AH$19:$AI$19,'Gen IRA'!$AK$19:$AL$19)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4196</c:v>
                      </c:pt>
                      <c:pt idx="1">
                        <c:v>4562.17</c:v>
                      </c:pt>
                      <c:pt idx="2">
                        <c:v>4853.54</c:v>
                      </c:pt>
                      <c:pt idx="3">
                        <c:v>4652.3494407945973</c:v>
                      </c:pt>
                      <c:pt idx="4">
                        <c:v>4802.6400863337667</c:v>
                      </c:pt>
                      <c:pt idx="5">
                        <c:v>5079.1844868344415</c:v>
                      </c:pt>
                      <c:pt idx="6">
                        <c:v>5229.045010230906</c:v>
                      </c:pt>
                      <c:pt idx="7">
                        <c:v>4247.5732549419572</c:v>
                      </c:pt>
                      <c:pt idx="8">
                        <c:v>4266.575071925311</c:v>
                      </c:pt>
                      <c:pt idx="9">
                        <c:v>4544.5024210690963</c:v>
                      </c:pt>
                      <c:pt idx="10">
                        <c:v>4890.6424850110943</c:v>
                      </c:pt>
                      <c:pt idx="11">
                        <c:v>4295.4768508658699</c:v>
                      </c:pt>
                      <c:pt idx="12">
                        <c:v>4422.2604568606403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4202.3701170000004</c:v>
                      </c:pt>
                      <c:pt idx="16">
                        <c:v>4434.4116210000002</c:v>
                      </c:pt>
                      <c:pt idx="17">
                        <c:v>4467.6453745078497</c:v>
                      </c:pt>
                      <c:pt idx="18">
                        <c:v>4803.9464597113501</c:v>
                      </c:pt>
                      <c:pt idx="19">
                        <c:v>4125.365991489266</c:v>
                      </c:pt>
                      <c:pt idx="20">
                        <c:v>4405.555428097764</c:v>
                      </c:pt>
                      <c:pt idx="21">
                        <c:v>5535</c:v>
                      </c:pt>
                      <c:pt idx="22">
                        <c:v>7288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E5F0-4893-80CE-6FD92527CBE8}"/>
                  </c:ext>
                </c:extLst>
              </c15:ser>
            </c15:filteredLineSeries>
          </c:ext>
        </c:extLst>
      </c:line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(TWh)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Ref'!$E$3:$AM$3</c15:sqref>
                  </c15:fullRef>
                </c:ext>
              </c:extLst>
              <c:f>('Gen Ref'!$E$3,'Gen Ref'!$G$3:$H$3,'Gen Ref'!$J$3:$K$3,'Gen Ref'!$M$3:$N$3,'Gen Ref'!$P$3:$Q$3,'Gen Ref'!$S$3:$T$3,'Gen Ref'!$V$3:$W$3,'Gen Ref'!$Y$3:$Z$3,'Gen Ref'!$AB$3:$AC$3,'Gen Ref'!$AE$3:$AF$3,'Gen Ref'!$AH$3:$AI$3,'Gen Ref'!$AK$3:$AL$3)</c:f>
              <c:numCache>
                <c:formatCode>General</c:formatCode>
                <c:ptCount val="23"/>
                <c:pt idx="0">
                  <c:v>778</c:v>
                </c:pt>
                <c:pt idx="1">
                  <c:v>668.73800000000006</c:v>
                </c:pt>
                <c:pt idx="2">
                  <c:v>612.07799999999997</c:v>
                </c:pt>
                <c:pt idx="3">
                  <c:v>433.37643083249617</c:v>
                </c:pt>
                <c:pt idx="4">
                  <c:v>353.13250438700004</c:v>
                </c:pt>
                <c:pt idx="5">
                  <c:v>788.67172599000003</c:v>
                </c:pt>
                <c:pt idx="6">
                  <c:v>788.47144660999982</c:v>
                </c:pt>
                <c:pt idx="7">
                  <c:v>704.98958836146517</c:v>
                </c:pt>
                <c:pt idx="8">
                  <c:v>559.29508927665211</c:v>
                </c:pt>
                <c:pt idx="9">
                  <c:v>628.48204764948002</c:v>
                </c:pt>
                <c:pt idx="10">
                  <c:v>486.52114213466399</c:v>
                </c:pt>
                <c:pt idx="11">
                  <c:v>509.54177865062422</c:v>
                </c:pt>
                <c:pt idx="12">
                  <c:v>67.845943403904002</c:v>
                </c:pt>
                <c:pt idx="13">
                  <c:v>797.5</c:v>
                </c:pt>
                <c:pt idx="14">
                  <c:v>797.5</c:v>
                </c:pt>
                <c:pt idx="15">
                  <c:v>679.12219200000004</c:v>
                </c:pt>
                <c:pt idx="16">
                  <c:v>624.71051</c:v>
                </c:pt>
                <c:pt idx="17">
                  <c:v>762.49630831831598</c:v>
                </c:pt>
                <c:pt idx="18">
                  <c:v>762.49630831831598</c:v>
                </c:pt>
                <c:pt idx="19">
                  <c:v>749.59585311885974</c:v>
                </c:pt>
                <c:pt idx="20">
                  <c:v>752.92578473324409</c:v>
                </c:pt>
                <c:pt idx="21">
                  <c:v>791</c:v>
                </c:pt>
                <c:pt idx="22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4-499D-892C-7CDB09BBF5F8}"/>
            </c:ext>
          </c:extLst>
        </c:ser>
        <c:ser>
          <c:idx val="2"/>
          <c:order val="1"/>
          <c:tx>
            <c:strRef>
              <c:f>'OLD Gen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Ref'!$E$4:$AM$4</c15:sqref>
                  </c15:fullRef>
                </c:ext>
              </c:extLst>
              <c:f>('Gen Ref'!$E$4,'Gen Ref'!$G$4:$H$4,'Gen Ref'!$J$4:$K$4,'Gen Ref'!$M$4:$N$4,'Gen Ref'!$P$4:$Q$4,'Gen Ref'!$S$4:$T$4,'Gen Ref'!$V$4:$W$4,'Gen Ref'!$Y$4:$Z$4,'Gen Ref'!$AB$4:$AC$4,'Gen Ref'!$AE$4:$AF$4,'Gen Ref'!$AH$4:$AI$4,'Gen Ref'!$AK$4:$AL$4)</c:f>
              <c:numCache>
                <c:formatCode>General</c:formatCode>
                <c:ptCount val="23"/>
                <c:pt idx="1">
                  <c:v>24.282699999999998</c:v>
                </c:pt>
                <c:pt idx="2">
                  <c:v>24.282699999999998</c:v>
                </c:pt>
                <c:pt idx="3">
                  <c:v>13.292799669707456</c:v>
                </c:pt>
                <c:pt idx="4">
                  <c:v>13.704302808265561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29.607262934940106</c:v>
                </c:pt>
                <c:pt idx="20">
                  <c:v>29.776930543905028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84-499D-892C-7CDB09BBF5F8}"/>
            </c:ext>
          </c:extLst>
        </c:ser>
        <c:ser>
          <c:idx val="0"/>
          <c:order val="2"/>
          <c:tx>
            <c:strRef>
              <c:f>'OLD Gen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Ref'!$E$5:$AM$5</c15:sqref>
                  </c15:fullRef>
                </c:ext>
              </c:extLst>
              <c:f>('Gen Ref'!$E$5,'Gen Ref'!$G$5:$H$5,'Gen Ref'!$J$5:$K$5,'Gen Ref'!$M$5:$N$5,'Gen Ref'!$P$5:$Q$5,'Gen Ref'!$S$5:$T$5,'Gen Ref'!$V$5:$W$5,'Gen Ref'!$Y$5:$Z$5,'Gen Ref'!$AB$5:$AC$5,'Gen Ref'!$AE$5:$AF$5,'Gen Ref'!$AH$5:$AI$5,'Gen Ref'!$AK$5:$AL$5)</c:f>
              <c:numCache>
                <c:formatCode>General</c:formatCode>
                <c:ptCount val="23"/>
                <c:pt idx="0">
                  <c:v>260</c:v>
                </c:pt>
                <c:pt idx="1">
                  <c:v>282.512</c:v>
                </c:pt>
                <c:pt idx="2">
                  <c:v>282.45800000000003</c:v>
                </c:pt>
                <c:pt idx="3">
                  <c:v>262.72186797209196</c:v>
                </c:pt>
                <c:pt idx="4">
                  <c:v>260.5002684045013</c:v>
                </c:pt>
                <c:pt idx="5">
                  <c:v>300.31458305299998</c:v>
                </c:pt>
                <c:pt idx="6">
                  <c:v>294.16129493819994</c:v>
                </c:pt>
                <c:pt idx="7">
                  <c:v>292.25584976195023</c:v>
                </c:pt>
                <c:pt idx="8">
                  <c:v>291.72522241405909</c:v>
                </c:pt>
                <c:pt idx="9">
                  <c:v>304.93052316701198</c:v>
                </c:pt>
                <c:pt idx="10">
                  <c:v>324.51201607532801</c:v>
                </c:pt>
                <c:pt idx="11">
                  <c:v>313.1641188053477</c:v>
                </c:pt>
                <c:pt idx="12">
                  <c:v>310.64807083535914</c:v>
                </c:pt>
                <c:pt idx="13">
                  <c:v>286.5</c:v>
                </c:pt>
                <c:pt idx="14">
                  <c:v>286.5</c:v>
                </c:pt>
                <c:pt idx="15">
                  <c:v>296.67837500000002</c:v>
                </c:pt>
                <c:pt idx="16">
                  <c:v>293.20446800000002</c:v>
                </c:pt>
                <c:pt idx="17">
                  <c:v>302.32521400238301</c:v>
                </c:pt>
                <c:pt idx="18">
                  <c:v>303.65308302530701</c:v>
                </c:pt>
                <c:pt idx="19">
                  <c:v>258.55096966893689</c:v>
                </c:pt>
                <c:pt idx="20">
                  <c:v>276.19032811920096</c:v>
                </c:pt>
                <c:pt idx="21">
                  <c:v>304</c:v>
                </c:pt>
                <c:pt idx="22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84-499D-892C-7CDB09BBF5F8}"/>
            </c:ext>
          </c:extLst>
        </c:ser>
        <c:ser>
          <c:idx val="7"/>
          <c:order val="3"/>
          <c:tx>
            <c:strRef>
              <c:f>'OLD Gen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Ref'!$E$6:$AM$6</c15:sqref>
                  </c15:fullRef>
                </c:ext>
              </c:extLst>
              <c:f>('Gen Ref'!$E$6,'Gen Ref'!$G$6:$H$6,'Gen Ref'!$J$6:$K$6,'Gen Ref'!$M$6:$N$6,'Gen Ref'!$P$6:$Q$6,'Gen Ref'!$S$6:$T$6,'Gen Ref'!$V$6:$W$6,'Gen Ref'!$Y$6:$Z$6,'Gen Ref'!$AB$6:$AC$6,'Gen Ref'!$AE$6:$AF$6,'Gen Ref'!$AH$6:$AI$6,'Gen Ref'!$AK$6:$AL$6)</c:f>
              <c:numCache>
                <c:formatCode>General</c:formatCode>
                <c:ptCount val="23"/>
                <c:pt idx="0">
                  <c:v>71</c:v>
                </c:pt>
                <c:pt idx="1">
                  <c:v>22.036899999999999</c:v>
                </c:pt>
                <c:pt idx="2">
                  <c:v>22.591100000000001</c:v>
                </c:pt>
                <c:pt idx="3">
                  <c:v>64.878332451878009</c:v>
                </c:pt>
                <c:pt idx="4">
                  <c:v>64.373785107305793</c:v>
                </c:pt>
                <c:pt idx="5">
                  <c:v>45.595447917887469</c:v>
                </c:pt>
                <c:pt idx="6">
                  <c:v>44.747556540644048</c:v>
                </c:pt>
                <c:pt idx="7">
                  <c:v>44.583056832670671</c:v>
                </c:pt>
                <c:pt idx="8">
                  <c:v>47.203894048701997</c:v>
                </c:pt>
                <c:pt idx="9">
                  <c:v>37.748536098919999</c:v>
                </c:pt>
                <c:pt idx="10">
                  <c:v>38.902122260994005</c:v>
                </c:pt>
                <c:pt idx="11">
                  <c:v>41.780503020337029</c:v>
                </c:pt>
                <c:pt idx="12">
                  <c:v>42.455761395414029</c:v>
                </c:pt>
                <c:pt idx="13">
                  <c:v>10.6</c:v>
                </c:pt>
                <c:pt idx="14">
                  <c:v>10.8</c:v>
                </c:pt>
                <c:pt idx="15">
                  <c:v>56.882835</c:v>
                </c:pt>
                <c:pt idx="16">
                  <c:v>65.627898999999999</c:v>
                </c:pt>
                <c:pt idx="17">
                  <c:v>17.539007097368</c:v>
                </c:pt>
                <c:pt idx="18">
                  <c:v>16.403209887408</c:v>
                </c:pt>
                <c:pt idx="19">
                  <c:v>58.657422811399279</c:v>
                </c:pt>
                <c:pt idx="20">
                  <c:v>57.441499865361003</c:v>
                </c:pt>
                <c:pt idx="21">
                  <c:v>41</c:v>
                </c:pt>
                <c:pt idx="2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84-499D-892C-7CDB09BBF5F8}"/>
            </c:ext>
          </c:extLst>
        </c:ser>
        <c:ser>
          <c:idx val="10"/>
          <c:order val="4"/>
          <c:tx>
            <c:strRef>
              <c:f>'OLD Gen IRA'!$U$1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Ref'!$E$18:$AM$18</c15:sqref>
                  </c15:fullRef>
                </c:ext>
              </c:extLst>
              <c:f>('Gen Ref'!$E$18,'Gen Ref'!$G$18:$H$18,'Gen Ref'!$J$18:$K$18,'Gen Ref'!$M$18:$N$18,'Gen Ref'!$P$18:$Q$18,'Gen Ref'!$S$18:$T$18,'Gen Ref'!$V$18:$W$18,'Gen Ref'!$Y$18:$Z$18,'Gen Ref'!$AB$18:$AC$18,'Gen Ref'!$AE$18:$AF$18,'Gen Ref'!$AH$18:$AI$18,'Gen Ref'!$AK$18:$AL$18)</c:f>
              <c:numCache>
                <c:formatCode>General</c:formatCode>
                <c:ptCount val="23"/>
                <c:pt idx="1">
                  <c:v>27.876999999999999</c:v>
                </c:pt>
                <c:pt idx="2">
                  <c:v>28.607499999999998</c:v>
                </c:pt>
                <c:pt idx="3">
                  <c:v>80.434202357614041</c:v>
                </c:pt>
                <c:pt idx="4">
                  <c:v>46.421332319102284</c:v>
                </c:pt>
                <c:pt idx="5">
                  <c:v>35.438738063191998</c:v>
                </c:pt>
                <c:pt idx="6">
                  <c:v>36.449421593039993</c:v>
                </c:pt>
                <c:pt idx="7">
                  <c:v>33.66006762189668</c:v>
                </c:pt>
                <c:pt idx="8">
                  <c:v>41.686308133032462</c:v>
                </c:pt>
                <c:pt idx="9">
                  <c:v>29.425405503298002</c:v>
                </c:pt>
                <c:pt idx="10">
                  <c:v>29.357801428881999</c:v>
                </c:pt>
                <c:pt idx="11">
                  <c:v>0</c:v>
                </c:pt>
                <c:pt idx="12">
                  <c:v>0</c:v>
                </c:pt>
                <c:pt idx="13">
                  <c:v>56.9</c:v>
                </c:pt>
                <c:pt idx="14">
                  <c:v>56.9</c:v>
                </c:pt>
                <c:pt idx="15">
                  <c:v>3.936925</c:v>
                </c:pt>
                <c:pt idx="16">
                  <c:v>3.9109629999999997</c:v>
                </c:pt>
                <c:pt idx="17">
                  <c:v>85.7579116462435</c:v>
                </c:pt>
                <c:pt idx="18">
                  <c:v>81.5168570997795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84-499D-892C-7CDB09BBF5F8}"/>
            </c:ext>
          </c:extLst>
        </c:ser>
        <c:ser>
          <c:idx val="3"/>
          <c:order val="5"/>
          <c:tx>
            <c:strRef>
              <c:f>'OLD Gen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Ref'!$E$7:$AM$7</c15:sqref>
                  </c15:fullRef>
                </c:ext>
              </c:extLst>
              <c:f>('Gen Ref'!$E$7,'Gen Ref'!$G$7:$H$7,'Gen Ref'!$J$7:$K$7,'Gen Ref'!$M$7:$N$7,'Gen Ref'!$P$7:$Q$7,'Gen Ref'!$S$7:$T$7,'Gen Ref'!$V$7:$W$7,'Gen Ref'!$Y$7:$Z$7,'Gen Ref'!$AB$7:$AC$7,'Gen Ref'!$AE$7:$AF$7,'Gen Ref'!$AH$7:$AI$7,'Gen Ref'!$AK$7:$AL$7)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2.8096319105617976E-7</c:v>
                </c:pt>
                <c:pt idx="20">
                  <c:v>3.50289736444426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84-499D-892C-7CDB09BBF5F8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Ref'!$E$8:$AM$8</c15:sqref>
                  </c15:fullRef>
                </c:ext>
              </c:extLst>
              <c:f>('Gen Ref'!$E$8,'Gen Ref'!$G$8:$H$8,'Gen Ref'!$J$8:$K$8,'Gen Ref'!$M$8:$N$8,'Gen Ref'!$P$8:$Q$8,'Gen Ref'!$S$8:$T$8,'Gen Ref'!$V$8:$W$8,'Gen Ref'!$Y$8:$Z$8,'Gen Ref'!$AB$8:$AC$8,'Gen Ref'!$AE$8:$AF$8,'Gen Ref'!$AH$8:$AI$8,'Gen Ref'!$AK$8:$AL$8)</c:f>
              <c:numCache>
                <c:formatCode>General</c:formatCode>
                <c:ptCount val="23"/>
                <c:pt idx="0">
                  <c:v>899</c:v>
                </c:pt>
                <c:pt idx="1">
                  <c:v>434.37099999999998</c:v>
                </c:pt>
                <c:pt idx="2">
                  <c:v>407.82900000000001</c:v>
                </c:pt>
                <c:pt idx="3">
                  <c:v>718.0843109081078</c:v>
                </c:pt>
                <c:pt idx="4">
                  <c:v>633.45372244452869</c:v>
                </c:pt>
                <c:pt idx="5">
                  <c:v>737.35794822580669</c:v>
                </c:pt>
                <c:pt idx="6">
                  <c:v>684.04658795384182</c:v>
                </c:pt>
                <c:pt idx="7">
                  <c:v>873.1096589540623</c:v>
                </c:pt>
                <c:pt idx="8">
                  <c:v>793.54881959435318</c:v>
                </c:pt>
                <c:pt idx="9">
                  <c:v>554.08002080449307</c:v>
                </c:pt>
                <c:pt idx="10">
                  <c:v>465.90355725643713</c:v>
                </c:pt>
                <c:pt idx="11">
                  <c:v>361.75902028209003</c:v>
                </c:pt>
                <c:pt idx="12">
                  <c:v>333.60048209684095</c:v>
                </c:pt>
                <c:pt idx="13">
                  <c:v>669.7</c:v>
                </c:pt>
                <c:pt idx="14">
                  <c:v>684.4</c:v>
                </c:pt>
                <c:pt idx="15">
                  <c:v>485.20886200000001</c:v>
                </c:pt>
                <c:pt idx="16">
                  <c:v>446.35171500000001</c:v>
                </c:pt>
                <c:pt idx="17">
                  <c:v>696.42600368404499</c:v>
                </c:pt>
                <c:pt idx="18">
                  <c:v>637.86975527047002</c:v>
                </c:pt>
                <c:pt idx="19">
                  <c:v>668.25467992476388</c:v>
                </c:pt>
                <c:pt idx="20">
                  <c:v>594.48903716059795</c:v>
                </c:pt>
                <c:pt idx="21">
                  <c:v>654</c:v>
                </c:pt>
                <c:pt idx="22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84-499D-892C-7CDB09BBF5F8}"/>
            </c:ext>
          </c:extLst>
        </c:ser>
        <c:ser>
          <c:idx val="13"/>
          <c:order val="7"/>
          <c:tx>
            <c:strRef>
              <c:f>'OLD Gen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Ref'!$E$9:$AM$9</c15:sqref>
                  </c15:fullRef>
                </c:ext>
              </c:extLst>
              <c:f>('Gen Ref'!$E$9,'Gen Ref'!$G$9:$H$9,'Gen Ref'!$J$9:$K$9,'Gen Ref'!$M$9:$N$9,'Gen Ref'!$P$9:$Q$9,'Gen Ref'!$S$9:$T$9,'Gen Ref'!$V$9:$W$9,'Gen Ref'!$Y$9:$Z$9,'Gen Ref'!$AB$9:$AC$9,'Gen Ref'!$AE$9:$AF$9,'Gen Ref'!$AH$9:$AI$9,'Gen Ref'!$AK$9:$AL$9)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8.5405725996646314E-6</c:v>
                </c:pt>
                <c:pt idx="4">
                  <c:v>6.1948668875996749</c:v>
                </c:pt>
                <c:pt idx="5">
                  <c:v>1.3633230176079996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3.7867657298880002</c:v>
                </c:pt>
                <c:pt idx="10">
                  <c:v>3.7867657298880002</c:v>
                </c:pt>
                <c:pt idx="11">
                  <c:v>16.967618495208001</c:v>
                </c:pt>
                <c:pt idx="12">
                  <c:v>16.967618495208001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5.9550615318193583E-7</c:v>
                </c:pt>
                <c:pt idx="20">
                  <c:v>1.2639577611840718E-6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84-499D-892C-7CDB09BBF5F8}"/>
            </c:ext>
          </c:extLst>
        </c:ser>
        <c:ser>
          <c:idx val="4"/>
          <c:order val="8"/>
          <c:tx>
            <c:strRef>
              <c:f>'OLD Gen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Ref'!$E$10:$AM$10</c15:sqref>
                  </c15:fullRef>
                </c:ext>
              </c:extLst>
              <c:f>('Gen Ref'!$E$10,'Gen Ref'!$G$10:$H$10,'Gen Ref'!$J$10:$K$10,'Gen Ref'!$M$10:$N$10,'Gen Ref'!$P$10:$Q$10,'Gen Ref'!$S$10:$T$10,'Gen Ref'!$V$10:$W$10,'Gen Ref'!$Y$10:$Z$10,'Gen Ref'!$AB$10:$AC$10,'Gen Ref'!$AE$10:$AF$10,'Gen Ref'!$AH$10:$AI$10,'Gen Ref'!$AK$10:$AL$10)</c:f>
              <c:numCache>
                <c:formatCode>General</c:formatCode>
                <c:ptCount val="23"/>
                <c:pt idx="0">
                  <c:v>1575</c:v>
                </c:pt>
                <c:pt idx="1">
                  <c:v>1569.99</c:v>
                </c:pt>
                <c:pt idx="2">
                  <c:v>1578.08</c:v>
                </c:pt>
                <c:pt idx="3">
                  <c:v>1432.9423258536262</c:v>
                </c:pt>
                <c:pt idx="4">
                  <c:v>1294.0897650693919</c:v>
                </c:pt>
                <c:pt idx="5">
                  <c:v>1544.6627410841575</c:v>
                </c:pt>
                <c:pt idx="6">
                  <c:v>1818.0346065706708</c:v>
                </c:pt>
                <c:pt idx="7">
                  <c:v>718.01826184029744</c:v>
                </c:pt>
                <c:pt idx="8">
                  <c:v>679.45809426405617</c:v>
                </c:pt>
                <c:pt idx="9">
                  <c:v>1659.3104966768642</c:v>
                </c:pt>
                <c:pt idx="10">
                  <c:v>1736.3043160784719</c:v>
                </c:pt>
                <c:pt idx="11">
                  <c:v>1881.8527558148658</c:v>
                </c:pt>
                <c:pt idx="12">
                  <c:v>2005.5272439608041</c:v>
                </c:pt>
                <c:pt idx="13">
                  <c:v>1748.1</c:v>
                </c:pt>
                <c:pt idx="14">
                  <c:v>1874.3</c:v>
                </c:pt>
                <c:pt idx="15">
                  <c:v>1208.7621760000002</c:v>
                </c:pt>
                <c:pt idx="16">
                  <c:v>1137.8700249999999</c:v>
                </c:pt>
                <c:pt idx="17">
                  <c:v>1241.8854264155</c:v>
                </c:pt>
                <c:pt idx="18">
                  <c:v>1235.34068425601</c:v>
                </c:pt>
                <c:pt idx="19">
                  <c:v>1136.6706528647974</c:v>
                </c:pt>
                <c:pt idx="20">
                  <c:v>1321.0377032412939</c:v>
                </c:pt>
                <c:pt idx="21">
                  <c:v>966</c:v>
                </c:pt>
                <c:pt idx="22">
                  <c:v>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684-499D-892C-7CDB09BBF5F8}"/>
            </c:ext>
          </c:extLst>
        </c:ser>
        <c:ser>
          <c:idx val="5"/>
          <c:order val="9"/>
          <c:tx>
            <c:strRef>
              <c:f>'OLD Gen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Ref'!$E$11:$AM$11</c15:sqref>
                  </c15:fullRef>
                </c:ext>
              </c:extLst>
              <c:f>('Gen Ref'!$E$11,'Gen Ref'!$G$11:$H$11,'Gen Ref'!$J$11:$K$11,'Gen Ref'!$M$11:$N$11,'Gen Ref'!$P$11:$Q$11,'Gen Ref'!$S$11:$T$11,'Gen Ref'!$V$11:$W$11,'Gen Ref'!$Y$11:$Z$11,'Gen Ref'!$AB$11:$AC$11,'Gen Ref'!$AE$11:$AF$11,'Gen Ref'!$AH$11:$AI$11,'Gen Ref'!$AK$11:$AL$11)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3.9148938794181755E-5</c:v>
                </c:pt>
                <c:pt idx="4">
                  <c:v>24.984575113451644</c:v>
                </c:pt>
                <c:pt idx="5">
                  <c:v>2.0809608855539041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24.402802154304002</c:v>
                </c:pt>
                <c:pt idx="10">
                  <c:v>24.402802154304002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2.6280814524380833E-6</c:v>
                </c:pt>
                <c:pt idx="20">
                  <c:v>3.0262379256862112E-6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84-499D-892C-7CDB09BBF5F8}"/>
            </c:ext>
          </c:extLst>
        </c:ser>
        <c:ser>
          <c:idx val="6"/>
          <c:order val="10"/>
          <c:tx>
            <c:strRef>
              <c:f>'OLD Gen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Ref'!$E$12:$AM$12</c15:sqref>
                  </c15:fullRef>
                </c:ext>
              </c:extLst>
              <c:f>('Gen Ref'!$E$12,'Gen Ref'!$G$12:$H$12,'Gen Ref'!$J$12:$K$12,'Gen Ref'!$M$12:$N$12,'Gen Ref'!$P$12:$Q$12,'Gen Ref'!$S$12:$T$12,'Gen Ref'!$V$12:$W$12,'Gen Ref'!$Y$12:$Z$12,'Gen Ref'!$AB$12:$AC$12,'Gen Ref'!$AE$12:$AF$12,'Gen Ref'!$AH$12:$AI$12,'Gen Ref'!$AK$12:$AL$12)</c:f>
              <c:numCache>
                <c:formatCode>General</c:formatCode>
                <c:ptCount val="23"/>
                <c:pt idx="0">
                  <c:v>29</c:v>
                </c:pt>
                <c:pt idx="1">
                  <c:v>208.99799999999999</c:v>
                </c:pt>
                <c:pt idx="2">
                  <c:v>250.00299999999999</c:v>
                </c:pt>
                <c:pt idx="3">
                  <c:v>47.849576145368857</c:v>
                </c:pt>
                <c:pt idx="4">
                  <c:v>47.320331317169888</c:v>
                </c:pt>
                <c:pt idx="5">
                  <c:v>44.052829833980695</c:v>
                </c:pt>
                <c:pt idx="6">
                  <c:v>30.642616006969721</c:v>
                </c:pt>
                <c:pt idx="7">
                  <c:v>291.9027586900458</c:v>
                </c:pt>
                <c:pt idx="8">
                  <c:v>284.5692380235725</c:v>
                </c:pt>
                <c:pt idx="9">
                  <c:v>131.86675698600601</c:v>
                </c:pt>
                <c:pt idx="10">
                  <c:v>146.533921938231</c:v>
                </c:pt>
                <c:pt idx="11">
                  <c:v>59.742418197060402</c:v>
                </c:pt>
                <c:pt idx="12">
                  <c:v>52.048955685891613</c:v>
                </c:pt>
                <c:pt idx="13">
                  <c:v>143.6</c:v>
                </c:pt>
                <c:pt idx="14">
                  <c:v>144.19999999999999</c:v>
                </c:pt>
                <c:pt idx="15">
                  <c:v>51.100462</c:v>
                </c:pt>
                <c:pt idx="16">
                  <c:v>47.021577000000001</c:v>
                </c:pt>
                <c:pt idx="17">
                  <c:v>61.297590182562402</c:v>
                </c:pt>
                <c:pt idx="18">
                  <c:v>60.28189057294</c:v>
                </c:pt>
                <c:pt idx="19">
                  <c:v>55.044681682467093</c:v>
                </c:pt>
                <c:pt idx="20">
                  <c:v>44.724428464628161</c:v>
                </c:pt>
                <c:pt idx="21">
                  <c:v>6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84-499D-892C-7CDB09BBF5F8}"/>
            </c:ext>
          </c:extLst>
        </c:ser>
        <c:ser>
          <c:idx val="11"/>
          <c:order val="11"/>
          <c:tx>
            <c:strRef>
              <c:f>'OLD Gen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Ref'!$E$14:$AM$14</c15:sqref>
                  </c15:fullRef>
                </c:ext>
              </c:extLst>
              <c:f>('Gen Ref'!$E$14,'Gen Ref'!$G$14:$H$14,'Gen Ref'!$J$14:$K$14,'Gen Ref'!$M$14:$N$14,'Gen Ref'!$P$14:$Q$14,'Gen Ref'!$S$14:$T$14,'Gen Ref'!$V$14:$W$14,'Gen Ref'!$Y$14:$Z$14,'Gen Ref'!$AB$14:$AC$14,'Gen Ref'!$AE$14:$AF$14,'Gen Ref'!$AH$14:$AI$14,'Gen Ref'!$AK$14:$AL$14)</c:f>
              <c:numCache>
                <c:formatCode>General</c:formatCode>
                <c:ptCount val="23"/>
                <c:pt idx="0">
                  <c:v>380</c:v>
                </c:pt>
                <c:pt idx="1">
                  <c:v>733.78869999999995</c:v>
                </c:pt>
                <c:pt idx="2">
                  <c:v>890.63479999999993</c:v>
                </c:pt>
                <c:pt idx="3">
                  <c:v>805.39458263481345</c:v>
                </c:pt>
                <c:pt idx="4">
                  <c:v>1022.1358807494266</c:v>
                </c:pt>
                <c:pt idx="5">
                  <c:v>576.46441195340219</c:v>
                </c:pt>
                <c:pt idx="6">
                  <c:v>617.94013436486046</c:v>
                </c:pt>
                <c:pt idx="7">
                  <c:v>837.61285550374407</c:v>
                </c:pt>
                <c:pt idx="8">
                  <c:v>933.99399005103351</c:v>
                </c:pt>
                <c:pt idx="9">
                  <c:v>712.35042445978252</c:v>
                </c:pt>
                <c:pt idx="10">
                  <c:v>919.46118207301788</c:v>
                </c:pt>
                <c:pt idx="11">
                  <c:v>765.79960945337939</c:v>
                </c:pt>
                <c:pt idx="12">
                  <c:v>991.68428015714642</c:v>
                </c:pt>
                <c:pt idx="13">
                  <c:v>650.1</c:v>
                </c:pt>
                <c:pt idx="14">
                  <c:v>666.9</c:v>
                </c:pt>
                <c:pt idx="15">
                  <c:v>779.59555</c:v>
                </c:pt>
                <c:pt idx="16">
                  <c:v>818.24822300000005</c:v>
                </c:pt>
                <c:pt idx="17">
                  <c:v>686.13375373350698</c:v>
                </c:pt>
                <c:pt idx="18">
                  <c:v>831.31152743028701</c:v>
                </c:pt>
                <c:pt idx="19">
                  <c:v>630.9182465963612</c:v>
                </c:pt>
                <c:pt idx="20">
                  <c:v>644.00069349159151</c:v>
                </c:pt>
                <c:pt idx="21">
                  <c:v>1095</c:v>
                </c:pt>
                <c:pt idx="22">
                  <c:v>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84-499D-892C-7CDB09BBF5F8}"/>
            </c:ext>
          </c:extLst>
        </c:ser>
        <c:ser>
          <c:idx val="12"/>
          <c:order val="12"/>
          <c:tx>
            <c:strRef>
              <c:f>'OLD Gen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Ref'!$E$15:$AM$15</c15:sqref>
                  </c15:fullRef>
                </c:ext>
              </c:extLst>
              <c:f>('Gen Ref'!$E$15,'Gen Ref'!$G$15:$H$15,'Gen Ref'!$J$15:$K$15,'Gen Ref'!$M$15:$N$15,'Gen Ref'!$P$15:$Q$15,'Gen Ref'!$S$15:$T$15,'Gen Ref'!$V$15:$W$15,'Gen Ref'!$Y$15:$Z$15,'Gen Ref'!$AB$15:$AC$15,'Gen Ref'!$AE$15:$AF$15,'Gen Ref'!$AH$15:$AI$15,'Gen Ref'!$AK$15:$AL$15)</c:f>
              <c:numCache>
                <c:formatCode>General</c:formatCode>
                <c:ptCount val="23"/>
                <c:pt idx="0">
                  <c:v>115</c:v>
                </c:pt>
                <c:pt idx="1">
                  <c:v>431.846</c:v>
                </c:pt>
                <c:pt idx="2">
                  <c:v>608.04899999999998</c:v>
                </c:pt>
                <c:pt idx="3">
                  <c:v>417.29912531424117</c:v>
                </c:pt>
                <c:pt idx="4">
                  <c:v>625.945454377695</c:v>
                </c:pt>
                <c:pt idx="5">
                  <c:v>544.68979204811819</c:v>
                </c:pt>
                <c:pt idx="6">
                  <c:v>654.28249610468947</c:v>
                </c:pt>
                <c:pt idx="7">
                  <c:v>449.30114907115683</c:v>
                </c:pt>
                <c:pt idx="8">
                  <c:v>627.77428489621434</c:v>
                </c:pt>
                <c:pt idx="9">
                  <c:v>348.8612526442613</c:v>
                </c:pt>
                <c:pt idx="10">
                  <c:v>529.81885761067963</c:v>
                </c:pt>
                <c:pt idx="11">
                  <c:v>333.0558868586694</c:v>
                </c:pt>
                <c:pt idx="12">
                  <c:v>574.09761333847825</c:v>
                </c:pt>
                <c:pt idx="13">
                  <c:v>516.5</c:v>
                </c:pt>
                <c:pt idx="14">
                  <c:v>538.20000000000005</c:v>
                </c:pt>
                <c:pt idx="15">
                  <c:v>549.95623699999999</c:v>
                </c:pt>
                <c:pt idx="16">
                  <c:v>813.65657299999998</c:v>
                </c:pt>
                <c:pt idx="17">
                  <c:v>417.38983185406698</c:v>
                </c:pt>
                <c:pt idx="18">
                  <c:v>453.30591529031898</c:v>
                </c:pt>
                <c:pt idx="19">
                  <c:v>363.4490631430653</c:v>
                </c:pt>
                <c:pt idx="20">
                  <c:v>370.000059159172</c:v>
                </c:pt>
                <c:pt idx="21">
                  <c:v>592</c:v>
                </c:pt>
                <c:pt idx="22">
                  <c:v>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84-499D-892C-7CDB09BBF5F8}"/>
            </c:ext>
          </c:extLst>
        </c:ser>
        <c:ser>
          <c:idx val="14"/>
          <c:order val="13"/>
          <c:tx>
            <c:strRef>
              <c:f>'OLD Gen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Ref'!$E$16:$AM$16</c15:sqref>
                  </c15:fullRef>
                </c:ext>
              </c:extLst>
              <c:f>('Gen Ref'!$E$16,'Gen Ref'!$G$16:$H$16,'Gen Ref'!$J$16:$K$16,'Gen Ref'!$M$16:$N$16,'Gen Ref'!$P$16:$Q$16,'Gen Ref'!$S$16:$T$16,'Gen Ref'!$V$16:$W$16,'Gen Ref'!$Y$16:$Z$16,'Gen Ref'!$AB$16:$AC$16,'Gen Ref'!$AE$16:$AF$16,'Gen Ref'!$AH$16:$AI$16,'Gen Ref'!$AK$16:$AL$16)</c:f>
              <c:numCache>
                <c:formatCode>General</c:formatCode>
                <c:ptCount val="23"/>
                <c:pt idx="0">
                  <c:v>49</c:v>
                </c:pt>
                <c:pt idx="1">
                  <c:v>106.19</c:v>
                </c:pt>
                <c:pt idx="2">
                  <c:v>129.66999999999999</c:v>
                </c:pt>
                <c:pt idx="3">
                  <c:v>0</c:v>
                </c:pt>
                <c:pt idx="4">
                  <c:v>0</c:v>
                </c:pt>
                <c:pt idx="5">
                  <c:v>54.409213281335191</c:v>
                </c:pt>
                <c:pt idx="6">
                  <c:v>70.499430040928388</c:v>
                </c:pt>
                <c:pt idx="7">
                  <c:v>0</c:v>
                </c:pt>
                <c:pt idx="8">
                  <c:v>0</c:v>
                </c:pt>
                <c:pt idx="9">
                  <c:v>102.88620040973601</c:v>
                </c:pt>
                <c:pt idx="10">
                  <c:v>131.215656790716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154.24382</c:v>
                </c:pt>
                <c:pt idx="16">
                  <c:v>198.035934</c:v>
                </c:pt>
                <c:pt idx="17">
                  <c:v>87.0063065273809</c:v>
                </c:pt>
                <c:pt idx="18">
                  <c:v>135.94092304719999</c:v>
                </c:pt>
                <c:pt idx="19">
                  <c:v>163.5654557153488</c:v>
                </c:pt>
                <c:pt idx="20">
                  <c:v>208.45700177724555</c:v>
                </c:pt>
                <c:pt idx="21">
                  <c:v>155</c:v>
                </c:pt>
                <c:pt idx="22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684-499D-892C-7CDB09BBF5F8}"/>
            </c:ext>
          </c:extLst>
        </c:ser>
        <c:ser>
          <c:idx val="16"/>
          <c:order val="14"/>
          <c:tx>
            <c:strRef>
              <c:f>'OLD Gen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Ref'!$E$13:$AM$13</c15:sqref>
                  </c15:fullRef>
                </c:ext>
              </c:extLst>
              <c:f>('Gen Ref'!$E$13,'Gen Ref'!$G$13:$H$13,'Gen Ref'!$J$13:$K$13,'Gen Ref'!$M$13:$N$13,'Gen Ref'!$P$13:$Q$13,'Gen Ref'!$S$13:$T$13,'Gen Ref'!$V$13:$W$13,'Gen Ref'!$Y$13:$Z$13,'Gen Ref'!$AB$13:$AC$13,'Gen Ref'!$AE$13:$AF$13,'Gen Ref'!$AH$13:$AI$13,'Gen Ref'!$AK$13:$AL$13)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684-499D-892C-7CDB09BBF5F8}"/>
            </c:ext>
          </c:extLst>
        </c:ser>
        <c:ser>
          <c:idx val="8"/>
          <c:order val="15"/>
          <c:tx>
            <c:strRef>
              <c:f>'OLD Gen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Ref'!$E$1:$AL$2</c15:sqref>
                  </c15:fullRef>
                </c:ext>
              </c:extLst>
              <c:f>('Gen Ref'!$E$1:$E$2,'Gen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Ref'!$E$17:$AM$17</c15:sqref>
                  </c15:fullRef>
                </c:ext>
              </c:extLst>
              <c:f>('Gen Ref'!$E$17,'Gen Ref'!$G$17:$H$17,'Gen Ref'!$J$17:$K$17,'Gen Ref'!$M$17:$N$17,'Gen Ref'!$P$17:$Q$17,'Gen Ref'!$S$17:$T$17,'Gen Ref'!$V$17:$W$17,'Gen Ref'!$Y$17:$Z$17,'Gen Ref'!$AB$17:$AC$17,'Gen Ref'!$AE$17:$AF$17,'Gen Ref'!$AH$17:$AI$17,'Gen Ref'!$AK$17:$AL$17)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5.5540850085275081E-6</c:v>
                </c:pt>
                <c:pt idx="4">
                  <c:v>1.8657417548916666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3.2283119322752599E-7</c:v>
                </c:pt>
                <c:pt idx="20">
                  <c:v>1.9187420608304607E-7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684-499D-892C-7CDB09BBF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57664"/>
        <c:axId val="533258320"/>
        <c:extLst>
          <c:ext xmlns:c15="http://schemas.microsoft.com/office/drawing/2012/chart" uri="{02D57815-91ED-43cb-92C2-25804820EDAC}">
            <c15:filteredLineSeries>
              <c15:ser>
                <c:idx val="15"/>
                <c:order val="16"/>
                <c:tx>
                  <c:strRef>
                    <c:extLst>
                      <c:ext uri="{02D57815-91ED-43cb-92C2-25804820EDAC}">
                        <c15:formulaRef>
                          <c15:sqref>'OLD Gen IRA'!$V$1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9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'Gen Ref'!$E$19:$AM$19</c15:sqref>
                        </c15:fullRef>
                        <c15:formulaRef>
                          <c15:sqref>('Gen Ref'!$E$19,'Gen Ref'!$G$19:$H$19,'Gen Ref'!$J$19:$K$19,'Gen Ref'!$M$19:$N$19,'Gen Ref'!$P$19:$Q$19,'Gen Ref'!$S$19:$T$19,'Gen Ref'!$V$19:$W$19,'Gen Ref'!$Y$19:$Z$19,'Gen Ref'!$AB$19:$AC$19,'Gen Ref'!$AE$19:$AF$19,'Gen Ref'!$AH$19:$AI$19,'Gen Ref'!$AK$19:$AL$19)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4196</c:v>
                      </c:pt>
                      <c:pt idx="1">
                        <c:v>4220.92</c:v>
                      </c:pt>
                      <c:pt idx="2">
                        <c:v>4503.34</c:v>
                      </c:pt>
                      <c:pt idx="3">
                        <c:v>4276.2736073835413</c:v>
                      </c:pt>
                      <c:pt idx="4">
                        <c:v>4394.1225307403301</c:v>
                      </c:pt>
                      <c:pt idx="5">
                        <c:v>4675.1017153540415</c:v>
                      </c:pt>
                      <c:pt idx="6">
                        <c:v>5039.2755907238443</c:v>
                      </c:pt>
                      <c:pt idx="7">
                        <c:v>4245.4332466372889</c:v>
                      </c:pt>
                      <c:pt idx="8">
                        <c:v>4259.2549407016759</c:v>
                      </c:pt>
                      <c:pt idx="9">
                        <c:v>4480.870432310433</c:v>
                      </c:pt>
                      <c:pt idx="10">
                        <c:v>4773.8190823954938</c:v>
                      </c:pt>
                      <c:pt idx="11">
                        <c:v>4295.4768508658699</c:v>
                      </c:pt>
                      <c:pt idx="12">
                        <c:v>4422.2604568606403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4195.5732420000004</c:v>
                      </c:pt>
                      <c:pt idx="16">
                        <c:v>4340.6010740000002</c:v>
                      </c:pt>
                      <c:pt idx="17">
                        <c:v>4358.2573534613803</c:v>
                      </c:pt>
                      <c:pt idx="18">
                        <c:v>4518.1201541980399</c:v>
                      </c:pt>
                      <c:pt idx="19">
                        <c:v>4017.3498912562295</c:v>
                      </c:pt>
                      <c:pt idx="20">
                        <c:v>4160.6904214107053</c:v>
                      </c:pt>
                      <c:pt idx="21">
                        <c:v>4892</c:v>
                      </c:pt>
                      <c:pt idx="22">
                        <c:v>5632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9684-499D-892C-7CDB09BBF5F8}"/>
                  </c:ext>
                </c:extLst>
              </c15:ser>
            </c15:filteredLineSeries>
          </c:ext>
        </c:extLst>
      </c:line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(TWh)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IRA-Ref'!$E$3:$AB$3</c15:sqref>
                  </c15:fullRef>
                </c:ext>
              </c:extLst>
              <c:f>'Gen IRA-Ref'!$E$3:$AA$3</c:f>
              <c:numCache>
                <c:formatCode>General</c:formatCode>
                <c:ptCount val="23"/>
                <c:pt idx="0">
                  <c:v>778</c:v>
                </c:pt>
                <c:pt idx="1">
                  <c:v>668.73800000000006</c:v>
                </c:pt>
                <c:pt idx="2">
                  <c:v>769.91600000000005</c:v>
                </c:pt>
                <c:pt idx="3">
                  <c:v>433.37643083249617</c:v>
                </c:pt>
                <c:pt idx="4">
                  <c:v>646.63150204323858</c:v>
                </c:pt>
                <c:pt idx="5">
                  <c:v>788.67172599000003</c:v>
                </c:pt>
                <c:pt idx="6">
                  <c:v>738.32376765399999</c:v>
                </c:pt>
                <c:pt idx="7">
                  <c:v>704.98958836146517</c:v>
                </c:pt>
                <c:pt idx="8">
                  <c:v>704.98958836146448</c:v>
                </c:pt>
                <c:pt idx="9">
                  <c:v>628.48204764948002</c:v>
                </c:pt>
                <c:pt idx="10">
                  <c:v>733.72959353928002</c:v>
                </c:pt>
                <c:pt idx="11">
                  <c:v>509.54177865062422</c:v>
                </c:pt>
                <c:pt idx="12">
                  <c:v>677.9494640645529</c:v>
                </c:pt>
                <c:pt idx="13">
                  <c:v>797.5</c:v>
                </c:pt>
                <c:pt idx="14">
                  <c:v>797.52304680000009</c:v>
                </c:pt>
                <c:pt idx="15">
                  <c:v>679.12219200000004</c:v>
                </c:pt>
                <c:pt idx="16">
                  <c:v>754.86395300000004</c:v>
                </c:pt>
                <c:pt idx="17">
                  <c:v>762.49630831831598</c:v>
                </c:pt>
                <c:pt idx="18">
                  <c:v>738.39725001100101</c:v>
                </c:pt>
                <c:pt idx="19">
                  <c:v>749.59585311885974</c:v>
                </c:pt>
                <c:pt idx="20">
                  <c:v>752.29839269113972</c:v>
                </c:pt>
                <c:pt idx="21">
                  <c:v>791</c:v>
                </c:pt>
                <c:pt idx="22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88-4490-8BC4-8E856E52FEB7}"/>
            </c:ext>
          </c:extLst>
        </c:ser>
        <c:ser>
          <c:idx val="2"/>
          <c:order val="1"/>
          <c:tx>
            <c:strRef>
              <c:f>'OLD Gen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IRA-Ref'!$E$4:$AB$4</c15:sqref>
                  </c15:fullRef>
                </c:ext>
              </c:extLst>
              <c:f>'Gen IRA-Ref'!$E$4:$AA$4</c:f>
              <c:numCache>
                <c:formatCode>General</c:formatCode>
                <c:ptCount val="23"/>
                <c:pt idx="1">
                  <c:v>24.282699999999998</c:v>
                </c:pt>
                <c:pt idx="2">
                  <c:v>32.377000000000002</c:v>
                </c:pt>
                <c:pt idx="3">
                  <c:v>13.292799669707456</c:v>
                </c:pt>
                <c:pt idx="4">
                  <c:v>2.719130584749917E-5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29.607262934940106</c:v>
                </c:pt>
                <c:pt idx="20">
                  <c:v>29.646548074984498</c:v>
                </c:pt>
                <c:pt idx="21">
                  <c:v>4</c:v>
                </c:pt>
                <c:pt idx="2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88-4490-8BC4-8E856E52FEB7}"/>
            </c:ext>
          </c:extLst>
        </c:ser>
        <c:ser>
          <c:idx val="0"/>
          <c:order val="2"/>
          <c:tx>
            <c:strRef>
              <c:f>'OLD Gen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IRA-Ref'!$E$5:$AB$5</c15:sqref>
                  </c15:fullRef>
                </c:ext>
              </c:extLst>
              <c:f>'Gen IRA-Ref'!$E$5:$AA$5</c:f>
              <c:numCache>
                <c:formatCode>General</c:formatCode>
                <c:ptCount val="23"/>
                <c:pt idx="0">
                  <c:v>260</c:v>
                </c:pt>
                <c:pt idx="1">
                  <c:v>282.512</c:v>
                </c:pt>
                <c:pt idx="2">
                  <c:v>282.512</c:v>
                </c:pt>
                <c:pt idx="3">
                  <c:v>262.72186797209196</c:v>
                </c:pt>
                <c:pt idx="4">
                  <c:v>253.89200025245046</c:v>
                </c:pt>
                <c:pt idx="5">
                  <c:v>300.31458305299998</c:v>
                </c:pt>
                <c:pt idx="6">
                  <c:v>296.18283833264002</c:v>
                </c:pt>
                <c:pt idx="7">
                  <c:v>292.25584976195023</c:v>
                </c:pt>
                <c:pt idx="8">
                  <c:v>292.25584976195023</c:v>
                </c:pt>
                <c:pt idx="9">
                  <c:v>304.93052316701198</c:v>
                </c:pt>
                <c:pt idx="10">
                  <c:v>302.75233022717396</c:v>
                </c:pt>
                <c:pt idx="11">
                  <c:v>313.1641188053477</c:v>
                </c:pt>
                <c:pt idx="12">
                  <c:v>319.55456404809911</c:v>
                </c:pt>
                <c:pt idx="13">
                  <c:v>286.5</c:v>
                </c:pt>
                <c:pt idx="14">
                  <c:v>286.49395859999998</c:v>
                </c:pt>
                <c:pt idx="15">
                  <c:v>296.67837500000002</c:v>
                </c:pt>
                <c:pt idx="16">
                  <c:v>285.11086999999998</c:v>
                </c:pt>
                <c:pt idx="17">
                  <c:v>302.32521400238301</c:v>
                </c:pt>
                <c:pt idx="18">
                  <c:v>302.80770179154001</c:v>
                </c:pt>
                <c:pt idx="19">
                  <c:v>258.55096966893689</c:v>
                </c:pt>
                <c:pt idx="20">
                  <c:v>277.4283611946189</c:v>
                </c:pt>
                <c:pt idx="21">
                  <c:v>304</c:v>
                </c:pt>
                <c:pt idx="22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88-4490-8BC4-8E856E52FEB7}"/>
            </c:ext>
          </c:extLst>
        </c:ser>
        <c:ser>
          <c:idx val="7"/>
          <c:order val="3"/>
          <c:tx>
            <c:strRef>
              <c:f>'OLD Gen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IRA-Ref'!$E$6:$AB$6</c15:sqref>
                  </c15:fullRef>
                </c:ext>
              </c:extLst>
              <c:f>'Gen IRA-Ref'!$E$6:$AA$6</c:f>
              <c:numCache>
                <c:formatCode>General</c:formatCode>
                <c:ptCount val="23"/>
                <c:pt idx="0">
                  <c:v>71</c:v>
                </c:pt>
                <c:pt idx="1">
                  <c:v>22.036899999999999</c:v>
                </c:pt>
                <c:pt idx="2">
                  <c:v>4.2482399999999997E-2</c:v>
                </c:pt>
                <c:pt idx="3">
                  <c:v>64.878332451878009</c:v>
                </c:pt>
                <c:pt idx="4">
                  <c:v>63.64822543414747</c:v>
                </c:pt>
                <c:pt idx="5">
                  <c:v>45.595447917887469</c:v>
                </c:pt>
                <c:pt idx="6">
                  <c:v>41.30745144530124</c:v>
                </c:pt>
                <c:pt idx="7">
                  <c:v>44.583056832670671</c:v>
                </c:pt>
                <c:pt idx="8">
                  <c:v>41.811645471349657</c:v>
                </c:pt>
                <c:pt idx="9">
                  <c:v>37.748536098919999</c:v>
                </c:pt>
                <c:pt idx="10">
                  <c:v>38.414524655541996</c:v>
                </c:pt>
                <c:pt idx="11">
                  <c:v>41.780503020337029</c:v>
                </c:pt>
                <c:pt idx="12">
                  <c:v>40.349152724579035</c:v>
                </c:pt>
                <c:pt idx="13">
                  <c:v>10.6</c:v>
                </c:pt>
                <c:pt idx="14">
                  <c:v>21.794618800000002</c:v>
                </c:pt>
                <c:pt idx="15">
                  <c:v>56.882835</c:v>
                </c:pt>
                <c:pt idx="16">
                  <c:v>60.584315999999994</c:v>
                </c:pt>
                <c:pt idx="17">
                  <c:v>17.539007097368</c:v>
                </c:pt>
                <c:pt idx="18">
                  <c:v>16.148640057560101</c:v>
                </c:pt>
                <c:pt idx="19">
                  <c:v>58.657422811399279</c:v>
                </c:pt>
                <c:pt idx="20">
                  <c:v>56.563323830485466</c:v>
                </c:pt>
                <c:pt idx="21">
                  <c:v>41</c:v>
                </c:pt>
                <c:pt idx="2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88-4490-8BC4-8E856E52FEB7}"/>
            </c:ext>
          </c:extLst>
        </c:ser>
        <c:ser>
          <c:idx val="10"/>
          <c:order val="4"/>
          <c:tx>
            <c:strRef>
              <c:f>'OLD Gen IRA'!$U$1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IRA-Ref'!$E$18:$AB$18</c15:sqref>
                  </c15:fullRef>
                </c:ext>
              </c:extLst>
              <c:f>'Gen IRA-Ref'!$E$18:$AA$18</c:f>
              <c:numCache>
                <c:formatCode>General</c:formatCode>
                <c:ptCount val="23"/>
                <c:pt idx="1">
                  <c:v>27.876999999999999</c:v>
                </c:pt>
                <c:pt idx="2">
                  <c:v>12.595700000000001</c:v>
                </c:pt>
                <c:pt idx="3">
                  <c:v>80.434202357614041</c:v>
                </c:pt>
                <c:pt idx="4">
                  <c:v>44.861826726684569</c:v>
                </c:pt>
                <c:pt idx="5">
                  <c:v>35.438738063191998</c:v>
                </c:pt>
                <c:pt idx="6">
                  <c:v>38.704500244636002</c:v>
                </c:pt>
                <c:pt idx="7">
                  <c:v>33.66006762189668</c:v>
                </c:pt>
                <c:pt idx="8">
                  <c:v>32.215430794665096</c:v>
                </c:pt>
                <c:pt idx="9">
                  <c:v>29.425405503298002</c:v>
                </c:pt>
                <c:pt idx="10">
                  <c:v>29.359927696479996</c:v>
                </c:pt>
                <c:pt idx="11">
                  <c:v>0</c:v>
                </c:pt>
                <c:pt idx="12">
                  <c:v>0</c:v>
                </c:pt>
                <c:pt idx="13">
                  <c:v>56.9</c:v>
                </c:pt>
                <c:pt idx="14">
                  <c:v>56.878232800000006</c:v>
                </c:pt>
                <c:pt idx="15">
                  <c:v>3.936925</c:v>
                </c:pt>
                <c:pt idx="16">
                  <c:v>3.8828450000000001</c:v>
                </c:pt>
                <c:pt idx="17">
                  <c:v>85.7579116462435</c:v>
                </c:pt>
                <c:pt idx="18">
                  <c:v>66.899651319493003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88-4490-8BC4-8E856E52FEB7}"/>
            </c:ext>
          </c:extLst>
        </c:ser>
        <c:ser>
          <c:idx val="3"/>
          <c:order val="5"/>
          <c:tx>
            <c:strRef>
              <c:f>'OLD Gen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IRA-Ref'!$E$7:$AB$7</c15:sqref>
                  </c15:fullRef>
                </c:ext>
              </c:extLst>
              <c:f>'Gen IRA-Ref'!$E$7:$AA$7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2.8096319105617976E-7</c:v>
                </c:pt>
                <c:pt idx="20">
                  <c:v>5.068942259158181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88-4490-8BC4-8E856E52FEB7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IRA-Ref'!$E$8:$AB$8</c15:sqref>
                  </c15:fullRef>
                </c:ext>
              </c:extLst>
              <c:f>'Gen IRA-Ref'!$E$8:$AA$8</c:f>
              <c:numCache>
                <c:formatCode>General</c:formatCode>
                <c:ptCount val="23"/>
                <c:pt idx="0">
                  <c:v>899</c:v>
                </c:pt>
                <c:pt idx="1">
                  <c:v>434.37099999999998</c:v>
                </c:pt>
                <c:pt idx="2">
                  <c:v>188.615341</c:v>
                </c:pt>
                <c:pt idx="3">
                  <c:v>718.0843109081078</c:v>
                </c:pt>
                <c:pt idx="4">
                  <c:v>4.7628789572194412</c:v>
                </c:pt>
                <c:pt idx="5">
                  <c:v>737.35794822580669</c:v>
                </c:pt>
                <c:pt idx="6">
                  <c:v>219.44447723121795</c:v>
                </c:pt>
                <c:pt idx="7">
                  <c:v>873.1096589540623</c:v>
                </c:pt>
                <c:pt idx="8">
                  <c:v>562.57677524137239</c:v>
                </c:pt>
                <c:pt idx="9">
                  <c:v>554.08002080449307</c:v>
                </c:pt>
                <c:pt idx="10">
                  <c:v>242.78762978746306</c:v>
                </c:pt>
                <c:pt idx="11">
                  <c:v>361.75902028209003</c:v>
                </c:pt>
                <c:pt idx="12">
                  <c:v>198.30435250756994</c:v>
                </c:pt>
                <c:pt idx="13">
                  <c:v>669.7</c:v>
                </c:pt>
                <c:pt idx="14">
                  <c:v>521.06250179999995</c:v>
                </c:pt>
                <c:pt idx="15">
                  <c:v>485.20886200000001</c:v>
                </c:pt>
                <c:pt idx="16">
                  <c:v>137.58805799999999</c:v>
                </c:pt>
                <c:pt idx="17">
                  <c:v>696.42600368404499</c:v>
                </c:pt>
                <c:pt idx="18">
                  <c:v>72.057770319517104</c:v>
                </c:pt>
                <c:pt idx="19">
                  <c:v>668.25467992476388</c:v>
                </c:pt>
                <c:pt idx="20">
                  <c:v>464.65810118434644</c:v>
                </c:pt>
                <c:pt idx="21">
                  <c:v>654</c:v>
                </c:pt>
                <c:pt idx="22">
                  <c:v>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88-4490-8BC4-8E856E52FEB7}"/>
            </c:ext>
          </c:extLst>
        </c:ser>
        <c:ser>
          <c:idx val="13"/>
          <c:order val="7"/>
          <c:tx>
            <c:strRef>
              <c:f>'OLD Gen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IRA-Ref'!$E$9:$AB$9</c15:sqref>
                  </c15:fullRef>
                </c:ext>
              </c:extLst>
              <c:f>'Gen IRA-Ref'!$E$9:$AA$9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8.5405725996646314E-6</c:v>
                </c:pt>
                <c:pt idx="4">
                  <c:v>517.18655305741913</c:v>
                </c:pt>
                <c:pt idx="5">
                  <c:v>1.3633230176079996</c:v>
                </c:pt>
                <c:pt idx="6">
                  <c:v>2.1016274700519238E-2</c:v>
                </c:pt>
                <c:pt idx="7">
                  <c:v>0</c:v>
                </c:pt>
                <c:pt idx="8">
                  <c:v>5.2556903330652327</c:v>
                </c:pt>
                <c:pt idx="9">
                  <c:v>3.7867657298880002</c:v>
                </c:pt>
                <c:pt idx="10">
                  <c:v>65.855895845160006</c:v>
                </c:pt>
                <c:pt idx="11">
                  <c:v>16.967618495208001</c:v>
                </c:pt>
                <c:pt idx="12">
                  <c:v>135.28232271866401</c:v>
                </c:pt>
                <c:pt idx="13">
                  <c:v>0</c:v>
                </c:pt>
                <c:pt idx="14">
                  <c:v>127.52602020000002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269.38930690071402</c:v>
                </c:pt>
                <c:pt idx="19">
                  <c:v>5.9550615318193583E-7</c:v>
                </c:pt>
                <c:pt idx="20">
                  <c:v>176.4432861855949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88-4490-8BC4-8E856E52FEB7}"/>
            </c:ext>
          </c:extLst>
        </c:ser>
        <c:ser>
          <c:idx val="4"/>
          <c:order val="8"/>
          <c:tx>
            <c:strRef>
              <c:f>'OLD Gen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IRA-Ref'!$E$10:$AB$10</c15:sqref>
                  </c15:fullRef>
                </c:ext>
              </c:extLst>
              <c:f>'Gen IRA-Ref'!$E$10:$AA$10</c:f>
              <c:numCache>
                <c:formatCode>General</c:formatCode>
                <c:ptCount val="23"/>
                <c:pt idx="0">
                  <c:v>1575</c:v>
                </c:pt>
                <c:pt idx="1">
                  <c:v>1569.99</c:v>
                </c:pt>
                <c:pt idx="2">
                  <c:v>747.58699999999999</c:v>
                </c:pt>
                <c:pt idx="3">
                  <c:v>1432.9423258536262</c:v>
                </c:pt>
                <c:pt idx="4">
                  <c:v>956.54968040856102</c:v>
                </c:pt>
                <c:pt idx="5">
                  <c:v>1544.6627410841575</c:v>
                </c:pt>
                <c:pt idx="6">
                  <c:v>1207.7292004227729</c:v>
                </c:pt>
                <c:pt idx="7">
                  <c:v>718.01826184029744</c:v>
                </c:pt>
                <c:pt idx="8">
                  <c:v>441.55194565338962</c:v>
                </c:pt>
                <c:pt idx="9">
                  <c:v>1659.3104966768642</c:v>
                </c:pt>
                <c:pt idx="10">
                  <c:v>1676.5253190707781</c:v>
                </c:pt>
                <c:pt idx="11">
                  <c:v>1881.8527558148658</c:v>
                </c:pt>
                <c:pt idx="12">
                  <c:v>1582.8259722245059</c:v>
                </c:pt>
                <c:pt idx="13">
                  <c:v>1748.1</c:v>
                </c:pt>
                <c:pt idx="14">
                  <c:v>1554.4763246000007</c:v>
                </c:pt>
                <c:pt idx="15">
                  <c:v>1208.7621760000002</c:v>
                </c:pt>
                <c:pt idx="16">
                  <c:v>762.81127900000001</c:v>
                </c:pt>
                <c:pt idx="17">
                  <c:v>1241.8854264155</c:v>
                </c:pt>
                <c:pt idx="18">
                  <c:v>672.02672594786895</c:v>
                </c:pt>
                <c:pt idx="19">
                  <c:v>1136.6706528647974</c:v>
                </c:pt>
                <c:pt idx="20">
                  <c:v>1242.9234083217041</c:v>
                </c:pt>
                <c:pt idx="21">
                  <c:v>966</c:v>
                </c:pt>
                <c:pt idx="22">
                  <c:v>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88-4490-8BC4-8E856E52FEB7}"/>
            </c:ext>
          </c:extLst>
        </c:ser>
        <c:ser>
          <c:idx val="5"/>
          <c:order val="9"/>
          <c:tx>
            <c:strRef>
              <c:f>'OLD Gen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IRA-Ref'!$E$11:$AB$11</c15:sqref>
                  </c15:fullRef>
                </c:ext>
              </c:extLst>
              <c:f>'Gen IRA-Ref'!$E$11:$AA$11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3.9148938794181755E-5</c:v>
                </c:pt>
                <c:pt idx="4">
                  <c:v>1.6847374405851126E-3</c:v>
                </c:pt>
                <c:pt idx="5">
                  <c:v>2.0809608855539041</c:v>
                </c:pt>
                <c:pt idx="6">
                  <c:v>449.13299348752054</c:v>
                </c:pt>
                <c:pt idx="7">
                  <c:v>0</c:v>
                </c:pt>
                <c:pt idx="8">
                  <c:v>0</c:v>
                </c:pt>
                <c:pt idx="9">
                  <c:v>24.402802154304002</c:v>
                </c:pt>
                <c:pt idx="10">
                  <c:v>49.545060596784005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78.292293000000015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2.6280814524380833E-6</c:v>
                </c:pt>
                <c:pt idx="20">
                  <c:v>0.55844040232428238</c:v>
                </c:pt>
                <c:pt idx="21">
                  <c:v>4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88-4490-8BC4-8E856E52FEB7}"/>
            </c:ext>
          </c:extLst>
        </c:ser>
        <c:ser>
          <c:idx val="6"/>
          <c:order val="10"/>
          <c:tx>
            <c:strRef>
              <c:f>'OLD Gen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IRA-Ref'!$E$12:$AB$12</c15:sqref>
                  </c15:fullRef>
                </c:ext>
              </c:extLst>
              <c:f>'Gen IRA-Ref'!$E$12:$AA$12</c:f>
              <c:numCache>
                <c:formatCode>General</c:formatCode>
                <c:ptCount val="23"/>
                <c:pt idx="0">
                  <c:v>29</c:v>
                </c:pt>
                <c:pt idx="1">
                  <c:v>208.99799999999999</c:v>
                </c:pt>
                <c:pt idx="2">
                  <c:v>259.93799999999999</c:v>
                </c:pt>
                <c:pt idx="3">
                  <c:v>47.849576145368857</c:v>
                </c:pt>
                <c:pt idx="4">
                  <c:v>44.695549693882278</c:v>
                </c:pt>
                <c:pt idx="5">
                  <c:v>44.052829833980695</c:v>
                </c:pt>
                <c:pt idx="6">
                  <c:v>34.550420035031848</c:v>
                </c:pt>
                <c:pt idx="7">
                  <c:v>291.9027586900458</c:v>
                </c:pt>
                <c:pt idx="8">
                  <c:v>271.3795542729041</c:v>
                </c:pt>
                <c:pt idx="9">
                  <c:v>131.86675698600601</c:v>
                </c:pt>
                <c:pt idx="10">
                  <c:v>77.794003209897994</c:v>
                </c:pt>
                <c:pt idx="11">
                  <c:v>59.742418197060402</c:v>
                </c:pt>
                <c:pt idx="12">
                  <c:v>67.134729431833165</c:v>
                </c:pt>
                <c:pt idx="13">
                  <c:v>143.6</c:v>
                </c:pt>
                <c:pt idx="14">
                  <c:v>150.45120360000001</c:v>
                </c:pt>
                <c:pt idx="15">
                  <c:v>51.100462</c:v>
                </c:pt>
                <c:pt idx="16">
                  <c:v>58.376089</c:v>
                </c:pt>
                <c:pt idx="17">
                  <c:v>61.297590182562402</c:v>
                </c:pt>
                <c:pt idx="18">
                  <c:v>59.7648729811621</c:v>
                </c:pt>
                <c:pt idx="19">
                  <c:v>55.044681682467093</c:v>
                </c:pt>
                <c:pt idx="20">
                  <c:v>79.704062644214375</c:v>
                </c:pt>
                <c:pt idx="21">
                  <c:v>6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88-4490-8BC4-8E856E52FEB7}"/>
            </c:ext>
          </c:extLst>
        </c:ser>
        <c:ser>
          <c:idx val="11"/>
          <c:order val="11"/>
          <c:tx>
            <c:strRef>
              <c:f>'OLD Gen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IRA-Ref'!$E$14:$AB$14</c15:sqref>
                  </c15:fullRef>
                </c:ext>
              </c:extLst>
              <c:f>'Gen IRA-Ref'!$E$14:$AA$14</c:f>
              <c:numCache>
                <c:formatCode>General</c:formatCode>
                <c:ptCount val="23"/>
                <c:pt idx="0">
                  <c:v>380</c:v>
                </c:pt>
                <c:pt idx="1">
                  <c:v>733.78869999999995</c:v>
                </c:pt>
                <c:pt idx="2">
                  <c:v>1598.2755999999999</c:v>
                </c:pt>
                <c:pt idx="3">
                  <c:v>805.39458263481345</c:v>
                </c:pt>
                <c:pt idx="4">
                  <c:v>1166.602882350702</c:v>
                </c:pt>
                <c:pt idx="5">
                  <c:v>576.46441195340219</c:v>
                </c:pt>
                <c:pt idx="6">
                  <c:v>1131.8939186125192</c:v>
                </c:pt>
                <c:pt idx="7">
                  <c:v>837.61285550374407</c:v>
                </c:pt>
                <c:pt idx="8">
                  <c:v>1153.980985739865</c:v>
                </c:pt>
                <c:pt idx="9">
                  <c:v>712.35042445978252</c:v>
                </c:pt>
                <c:pt idx="10">
                  <c:v>844.09715084927473</c:v>
                </c:pt>
                <c:pt idx="11">
                  <c:v>765.79960945337939</c:v>
                </c:pt>
                <c:pt idx="12">
                  <c:v>890.32611025045185</c:v>
                </c:pt>
                <c:pt idx="13">
                  <c:v>650.1</c:v>
                </c:pt>
                <c:pt idx="14">
                  <c:v>568.55732620000003</c:v>
                </c:pt>
                <c:pt idx="15">
                  <c:v>779.59555</c:v>
                </c:pt>
                <c:pt idx="16">
                  <c:v>1232.7311100000002</c:v>
                </c:pt>
                <c:pt idx="17">
                  <c:v>686.13375373350698</c:v>
                </c:pt>
                <c:pt idx="18">
                  <c:v>1273.89909069533</c:v>
                </c:pt>
                <c:pt idx="19">
                  <c:v>630.9182465963612</c:v>
                </c:pt>
                <c:pt idx="20">
                  <c:v>627.44198336755585</c:v>
                </c:pt>
                <c:pt idx="21">
                  <c:v>1095</c:v>
                </c:pt>
                <c:pt idx="22">
                  <c:v>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88-4490-8BC4-8E856E52FEB7}"/>
            </c:ext>
          </c:extLst>
        </c:ser>
        <c:ser>
          <c:idx val="12"/>
          <c:order val="12"/>
          <c:tx>
            <c:strRef>
              <c:f>'OLD Gen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IRA-Ref'!$E$15:$AB$15</c15:sqref>
                  </c15:fullRef>
                </c:ext>
              </c:extLst>
              <c:f>'Gen IRA-Ref'!$E$15:$AA$15</c:f>
              <c:numCache>
                <c:formatCode>General</c:formatCode>
                <c:ptCount val="23"/>
                <c:pt idx="0">
                  <c:v>115</c:v>
                </c:pt>
                <c:pt idx="1">
                  <c:v>431.846</c:v>
                </c:pt>
                <c:pt idx="2">
                  <c:v>929.57892199999992</c:v>
                </c:pt>
                <c:pt idx="3">
                  <c:v>417.29912531424117</c:v>
                </c:pt>
                <c:pt idx="4">
                  <c:v>951.88258142941822</c:v>
                </c:pt>
                <c:pt idx="5">
                  <c:v>544.68979204811819</c:v>
                </c:pt>
                <c:pt idx="6">
                  <c:v>873.98561769199569</c:v>
                </c:pt>
                <c:pt idx="7">
                  <c:v>449.30114907115683</c:v>
                </c:pt>
                <c:pt idx="8">
                  <c:v>741.55578931193031</c:v>
                </c:pt>
                <c:pt idx="9">
                  <c:v>348.8612526442613</c:v>
                </c:pt>
                <c:pt idx="10">
                  <c:v>386.07424052751423</c:v>
                </c:pt>
                <c:pt idx="11">
                  <c:v>333.0558868586694</c:v>
                </c:pt>
                <c:pt idx="12">
                  <c:v>369.66026457638668</c:v>
                </c:pt>
                <c:pt idx="13">
                  <c:v>516.5</c:v>
                </c:pt>
                <c:pt idx="14">
                  <c:v>423.36172020000004</c:v>
                </c:pt>
                <c:pt idx="15">
                  <c:v>549.95623699999999</c:v>
                </c:pt>
                <c:pt idx="16">
                  <c:v>840.90923800000007</c:v>
                </c:pt>
                <c:pt idx="17">
                  <c:v>417.38983185406698</c:v>
                </c:pt>
                <c:pt idx="18">
                  <c:v>866.61336415875599</c:v>
                </c:pt>
                <c:pt idx="19">
                  <c:v>363.4490631430653</c:v>
                </c:pt>
                <c:pt idx="20">
                  <c:v>345.83569838629279</c:v>
                </c:pt>
                <c:pt idx="21">
                  <c:v>592</c:v>
                </c:pt>
                <c:pt idx="22">
                  <c:v>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88-4490-8BC4-8E856E52FEB7}"/>
            </c:ext>
          </c:extLst>
        </c:ser>
        <c:ser>
          <c:idx val="14"/>
          <c:order val="13"/>
          <c:tx>
            <c:strRef>
              <c:f>'OLD Gen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IRA-Ref'!$E$16:$AB$16</c15:sqref>
                  </c15:fullRef>
                </c:ext>
              </c:extLst>
              <c:f>'Gen IRA-Ref'!$E$16:$AA$16</c:f>
              <c:numCache>
                <c:formatCode>General</c:formatCode>
                <c:ptCount val="23"/>
                <c:pt idx="0">
                  <c:v>49</c:v>
                </c:pt>
                <c:pt idx="1">
                  <c:v>106.19</c:v>
                </c:pt>
                <c:pt idx="2">
                  <c:v>143.01900000000001</c:v>
                </c:pt>
                <c:pt idx="3">
                  <c:v>0</c:v>
                </c:pt>
                <c:pt idx="4">
                  <c:v>0</c:v>
                </c:pt>
                <c:pt idx="5">
                  <c:v>54.409213281335191</c:v>
                </c:pt>
                <c:pt idx="6">
                  <c:v>47.908285402105996</c:v>
                </c:pt>
                <c:pt idx="7">
                  <c:v>0</c:v>
                </c:pt>
                <c:pt idx="8">
                  <c:v>0</c:v>
                </c:pt>
                <c:pt idx="9">
                  <c:v>102.88620040973601</c:v>
                </c:pt>
                <c:pt idx="10">
                  <c:v>102.88620040973601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154.24382</c:v>
                </c:pt>
                <c:pt idx="16">
                  <c:v>163.24052399999999</c:v>
                </c:pt>
                <c:pt idx="17">
                  <c:v>87.0063065273809</c:v>
                </c:pt>
                <c:pt idx="18">
                  <c:v>129.641000324902</c:v>
                </c:pt>
                <c:pt idx="19">
                  <c:v>163.5654557153488</c:v>
                </c:pt>
                <c:pt idx="20">
                  <c:v>202.69526428596157</c:v>
                </c:pt>
                <c:pt idx="21">
                  <c:v>155</c:v>
                </c:pt>
                <c:pt idx="22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B88-4490-8BC4-8E856E52FEB7}"/>
            </c:ext>
          </c:extLst>
        </c:ser>
        <c:ser>
          <c:idx val="16"/>
          <c:order val="14"/>
          <c:tx>
            <c:strRef>
              <c:f>'OLD Gen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IRA-Ref'!$E$13:$AB$13</c15:sqref>
                  </c15:fullRef>
                </c:ext>
              </c:extLst>
              <c:f>'Gen IRA-Ref'!$E$13:$AA$13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88-4490-8BC4-8E856E52FEB7}"/>
            </c:ext>
          </c:extLst>
        </c:ser>
        <c:ser>
          <c:idx val="8"/>
          <c:order val="15"/>
          <c:tx>
            <c:strRef>
              <c:f>'OLD Gen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'Gen IRA-Ref'!$E$1:$AA$2</c15:sqref>
                  </c15:fullRef>
                </c:ext>
              </c:extLst>
              <c:f>'Gen IRA-Ref'!$E$1:$AA$2</c:f>
              <c:multiLvlStrCache>
                <c:ptCount val="23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  <c:pt idx="19">
                    <c:v>Ref</c:v>
                  </c:pt>
                  <c:pt idx="20">
                    <c:v>IRA</c:v>
                  </c:pt>
                  <c:pt idx="21">
                    <c:v>Ref</c:v>
                  </c:pt>
                  <c:pt idx="22">
                    <c:v>IRA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3">
                    <c:v>E4ST</c:v>
                  </c:pt>
                  <c:pt idx="5">
                    <c:v>GCAM</c:v>
                  </c:pt>
                  <c:pt idx="7">
                    <c:v>Haiku</c:v>
                  </c:pt>
                  <c:pt idx="9">
                    <c:v>IPM-E</c:v>
                  </c:pt>
                  <c:pt idx="11">
                    <c:v>IPM-N</c:v>
                  </c:pt>
                  <c:pt idx="13">
                    <c:v>MARKAL</c:v>
                  </c:pt>
                  <c:pt idx="15">
                    <c:v>NEMS-RHG</c:v>
                  </c:pt>
                  <c:pt idx="17">
                    <c:v>ReEDS</c:v>
                  </c:pt>
                  <c:pt idx="19">
                    <c:v>REGEN</c:v>
                  </c:pt>
                  <c:pt idx="21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'Gen IRA-Ref'!$E$17:$AB$17</c15:sqref>
                  </c15:fullRef>
                </c:ext>
              </c:extLst>
              <c:f>'Gen IRA-Ref'!$E$17:$AA$17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5.5540850085275081E-6</c:v>
                </c:pt>
                <c:pt idx="4">
                  <c:v>1.6340485121271271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3.2283119322752599E-7</c:v>
                </c:pt>
                <c:pt idx="20">
                  <c:v>0.19437849324600931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88-4490-8BC4-8E856E52F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57664"/>
        <c:axId val="533258320"/>
        <c:extLst>
          <c:ext xmlns:c15="http://schemas.microsoft.com/office/drawing/2012/chart" uri="{02D57815-91ED-43cb-92C2-25804820EDAC}">
            <c15:filteredLineSeries>
              <c15:ser>
                <c:idx val="15"/>
                <c:order val="16"/>
                <c:tx>
                  <c:strRef>
                    <c:extLst>
                      <c:ext uri="{02D57815-91ED-43cb-92C2-25804820EDAC}">
                        <c15:formulaRef>
                          <c15:sqref>'OLD Gen IRA'!$V$1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9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'Gen IRA-Ref'!$E$19:$AB$19</c15:sqref>
                        </c15:fullRef>
                        <c15:formulaRef>
                          <c15:sqref>'Gen IRA-Ref'!$E$19:$AA$19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4196</c:v>
                      </c:pt>
                      <c:pt idx="1">
                        <c:v>4220.92</c:v>
                      </c:pt>
                      <c:pt idx="2">
                        <c:v>4562.17</c:v>
                      </c:pt>
                      <c:pt idx="3">
                        <c:v>4276.2736073835413</c:v>
                      </c:pt>
                      <c:pt idx="4">
                        <c:v>4652.3494407945973</c:v>
                      </c:pt>
                      <c:pt idx="5">
                        <c:v>4675.1017153540415</c:v>
                      </c:pt>
                      <c:pt idx="6">
                        <c:v>5079.1844868344415</c:v>
                      </c:pt>
                      <c:pt idx="7">
                        <c:v>4245.4332466372889</c:v>
                      </c:pt>
                      <c:pt idx="8">
                        <c:v>4247.5732549419572</c:v>
                      </c:pt>
                      <c:pt idx="9">
                        <c:v>4480.870432310433</c:v>
                      </c:pt>
                      <c:pt idx="10">
                        <c:v>4544.5024210690963</c:v>
                      </c:pt>
                      <c:pt idx="11">
                        <c:v>4295.4768508658699</c:v>
                      </c:pt>
                      <c:pt idx="12">
                        <c:v>4295.4768508658699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4195.5732420000004</c:v>
                      </c:pt>
                      <c:pt idx="16">
                        <c:v>4202.3701170000004</c:v>
                      </c:pt>
                      <c:pt idx="17">
                        <c:v>4358.2573534613803</c:v>
                      </c:pt>
                      <c:pt idx="18">
                        <c:v>4467.6453745078497</c:v>
                      </c:pt>
                      <c:pt idx="19">
                        <c:v>4017.3498912562295</c:v>
                      </c:pt>
                      <c:pt idx="20">
                        <c:v>4125.365991489266</c:v>
                      </c:pt>
                      <c:pt idx="21">
                        <c:v>4892</c:v>
                      </c:pt>
                      <c:pt idx="22">
                        <c:v>5535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5B88-4490-8BC4-8E856E52FEB7}"/>
                  </c:ext>
                </c:extLst>
              </c15:ser>
            </c15:filteredLineSeries>
          </c:ext>
        </c:extLst>
      </c:line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(TWh)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IRA'!$E$3:$AM$3</c15:sqref>
                  </c15:fullRef>
                </c:ext>
              </c:extLst>
              <c:f>('Cap IRA'!$E$3,'Cap IRA'!$G$3:$H$3,'Cap IRA'!$J$3:$K$3,'Cap IRA'!$M$3:$N$3,'Cap IRA'!$P$3:$Q$3,'Cap IRA'!$S$3:$T$3,'Cap IRA'!$V$3:$W$3,'Cap IRA'!$Y$3:$Z$3,'Cap IRA'!$AB$3:$AC$3,'Cap IRA'!$AE$3:$AF$3,'Cap IRA'!$AH$3:$AI$3,'Cap IRA'!$AK$3:$AL$3)</c:f>
              <c:numCache>
                <c:formatCode>General</c:formatCode>
                <c:ptCount val="23"/>
                <c:pt idx="0">
                  <c:v>95.5</c:v>
                </c:pt>
                <c:pt idx="1">
                  <c:v>95.119</c:v>
                </c:pt>
                <c:pt idx="2">
                  <c:v>1.119</c:v>
                </c:pt>
                <c:pt idx="3">
                  <c:v>79.974412053730873</c:v>
                </c:pt>
                <c:pt idx="4">
                  <c:v>78.23838998963096</c:v>
                </c:pt>
                <c:pt idx="5">
                  <c:v>94.652437500792601</c:v>
                </c:pt>
                <c:pt idx="6">
                  <c:v>97.368921895590304</c:v>
                </c:pt>
                <c:pt idx="7">
                  <c:v>90.744299999999996</c:v>
                </c:pt>
                <c:pt idx="8">
                  <c:v>71.951600000000013</c:v>
                </c:pt>
                <c:pt idx="9">
                  <c:v>91.861399999999989</c:v>
                </c:pt>
                <c:pt idx="10">
                  <c:v>83.576499999999996</c:v>
                </c:pt>
                <c:pt idx="11">
                  <c:v>85.102004596000072</c:v>
                </c:pt>
                <c:pt idx="12">
                  <c:v>9.3919999999999995</c:v>
                </c:pt>
                <c:pt idx="13">
                  <c:v>95.83</c:v>
                </c:pt>
                <c:pt idx="14">
                  <c:v>95.83</c:v>
                </c:pt>
                <c:pt idx="15">
                  <c:v>95.133255000000005</c:v>
                </c:pt>
                <c:pt idx="16">
                  <c:v>23.025003000000002</c:v>
                </c:pt>
                <c:pt idx="17">
                  <c:v>94.706800000000001</c:v>
                </c:pt>
                <c:pt idx="18">
                  <c:v>93.936800000000005</c:v>
                </c:pt>
                <c:pt idx="19">
                  <c:v>92.729566999999989</c:v>
                </c:pt>
                <c:pt idx="20">
                  <c:v>92.729566999999989</c:v>
                </c:pt>
                <c:pt idx="21">
                  <c:v>95</c:v>
                </c:pt>
                <c:pt idx="2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D-4FB7-8D50-0DFF198E6168}"/>
            </c:ext>
          </c:extLst>
        </c:ser>
        <c:ser>
          <c:idx val="2"/>
          <c:order val="1"/>
          <c:tx>
            <c:strRef>
              <c:f>'OLD Gen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IRA'!$E$4:$AM$4</c15:sqref>
                  </c15:fullRef>
                </c:ext>
              </c:extLst>
              <c:f>('Cap IRA'!$E$4,'Cap IRA'!$G$4:$H$4,'Cap IRA'!$J$4:$K$4,'Cap IRA'!$M$4:$N$4,'Cap IRA'!$P$4:$Q$4,'Cap IRA'!$S$4:$T$4,'Cap IRA'!$V$4:$W$4,'Cap IRA'!$Y$4:$Z$4,'Cap IRA'!$AB$4:$AC$4,'Cap IRA'!$AE$4:$AF$4,'Cap IRA'!$AH$4:$AI$4,'Cap IRA'!$AK$4:$AL$4)</c:f>
              <c:numCache>
                <c:formatCode>General</c:formatCode>
                <c:ptCount val="23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5.3342840909952184E-6</c:v>
                </c:pt>
                <c:pt idx="4">
                  <c:v>1.123792695415523E-5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3.6349999935104549</c:v>
                </c:pt>
                <c:pt idx="20">
                  <c:v>3.6349999930305739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D-4FB7-8D50-0DFF198E6168}"/>
            </c:ext>
          </c:extLst>
        </c:ser>
        <c:ser>
          <c:idx val="0"/>
          <c:order val="2"/>
          <c:tx>
            <c:strRef>
              <c:f>'OLD Gen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IRA'!$E$5:$AM$5</c15:sqref>
                  </c15:fullRef>
                </c:ext>
              </c:extLst>
              <c:f>('Cap IRA'!$E$5,'Cap IRA'!$G$5:$H$5,'Cap IRA'!$J$5:$K$5,'Cap IRA'!$M$5:$N$5,'Cap IRA'!$P$5:$Q$5,'Cap IRA'!$S$5:$T$5,'Cap IRA'!$V$5:$W$5,'Cap IRA'!$Y$5:$Z$5,'Cap IRA'!$AB$5:$AC$5,'Cap IRA'!$AE$5:$AF$5,'Cap IRA'!$AH$5:$AI$5,'Cap IRA'!$AK$5:$AL$5)</c:f>
              <c:numCache>
                <c:formatCode>General</c:formatCode>
                <c:ptCount val="23"/>
                <c:pt idx="0">
                  <c:v>80</c:v>
                </c:pt>
                <c:pt idx="1">
                  <c:v>79.188000000000002</c:v>
                </c:pt>
                <c:pt idx="2">
                  <c:v>78.668000000000006</c:v>
                </c:pt>
                <c:pt idx="3">
                  <c:v>78.718909818732399</c:v>
                </c:pt>
                <c:pt idx="4">
                  <c:v>78.718909818732399</c:v>
                </c:pt>
                <c:pt idx="5">
                  <c:v>108.602361036774</c:v>
                </c:pt>
                <c:pt idx="6">
                  <c:v>105.915404398901</c:v>
                </c:pt>
                <c:pt idx="7">
                  <c:v>79.074858999999989</c:v>
                </c:pt>
                <c:pt idx="8">
                  <c:v>79.074858999999989</c:v>
                </c:pt>
                <c:pt idx="9">
                  <c:v>80.613700000999984</c:v>
                </c:pt>
                <c:pt idx="10">
                  <c:v>84.926199999999994</c:v>
                </c:pt>
                <c:pt idx="11">
                  <c:v>107.13618700000001</c:v>
                </c:pt>
                <c:pt idx="12">
                  <c:v>107.13478700000002</c:v>
                </c:pt>
                <c:pt idx="13">
                  <c:v>78.819999999999993</c:v>
                </c:pt>
                <c:pt idx="14">
                  <c:v>78.819999999999993</c:v>
                </c:pt>
                <c:pt idx="15">
                  <c:v>79.311927999999995</c:v>
                </c:pt>
                <c:pt idx="16">
                  <c:v>79.311927999999995</c:v>
                </c:pt>
                <c:pt idx="17">
                  <c:v>84.443951900000002</c:v>
                </c:pt>
                <c:pt idx="18">
                  <c:v>85.030901900000003</c:v>
                </c:pt>
                <c:pt idx="19">
                  <c:v>80.639915977832516</c:v>
                </c:pt>
                <c:pt idx="20">
                  <c:v>80.639915977832516</c:v>
                </c:pt>
                <c:pt idx="21">
                  <c:v>85</c:v>
                </c:pt>
                <c:pt idx="2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3D-4FB7-8D50-0DFF198E6168}"/>
            </c:ext>
          </c:extLst>
        </c:ser>
        <c:ser>
          <c:idx val="7"/>
          <c:order val="3"/>
          <c:tx>
            <c:strRef>
              <c:f>'OLD Gen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IRA'!$E$6:$AM$6</c15:sqref>
                  </c15:fullRef>
                </c:ext>
              </c:extLst>
              <c:f>('Cap IRA'!$E$6,'Cap IRA'!$G$6:$H$6,'Cap IRA'!$J$6:$K$6,'Cap IRA'!$M$6:$N$6,'Cap IRA'!$P$6:$Q$6,'Cap IRA'!$S$6:$T$6,'Cap IRA'!$V$6:$W$6,'Cap IRA'!$Y$6:$Z$6,'Cap IRA'!$AB$6:$AC$6,'Cap IRA'!$AE$6:$AF$6,'Cap IRA'!$AH$6:$AI$6,'Cap IRA'!$AK$6:$AL$6)</c:f>
              <c:numCache>
                <c:formatCode>General</c:formatCode>
                <c:ptCount val="23"/>
                <c:pt idx="0">
                  <c:v>47</c:v>
                </c:pt>
                <c:pt idx="1">
                  <c:v>1.0999999999999999E-2</c:v>
                </c:pt>
                <c:pt idx="2">
                  <c:v>1.0999999999999999E-2</c:v>
                </c:pt>
                <c:pt idx="3">
                  <c:v>12.135100000000001</c:v>
                </c:pt>
                <c:pt idx="4">
                  <c:v>12.135100000000001</c:v>
                </c:pt>
                <c:pt idx="5">
                  <c:v>17.745791634021</c:v>
                </c:pt>
                <c:pt idx="6">
                  <c:v>16.432286200541299</c:v>
                </c:pt>
                <c:pt idx="7">
                  <c:v>11.36218</c:v>
                </c:pt>
                <c:pt idx="8">
                  <c:v>11.36218</c:v>
                </c:pt>
                <c:pt idx="9">
                  <c:v>5.8723799980000004</c:v>
                </c:pt>
                <c:pt idx="10">
                  <c:v>5.8723799980000004</c:v>
                </c:pt>
                <c:pt idx="11">
                  <c:v>5.9511079999999978</c:v>
                </c:pt>
                <c:pt idx="12">
                  <c:v>5.9522079999999988</c:v>
                </c:pt>
                <c:pt idx="13">
                  <c:v>9.2899999999999991</c:v>
                </c:pt>
                <c:pt idx="14">
                  <c:v>9.2899999999999991</c:v>
                </c:pt>
                <c:pt idx="15">
                  <c:v>10.608810999999999</c:v>
                </c:pt>
                <c:pt idx="16">
                  <c:v>11.877029</c:v>
                </c:pt>
                <c:pt idx="17">
                  <c:v>5.8575999999999997</c:v>
                </c:pt>
                <c:pt idx="18">
                  <c:v>5.0255000000000001</c:v>
                </c:pt>
                <c:pt idx="19">
                  <c:v>6.8113554951356194</c:v>
                </c:pt>
                <c:pt idx="20">
                  <c:v>6.7977059031898603</c:v>
                </c:pt>
                <c:pt idx="21">
                  <c:v>8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3D-4FB7-8D50-0DFF198E6168}"/>
            </c:ext>
          </c:extLst>
        </c:ser>
        <c:ser>
          <c:idx val="10"/>
          <c:order val="4"/>
          <c:tx>
            <c:strRef>
              <c:f>'OLD Gen IRA'!$U$1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IRA'!$E$19:$AM$19</c15:sqref>
                  </c15:fullRef>
                </c:ext>
              </c:extLst>
              <c:f>('Cap IRA'!$E$19,'Cap IRA'!$G$19:$H$19,'Cap IRA'!$J$19:$K$19,'Cap IRA'!$M$19:$N$19,'Cap IRA'!$P$19:$Q$19,'Cap IRA'!$S$19:$T$19,'Cap IRA'!$V$19:$W$19,'Cap IRA'!$Y$19:$Z$19,'Cap IRA'!$AB$19:$AC$19,'Cap IRA'!$AE$19:$AF$19,'Cap IRA'!$AH$19:$AI$19,'Cap IRA'!$AK$19:$AL$19)</c:f>
              <c:numCache>
                <c:formatCode>General</c:formatCode>
                <c:ptCount val="23"/>
                <c:pt idx="0">
                  <c:v>0</c:v>
                </c:pt>
                <c:pt idx="1">
                  <c:v>26.605</c:v>
                </c:pt>
                <c:pt idx="2">
                  <c:v>26.838999999999999</c:v>
                </c:pt>
                <c:pt idx="3">
                  <c:v>45.703075313994425</c:v>
                </c:pt>
                <c:pt idx="4">
                  <c:v>40.455460586118747</c:v>
                </c:pt>
                <c:pt idx="5">
                  <c:v>8.5907362174843893</c:v>
                </c:pt>
                <c:pt idx="6">
                  <c:v>7.1338227260348699</c:v>
                </c:pt>
                <c:pt idx="7">
                  <c:v>29.403180000000003</c:v>
                </c:pt>
                <c:pt idx="8">
                  <c:v>29.165369999999999</c:v>
                </c:pt>
                <c:pt idx="9">
                  <c:v>6.9493</c:v>
                </c:pt>
                <c:pt idx="10">
                  <c:v>6.9493</c:v>
                </c:pt>
                <c:pt idx="11">
                  <c:v>0</c:v>
                </c:pt>
                <c:pt idx="12">
                  <c:v>0</c:v>
                </c:pt>
                <c:pt idx="13">
                  <c:v>3.89</c:v>
                </c:pt>
                <c:pt idx="14">
                  <c:v>3.89</c:v>
                </c:pt>
                <c:pt idx="15">
                  <c:v>0.26047300000000001</c:v>
                </c:pt>
                <c:pt idx="16">
                  <c:v>0.42002800000000001</c:v>
                </c:pt>
                <c:pt idx="17">
                  <c:v>61.287598221755204</c:v>
                </c:pt>
                <c:pt idx="18">
                  <c:v>55.268685777703702</c:v>
                </c:pt>
                <c:pt idx="19">
                  <c:v>0</c:v>
                </c:pt>
                <c:pt idx="20">
                  <c:v>0</c:v>
                </c:pt>
                <c:pt idx="21">
                  <c:v>18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3D-4FB7-8D50-0DFF198E6168}"/>
            </c:ext>
          </c:extLst>
        </c:ser>
        <c:ser>
          <c:idx val="3"/>
          <c:order val="5"/>
          <c:tx>
            <c:strRef>
              <c:f>'OLD Gen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IRA'!$E$7:$AM$7</c15:sqref>
                  </c15:fullRef>
                </c:ext>
              </c:extLst>
              <c:f>('Cap IRA'!$E$7,'Cap IRA'!$G$7:$H$7,'Cap IRA'!$J$7:$K$7,'Cap IRA'!$M$7:$N$7,'Cap IRA'!$P$7:$Q$7,'Cap IRA'!$S$7:$T$7,'Cap IRA'!$V$7:$W$7,'Cap IRA'!$Y$7:$Z$7,'Cap IRA'!$AB$7:$AC$7,'Cap IRA'!$AE$7:$AF$7,'Cap IRA'!$AH$7:$AI$7,'Cap IRA'!$AK$7:$AL$7)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0.81379897591603045</c:v>
                </c:pt>
                <c:pt idx="20">
                  <c:v>0.81379897746782381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3D-4FB7-8D50-0DFF198E6168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IRA'!$E$8:$AM$8</c15:sqref>
                  </c15:fullRef>
                </c:ext>
              </c:extLst>
              <c:f>('Cap IRA'!$E$8,'Cap IRA'!$G$8:$H$8,'Cap IRA'!$J$8:$K$8,'Cap IRA'!$M$8:$N$8,'Cap IRA'!$P$8:$Q$8,'Cap IRA'!$S$8:$T$8,'Cap IRA'!$V$8:$W$8,'Cap IRA'!$Y$8:$Z$8,'Cap IRA'!$AB$8:$AC$8,'Cap IRA'!$AE$8:$AF$8,'Cap IRA'!$AH$8:$AI$8,'Cap IRA'!$AK$8:$AL$8)</c:f>
              <c:numCache>
                <c:formatCode>General</c:formatCode>
                <c:ptCount val="23"/>
                <c:pt idx="0">
                  <c:v>209.6</c:v>
                </c:pt>
                <c:pt idx="1">
                  <c:v>58.49</c:v>
                </c:pt>
                <c:pt idx="2">
                  <c:v>6.9420000000000002</c:v>
                </c:pt>
                <c:pt idx="3">
                  <c:v>1.8768837239076663</c:v>
                </c:pt>
                <c:pt idx="4">
                  <c:v>0.89376744238991823</c:v>
                </c:pt>
                <c:pt idx="5">
                  <c:v>66.166117732983693</c:v>
                </c:pt>
                <c:pt idx="6">
                  <c:v>1.30367748555027E-3</c:v>
                </c:pt>
                <c:pt idx="7">
                  <c:v>132.75480820666007</c:v>
                </c:pt>
                <c:pt idx="8">
                  <c:v>126.06069312803857</c:v>
                </c:pt>
                <c:pt idx="9">
                  <c:v>59.610259193595411</c:v>
                </c:pt>
                <c:pt idx="10">
                  <c:v>33.325491722858153</c:v>
                </c:pt>
                <c:pt idx="11">
                  <c:v>63.274581430254585</c:v>
                </c:pt>
                <c:pt idx="12">
                  <c:v>54.185100138254576</c:v>
                </c:pt>
                <c:pt idx="13">
                  <c:v>95.699999999999989</c:v>
                </c:pt>
                <c:pt idx="14">
                  <c:v>58.220000000000027</c:v>
                </c:pt>
                <c:pt idx="15">
                  <c:v>73.919303999999997</c:v>
                </c:pt>
                <c:pt idx="16">
                  <c:v>61.417503000000004</c:v>
                </c:pt>
                <c:pt idx="17">
                  <c:v>106.454828766989</c:v>
                </c:pt>
                <c:pt idx="18">
                  <c:v>99.263064563396696</c:v>
                </c:pt>
                <c:pt idx="19">
                  <c:v>79.959350863392757</c:v>
                </c:pt>
                <c:pt idx="20">
                  <c:v>27.116266740138077</c:v>
                </c:pt>
                <c:pt idx="21">
                  <c:v>108</c:v>
                </c:pt>
                <c:pt idx="2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3D-4FB7-8D50-0DFF198E6168}"/>
            </c:ext>
          </c:extLst>
        </c:ser>
        <c:ser>
          <c:idx val="13"/>
          <c:order val="7"/>
          <c:tx>
            <c:strRef>
              <c:f>'OLD Gen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IRA'!$E$9:$AM$9</c15:sqref>
                  </c15:fullRef>
                </c:ext>
              </c:extLst>
              <c:f>('Cap IRA'!$E$9,'Cap IRA'!$G$9:$H$9,'Cap IRA'!$J$9:$K$9,'Cap IRA'!$M$9:$N$9,'Cap IRA'!$P$9:$Q$9,'Cap IRA'!$S$9:$T$9,'Cap IRA'!$V$9:$W$9,'Cap IRA'!$Y$9:$Z$9,'Cap IRA'!$AB$9:$AC$9,'Cap IRA'!$AE$9:$AF$9,'Cap IRA'!$AH$9:$AI$9,'Cap IRA'!$AK$9:$AL$9)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69.330540833323539</c:v>
                </c:pt>
                <c:pt idx="4">
                  <c:v>69.814891989674734</c:v>
                </c:pt>
                <c:pt idx="5">
                  <c:v>0</c:v>
                </c:pt>
                <c:pt idx="6">
                  <c:v>0</c:v>
                </c:pt>
                <c:pt idx="7">
                  <c:v>0.77822429966549744</c:v>
                </c:pt>
                <c:pt idx="8">
                  <c:v>0.90447647643388973</c:v>
                </c:pt>
                <c:pt idx="9">
                  <c:v>9.3378814360000018</c:v>
                </c:pt>
                <c:pt idx="10">
                  <c:v>10.689247484999999</c:v>
                </c:pt>
                <c:pt idx="11">
                  <c:v>19.667422886000001</c:v>
                </c:pt>
                <c:pt idx="12">
                  <c:v>19.667422886000001</c:v>
                </c:pt>
                <c:pt idx="13">
                  <c:v>16.18</c:v>
                </c:pt>
                <c:pt idx="14">
                  <c:v>144.29999999999998</c:v>
                </c:pt>
                <c:pt idx="15">
                  <c:v>0</c:v>
                </c:pt>
                <c:pt idx="16">
                  <c:v>0</c:v>
                </c:pt>
                <c:pt idx="17">
                  <c:v>38.0686607927057</c:v>
                </c:pt>
                <c:pt idx="18">
                  <c:v>40.992740811095601</c:v>
                </c:pt>
                <c:pt idx="19">
                  <c:v>28.325876077096609</c:v>
                </c:pt>
                <c:pt idx="20">
                  <c:v>28.325876482524063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53D-4FB7-8D50-0DFF198E6168}"/>
            </c:ext>
          </c:extLst>
        </c:ser>
        <c:ser>
          <c:idx val="4"/>
          <c:order val="8"/>
          <c:tx>
            <c:strRef>
              <c:f>'OLD Gen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IRA'!$E$10:$AM$10</c15:sqref>
                  </c15:fullRef>
                </c:ext>
              </c:extLst>
              <c:f>('Cap IRA'!$E$10,'Cap IRA'!$G$10:$H$10,'Cap IRA'!$J$10:$K$10,'Cap IRA'!$M$10:$N$10,'Cap IRA'!$P$10:$Q$10,'Cap IRA'!$S$10:$T$10,'Cap IRA'!$V$10:$W$10,'Cap IRA'!$Y$10:$Z$10,'Cap IRA'!$AB$10:$AC$10,'Cap IRA'!$AE$10:$AF$10,'Cap IRA'!$AH$10:$AI$10,'Cap IRA'!$AK$10:$AL$10)</c:f>
              <c:numCache>
                <c:formatCode>General</c:formatCode>
                <c:ptCount val="23"/>
                <c:pt idx="0">
                  <c:v>280.10000000000002</c:v>
                </c:pt>
                <c:pt idx="1">
                  <c:v>201.39400000000001</c:v>
                </c:pt>
                <c:pt idx="2">
                  <c:v>124.486</c:v>
                </c:pt>
                <c:pt idx="3">
                  <c:v>315.78330663452283</c:v>
                </c:pt>
                <c:pt idx="4">
                  <c:v>302.87506711005273</c:v>
                </c:pt>
                <c:pt idx="5">
                  <c:v>322.59064142624499</c:v>
                </c:pt>
                <c:pt idx="6">
                  <c:v>308.27249352908365</c:v>
                </c:pt>
                <c:pt idx="7">
                  <c:v>361.41492661508414</c:v>
                </c:pt>
                <c:pt idx="8">
                  <c:v>354.27761954048071</c:v>
                </c:pt>
                <c:pt idx="9">
                  <c:v>298.87922240572402</c:v>
                </c:pt>
                <c:pt idx="10">
                  <c:v>295.202638541721</c:v>
                </c:pt>
                <c:pt idx="11">
                  <c:v>308.78475143899971</c:v>
                </c:pt>
                <c:pt idx="12">
                  <c:v>313.0576075029997</c:v>
                </c:pt>
                <c:pt idx="13">
                  <c:v>391.27</c:v>
                </c:pt>
                <c:pt idx="14">
                  <c:v>325.51</c:v>
                </c:pt>
                <c:pt idx="15">
                  <c:v>335.58097900000001</c:v>
                </c:pt>
                <c:pt idx="16">
                  <c:v>356.23845599999999</c:v>
                </c:pt>
                <c:pt idx="17">
                  <c:v>288.76896170596501</c:v>
                </c:pt>
                <c:pt idx="18">
                  <c:v>286.56359590299297</c:v>
                </c:pt>
                <c:pt idx="19">
                  <c:v>282.07284584912156</c:v>
                </c:pt>
                <c:pt idx="20">
                  <c:v>272.52700874670546</c:v>
                </c:pt>
                <c:pt idx="21">
                  <c:v>335</c:v>
                </c:pt>
                <c:pt idx="22">
                  <c:v>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3D-4FB7-8D50-0DFF198E6168}"/>
            </c:ext>
          </c:extLst>
        </c:ser>
        <c:ser>
          <c:idx val="5"/>
          <c:order val="9"/>
          <c:tx>
            <c:strRef>
              <c:f>'OLD Gen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IRA'!$E$11:$AM$11</c15:sqref>
                  </c15:fullRef>
                </c:ext>
              </c:extLst>
              <c:f>('Cap IRA'!$E$11,'Cap IRA'!$G$11:$H$11,'Cap IRA'!$J$11:$K$11,'Cap IRA'!$M$11:$N$11,'Cap IRA'!$P$11:$Q$11,'Cap IRA'!$S$11:$T$11,'Cap IRA'!$V$11:$W$11,'Cap IRA'!$Y$11:$Z$11,'Cap IRA'!$AB$11:$AC$11,'Cap IRA'!$AE$11:$AF$11,'Cap IRA'!$AH$11:$AI$11,'Cap IRA'!$AK$11:$AL$11)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3.3276400458377725E-4</c:v>
                </c:pt>
                <c:pt idx="4">
                  <c:v>6.5485535100970923E-4</c:v>
                </c:pt>
                <c:pt idx="5">
                  <c:v>64.088095602055603</c:v>
                </c:pt>
                <c:pt idx="6">
                  <c:v>65.150253916159301</c:v>
                </c:pt>
                <c:pt idx="7">
                  <c:v>0</c:v>
                </c:pt>
                <c:pt idx="8">
                  <c:v>0</c:v>
                </c:pt>
                <c:pt idx="9">
                  <c:v>6.6617536369999995</c:v>
                </c:pt>
                <c:pt idx="10">
                  <c:v>10.374812432000001</c:v>
                </c:pt>
                <c:pt idx="11">
                  <c:v>0</c:v>
                </c:pt>
                <c:pt idx="12">
                  <c:v>0</c:v>
                </c:pt>
                <c:pt idx="13">
                  <c:v>9.93</c:v>
                </c:pt>
                <c:pt idx="14">
                  <c:v>9.93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8.858048280376192E-2</c:v>
                </c:pt>
                <c:pt idx="20">
                  <c:v>8.858086308394314E-2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53D-4FB7-8D50-0DFF198E6168}"/>
            </c:ext>
          </c:extLst>
        </c:ser>
        <c:ser>
          <c:idx val="6"/>
          <c:order val="10"/>
          <c:tx>
            <c:strRef>
              <c:f>'OLD Gen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IRA'!$E$12:$AM$12</c15:sqref>
                  </c15:fullRef>
                </c:ext>
              </c:extLst>
              <c:f>('Cap IRA'!$E$12,'Cap IRA'!$G$12:$H$12,'Cap IRA'!$J$12:$K$12,'Cap IRA'!$M$12:$N$12,'Cap IRA'!$P$12:$Q$12,'Cap IRA'!$S$12:$T$12,'Cap IRA'!$V$12:$W$12,'Cap IRA'!$Y$12:$Z$12,'Cap IRA'!$AB$12:$AC$12,'Cap IRA'!$AE$12:$AF$12,'Cap IRA'!$AH$12:$AI$12,'Cap IRA'!$AK$12:$AL$12)</c:f>
              <c:numCache>
                <c:formatCode>General</c:formatCode>
                <c:ptCount val="23"/>
                <c:pt idx="0">
                  <c:v>212</c:v>
                </c:pt>
                <c:pt idx="1">
                  <c:v>219.69900000000001</c:v>
                </c:pt>
                <c:pt idx="2">
                  <c:v>353.19900000000001</c:v>
                </c:pt>
                <c:pt idx="3">
                  <c:v>107.78855874879177</c:v>
                </c:pt>
                <c:pt idx="4">
                  <c:v>106.45152114197091</c:v>
                </c:pt>
                <c:pt idx="5">
                  <c:v>155.32141994596981</c:v>
                </c:pt>
                <c:pt idx="6">
                  <c:v>148.4274968843736</c:v>
                </c:pt>
                <c:pt idx="7">
                  <c:v>135.97974862892818</c:v>
                </c:pt>
                <c:pt idx="8">
                  <c:v>136.74964862892818</c:v>
                </c:pt>
                <c:pt idx="9">
                  <c:v>215.91716833186331</c:v>
                </c:pt>
                <c:pt idx="10">
                  <c:v>223.55004344086331</c:v>
                </c:pt>
                <c:pt idx="11">
                  <c:v>203.63147116200003</c:v>
                </c:pt>
                <c:pt idx="12">
                  <c:v>206.50404306000001</c:v>
                </c:pt>
                <c:pt idx="13">
                  <c:v>0</c:v>
                </c:pt>
                <c:pt idx="14">
                  <c:v>0</c:v>
                </c:pt>
                <c:pt idx="15">
                  <c:v>312.101541</c:v>
                </c:pt>
                <c:pt idx="16">
                  <c:v>367.14764799999995</c:v>
                </c:pt>
                <c:pt idx="17">
                  <c:v>113.707901410125</c:v>
                </c:pt>
                <c:pt idx="18">
                  <c:v>116.45347825055801</c:v>
                </c:pt>
                <c:pt idx="19">
                  <c:v>187.88735429252657</c:v>
                </c:pt>
                <c:pt idx="20">
                  <c:v>176.95314942680204</c:v>
                </c:pt>
                <c:pt idx="21">
                  <c:v>141</c:v>
                </c:pt>
                <c:pt idx="22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3D-4FB7-8D50-0DFF198E6168}"/>
            </c:ext>
          </c:extLst>
        </c:ser>
        <c:ser>
          <c:idx val="11"/>
          <c:order val="11"/>
          <c:tx>
            <c:strRef>
              <c:f>'OLD Gen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IRA'!$E$14:$AM$14</c15:sqref>
                  </c15:fullRef>
                </c:ext>
              </c:extLst>
              <c:f>('Cap IRA'!$E$14,'Cap IRA'!$G$14:$H$14,'Cap IRA'!$J$14:$K$14,'Cap IRA'!$M$14:$N$14,'Cap IRA'!$P$14:$Q$14,'Cap IRA'!$S$14:$T$14,'Cap IRA'!$V$14:$W$14,'Cap IRA'!$Y$14:$Z$14,'Cap IRA'!$AB$14:$AC$14,'Cap IRA'!$AE$14:$AF$14,'Cap IRA'!$AH$14:$AI$14,'Cap IRA'!$AK$14:$AL$14)</c:f>
              <c:numCache>
                <c:formatCode>General</c:formatCode>
                <c:ptCount val="23"/>
                <c:pt idx="0">
                  <c:v>165</c:v>
                </c:pt>
                <c:pt idx="1">
                  <c:v>459.33799999999997</c:v>
                </c:pt>
                <c:pt idx="2">
                  <c:v>723.84799999999996</c:v>
                </c:pt>
                <c:pt idx="3">
                  <c:v>319.13051805399408</c:v>
                </c:pt>
                <c:pt idx="4">
                  <c:v>380.14197183586475</c:v>
                </c:pt>
                <c:pt idx="5">
                  <c:v>443.85430000000002</c:v>
                </c:pt>
                <c:pt idx="6">
                  <c:v>491.5926</c:v>
                </c:pt>
                <c:pt idx="7">
                  <c:v>389.26996378079428</c:v>
                </c:pt>
                <c:pt idx="8">
                  <c:v>445.18413151419645</c:v>
                </c:pt>
                <c:pt idx="9">
                  <c:v>236.47023277900001</c:v>
                </c:pt>
                <c:pt idx="10">
                  <c:v>398.72664886999996</c:v>
                </c:pt>
                <c:pt idx="11">
                  <c:v>245.89446299799991</c:v>
                </c:pt>
                <c:pt idx="12">
                  <c:v>359.46846299900005</c:v>
                </c:pt>
                <c:pt idx="13">
                  <c:v>174.84</c:v>
                </c:pt>
                <c:pt idx="14">
                  <c:v>174.84</c:v>
                </c:pt>
                <c:pt idx="15">
                  <c:v>393.49606899999998</c:v>
                </c:pt>
                <c:pt idx="16">
                  <c:v>468.06763100000001</c:v>
                </c:pt>
                <c:pt idx="17">
                  <c:v>354.862614343693</c:v>
                </c:pt>
                <c:pt idx="18">
                  <c:v>441.77791913607899</c:v>
                </c:pt>
                <c:pt idx="19">
                  <c:v>184.73194521467417</c:v>
                </c:pt>
                <c:pt idx="20">
                  <c:v>340.42694529356226</c:v>
                </c:pt>
                <c:pt idx="21">
                  <c:v>445</c:v>
                </c:pt>
                <c:pt idx="22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53D-4FB7-8D50-0DFF198E6168}"/>
            </c:ext>
          </c:extLst>
        </c:ser>
        <c:ser>
          <c:idx val="12"/>
          <c:order val="12"/>
          <c:tx>
            <c:strRef>
              <c:f>'OLD Gen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IRA'!$E$15:$AM$15</c15:sqref>
                  </c15:fullRef>
                </c:ext>
              </c:extLst>
              <c:f>('Cap IRA'!$E$15,'Cap IRA'!$G$15:$H$15,'Cap IRA'!$J$15:$K$15,'Cap IRA'!$M$15:$N$15,'Cap IRA'!$P$15:$Q$15,'Cap IRA'!$S$15:$T$15,'Cap IRA'!$V$15:$W$15,'Cap IRA'!$Y$15:$Z$15,'Cap IRA'!$AB$15:$AC$15,'Cap IRA'!$AE$15:$AF$15,'Cap IRA'!$AH$15:$AI$15,'Cap IRA'!$AK$15:$AL$15)</c:f>
              <c:numCache>
                <c:formatCode>General</c:formatCode>
                <c:ptCount val="23"/>
                <c:pt idx="0">
                  <c:v>62</c:v>
                </c:pt>
                <c:pt idx="1">
                  <c:v>420.30099999999999</c:v>
                </c:pt>
                <c:pt idx="2">
                  <c:v>666.13299999999992</c:v>
                </c:pt>
                <c:pt idx="3">
                  <c:v>439.2736558929451</c:v>
                </c:pt>
                <c:pt idx="4">
                  <c:v>519.68561403971364</c:v>
                </c:pt>
                <c:pt idx="5">
                  <c:v>481.15022968677914</c:v>
                </c:pt>
                <c:pt idx="6">
                  <c:v>629.43209922773269</c:v>
                </c:pt>
                <c:pt idx="7">
                  <c:v>424.34293968035712</c:v>
                </c:pt>
                <c:pt idx="8">
                  <c:v>495.11122516299628</c:v>
                </c:pt>
                <c:pt idx="9">
                  <c:v>161.076569046</c:v>
                </c:pt>
                <c:pt idx="10">
                  <c:v>263.01143260200001</c:v>
                </c:pt>
                <c:pt idx="11">
                  <c:v>162.91057792858993</c:v>
                </c:pt>
                <c:pt idx="12">
                  <c:v>291.91057792659001</c:v>
                </c:pt>
                <c:pt idx="13">
                  <c:v>179.4</c:v>
                </c:pt>
                <c:pt idx="14">
                  <c:v>191.85000000000002</c:v>
                </c:pt>
                <c:pt idx="15">
                  <c:v>388.99245600000006</c:v>
                </c:pt>
                <c:pt idx="16">
                  <c:v>717.03277500000002</c:v>
                </c:pt>
                <c:pt idx="17">
                  <c:v>371.36787728310401</c:v>
                </c:pt>
                <c:pt idx="18">
                  <c:v>474.20538405496399</c:v>
                </c:pt>
                <c:pt idx="19">
                  <c:v>144.50091592568674</c:v>
                </c:pt>
                <c:pt idx="20">
                  <c:v>259.05220896779764</c:v>
                </c:pt>
                <c:pt idx="21">
                  <c:v>330</c:v>
                </c:pt>
                <c:pt idx="22">
                  <c:v>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53D-4FB7-8D50-0DFF198E6168}"/>
            </c:ext>
          </c:extLst>
        </c:ser>
        <c:ser>
          <c:idx val="14"/>
          <c:order val="13"/>
          <c:tx>
            <c:strRef>
              <c:f>'OLD Gen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IRA'!$E$16:$AM$16</c15:sqref>
                  </c15:fullRef>
                </c:ext>
              </c:extLst>
              <c:f>('Cap IRA'!$E$16,'Cap IRA'!$G$16:$H$16,'Cap IRA'!$J$16:$K$16,'Cap IRA'!$M$16:$N$16,'Cap IRA'!$P$16:$Q$16,'Cap IRA'!$S$16:$T$16,'Cap IRA'!$V$16:$W$16,'Cap IRA'!$Y$16:$Z$16,'Cap IRA'!$AB$16:$AC$16,'Cap IRA'!$AE$16:$AF$16,'Cap IRA'!$AH$16:$AI$16,'Cap IRA'!$AK$16:$AL$16)</c:f>
              <c:numCache>
                <c:formatCode>General</c:formatCode>
                <c:ptCount val="23"/>
                <c:pt idx="0">
                  <c:v>33</c:v>
                </c:pt>
                <c:pt idx="1">
                  <c:v>98.101100000000002</c:v>
                </c:pt>
                <c:pt idx="2">
                  <c:v>127.545</c:v>
                </c:pt>
                <c:pt idx="3">
                  <c:v>0</c:v>
                </c:pt>
                <c:pt idx="4">
                  <c:v>0</c:v>
                </c:pt>
                <c:pt idx="5">
                  <c:v>26.374670313220875</c:v>
                </c:pt>
                <c:pt idx="6">
                  <c:v>43.46830077226727</c:v>
                </c:pt>
                <c:pt idx="7">
                  <c:v>0</c:v>
                </c:pt>
                <c:pt idx="8">
                  <c:v>0</c:v>
                </c:pt>
                <c:pt idx="9">
                  <c:v>74.192512516903506</c:v>
                </c:pt>
                <c:pt idx="10">
                  <c:v>94.156276876356799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114.033394</c:v>
                </c:pt>
                <c:pt idx="16">
                  <c:v>132.578461</c:v>
                </c:pt>
                <c:pt idx="17">
                  <c:v>96.330636363636302</c:v>
                </c:pt>
                <c:pt idx="18">
                  <c:v>130.97468181818101</c:v>
                </c:pt>
                <c:pt idx="19">
                  <c:v>98.360992806889485</c:v>
                </c:pt>
                <c:pt idx="20">
                  <c:v>123.24841439537354</c:v>
                </c:pt>
                <c:pt idx="21">
                  <c:v>130</c:v>
                </c:pt>
                <c:pt idx="22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53D-4FB7-8D50-0DFF198E6168}"/>
            </c:ext>
          </c:extLst>
        </c:ser>
        <c:ser>
          <c:idx val="16"/>
          <c:order val="14"/>
          <c:tx>
            <c:strRef>
              <c:f>'OLD Gen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IRA'!$E$13:$AM$13</c15:sqref>
                  </c15:fullRef>
                </c:ext>
              </c:extLst>
              <c:f>('Cap IRA'!$E$13,'Cap IRA'!$G$13:$H$13,'Cap IRA'!$J$13:$K$13,'Cap IRA'!$M$13:$N$13,'Cap IRA'!$P$13:$Q$13,'Cap IRA'!$S$13:$T$13,'Cap IRA'!$V$13:$W$13,'Cap IRA'!$Y$13:$Z$13,'Cap IRA'!$AB$13:$AC$13,'Cap IRA'!$AE$13:$AF$13,'Cap IRA'!$AH$13:$AI$13,'Cap IRA'!$AK$13:$AL$13)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53D-4FB7-8D50-0DFF198E6168}"/>
            </c:ext>
          </c:extLst>
        </c:ser>
        <c:ser>
          <c:idx val="17"/>
          <c:order val="16"/>
          <c:tx>
            <c:strRef>
              <c:f>'Cap IRA'!$D$18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rgbClr val="A440DC"/>
            </a:solidFill>
            <a:ln>
              <a:noFill/>
            </a:ln>
            <a:effectLst/>
          </c:spPr>
          <c:invertIfNegative val="0"/>
          <c:cat>
            <c:strLit>
              <c:ptCount val="23"/>
              <c:pt idx="0">
                <c:v>2021</c:v>
              </c:pt>
              <c:pt idx="1">
                <c:v>EPS 2030</c:v>
              </c:pt>
              <c:pt idx="2">
                <c:v>EPS 2035</c:v>
              </c:pt>
              <c:pt idx="3">
                <c:v>E4ST 2030</c:v>
              </c:pt>
              <c:pt idx="4">
                <c:v>E4ST 2035</c:v>
              </c:pt>
              <c:pt idx="5">
                <c:v>GCAM 2030</c:v>
              </c:pt>
              <c:pt idx="6">
                <c:v>GCAM 2035</c:v>
              </c:pt>
              <c:pt idx="7">
                <c:v>Haiku 2030</c:v>
              </c:pt>
              <c:pt idx="8">
                <c:v>Haiku 2035</c:v>
              </c:pt>
              <c:pt idx="9">
                <c:v>IPM-E 2030</c:v>
              </c:pt>
              <c:pt idx="10">
                <c:v>IPM-E 2035</c:v>
              </c:pt>
              <c:pt idx="11">
                <c:v>IPM-N 2030</c:v>
              </c:pt>
              <c:pt idx="12">
                <c:v>IPM-N 2035</c:v>
              </c:pt>
              <c:pt idx="13">
                <c:v>MARKAL 2030</c:v>
              </c:pt>
              <c:pt idx="14">
                <c:v>MARKAL 2035</c:v>
              </c:pt>
              <c:pt idx="15">
                <c:v>NEMS-RHG 2030</c:v>
              </c:pt>
              <c:pt idx="16">
                <c:v>NEMS-RHG 2035</c:v>
              </c:pt>
              <c:pt idx="17">
                <c:v>ReEDS 2030</c:v>
              </c:pt>
              <c:pt idx="18">
                <c:v>ReEDS 2035</c:v>
              </c:pt>
              <c:pt idx="19">
                <c:v>REGEN 2030</c:v>
              </c:pt>
              <c:pt idx="20">
                <c:v>REGEN 2035</c:v>
              </c:pt>
              <c:pt idx="21">
                <c:v>RIO 2030</c:v>
              </c:pt>
              <c:pt idx="22">
                <c:v>RIO 2035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IRA'!$E$18:$AM$18</c15:sqref>
                  </c15:fullRef>
                </c:ext>
              </c:extLst>
              <c:f>('Cap IRA'!$E$18,'Cap IRA'!$G$18:$H$18,'Cap IRA'!$J$18:$K$18,'Cap IRA'!$M$18:$N$18,'Cap IRA'!$P$18:$Q$18,'Cap IRA'!$S$18:$T$18,'Cap IRA'!$V$18:$W$18,'Cap IRA'!$Y$18:$Z$18,'Cap IRA'!$AB$18:$AC$18,'Cap IRA'!$AE$18:$AF$18,'Cap IRA'!$AH$18:$AI$18,'Cap IRA'!$AK$18:$AL$18)</c:f>
              <c:numCache>
                <c:formatCode>General</c:formatCode>
                <c:ptCount val="23"/>
                <c:pt idx="0">
                  <c:v>27.8</c:v>
                </c:pt>
                <c:pt idx="1">
                  <c:v>61.622699999999995</c:v>
                </c:pt>
                <c:pt idx="2">
                  <c:v>124.08199999999999</c:v>
                </c:pt>
                <c:pt idx="3">
                  <c:v>108.8904512642908</c:v>
                </c:pt>
                <c:pt idx="4">
                  <c:v>139.73264616616899</c:v>
                </c:pt>
                <c:pt idx="5">
                  <c:v>13.887647827398169</c:v>
                </c:pt>
                <c:pt idx="6">
                  <c:v>16.652155259430732</c:v>
                </c:pt>
                <c:pt idx="7">
                  <c:v>47.415119413905096</c:v>
                </c:pt>
                <c:pt idx="8">
                  <c:v>55.744965101572731</c:v>
                </c:pt>
                <c:pt idx="9">
                  <c:v>91.051013380000001</c:v>
                </c:pt>
                <c:pt idx="10">
                  <c:v>121.21108059099998</c:v>
                </c:pt>
                <c:pt idx="11">
                  <c:v>45.256795030999996</c:v>
                </c:pt>
                <c:pt idx="12">
                  <c:v>109.75679503099998</c:v>
                </c:pt>
                <c:pt idx="13">
                  <c:v>33.96</c:v>
                </c:pt>
                <c:pt idx="14">
                  <c:v>35.409999999999997</c:v>
                </c:pt>
                <c:pt idx="15">
                  <c:v>82.555171999999999</c:v>
                </c:pt>
                <c:pt idx="16">
                  <c:v>116.11541800000001</c:v>
                </c:pt>
                <c:pt idx="17">
                  <c:v>112.039262627448</c:v>
                </c:pt>
                <c:pt idx="18">
                  <c:v>183.04485167619401</c:v>
                </c:pt>
                <c:pt idx="19">
                  <c:v>72.403019993497537</c:v>
                </c:pt>
                <c:pt idx="20">
                  <c:v>154.77529108342549</c:v>
                </c:pt>
                <c:pt idx="21">
                  <c:v>91</c:v>
                </c:pt>
                <c:pt idx="22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53D-4FB7-8D50-0DFF198E6168}"/>
            </c:ext>
          </c:extLst>
        </c:ser>
        <c:ser>
          <c:idx val="8"/>
          <c:order val="15"/>
          <c:tx>
            <c:strRef>
              <c:f>'OLD Gen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IRA'!$E$1:$AL$2</c15:sqref>
                  </c15:fullRef>
                </c:ext>
              </c:extLst>
              <c:f>('Cap IRA'!$E$1:$E$2,'Cap IRA'!$G$1:$AL$2)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NEMS-RHG</c:v>
                  </c:pt>
                  <c:pt idx="16">
                    <c:v>NEMS-RHG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IRA'!$E$17:$AM$17</c15:sqref>
                  </c15:fullRef>
                </c:ext>
              </c:extLst>
              <c:f>('Cap IRA'!$E$17,'Cap IRA'!$G$17:$H$17,'Cap IRA'!$J$17:$K$17,'Cap IRA'!$M$17:$N$17,'Cap IRA'!$P$17:$Q$17,'Cap IRA'!$S$17:$T$17,'Cap IRA'!$V$17:$W$17,'Cap IRA'!$Y$17:$Z$17,'Cap IRA'!$AB$17:$AC$17,'Cap IRA'!$AE$17:$AF$17,'Cap IRA'!$AH$17:$AI$17,'Cap IRA'!$AK$17:$AL$17)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2.8877554667964938</c:v>
                </c:pt>
                <c:pt idx="4">
                  <c:v>2.9283640105781763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2.2837242967497038E-2</c:v>
                </c:pt>
                <c:pt idx="20">
                  <c:v>2.2837619867006238E-2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53D-4FB7-8D50-0DFF198E6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  <c:extLst>
          <c:ext xmlns:c15="http://schemas.microsoft.com/office/drawing/2012/chart" uri="{02D57815-91ED-43cb-92C2-25804820EDAC}">
            <c15:filteredBarSeries>
              <c15:ser>
                <c:idx val="15"/>
                <c:order val="17"/>
                <c:tx>
                  <c:strRef>
                    <c:extLst>
                      <c:ext uri="{02D57815-91ED-43cb-92C2-25804820EDAC}">
                        <c15:formulaRef>
                          <c15:sqref>'OLD Gen IRA'!$V$1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'Cap IRA'!$E$20:$AM$20</c15:sqref>
                        </c15:fullRef>
                        <c15:formulaRef>
                          <c15:sqref>('Cap IRA'!$E$20,'Cap IRA'!$G$20:$H$20,'Cap IRA'!$J$20:$K$20,'Cap IRA'!$M$20:$N$20,'Cap IRA'!$P$20:$Q$20,'Cap IRA'!$S$20:$T$20,'Cap IRA'!$V$20:$W$20,'Cap IRA'!$Y$20:$Z$20,'Cap IRA'!$AB$20:$AC$20,'Cap IRA'!$AE$20:$AF$20,'Cap IRA'!$AH$20:$AI$20,'Cap IRA'!$AK$20:$AL$20)</c15:sqref>
                        </c15:formulaRef>
                      </c:ext>
                    </c:extLst>
                    <c:numCache>
                      <c:formatCode>General</c:formatCode>
                      <c:ptCount val="2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C53D-4FB7-8D50-0DFF198E6168}"/>
                  </c:ext>
                </c:extLst>
              </c15:ser>
            </c15:filteredBarSeries>
          </c:ext>
        </c:extLst>
      </c:bar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Capacity (GW)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'Cap IRA'!$AN$61:$AO$61</c:f>
              <c:strCache>
                <c:ptCount val="2"/>
                <c:pt idx="0">
                  <c:v>Reference</c:v>
                </c:pt>
                <c:pt idx="1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IRA'!$AP$61:$AS$61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0.52016988163190481</c:v>
                </c:pt>
                <c:pt idx="2">
                  <c:v>0.54089913967962422</c:v>
                </c:pt>
                <c:pt idx="3">
                  <c:v>0.54574187571255817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E-4239-8A66-DF3831D15C7F}"/>
            </c:ext>
          </c:extLst>
        </c:ser>
        <c:ser>
          <c:idx val="2"/>
          <c:order val="2"/>
          <c:tx>
            <c:strRef>
              <c:f>'Cap IRA'!$AN$63:$AO$63</c:f>
              <c:strCache>
                <c:ptCount val="2"/>
                <c:pt idx="0">
                  <c:v>Reference</c:v>
                </c:pt>
                <c:pt idx="1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IRA'!$AP$63:$AS$63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0.42854846949089437</c:v>
                </c:pt>
                <c:pt idx="2">
                  <c:v>0.43970172079658654</c:v>
                </c:pt>
                <c:pt idx="3">
                  <c:v>0.4799454708134836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FE-4239-8A66-DF3831D15C7F}"/>
            </c:ext>
          </c:extLst>
        </c:ser>
        <c:ser>
          <c:idx val="3"/>
          <c:order val="3"/>
          <c:tx>
            <c:strRef>
              <c:f>'Cap IRA'!$AN$64:$AO$64</c:f>
              <c:strCache>
                <c:ptCount val="2"/>
                <c:pt idx="0">
                  <c:v>Reference</c:v>
                </c:pt>
                <c:pt idx="1">
                  <c:v>Haiku-RFF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IRA'!$AP$64:$AS$64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0.17870876495389421</c:v>
                </c:pt>
                <c:pt idx="2">
                  <c:v>0.21034811936063136</c:v>
                </c:pt>
                <c:pt idx="3">
                  <c:v>0.19606852934581392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FE-4239-8A66-DF3831D15C7F}"/>
            </c:ext>
          </c:extLst>
        </c:ser>
        <c:ser>
          <c:idx val="4"/>
          <c:order val="4"/>
          <c:tx>
            <c:strRef>
              <c:f>'Cap IRA'!$AN$65:$AO$65</c:f>
              <c:strCache>
                <c:ptCount val="2"/>
                <c:pt idx="0">
                  <c:v>Reference</c:v>
                </c:pt>
                <c:pt idx="1">
                  <c:v>IPM-EPA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IRA'!$AP$65,'Cap IRA'!$AR$65:$AS$65)</c:f>
              <c:numCache>
                <c:formatCode>0%</c:formatCode>
                <c:ptCount val="3"/>
                <c:pt idx="0" formatCode="0.0%">
                  <c:v>0.6418940397998758</c:v>
                </c:pt>
                <c:pt idx="1">
                  <c:v>0.65344061173162815</c:v>
                </c:pt>
                <c:pt idx="2">
                  <c:v>0.65226607848885354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FE-4239-8A66-DF3831D15C7F}"/>
            </c:ext>
          </c:extLst>
        </c:ser>
        <c:ser>
          <c:idx val="5"/>
          <c:order val="5"/>
          <c:tx>
            <c:strRef>
              <c:f>'Cap IRA'!$AN$66:$AO$66</c:f>
              <c:strCache>
                <c:ptCount val="2"/>
                <c:pt idx="0">
                  <c:v>Reference</c:v>
                </c:pt>
                <c:pt idx="1">
                  <c:v>IPM-NRDC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IRA'!$AP$66:$AS$66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0.60009288692865115</c:v>
                </c:pt>
                <c:pt idx="2">
                  <c:v>0.6145020828850366</c:v>
                </c:pt>
                <c:pt idx="3">
                  <c:v>0.60676896284117732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FE-4239-8A66-DF3831D15C7F}"/>
            </c:ext>
          </c:extLst>
        </c:ser>
        <c:ser>
          <c:idx val="6"/>
          <c:order val="6"/>
          <c:tx>
            <c:strRef>
              <c:f>'Cap IRA'!$AN$67:$AO$67</c:f>
              <c:strCache>
                <c:ptCount val="2"/>
                <c:pt idx="0">
                  <c:v>Reference</c:v>
                </c:pt>
                <c:pt idx="1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IRA'!$AP$67:$AS$67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0.38125378049763242</c:v>
                </c:pt>
                <c:pt idx="2">
                  <c:v>0.46214635136764226</c:v>
                </c:pt>
                <c:pt idx="3">
                  <c:v>0.50701703131424614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4FE-4239-8A66-DF3831D15C7F}"/>
            </c:ext>
          </c:extLst>
        </c:ser>
        <c:ser>
          <c:idx val="7"/>
          <c:order val="7"/>
          <c:tx>
            <c:strRef>
              <c:f>'Cap IRA'!$AN$68:$AO$68</c:f>
              <c:strCache>
                <c:ptCount val="2"/>
                <c:pt idx="0">
                  <c:v>Reference</c:v>
                </c:pt>
                <c:pt idx="1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IRA'!$AP$68:$AS$68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0.44650444692723351</c:v>
                </c:pt>
                <c:pt idx="2">
                  <c:v>0.41918487980495628</c:v>
                </c:pt>
                <c:pt idx="3">
                  <c:v>0.37140170403902167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4FE-4239-8A66-DF3831D15C7F}"/>
            </c:ext>
          </c:extLst>
        </c:ser>
        <c:ser>
          <c:idx val="8"/>
          <c:order val="8"/>
          <c:tx>
            <c:strRef>
              <c:f>'Cap IRA'!$AN$69:$AO$69</c:f>
              <c:strCache>
                <c:ptCount val="2"/>
                <c:pt idx="0">
                  <c:v>Reference</c:v>
                </c:pt>
                <c:pt idx="1">
                  <c:v>ReEDS-NREL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IRA'!$AP$69:$AS$69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0.51398056811211523</c:v>
                </c:pt>
                <c:pt idx="2">
                  <c:v>0.42935954261580089</c:v>
                </c:pt>
                <c:pt idx="3">
                  <c:v>0.39729651986207598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4FE-4239-8A66-DF3831D15C7F}"/>
            </c:ext>
          </c:extLst>
        </c:ser>
        <c:ser>
          <c:idx val="9"/>
          <c:order val="9"/>
          <c:tx>
            <c:strRef>
              <c:f>'Cap IRA'!$AN$70:$AO$70</c:f>
              <c:strCache>
                <c:ptCount val="2"/>
                <c:pt idx="0">
                  <c:v>Reference</c:v>
                </c:pt>
                <c:pt idx="1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IRA'!$AP$70:$AS$70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0.42893206310904669</c:v>
                </c:pt>
                <c:pt idx="2">
                  <c:v>0.46165988893866911</c:v>
                </c:pt>
                <c:pt idx="3">
                  <c:v>0.44999094797217787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4FE-4239-8A66-DF3831D15C7F}"/>
            </c:ext>
          </c:extLst>
        </c:ser>
        <c:ser>
          <c:idx val="10"/>
          <c:order val="10"/>
          <c:tx>
            <c:strRef>
              <c:f>'Cap IRA'!$AN$71:$AO$71</c:f>
              <c:strCache>
                <c:ptCount val="2"/>
                <c:pt idx="0">
                  <c:v>Reference</c:v>
                </c:pt>
                <c:pt idx="1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IRA'!$AP$71:$AS$71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0.3486658788860198</c:v>
                </c:pt>
                <c:pt idx="2">
                  <c:v>0.30716984011905213</c:v>
                </c:pt>
                <c:pt idx="3">
                  <c:v>0.25950046161139806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4FE-4239-8A66-DF3831D15C7F}"/>
            </c:ext>
          </c:extLst>
        </c:ser>
        <c:ser>
          <c:idx val="11"/>
          <c:order val="11"/>
          <c:tx>
            <c:strRef>
              <c:f>'Cap IRA'!$AN$72:$AO$72</c:f>
              <c:strCache>
                <c:ptCount val="2"/>
                <c:pt idx="0">
                  <c:v>IRA</c:v>
                </c:pt>
                <c:pt idx="1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IRA'!$AP$72:$AS$72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0.6418940397998758</c:v>
                </c:pt>
                <c:pt idx="2">
                  <c:v>0.56731682756198276</c:v>
                </c:pt>
                <c:pt idx="3">
                  <c:v>0.42375136168485561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4FE-4239-8A66-DF3831D15C7F}"/>
            </c:ext>
          </c:extLst>
        </c:ser>
        <c:ser>
          <c:idx val="13"/>
          <c:order val="13"/>
          <c:tx>
            <c:strRef>
              <c:f>'Cap IRA'!$AN$74:$AO$74</c:f>
              <c:strCache>
                <c:ptCount val="2"/>
                <c:pt idx="0">
                  <c:v>IRA</c:v>
                </c:pt>
                <c:pt idx="1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IRA'!$AP$74:$AS$74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0.42270080918362507</c:v>
                </c:pt>
                <c:pt idx="2">
                  <c:v>0.4273795097579402</c:v>
                </c:pt>
                <c:pt idx="3">
                  <c:v>0.42996859002410365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4FE-4239-8A66-DF3831D15C7F}"/>
            </c:ext>
          </c:extLst>
        </c:ser>
        <c:ser>
          <c:idx val="14"/>
          <c:order val="14"/>
          <c:tx>
            <c:strRef>
              <c:f>'Cap IRA'!$AN$75:$AO$75</c:f>
              <c:strCache>
                <c:ptCount val="2"/>
                <c:pt idx="0">
                  <c:v>IRA</c:v>
                </c:pt>
                <c:pt idx="1">
                  <c:v>Haiku-RFF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IRA'!$AP$75:$AS$75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0.14658698671121584</c:v>
                </c:pt>
                <c:pt idx="2">
                  <c:v>0.13946704891297121</c:v>
                </c:pt>
                <c:pt idx="3">
                  <c:v>0.12778362893850687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4FE-4239-8A66-DF3831D15C7F}"/>
            </c:ext>
          </c:extLst>
        </c:ser>
        <c:ser>
          <c:idx val="15"/>
          <c:order val="15"/>
          <c:tx>
            <c:strRef>
              <c:f>'Cap IRA'!$AN$76:$AO$76</c:f>
              <c:strCache>
                <c:ptCount val="2"/>
                <c:pt idx="0">
                  <c:v>IRA</c:v>
                </c:pt>
                <c:pt idx="1">
                  <c:v>IPM-EPA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IRA'!$AP$76,'Cap IRA'!$AR$76:$AS$76)</c:f>
              <c:numCache>
                <c:formatCode>0%</c:formatCode>
                <c:ptCount val="3"/>
                <c:pt idx="0" formatCode="0.0%">
                  <c:v>0.6418940397998758</c:v>
                </c:pt>
                <c:pt idx="1">
                  <c:v>0.6403394899893543</c:v>
                </c:pt>
                <c:pt idx="2">
                  <c:v>0.49535363546496008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4FE-4239-8A66-DF3831D15C7F}"/>
            </c:ext>
          </c:extLst>
        </c:ser>
        <c:ser>
          <c:idx val="16"/>
          <c:order val="16"/>
          <c:tx>
            <c:strRef>
              <c:f>'Cap IRA'!$AN$77:$AO$77</c:f>
              <c:strCache>
                <c:ptCount val="2"/>
                <c:pt idx="0">
                  <c:v>IRA</c:v>
                </c:pt>
                <c:pt idx="1">
                  <c:v>IPM-NRDC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IRA'!$AP$77:$AS$77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0.63342507746760501</c:v>
                </c:pt>
                <c:pt idx="2">
                  <c:v>0.58515809323685242</c:v>
                </c:pt>
                <c:pt idx="3">
                  <c:v>0.57697268758244113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4FE-4239-8A66-DF3831D15C7F}"/>
            </c:ext>
          </c:extLst>
        </c:ser>
        <c:ser>
          <c:idx val="17"/>
          <c:order val="17"/>
          <c:tx>
            <c:strRef>
              <c:f>'Cap IRA'!$AN$78:$AO$78</c:f>
              <c:strCache>
                <c:ptCount val="2"/>
                <c:pt idx="0">
                  <c:v>IRA</c:v>
                </c:pt>
                <c:pt idx="1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IRA'!$AP$78:$AS$78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0.39122514034766059</c:v>
                </c:pt>
                <c:pt idx="2">
                  <c:v>0.45352732187060241</c:v>
                </c:pt>
                <c:pt idx="3">
                  <c:v>0.36685690933328524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4FE-4239-8A66-DF3831D15C7F}"/>
            </c:ext>
          </c:extLst>
        </c:ser>
        <c:ser>
          <c:idx val="18"/>
          <c:order val="18"/>
          <c:tx>
            <c:strRef>
              <c:f>'Cap IRA'!$AN$79:$AO$79</c:f>
              <c:strCache>
                <c:ptCount val="2"/>
                <c:pt idx="0">
                  <c:v>IRA</c:v>
                </c:pt>
                <c:pt idx="1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IRA'!$AP$79:$AS$79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0.50680887445635203</c:v>
                </c:pt>
                <c:pt idx="2">
                  <c:v>0.2594870346565557</c:v>
                </c:pt>
                <c:pt idx="3">
                  <c:v>0.28557683476185819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4FE-4239-8A66-DF3831D15C7F}"/>
            </c:ext>
          </c:extLst>
        </c:ser>
        <c:ser>
          <c:idx val="19"/>
          <c:order val="19"/>
          <c:tx>
            <c:strRef>
              <c:f>'Cap IRA'!$AN$80:$AO$80</c:f>
              <c:strCache>
                <c:ptCount val="2"/>
                <c:pt idx="0">
                  <c:v>IRA</c:v>
                </c:pt>
                <c:pt idx="1">
                  <c:v>ReEDS-NREL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IRA'!$AP$80:$AS$80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0.47520811760415049</c:v>
                </c:pt>
                <c:pt idx="2">
                  <c:v>0.26566352291188633</c:v>
                </c:pt>
                <c:pt idx="3">
                  <c:v>0.1816138250884809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4FE-4239-8A66-DF3831D15C7F}"/>
            </c:ext>
          </c:extLst>
        </c:ser>
        <c:ser>
          <c:idx val="20"/>
          <c:order val="20"/>
          <c:tx>
            <c:strRef>
              <c:f>'Cap IRA'!$AN$81:$AO$81</c:f>
              <c:strCache>
                <c:ptCount val="2"/>
                <c:pt idx="0">
                  <c:v>IRA</c:v>
                </c:pt>
                <c:pt idx="1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IRA'!$AP$81:$AS$81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0.40543984519467047</c:v>
                </c:pt>
                <c:pt idx="2">
                  <c:v>0.50301273559161497</c:v>
                </c:pt>
                <c:pt idx="3">
                  <c:v>0.34820514223411803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4FE-4239-8A66-DF3831D15C7F}"/>
            </c:ext>
          </c:extLst>
        </c:ser>
        <c:ser>
          <c:idx val="21"/>
          <c:order val="21"/>
          <c:tx>
            <c:strRef>
              <c:f>'Cap IRA'!$AN$82:$AO$82</c:f>
              <c:strCache>
                <c:ptCount val="2"/>
                <c:pt idx="0">
                  <c:v>IRA</c:v>
                </c:pt>
                <c:pt idx="1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IRA'!$AP$82:$AS$82</c:f>
              <c:numCache>
                <c:formatCode>0%</c:formatCode>
                <c:ptCount val="4"/>
                <c:pt idx="0" formatCode="0.0%">
                  <c:v>0.6418940397998758</c:v>
                </c:pt>
                <c:pt idx="1">
                  <c:v>0.36621004566210047</c:v>
                </c:pt>
                <c:pt idx="2">
                  <c:v>0.27465412662713828</c:v>
                </c:pt>
                <c:pt idx="3">
                  <c:v>0.15895034969076932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4FE-4239-8A66-DF3831D15C7F}"/>
            </c:ext>
          </c:extLst>
        </c:ser>
        <c:ser>
          <c:idx val="22"/>
          <c:order val="22"/>
          <c:tx>
            <c:v>Ref E4ST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IRA'!$AP$62,'Cap IRA'!$AR$62:$AS$62)</c:f>
              <c:numCache>
                <c:formatCode>0%</c:formatCode>
                <c:ptCount val="3"/>
                <c:pt idx="0" formatCode="0.0%">
                  <c:v>0.6418940397998758</c:v>
                </c:pt>
                <c:pt idx="1">
                  <c:v>0.44924908648888212</c:v>
                </c:pt>
                <c:pt idx="2">
                  <c:v>0.4291479074734732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7-4BD2-8D6F-2806E6EF4AA5}"/>
            </c:ext>
          </c:extLst>
        </c:ser>
        <c:ser>
          <c:idx val="23"/>
          <c:order val="23"/>
          <c:tx>
            <c:v>IRA E4ST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IRA'!$AP$73,'Cap IRA'!$AR$73:$AS$73)</c:f>
              <c:numCache>
                <c:formatCode>0%</c:formatCode>
                <c:ptCount val="3"/>
                <c:pt idx="0" formatCode="0.0%">
                  <c:v>0.6418940397998758</c:v>
                </c:pt>
                <c:pt idx="1">
                  <c:v>0.34579145478006523</c:v>
                </c:pt>
                <c:pt idx="2">
                  <c:v>0.30051147450802207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F7-4BD2-8D6F-2806E6EF4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18040"/>
        <c:axId val="8336186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'Cap IRA'!$AN$62:$AO$62</c15:sqref>
                        </c15:formulaRef>
                      </c:ext>
                    </c:extLst>
                    <c:strCache>
                      <c:ptCount val="2"/>
                      <c:pt idx="0">
                        <c:v>Reference</c:v>
                      </c:pt>
                      <c:pt idx="1">
                        <c:v>E4ST-RFF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'Cap IRA'!$AP$60:$AS$60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'Cap IRA'!$AP$62:$AS$62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 formatCode="0.0%">
                        <c:v>0.6418940397998758</c:v>
                      </c:pt>
                      <c:pt idx="2">
                        <c:v>0.44924908648888212</c:v>
                      </c:pt>
                      <c:pt idx="3">
                        <c:v>0.4291479074734732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4FE-4239-8A66-DF3831D15C7F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'Cap IRA'!$AN$73:$AO$73</c15:sqref>
                        </c15:formulaRef>
                      </c:ext>
                    </c:extLst>
                    <c:strCache>
                      <c:ptCount val="2"/>
                      <c:pt idx="0">
                        <c:v>IRA</c:v>
                      </c:pt>
                      <c:pt idx="1">
                        <c:v>E4ST-RFF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'Cap IRA'!$AP$60:$AS$60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'Cap IRA'!$AP$73:$AS$73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 formatCode="0.0%">
                        <c:v>0.6418940397998758</c:v>
                      </c:pt>
                      <c:pt idx="2">
                        <c:v>0.34579145478006523</c:v>
                      </c:pt>
                      <c:pt idx="3">
                        <c:v>0.30051147450802207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4FE-4239-8A66-DF3831D15C7F}"/>
                  </c:ext>
                </c:extLst>
              </c15:ser>
            </c15:filteredScatterSeries>
          </c:ext>
        </c:extLst>
      </c:scatterChart>
      <c:valAx>
        <c:axId val="833618040"/>
        <c:scaling>
          <c:orientation val="minMax"/>
          <c:max val="2035"/>
          <c:min val="20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33618696"/>
        <c:crosses val="autoZero"/>
        <c:crossBetween val="midCat"/>
        <c:majorUnit val="5"/>
      </c:valAx>
      <c:valAx>
        <c:axId val="83361869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NGCC Capacity Factor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3361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1548444828245"/>
          <c:y val="4.7763312138983487E-2"/>
          <c:w val="0.84443026053546344"/>
          <c:h val="0.881704709134933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'Cap IRA'!$AN$61:$AO$61</c:f>
              <c:strCache>
                <c:ptCount val="2"/>
                <c:pt idx="0">
                  <c:v>Reference</c:v>
                </c:pt>
                <c:pt idx="1">
                  <c:v>EPS-EI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IRA'!$AW$61:$AZ$61</c:f>
              <c:numCache>
                <c:formatCode>0%</c:formatCode>
                <c:ptCount val="4"/>
                <c:pt idx="0">
                  <c:v>0.48962581477221234</c:v>
                </c:pt>
                <c:pt idx="1">
                  <c:v>0.42184336498709013</c:v>
                </c:pt>
                <c:pt idx="2">
                  <c:v>0.40424687836173628</c:v>
                </c:pt>
                <c:pt idx="3">
                  <c:v>0.40750504978562246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9-4333-BBC7-219A424F3BDD}"/>
            </c:ext>
          </c:extLst>
        </c:ser>
        <c:ser>
          <c:idx val="2"/>
          <c:order val="2"/>
          <c:tx>
            <c:strRef>
              <c:f>'Cap IRA'!$AN$63:$AO$63</c:f>
              <c:strCache>
                <c:ptCount val="2"/>
                <c:pt idx="0">
                  <c:v>Reference</c:v>
                </c:pt>
                <c:pt idx="1">
                  <c:v>GCAM-CGS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IRA'!$AW$63:$AZ$63</c:f>
              <c:numCache>
                <c:formatCode>0%</c:formatCode>
                <c:ptCount val="4"/>
                <c:pt idx="0">
                  <c:v>0.48962581477221234</c:v>
                </c:pt>
                <c:pt idx="1">
                  <c:v>0.37844860306447614</c:v>
                </c:pt>
                <c:pt idx="2">
                  <c:v>0.3782881471641017</c:v>
                </c:pt>
                <c:pt idx="3">
                  <c:v>0.37861585366186823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9-4333-BBC7-219A424F3BDD}"/>
            </c:ext>
          </c:extLst>
        </c:ser>
        <c:ser>
          <c:idx val="3"/>
          <c:order val="3"/>
          <c:tx>
            <c:strRef>
              <c:f>'Cap IRA'!$AN$64:$AO$64</c:f>
              <c:strCache>
                <c:ptCount val="2"/>
                <c:pt idx="0">
                  <c:v>Reference</c:v>
                </c:pt>
                <c:pt idx="1">
                  <c:v>Haiku-RFF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IRA'!$AW$64:$AZ$64</c:f>
              <c:numCache>
                <c:formatCode>0%</c:formatCode>
                <c:ptCount val="4"/>
                <c:pt idx="0">
                  <c:v>0.48962581477221234</c:v>
                </c:pt>
                <c:pt idx="1">
                  <c:v>0.68198018744910616</c:v>
                </c:pt>
                <c:pt idx="2">
                  <c:v>0.62760273176671122</c:v>
                </c:pt>
                <c:pt idx="3">
                  <c:v>0.58457035543393954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9-4333-BBC7-219A424F3BDD}"/>
            </c:ext>
          </c:extLst>
        </c:ser>
        <c:ser>
          <c:idx val="4"/>
          <c:order val="4"/>
          <c:tx>
            <c:strRef>
              <c:f>'Cap IRA'!$AN$65:$AO$65</c:f>
              <c:strCache>
                <c:ptCount val="2"/>
                <c:pt idx="0">
                  <c:v>Reference</c:v>
                </c:pt>
                <c:pt idx="1">
                  <c:v>IPM-EPA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IRA'!$AW$65,'Cap IRA'!$AY$65:$AZ$65)</c:f>
              <c:numCache>
                <c:formatCode>0%</c:formatCode>
                <c:ptCount val="3"/>
                <c:pt idx="0">
                  <c:v>0.48962581477221234</c:v>
                </c:pt>
                <c:pt idx="1">
                  <c:v>0.56832910053672592</c:v>
                </c:pt>
                <c:pt idx="2">
                  <c:v>0.60603836718916859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79-4333-BBC7-219A424F3BDD}"/>
            </c:ext>
          </c:extLst>
        </c:ser>
        <c:ser>
          <c:idx val="5"/>
          <c:order val="5"/>
          <c:tx>
            <c:strRef>
              <c:f>'Cap IRA'!$AN$66:$AO$66</c:f>
              <c:strCache>
                <c:ptCount val="2"/>
                <c:pt idx="0">
                  <c:v>Reference</c:v>
                </c:pt>
                <c:pt idx="1">
                  <c:v>IPM-NRDC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IRA'!$AW$66:$AZ$66</c:f>
              <c:numCache>
                <c:formatCode>0%</c:formatCode>
                <c:ptCount val="4"/>
                <c:pt idx="0">
                  <c:v>0.48962581477221234</c:v>
                </c:pt>
                <c:pt idx="1">
                  <c:v>0.5302708336821077</c:v>
                </c:pt>
                <c:pt idx="2">
                  <c:v>0.48871282896676294</c:v>
                </c:pt>
                <c:pt idx="3">
                  <c:v>0.55607609385015999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79-4333-BBC7-219A424F3BDD}"/>
            </c:ext>
          </c:extLst>
        </c:ser>
        <c:ser>
          <c:idx val="6"/>
          <c:order val="6"/>
          <c:tx>
            <c:strRef>
              <c:f>'Cap IRA'!$AN$67:$AO$67</c:f>
              <c:strCache>
                <c:ptCount val="2"/>
                <c:pt idx="0">
                  <c:v>Reference</c:v>
                </c:pt>
                <c:pt idx="1">
                  <c:v>MARKAL-NETL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IRA'!$AW$67:$AZ$67</c:f>
              <c:numCache>
                <c:formatCode>0%</c:formatCode>
                <c:ptCount val="4"/>
                <c:pt idx="0">
                  <c:v>0.48962581477221234</c:v>
                </c:pt>
                <c:pt idx="1">
                  <c:v>0.56751916191444907</c:v>
                </c:pt>
                <c:pt idx="2">
                  <c:v>0.59107601429950296</c:v>
                </c:pt>
                <c:pt idx="3">
                  <c:v>0.72360705641639844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79-4333-BBC7-219A424F3BDD}"/>
            </c:ext>
          </c:extLst>
        </c:ser>
        <c:ser>
          <c:idx val="7"/>
          <c:order val="7"/>
          <c:tx>
            <c:strRef>
              <c:f>'Cap IRA'!$AN$68:$AO$68</c:f>
              <c:strCache>
                <c:ptCount val="2"/>
                <c:pt idx="0">
                  <c:v>Reference</c:v>
                </c:pt>
                <c:pt idx="1">
                  <c:v>NEMS-RHG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IRA'!$AW$68:$AZ$68</c:f>
              <c:numCache>
                <c:formatCode>0%</c:formatCode>
                <c:ptCount val="4"/>
                <c:pt idx="0">
                  <c:v>0.48962581477221234</c:v>
                </c:pt>
                <c:pt idx="1">
                  <c:v>0.41714052550426162</c:v>
                </c:pt>
                <c:pt idx="2">
                  <c:v>0.54312283338490641</c:v>
                </c:pt>
                <c:pt idx="3">
                  <c:v>0.56083637847896606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79-4333-BBC7-219A424F3BDD}"/>
            </c:ext>
          </c:extLst>
        </c:ser>
        <c:ser>
          <c:idx val="8"/>
          <c:order val="8"/>
          <c:tx>
            <c:strRef>
              <c:f>'Cap IRA'!$AN$69:$AO$69</c:f>
              <c:strCache>
                <c:ptCount val="2"/>
                <c:pt idx="0">
                  <c:v>Reference</c:v>
                </c:pt>
                <c:pt idx="1">
                  <c:v>ReEDS-NREL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IRA'!$AW$69:$AZ$69</c:f>
              <c:numCache>
                <c:formatCode>0%</c:formatCode>
                <c:ptCount val="4"/>
                <c:pt idx="0">
                  <c:v>0.48962581477221234</c:v>
                </c:pt>
                <c:pt idx="1">
                  <c:v>0.47128845442601375</c:v>
                </c:pt>
                <c:pt idx="2">
                  <c:v>0.50999001810673783</c:v>
                </c:pt>
                <c:pt idx="3">
                  <c:v>0.49371271950729267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79-4333-BBC7-219A424F3BDD}"/>
            </c:ext>
          </c:extLst>
        </c:ser>
        <c:ser>
          <c:idx val="9"/>
          <c:order val="9"/>
          <c:tx>
            <c:strRef>
              <c:f>'Cap IRA'!$AN$70:$AO$70</c:f>
              <c:strCache>
                <c:ptCount val="2"/>
                <c:pt idx="0">
                  <c:v>Reference</c:v>
                </c:pt>
                <c:pt idx="1">
                  <c:v>REGEN-EPRI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IRA'!$AW$70:$AZ$70</c:f>
              <c:numCache>
                <c:formatCode>0%</c:formatCode>
                <c:ptCount val="4"/>
                <c:pt idx="0">
                  <c:v>0.48962581477221234</c:v>
                </c:pt>
                <c:pt idx="1">
                  <c:v>0.63677371339027045</c:v>
                </c:pt>
                <c:pt idx="2">
                  <c:v>0.65037047864697051</c:v>
                </c:pt>
                <c:pt idx="3">
                  <c:v>0.68285001786190236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79-4333-BBC7-219A424F3BDD}"/>
            </c:ext>
          </c:extLst>
        </c:ser>
        <c:ser>
          <c:idx val="10"/>
          <c:order val="10"/>
          <c:tx>
            <c:strRef>
              <c:f>'Cap IRA'!$AN$71:$AO$71</c:f>
              <c:strCache>
                <c:ptCount val="2"/>
                <c:pt idx="0">
                  <c:v>Reference</c:v>
                </c:pt>
                <c:pt idx="1">
                  <c:v>RIO-REPEAT</c:v>
                </c:pt>
              </c:strCache>
            </c:strRef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IRA'!$AW$71:$AZ$71</c:f>
              <c:numCache>
                <c:formatCode>0%</c:formatCode>
                <c:ptCount val="4"/>
                <c:pt idx="0">
                  <c:v>0.48962581477221234</c:v>
                </c:pt>
                <c:pt idx="1">
                  <c:v>0.70601131174761311</c:v>
                </c:pt>
                <c:pt idx="2">
                  <c:v>0.62214611872146119</c:v>
                </c:pt>
                <c:pt idx="3">
                  <c:v>0.5517503805175038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C79-4333-BBC7-219A424F3BDD}"/>
            </c:ext>
          </c:extLst>
        </c:ser>
        <c:ser>
          <c:idx val="11"/>
          <c:order val="11"/>
          <c:tx>
            <c:strRef>
              <c:f>'Cap IRA'!$AN$72:$AO$72</c:f>
              <c:strCache>
                <c:ptCount val="2"/>
                <c:pt idx="0">
                  <c:v>IRA</c:v>
                </c:pt>
                <c:pt idx="1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IRA'!$AW$72:$AZ$72</c:f>
              <c:numCache>
                <c:formatCode>0%</c:formatCode>
                <c:ptCount val="4"/>
                <c:pt idx="0">
                  <c:v>0.48962581477221234</c:v>
                </c:pt>
                <c:pt idx="1">
                  <c:v>0.44043645179939911</c:v>
                </c:pt>
                <c:pt idx="2">
                  <c:v>0.36812158695511316</c:v>
                </c:pt>
                <c:pt idx="3">
                  <c:v>0.29687867115526034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C79-4333-BBC7-219A424F3BDD}"/>
            </c:ext>
          </c:extLst>
        </c:ser>
        <c:ser>
          <c:idx val="13"/>
          <c:order val="13"/>
          <c:tx>
            <c:strRef>
              <c:f>'Cap IRA'!$AN$74:$AO$74</c:f>
              <c:strCache>
                <c:ptCount val="2"/>
                <c:pt idx="0">
                  <c:v>IRA</c:v>
                </c:pt>
                <c:pt idx="1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IRA'!$AW$74:$AZ$74</c:f>
              <c:numCache>
                <c:formatCode>0%</c:formatCode>
                <c:ptCount val="4"/>
                <c:pt idx="0">
                  <c:v>0.48962581477221234</c:v>
                </c:pt>
                <c:pt idx="1">
                  <c:v>0.37860830921108984</c:v>
                </c:pt>
                <c:pt idx="2">
                  <c:v>0.37860373659899099</c:v>
                </c:pt>
                <c:pt idx="3">
                  <c:v>0.37861585366186729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C79-4333-BBC7-219A424F3BDD}"/>
            </c:ext>
          </c:extLst>
        </c:ser>
        <c:ser>
          <c:idx val="14"/>
          <c:order val="14"/>
          <c:tx>
            <c:strRef>
              <c:f>'Cap IRA'!$AN$75:$AO$75</c:f>
              <c:strCache>
                <c:ptCount val="2"/>
                <c:pt idx="0">
                  <c:v>IRA</c:v>
                </c:pt>
                <c:pt idx="1">
                  <c:v>Haiku-RFF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IRA'!$AW$75:$AZ$75</c:f>
              <c:numCache>
                <c:formatCode>0%</c:formatCode>
                <c:ptCount val="4"/>
                <c:pt idx="0">
                  <c:v>0.48962581477221234</c:v>
                </c:pt>
                <c:pt idx="1">
                  <c:v>0.62829854810950758</c:v>
                </c:pt>
                <c:pt idx="2">
                  <c:v>0.48375719065565076</c:v>
                </c:pt>
                <c:pt idx="3">
                  <c:v>0.45228053030274079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C79-4333-BBC7-219A424F3BDD}"/>
            </c:ext>
          </c:extLst>
        </c:ser>
        <c:ser>
          <c:idx val="15"/>
          <c:order val="15"/>
          <c:tx>
            <c:strRef>
              <c:f>'Cap IRA'!$AN$76:$AO$76</c:f>
              <c:strCache>
                <c:ptCount val="2"/>
                <c:pt idx="0">
                  <c:v>IRA</c:v>
                </c:pt>
                <c:pt idx="1">
                  <c:v>IPM-EPA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IRA'!$AW$76,'Cap IRA'!$AY$76:$AZ$76)</c:f>
              <c:numCache>
                <c:formatCode>0%</c:formatCode>
                <c:ptCount val="3"/>
                <c:pt idx="0">
                  <c:v>0.48962581477221234</c:v>
                </c:pt>
                <c:pt idx="1">
                  <c:v>0.46494484720220614</c:v>
                </c:pt>
                <c:pt idx="2">
                  <c:v>0.15202364522775993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C79-4333-BBC7-219A424F3BDD}"/>
            </c:ext>
          </c:extLst>
        </c:ser>
        <c:ser>
          <c:idx val="16"/>
          <c:order val="16"/>
          <c:tx>
            <c:strRef>
              <c:f>'Cap IRA'!$AN$77:$AO$77</c:f>
              <c:strCache>
                <c:ptCount val="2"/>
                <c:pt idx="0">
                  <c:v>IRA</c:v>
                </c:pt>
                <c:pt idx="1">
                  <c:v>IPM-NRDC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IRA'!$AW$77:$AZ$77</c:f>
              <c:numCache>
                <c:formatCode>0%</c:formatCode>
                <c:ptCount val="4"/>
                <c:pt idx="0">
                  <c:v>0.48962581477221234</c:v>
                </c:pt>
                <c:pt idx="1">
                  <c:v>0.55137688519056438</c:v>
                </c:pt>
                <c:pt idx="2">
                  <c:v>0.35776583031081965</c:v>
                </c:pt>
                <c:pt idx="3">
                  <c:v>0.30192353001769084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C79-4333-BBC7-219A424F3BDD}"/>
            </c:ext>
          </c:extLst>
        </c:ser>
        <c:ser>
          <c:idx val="17"/>
          <c:order val="17"/>
          <c:tx>
            <c:strRef>
              <c:f>'Cap IRA'!$AN$78:$AO$78</c:f>
              <c:strCache>
                <c:ptCount val="2"/>
                <c:pt idx="0">
                  <c:v>IRA</c:v>
                </c:pt>
                <c:pt idx="1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IRA'!$AW$78:$AZ$78</c:f>
              <c:numCache>
                <c:formatCode>0%</c:formatCode>
                <c:ptCount val="4"/>
                <c:pt idx="0">
                  <c:v>0.48962581477221234</c:v>
                </c:pt>
                <c:pt idx="1">
                  <c:v>0.60158874272583707</c:v>
                </c:pt>
                <c:pt idx="2">
                  <c:v>0.62154671633672587</c:v>
                </c:pt>
                <c:pt idx="3">
                  <c:v>0.36361433328784248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C79-4333-BBC7-219A424F3BDD}"/>
            </c:ext>
          </c:extLst>
        </c:ser>
        <c:ser>
          <c:idx val="18"/>
          <c:order val="18"/>
          <c:tx>
            <c:strRef>
              <c:f>'Cap IRA'!$AN$79:$AO$79</c:f>
              <c:strCache>
                <c:ptCount val="2"/>
                <c:pt idx="0">
                  <c:v>IRA</c:v>
                </c:pt>
                <c:pt idx="1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IRA'!$AW$79:$AZ$79</c:f>
              <c:numCache>
                <c:formatCode>0%</c:formatCode>
                <c:ptCount val="4"/>
                <c:pt idx="0">
                  <c:v>0.48962581477221234</c:v>
                </c:pt>
                <c:pt idx="1">
                  <c:v>0.54091202372606084</c:v>
                </c:pt>
                <c:pt idx="2">
                  <c:v>0.21248034633914425</c:v>
                </c:pt>
                <c:pt idx="3">
                  <c:v>0.38073740936252581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C79-4333-BBC7-219A424F3BDD}"/>
            </c:ext>
          </c:extLst>
        </c:ser>
        <c:ser>
          <c:idx val="19"/>
          <c:order val="19"/>
          <c:tx>
            <c:strRef>
              <c:f>'Cap IRA'!$AN$80:$AO$80</c:f>
              <c:strCache>
                <c:ptCount val="2"/>
                <c:pt idx="0">
                  <c:v>IRA</c:v>
                </c:pt>
                <c:pt idx="1">
                  <c:v>ReEDS-NREL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IRA'!$AW$80:$AZ$80</c:f>
              <c:numCache>
                <c:formatCode>0%</c:formatCode>
                <c:ptCount val="4"/>
                <c:pt idx="0">
                  <c:v>0.48962581477221234</c:v>
                </c:pt>
                <c:pt idx="1">
                  <c:v>0.38343023460437287</c:v>
                </c:pt>
                <c:pt idx="2">
                  <c:v>7.727007748544279E-2</c:v>
                </c:pt>
                <c:pt idx="3">
                  <c:v>7.1811058886335988E-2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C79-4333-BBC7-219A424F3BDD}"/>
            </c:ext>
          </c:extLst>
        </c:ser>
        <c:ser>
          <c:idx val="20"/>
          <c:order val="20"/>
          <c:tx>
            <c:strRef>
              <c:f>'Cap IRA'!$AN$81:$AO$81</c:f>
              <c:strCache>
                <c:ptCount val="2"/>
                <c:pt idx="0">
                  <c:v>IRA</c:v>
                </c:pt>
                <c:pt idx="1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IRA'!$AW$81:$AZ$81</c:f>
              <c:numCache>
                <c:formatCode>0%</c:formatCode>
                <c:ptCount val="4"/>
                <c:pt idx="0">
                  <c:v>0.48962581477221234</c:v>
                </c:pt>
                <c:pt idx="1">
                  <c:v>0.68414515012246813</c:v>
                </c:pt>
                <c:pt idx="2">
                  <c:v>0.66337659902064539</c:v>
                </c:pt>
                <c:pt idx="3">
                  <c:v>0.63565505143512391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C79-4333-BBC7-219A424F3BDD}"/>
            </c:ext>
          </c:extLst>
        </c:ser>
        <c:ser>
          <c:idx val="21"/>
          <c:order val="21"/>
          <c:tx>
            <c:strRef>
              <c:f>'Cap IRA'!$AN$82:$AO$82</c:f>
              <c:strCache>
                <c:ptCount val="2"/>
                <c:pt idx="0">
                  <c:v>IRA</c:v>
                </c:pt>
                <c:pt idx="1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'Cap IRA'!$AP$60:$AS$60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'Cap IRA'!$AW$82:$AZ$82</c:f>
              <c:numCache>
                <c:formatCode>0%</c:formatCode>
                <c:ptCount val="4"/>
                <c:pt idx="0">
                  <c:v>0.48962581477221234</c:v>
                </c:pt>
                <c:pt idx="1">
                  <c:v>0.72674418604651159</c:v>
                </c:pt>
                <c:pt idx="2">
                  <c:v>0.50207170640960597</c:v>
                </c:pt>
                <c:pt idx="3">
                  <c:v>0.34987843207021291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C79-4333-BBC7-219A424F3BDD}"/>
            </c:ext>
          </c:extLst>
        </c:ser>
        <c:ser>
          <c:idx val="22"/>
          <c:order val="22"/>
          <c:tx>
            <c:v>Ref E4ST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IRA'!$AW$62,'Cap IRA'!$AY$62:$AZ$62)</c:f>
              <c:numCache>
                <c:formatCode>0%</c:formatCode>
                <c:ptCount val="3"/>
                <c:pt idx="0">
                  <c:v>0.48962581477221234</c:v>
                </c:pt>
                <c:pt idx="1">
                  <c:v>0.75983122426812433</c:v>
                </c:pt>
                <c:pt idx="2">
                  <c:v>0.74456287290167111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AC79-4333-BBC7-219A424F3BDD}"/>
            </c:ext>
          </c:extLst>
        </c:ser>
        <c:ser>
          <c:idx val="23"/>
          <c:order val="23"/>
          <c:tx>
            <c:v>IRA E4ST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('Cap IRA'!$AP$60,'Cap IRA'!$AR$60:$AS$60)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('Cap IRA'!$AW$73,'Cap IRA'!$AY$73:$AZ$73)</c:f>
              <c:numCache>
                <c:formatCode>0%</c:formatCode>
                <c:ptCount val="3"/>
                <c:pt idx="0">
                  <c:v>0.48962581477221234</c:v>
                </c:pt>
                <c:pt idx="1">
                  <c:v>0.28968637566220851</c:v>
                </c:pt>
                <c:pt idx="2">
                  <c:v>0.19035707761808215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AC79-4333-BBC7-219A424F3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3618040"/>
        <c:axId val="8336186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'Cap IRA'!$AN$62:$AO$62</c15:sqref>
                        </c15:formulaRef>
                      </c:ext>
                    </c:extLst>
                    <c:strCache>
                      <c:ptCount val="2"/>
                      <c:pt idx="0">
                        <c:v>Reference</c:v>
                      </c:pt>
                      <c:pt idx="1">
                        <c:v>E4ST-RFF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'Cap IRA'!$AP$60:$AS$60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'Cap IRA'!$AW$62:$AZ$62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>
                        <c:v>0.48962581477221234</c:v>
                      </c:pt>
                      <c:pt idx="2">
                        <c:v>0.75983122426812433</c:v>
                      </c:pt>
                      <c:pt idx="3">
                        <c:v>0.74456287290167111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6-AC79-4333-BBC7-219A424F3BD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'Cap IRA'!$AN$73:$AO$73</c15:sqref>
                        </c15:formulaRef>
                      </c:ext>
                    </c:extLst>
                    <c:strCache>
                      <c:ptCount val="2"/>
                      <c:pt idx="0">
                        <c:v>IRA</c:v>
                      </c:pt>
                      <c:pt idx="1">
                        <c:v>E4ST-RFF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'Cap IRA'!$AP$60:$AS$60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2021</c:v>
                      </c:pt>
                      <c:pt idx="1">
                        <c:v>2025</c:v>
                      </c:pt>
                      <c:pt idx="2">
                        <c:v>2030</c:v>
                      </c:pt>
                      <c:pt idx="3">
                        <c:v>2035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'Cap IRA'!$AW$73:$AZ$73</c15:sqref>
                        </c15:formulaRef>
                      </c:ext>
                    </c:extLst>
                    <c:numCache>
                      <c:formatCode>0%</c:formatCode>
                      <c:ptCount val="4"/>
                      <c:pt idx="0">
                        <c:v>0.48962581477221234</c:v>
                      </c:pt>
                      <c:pt idx="2">
                        <c:v>0.28968637566220851</c:v>
                      </c:pt>
                      <c:pt idx="3">
                        <c:v>0.19035707761808215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AC79-4333-BBC7-219A424F3BDD}"/>
                  </c:ext>
                </c:extLst>
              </c15:ser>
            </c15:filteredScatterSeries>
          </c:ext>
        </c:extLst>
      </c:scatterChart>
      <c:valAx>
        <c:axId val="833618040"/>
        <c:scaling>
          <c:orientation val="minMax"/>
          <c:max val="2035"/>
          <c:min val="20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33618696"/>
        <c:crosses val="autoZero"/>
        <c:crossBetween val="midCat"/>
        <c:majorUnit val="5"/>
      </c:valAx>
      <c:valAx>
        <c:axId val="833618696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Coal Capacity Factor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3361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Ref'!$E$3:$AM$3</c15:sqref>
                  </c15:fullRef>
                </c:ext>
              </c:extLst>
              <c:f>('Cap Ref'!$E$3,'Cap Ref'!$G$3:$H$3,'Cap Ref'!$J$3:$K$3,'Cap Ref'!$M$3:$N$3,'Cap Ref'!$P$3:$Q$3,'Cap Ref'!$S$3:$T$3,'Cap Ref'!$V$3:$W$3,'Cap Ref'!$Y$3:$Z$3,'Cap Ref'!$AB$3:$AC$3,'Cap Ref'!$AE$3:$AF$3,'Cap Ref'!$AH$3:$AI$3,'Cap Ref'!$AK$3:$AL$3)</c:f>
              <c:numCache>
                <c:formatCode>General</c:formatCode>
                <c:ptCount val="23"/>
                <c:pt idx="0">
                  <c:v>95.5</c:v>
                </c:pt>
                <c:pt idx="1">
                  <c:v>82.619</c:v>
                </c:pt>
                <c:pt idx="2">
                  <c:v>75.619</c:v>
                </c:pt>
                <c:pt idx="3">
                  <c:v>53.599344920247127</c:v>
                </c:pt>
                <c:pt idx="4">
                  <c:v>43.690855958586752</c:v>
                </c:pt>
                <c:pt idx="5">
                  <c:v>100.654075699982</c:v>
                </c:pt>
                <c:pt idx="6">
                  <c:v>100.58395626982499</c:v>
                </c:pt>
                <c:pt idx="7">
                  <c:v>90.744299999999996</c:v>
                </c:pt>
                <c:pt idx="8">
                  <c:v>71.951600000000013</c:v>
                </c:pt>
                <c:pt idx="9">
                  <c:v>78.084596904999998</c:v>
                </c:pt>
                <c:pt idx="10">
                  <c:v>60.346843618999998</c:v>
                </c:pt>
                <c:pt idx="11">
                  <c:v>63.355769595000012</c:v>
                </c:pt>
                <c:pt idx="12">
                  <c:v>8.4561461760000007</c:v>
                </c:pt>
                <c:pt idx="13">
                  <c:v>95.8</c:v>
                </c:pt>
                <c:pt idx="14">
                  <c:v>95.8</c:v>
                </c:pt>
                <c:pt idx="15">
                  <c:v>82.614745999999997</c:v>
                </c:pt>
                <c:pt idx="16">
                  <c:v>75.881714000000002</c:v>
                </c:pt>
                <c:pt idx="17">
                  <c:v>94.706800000000001</c:v>
                </c:pt>
                <c:pt idx="18">
                  <c:v>94.706800000000001</c:v>
                </c:pt>
                <c:pt idx="19">
                  <c:v>92.729566999999989</c:v>
                </c:pt>
                <c:pt idx="20">
                  <c:v>92.729566999999989</c:v>
                </c:pt>
                <c:pt idx="21">
                  <c:v>95</c:v>
                </c:pt>
                <c:pt idx="22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7-4407-A048-5E6ACE1471CC}"/>
            </c:ext>
          </c:extLst>
        </c:ser>
        <c:ser>
          <c:idx val="2"/>
          <c:order val="1"/>
          <c:tx>
            <c:strRef>
              <c:f>'OLD Gen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Ref'!$E$4:$AM$4</c15:sqref>
                  </c15:fullRef>
                </c:ext>
              </c:extLst>
              <c:f>('Cap Ref'!$E$4,'Cap Ref'!$G$4:$H$4,'Cap Ref'!$J$4:$K$4,'Cap Ref'!$M$4:$N$4,'Cap Ref'!$P$4:$Q$4,'Cap Ref'!$S$4:$T$4,'Cap Ref'!$V$4:$W$4,'Cap Ref'!$Y$4:$Z$4,'Cap Ref'!$AB$4:$AC$4,'Cap Ref'!$AE$4:$AF$4,'Cap Ref'!$AH$4:$AI$4,'Cap Ref'!$AK$4:$AL$4)</c:f>
              <c:numCache>
                <c:formatCode>General</c:formatCode>
                <c:ptCount val="23"/>
                <c:pt idx="1">
                  <c:v>3</c:v>
                </c:pt>
                <c:pt idx="2">
                  <c:v>3</c:v>
                </c:pt>
                <c:pt idx="3">
                  <c:v>1.7106076385305491</c:v>
                </c:pt>
                <c:pt idx="4">
                  <c:v>1.7930580518015975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3.6349999985104562</c:v>
                </c:pt>
                <c:pt idx="20">
                  <c:v>3.6349999987951662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97-4407-A048-5E6ACE1471CC}"/>
            </c:ext>
          </c:extLst>
        </c:ser>
        <c:ser>
          <c:idx val="0"/>
          <c:order val="2"/>
          <c:tx>
            <c:strRef>
              <c:f>'OLD Gen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Ref'!$E$5:$AM$5</c15:sqref>
                  </c15:fullRef>
                </c:ext>
              </c:extLst>
              <c:f>('Cap Ref'!$E$5,'Cap Ref'!$G$5:$H$5,'Cap Ref'!$J$5:$K$5,'Cap Ref'!$M$5:$N$5,'Cap Ref'!$P$5:$Q$5,'Cap Ref'!$S$5:$T$5,'Cap Ref'!$V$5:$W$5,'Cap Ref'!$Y$5:$Z$5,'Cap Ref'!$AB$5:$AC$5,'Cap Ref'!$AE$5:$AF$5,'Cap Ref'!$AH$5:$AI$5,'Cap Ref'!$AK$5:$AL$5)</c:f>
              <c:numCache>
                <c:formatCode>General</c:formatCode>
                <c:ptCount val="23"/>
                <c:pt idx="0">
                  <c:v>80</c:v>
                </c:pt>
                <c:pt idx="1">
                  <c:v>79.188000000000002</c:v>
                </c:pt>
                <c:pt idx="2">
                  <c:v>79.173000000000002</c:v>
                </c:pt>
                <c:pt idx="3">
                  <c:v>78.714482453867504</c:v>
                </c:pt>
                <c:pt idx="4">
                  <c:v>78.714482453867504</c:v>
                </c:pt>
                <c:pt idx="5">
                  <c:v>109.696313447761</c:v>
                </c:pt>
                <c:pt idx="6">
                  <c:v>107.44869358557</c:v>
                </c:pt>
                <c:pt idx="7">
                  <c:v>79.074858999999989</c:v>
                </c:pt>
                <c:pt idx="8">
                  <c:v>79.074858999999989</c:v>
                </c:pt>
                <c:pt idx="9">
                  <c:v>80.280200000999997</c:v>
                </c:pt>
                <c:pt idx="10">
                  <c:v>83.155200000999997</c:v>
                </c:pt>
                <c:pt idx="11">
                  <c:v>105.88178700000002</c:v>
                </c:pt>
                <c:pt idx="12">
                  <c:v>105.88038700000001</c:v>
                </c:pt>
                <c:pt idx="13">
                  <c:v>78.8</c:v>
                </c:pt>
                <c:pt idx="14">
                  <c:v>78.8</c:v>
                </c:pt>
                <c:pt idx="15">
                  <c:v>79.339149000000006</c:v>
                </c:pt>
                <c:pt idx="16">
                  <c:v>79.339149000000006</c:v>
                </c:pt>
                <c:pt idx="17">
                  <c:v>84.010206537512801</c:v>
                </c:pt>
                <c:pt idx="18">
                  <c:v>84.509061537512807</c:v>
                </c:pt>
                <c:pt idx="19">
                  <c:v>80.639915977832516</c:v>
                </c:pt>
                <c:pt idx="20">
                  <c:v>80.639915977832516</c:v>
                </c:pt>
                <c:pt idx="21">
                  <c:v>85</c:v>
                </c:pt>
                <c:pt idx="22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7-4407-A048-5E6ACE1471CC}"/>
            </c:ext>
          </c:extLst>
        </c:ser>
        <c:ser>
          <c:idx val="7"/>
          <c:order val="3"/>
          <c:tx>
            <c:strRef>
              <c:f>'OLD Gen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Ref'!$E$6:$AM$6</c15:sqref>
                  </c15:fullRef>
                </c:ext>
              </c:extLst>
              <c:f>('Cap Ref'!$E$6,'Cap Ref'!$G$6:$H$6,'Cap Ref'!$J$6:$K$6,'Cap Ref'!$M$6:$N$6,'Cap Ref'!$P$6:$Q$6,'Cap Ref'!$S$6:$T$6,'Cap Ref'!$V$6:$W$6,'Cap Ref'!$Y$6:$Z$6,'Cap Ref'!$AB$6:$AC$6,'Cap Ref'!$AE$6:$AF$6,'Cap Ref'!$AH$6:$AI$6,'Cap Ref'!$AK$6:$AL$6)</c:f>
              <c:numCache>
                <c:formatCode>General</c:formatCode>
                <c:ptCount val="23"/>
                <c:pt idx="0">
                  <c:v>47</c:v>
                </c:pt>
                <c:pt idx="1">
                  <c:v>5.1050000000000004</c:v>
                </c:pt>
                <c:pt idx="2">
                  <c:v>5.1050000000000004</c:v>
                </c:pt>
                <c:pt idx="3">
                  <c:v>12.135100000000001</c:v>
                </c:pt>
                <c:pt idx="4">
                  <c:v>12.135100000000001</c:v>
                </c:pt>
                <c:pt idx="5">
                  <c:v>19.322471838547699</c:v>
                </c:pt>
                <c:pt idx="6">
                  <c:v>18.503529759285101</c:v>
                </c:pt>
                <c:pt idx="7">
                  <c:v>11.36218</c:v>
                </c:pt>
                <c:pt idx="8">
                  <c:v>11.36218</c:v>
                </c:pt>
                <c:pt idx="9">
                  <c:v>5.8947085460000004</c:v>
                </c:pt>
                <c:pt idx="10">
                  <c:v>5.9842013490000001</c:v>
                </c:pt>
                <c:pt idx="11">
                  <c:v>6.1296080000000002</c:v>
                </c:pt>
                <c:pt idx="12">
                  <c:v>6.2161079999999993</c:v>
                </c:pt>
                <c:pt idx="13">
                  <c:v>9.3000000000000007</c:v>
                </c:pt>
                <c:pt idx="14">
                  <c:v>9.3000000000000007</c:v>
                </c:pt>
                <c:pt idx="15">
                  <c:v>10.142697999999999</c:v>
                </c:pt>
                <c:pt idx="16">
                  <c:v>11.185253000000001</c:v>
                </c:pt>
                <c:pt idx="17">
                  <c:v>5.8575999999999997</c:v>
                </c:pt>
                <c:pt idx="18">
                  <c:v>5.0255000000000001</c:v>
                </c:pt>
                <c:pt idx="19">
                  <c:v>6.8388518306217732</c:v>
                </c:pt>
                <c:pt idx="20">
                  <c:v>6.922877540579246</c:v>
                </c:pt>
                <c:pt idx="21">
                  <c:v>8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97-4407-A048-5E6ACE1471CC}"/>
            </c:ext>
          </c:extLst>
        </c:ser>
        <c:ser>
          <c:idx val="10"/>
          <c:order val="4"/>
          <c:tx>
            <c:strRef>
              <c:f>'OLD Gen IRA'!$U$1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Ref'!$E$19:$AM$19</c15:sqref>
                  </c15:fullRef>
                </c:ext>
              </c:extLst>
              <c:f>('Cap Ref'!$E$19,'Cap Ref'!$G$19:$H$19,'Cap Ref'!$J$19:$K$19,'Cap Ref'!$M$19:$N$19,'Cap Ref'!$P$19:$Q$19,'Cap Ref'!$S$19:$T$19,'Cap Ref'!$V$19:$W$19,'Cap Ref'!$Y$19:$Z$19,'Cap Ref'!$AB$19:$AC$19,'Cap Ref'!$AE$19:$AF$19,'Cap Ref'!$AH$19:$AI$19,'Cap Ref'!$AK$19:$AL$19)</c:f>
              <c:numCache>
                <c:formatCode>General</c:formatCode>
                <c:ptCount val="23"/>
                <c:pt idx="1">
                  <c:v>28.481000000000002</c:v>
                </c:pt>
                <c:pt idx="2">
                  <c:v>28.620999999999999</c:v>
                </c:pt>
                <c:pt idx="3">
                  <c:v>48.256656855114734</c:v>
                </c:pt>
                <c:pt idx="4">
                  <c:v>35.432415563385</c:v>
                </c:pt>
                <c:pt idx="5">
                  <c:v>7.5406811435237104</c:v>
                </c:pt>
                <c:pt idx="6">
                  <c:v>7.74509470429446</c:v>
                </c:pt>
                <c:pt idx="7">
                  <c:v>32.786680000000004</c:v>
                </c:pt>
                <c:pt idx="8">
                  <c:v>32.786680000000004</c:v>
                </c:pt>
                <c:pt idx="9">
                  <c:v>6.9493</c:v>
                </c:pt>
                <c:pt idx="10">
                  <c:v>6.9493</c:v>
                </c:pt>
                <c:pt idx="11">
                  <c:v>0</c:v>
                </c:pt>
                <c:pt idx="12">
                  <c:v>0</c:v>
                </c:pt>
                <c:pt idx="13">
                  <c:v>3.8</c:v>
                </c:pt>
                <c:pt idx="14">
                  <c:v>3.8</c:v>
                </c:pt>
                <c:pt idx="15">
                  <c:v>0.26036799999999999</c:v>
                </c:pt>
                <c:pt idx="16">
                  <c:v>0.259268</c:v>
                </c:pt>
                <c:pt idx="17">
                  <c:v>61.9339648432587</c:v>
                </c:pt>
                <c:pt idx="18">
                  <c:v>54.731795297494898</c:v>
                </c:pt>
                <c:pt idx="19">
                  <c:v>0</c:v>
                </c:pt>
                <c:pt idx="20">
                  <c:v>0</c:v>
                </c:pt>
                <c:pt idx="21">
                  <c:v>18</c:v>
                </c:pt>
                <c:pt idx="2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97-4407-A048-5E6ACE1471CC}"/>
            </c:ext>
          </c:extLst>
        </c:ser>
        <c:ser>
          <c:idx val="3"/>
          <c:order val="5"/>
          <c:tx>
            <c:strRef>
              <c:f>'OLD Gen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Ref'!$E$7:$AM$7</c15:sqref>
                  </c15:fullRef>
                </c:ext>
              </c:extLst>
              <c:f>('Cap Ref'!$E$7,'Cap Ref'!$G$7:$H$7,'Cap Ref'!$J$7:$K$7,'Cap Ref'!$M$7:$N$7,'Cap Ref'!$P$7:$Q$7,'Cap Ref'!$S$7:$T$7,'Cap Ref'!$V$7:$W$7,'Cap Ref'!$Y$7:$Z$7,'Cap Ref'!$AB$7:$AC$7,'Cap Ref'!$AE$7:$AF$7,'Cap Ref'!$AH$7:$AI$7,'Cap Ref'!$AK$7:$AL$7)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5.7644002085719566E-8</c:v>
                </c:pt>
                <c:pt idx="20">
                  <c:v>0.55913508358823483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797-4407-A048-5E6ACE1471CC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Ref'!$E$8:$AM$8</c15:sqref>
                  </c15:fullRef>
                </c:ext>
              </c:extLst>
              <c:f>('Cap Ref'!$E$8,'Cap Ref'!$G$8:$H$8,'Cap Ref'!$J$8:$K$8,'Cap Ref'!$M$8:$N$8,'Cap Ref'!$P$8:$Q$8,'Cap Ref'!$S$8:$T$8,'Cap Ref'!$V$8:$W$8,'Cap Ref'!$Y$8:$Z$8,'Cap Ref'!$AB$8:$AC$8,'Cap Ref'!$AE$8:$AF$8,'Cap Ref'!$AH$8:$AI$8,'Cap Ref'!$AK$8:$AL$8)</c:f>
              <c:numCache>
                <c:formatCode>General</c:formatCode>
                <c:ptCount val="23"/>
                <c:pt idx="0">
                  <c:v>209.6</c:v>
                </c:pt>
                <c:pt idx="1">
                  <c:v>122.66200000000001</c:v>
                </c:pt>
                <c:pt idx="2">
                  <c:v>114.246</c:v>
                </c:pt>
                <c:pt idx="3">
                  <c:v>107.88329333462293</c:v>
                </c:pt>
                <c:pt idx="4">
                  <c:v>97.120164601272279</c:v>
                </c:pt>
                <c:pt idx="5">
                  <c:v>222.51102074425401</c:v>
                </c:pt>
                <c:pt idx="6">
                  <c:v>206.24469177704</c:v>
                </c:pt>
                <c:pt idx="7">
                  <c:v>158.8107370269781</c:v>
                </c:pt>
                <c:pt idx="8">
                  <c:v>154.96469150685999</c:v>
                </c:pt>
                <c:pt idx="9">
                  <c:v>111.29316423832535</c:v>
                </c:pt>
                <c:pt idx="10">
                  <c:v>87.75902725932535</c:v>
                </c:pt>
                <c:pt idx="11">
                  <c:v>84.500936675498124</c:v>
                </c:pt>
                <c:pt idx="12">
                  <c:v>68.483877001498087</c:v>
                </c:pt>
                <c:pt idx="13">
                  <c:v>129.34</c:v>
                </c:pt>
                <c:pt idx="14">
                  <c:v>107.97</c:v>
                </c:pt>
                <c:pt idx="15">
                  <c:v>101.98271200000001</c:v>
                </c:pt>
                <c:pt idx="16">
                  <c:v>90.852508999999998</c:v>
                </c:pt>
                <c:pt idx="17">
                  <c:v>155.88674783713299</c:v>
                </c:pt>
                <c:pt idx="18">
                  <c:v>147.48694783713299</c:v>
                </c:pt>
                <c:pt idx="19">
                  <c:v>117.29434732651447</c:v>
                </c:pt>
                <c:pt idx="20">
                  <c:v>99.383530149796997</c:v>
                </c:pt>
                <c:pt idx="21">
                  <c:v>120</c:v>
                </c:pt>
                <c:pt idx="2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797-4407-A048-5E6ACE1471CC}"/>
            </c:ext>
          </c:extLst>
        </c:ser>
        <c:ser>
          <c:idx val="13"/>
          <c:order val="7"/>
          <c:tx>
            <c:strRef>
              <c:f>'OLD Gen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Ref'!$E$9:$AM$9</c15:sqref>
                  </c15:fullRef>
                </c:ext>
              </c:extLst>
              <c:f>('Cap Ref'!$E$9,'Cap Ref'!$G$9:$H$9,'Cap Ref'!$J$9:$K$9,'Cap Ref'!$M$9:$N$9,'Cap Ref'!$P$9:$Q$9,'Cap Ref'!$S$9:$T$9,'Cap Ref'!$V$9:$W$9,'Cap Ref'!$Y$9:$Z$9,'Cap Ref'!$AB$9:$AC$9,'Cap Ref'!$AE$9:$AF$9,'Cap Ref'!$AH$9:$AI$9,'Cap Ref'!$AK$9:$AL$9)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2.9294437851492576E-6</c:v>
                </c:pt>
                <c:pt idx="4">
                  <c:v>1.7973886272117425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0.53561357900000006</c:v>
                </c:pt>
                <c:pt idx="10">
                  <c:v>0.53561357900000006</c:v>
                </c:pt>
                <c:pt idx="11">
                  <c:v>2.4029110530000004</c:v>
                </c:pt>
                <c:pt idx="12">
                  <c:v>2.4029110530000004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2.0912189665239305E-6</c:v>
                </c:pt>
                <c:pt idx="20">
                  <c:v>2.5928664772347205E-6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97-4407-A048-5E6ACE1471CC}"/>
            </c:ext>
          </c:extLst>
        </c:ser>
        <c:ser>
          <c:idx val="4"/>
          <c:order val="8"/>
          <c:tx>
            <c:strRef>
              <c:f>'OLD Gen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Ref'!$E$10:$AM$10</c15:sqref>
                  </c15:fullRef>
                </c:ext>
              </c:extLst>
              <c:f>('Cap Ref'!$E$10,'Cap Ref'!$G$10:$H$10,'Cap Ref'!$J$10:$K$10,'Cap Ref'!$M$10:$N$10,'Cap Ref'!$P$10:$Q$10,'Cap Ref'!$S$10:$T$10,'Cap Ref'!$V$10:$W$10,'Cap Ref'!$Y$10:$Z$10,'Cap Ref'!$AB$10:$AC$10,'Cap Ref'!$AE$10:$AF$10,'Cap Ref'!$AH$10:$AI$10,'Cap Ref'!$AK$10:$AL$10)</c:f>
              <c:numCache>
                <c:formatCode>General</c:formatCode>
                <c:ptCount val="23"/>
                <c:pt idx="0">
                  <c:v>280.10000000000002</c:v>
                </c:pt>
                <c:pt idx="1">
                  <c:v>331.34199999999998</c:v>
                </c:pt>
                <c:pt idx="2">
                  <c:v>330.09399999999999</c:v>
                </c:pt>
                <c:pt idx="3">
                  <c:v>364.11402048166264</c:v>
                </c:pt>
                <c:pt idx="4">
                  <c:v>344.23363031390414</c:v>
                </c:pt>
                <c:pt idx="5">
                  <c:v>401.02495577686125</c:v>
                </c:pt>
                <c:pt idx="6">
                  <c:v>432.42036797501527</c:v>
                </c:pt>
                <c:pt idx="7">
                  <c:v>389.66621262762192</c:v>
                </c:pt>
                <c:pt idx="8">
                  <c:v>395.59489556874149</c:v>
                </c:pt>
                <c:pt idx="9">
                  <c:v>289.87945204078801</c:v>
                </c:pt>
                <c:pt idx="10">
                  <c:v>303.87638081578802</c:v>
                </c:pt>
                <c:pt idx="11">
                  <c:v>349.58933408799965</c:v>
                </c:pt>
                <c:pt idx="12">
                  <c:v>377.31242074999966</c:v>
                </c:pt>
                <c:pt idx="13">
                  <c:v>431.8</c:v>
                </c:pt>
                <c:pt idx="14">
                  <c:v>422</c:v>
                </c:pt>
                <c:pt idx="15">
                  <c:v>329.17826099999996</c:v>
                </c:pt>
                <c:pt idx="16">
                  <c:v>349.73947900000002</c:v>
                </c:pt>
                <c:pt idx="17">
                  <c:v>330.184213160372</c:v>
                </c:pt>
                <c:pt idx="18">
                  <c:v>354.95056967923699</c:v>
                </c:pt>
                <c:pt idx="19">
                  <c:v>281.06605523238647</c:v>
                </c:pt>
                <c:pt idx="20">
                  <c:v>335.12538743400125</c:v>
                </c:pt>
                <c:pt idx="21">
                  <c:v>359</c:v>
                </c:pt>
                <c:pt idx="22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97-4407-A048-5E6ACE1471CC}"/>
            </c:ext>
          </c:extLst>
        </c:ser>
        <c:ser>
          <c:idx val="5"/>
          <c:order val="9"/>
          <c:tx>
            <c:strRef>
              <c:f>'OLD Gen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Ref'!$E$11:$AM$11</c15:sqref>
                  </c15:fullRef>
                </c:ext>
              </c:extLst>
              <c:f>('Cap Ref'!$E$11,'Cap Ref'!$G$11:$H$11,'Cap Ref'!$J$11:$K$11,'Cap Ref'!$M$11:$N$11,'Cap Ref'!$P$11:$Q$11,'Cap Ref'!$S$11:$T$11,'Cap Ref'!$V$11:$W$11,'Cap Ref'!$Y$11:$Z$11,'Cap Ref'!$AB$11:$AC$11,'Cap Ref'!$AE$11:$AF$11,'Cap Ref'!$AH$11:$AI$11,'Cap Ref'!$AK$11:$AL$11)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1.4186733469737919E-5</c:v>
                </c:pt>
                <c:pt idx="4">
                  <c:v>6.3065327851468576</c:v>
                </c:pt>
                <c:pt idx="5">
                  <c:v>0.25269491822837398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3.2811637340000002</c:v>
                </c:pt>
                <c:pt idx="10">
                  <c:v>3.2811637340000002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0.206371</c:v>
                </c:pt>
                <c:pt idx="16">
                  <c:v>0.206371</c:v>
                </c:pt>
                <c:pt idx="17">
                  <c:v>0</c:v>
                </c:pt>
                <c:pt idx="18">
                  <c:v>0</c:v>
                </c:pt>
                <c:pt idx="19">
                  <c:v>1.9905657400393335E-6</c:v>
                </c:pt>
                <c:pt idx="20">
                  <c:v>3.0769518352091593E-6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797-4407-A048-5E6ACE1471CC}"/>
            </c:ext>
          </c:extLst>
        </c:ser>
        <c:ser>
          <c:idx val="6"/>
          <c:order val="10"/>
          <c:tx>
            <c:strRef>
              <c:f>'OLD Gen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Ref'!$E$12:$AM$12</c15:sqref>
                  </c15:fullRef>
                </c:ext>
              </c:extLst>
              <c:f>('Cap Ref'!$E$12,'Cap Ref'!$G$12:$H$12,'Cap Ref'!$J$12:$K$12,'Cap Ref'!$M$12:$N$12,'Cap Ref'!$P$12:$Q$12,'Cap Ref'!$S$12:$T$12,'Cap Ref'!$V$12:$W$12,'Cap Ref'!$Y$12:$Z$12,'Cap Ref'!$AB$12:$AC$12,'Cap Ref'!$AE$12:$AF$12,'Cap Ref'!$AH$12:$AI$12,'Cap Ref'!$AK$12:$AL$12)</c:f>
              <c:numCache>
                <c:formatCode>General</c:formatCode>
                <c:ptCount val="23"/>
                <c:pt idx="0">
                  <c:v>212</c:v>
                </c:pt>
                <c:pt idx="1">
                  <c:v>179.149</c:v>
                </c:pt>
                <c:pt idx="2">
                  <c:v>211.249</c:v>
                </c:pt>
                <c:pt idx="3">
                  <c:v>103.62995966639143</c:v>
                </c:pt>
                <c:pt idx="4">
                  <c:v>98.092667838178471</c:v>
                </c:pt>
                <c:pt idx="5">
                  <c:v>193.08608981848874</c:v>
                </c:pt>
                <c:pt idx="6">
                  <c:v>208.20239939537771</c:v>
                </c:pt>
                <c:pt idx="7">
                  <c:v>137.47574862892816</c:v>
                </c:pt>
                <c:pt idx="8">
                  <c:v>138.85574862892815</c:v>
                </c:pt>
                <c:pt idx="9">
                  <c:v>249.54896490099998</c:v>
                </c:pt>
                <c:pt idx="10">
                  <c:v>268.34563975600003</c:v>
                </c:pt>
                <c:pt idx="11">
                  <c:v>200.42181350600001</c:v>
                </c:pt>
                <c:pt idx="12">
                  <c:v>200.63732945700002</c:v>
                </c:pt>
                <c:pt idx="13">
                  <c:v>0</c:v>
                </c:pt>
                <c:pt idx="14">
                  <c:v>0</c:v>
                </c:pt>
                <c:pt idx="15">
                  <c:v>272.60033699999997</c:v>
                </c:pt>
                <c:pt idx="16">
                  <c:v>299.91934599999996</c:v>
                </c:pt>
                <c:pt idx="17">
                  <c:v>116.62403002770699</c:v>
                </c:pt>
                <c:pt idx="18">
                  <c:v>114.69157262735899</c:v>
                </c:pt>
                <c:pt idx="19">
                  <c:v>171.48285561078285</c:v>
                </c:pt>
                <c:pt idx="20">
                  <c:v>155.96250743787201</c:v>
                </c:pt>
                <c:pt idx="21">
                  <c:v>143</c:v>
                </c:pt>
                <c:pt idx="2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797-4407-A048-5E6ACE1471CC}"/>
            </c:ext>
          </c:extLst>
        </c:ser>
        <c:ser>
          <c:idx val="11"/>
          <c:order val="11"/>
          <c:tx>
            <c:strRef>
              <c:f>'OLD Gen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Ref'!$E$14:$AM$14</c15:sqref>
                  </c15:fullRef>
                </c:ext>
              </c:extLst>
              <c:f>('Cap Ref'!$E$14,'Cap Ref'!$G$14:$H$14,'Cap Ref'!$J$14:$K$14,'Cap Ref'!$M$14:$N$14,'Cap Ref'!$P$14:$Q$14,'Cap Ref'!$S$14:$T$14,'Cap Ref'!$V$14:$W$14,'Cap Ref'!$Y$14:$Z$14,'Cap Ref'!$AB$14:$AC$14,'Cap Ref'!$AE$14:$AF$14,'Cap Ref'!$AH$14:$AI$14,'Cap Ref'!$AK$14:$AL$14)</c:f>
              <c:numCache>
                <c:formatCode>General</c:formatCode>
                <c:ptCount val="23"/>
                <c:pt idx="0">
                  <c:v>165</c:v>
                </c:pt>
                <c:pt idx="1">
                  <c:v>217.04299999999998</c:v>
                </c:pt>
                <c:pt idx="2">
                  <c:v>258.03300000000002</c:v>
                </c:pt>
                <c:pt idx="3">
                  <c:v>216.20230639207287</c:v>
                </c:pt>
                <c:pt idx="4">
                  <c:v>281.05735318378527</c:v>
                </c:pt>
                <c:pt idx="5">
                  <c:v>223.5591</c:v>
                </c:pt>
                <c:pt idx="6">
                  <c:v>240.58680000000001</c:v>
                </c:pt>
                <c:pt idx="7">
                  <c:v>285.29220449055038</c:v>
                </c:pt>
                <c:pt idx="8">
                  <c:v>314.1961553626075</c:v>
                </c:pt>
                <c:pt idx="9">
                  <c:v>207.62220937699999</c:v>
                </c:pt>
                <c:pt idx="10">
                  <c:v>259.69373944899996</c:v>
                </c:pt>
                <c:pt idx="11">
                  <c:v>216.47077107399991</c:v>
                </c:pt>
                <c:pt idx="12">
                  <c:v>271.17560959999992</c:v>
                </c:pt>
                <c:pt idx="13">
                  <c:v>195.3</c:v>
                </c:pt>
                <c:pt idx="14">
                  <c:v>199.5</c:v>
                </c:pt>
                <c:pt idx="15">
                  <c:v>239.309742</c:v>
                </c:pt>
                <c:pt idx="16">
                  <c:v>255.506336</c:v>
                </c:pt>
                <c:pt idx="17">
                  <c:v>195.665726439228</c:v>
                </c:pt>
                <c:pt idx="18">
                  <c:v>231.90388037783299</c:v>
                </c:pt>
                <c:pt idx="19">
                  <c:v>184.12636757226241</c:v>
                </c:pt>
                <c:pt idx="20">
                  <c:v>182.02775702012428</c:v>
                </c:pt>
                <c:pt idx="21">
                  <c:v>293</c:v>
                </c:pt>
                <c:pt idx="22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797-4407-A048-5E6ACE1471CC}"/>
            </c:ext>
          </c:extLst>
        </c:ser>
        <c:ser>
          <c:idx val="12"/>
          <c:order val="12"/>
          <c:tx>
            <c:strRef>
              <c:f>'OLD Gen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Ref'!$E$15:$AM$15</c15:sqref>
                  </c15:fullRef>
                </c:ext>
              </c:extLst>
              <c:f>('Cap Ref'!$E$15,'Cap Ref'!$G$15:$H$15,'Cap Ref'!$J$15:$K$15,'Cap Ref'!$M$15:$N$15,'Cap Ref'!$P$15:$Q$15,'Cap Ref'!$S$15:$T$15,'Cap Ref'!$V$15:$W$15,'Cap Ref'!$Y$15:$Z$15,'Cap Ref'!$AB$15:$AC$15,'Cap Ref'!$AE$15:$AF$15,'Cap Ref'!$AH$15:$AI$15,'Cap Ref'!$AK$15:$AL$15)</c:f>
              <c:numCache>
                <c:formatCode>General</c:formatCode>
                <c:ptCount val="23"/>
                <c:pt idx="0">
                  <c:v>62</c:v>
                </c:pt>
                <c:pt idx="1">
                  <c:v>197.67699999999999</c:v>
                </c:pt>
                <c:pt idx="2">
                  <c:v>273.84100000000001</c:v>
                </c:pt>
                <c:pt idx="3">
                  <c:v>183.68698717192277</c:v>
                </c:pt>
                <c:pt idx="4">
                  <c:v>293.11817968648569</c:v>
                </c:pt>
                <c:pt idx="5">
                  <c:v>299.09228891942968</c:v>
                </c:pt>
                <c:pt idx="6">
                  <c:v>357.09982574689968</c:v>
                </c:pt>
                <c:pt idx="7">
                  <c:v>247.09730018453632</c:v>
                </c:pt>
                <c:pt idx="8">
                  <c:v>343.35413682644707</c:v>
                </c:pt>
                <c:pt idx="9">
                  <c:v>148.192968377</c:v>
                </c:pt>
                <c:pt idx="10">
                  <c:v>216.39962350300002</c:v>
                </c:pt>
                <c:pt idx="11">
                  <c:v>147.38099844058996</c:v>
                </c:pt>
                <c:pt idx="12">
                  <c:v>245.34013308658996</c:v>
                </c:pt>
                <c:pt idx="13">
                  <c:v>212.2</c:v>
                </c:pt>
                <c:pt idx="14">
                  <c:v>224.7</c:v>
                </c:pt>
                <c:pt idx="15">
                  <c:v>249.04043799999999</c:v>
                </c:pt>
                <c:pt idx="16">
                  <c:v>370.97113000000002</c:v>
                </c:pt>
                <c:pt idx="17">
                  <c:v>179.51431375436499</c:v>
                </c:pt>
                <c:pt idx="18">
                  <c:v>198.35296919631199</c:v>
                </c:pt>
                <c:pt idx="19">
                  <c:v>147.51129778015445</c:v>
                </c:pt>
                <c:pt idx="20">
                  <c:v>148.81408177038017</c:v>
                </c:pt>
                <c:pt idx="21">
                  <c:v>260</c:v>
                </c:pt>
                <c:pt idx="22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797-4407-A048-5E6ACE1471CC}"/>
            </c:ext>
          </c:extLst>
        </c:ser>
        <c:ser>
          <c:idx val="14"/>
          <c:order val="13"/>
          <c:tx>
            <c:strRef>
              <c:f>'OLD Gen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Ref'!$E$16:$AM$16</c15:sqref>
                  </c15:fullRef>
                </c:ext>
              </c:extLst>
              <c:f>('Cap Ref'!$E$16,'Cap Ref'!$G$16:$H$16,'Cap Ref'!$J$16:$K$16,'Cap Ref'!$M$16:$N$16,'Cap Ref'!$P$16:$Q$16,'Cap Ref'!$S$16:$T$16,'Cap Ref'!$V$16:$W$16,'Cap Ref'!$Y$16:$Z$16,'Cap Ref'!$AB$16:$AC$16,'Cap Ref'!$AE$16:$AF$16,'Cap Ref'!$AH$16:$AI$16,'Cap Ref'!$AK$16:$AL$16)</c:f>
              <c:numCache>
                <c:formatCode>General</c:formatCode>
                <c:ptCount val="23"/>
                <c:pt idx="0">
                  <c:v>33</c:v>
                </c:pt>
                <c:pt idx="1">
                  <c:v>71.046999999999997</c:v>
                </c:pt>
                <c:pt idx="2">
                  <c:v>84.867000000000004</c:v>
                </c:pt>
                <c:pt idx="3">
                  <c:v>0</c:v>
                </c:pt>
                <c:pt idx="4">
                  <c:v>0</c:v>
                </c:pt>
                <c:pt idx="5">
                  <c:v>29.87641108057036</c:v>
                </c:pt>
                <c:pt idx="6">
                  <c:v>38.477774253100343</c:v>
                </c:pt>
                <c:pt idx="7">
                  <c:v>0</c:v>
                </c:pt>
                <c:pt idx="8">
                  <c:v>0</c:v>
                </c:pt>
                <c:pt idx="9">
                  <c:v>74.192512516903506</c:v>
                </c:pt>
                <c:pt idx="10">
                  <c:v>94.156276876356799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108.440376</c:v>
                </c:pt>
                <c:pt idx="16">
                  <c:v>136.21002200000001</c:v>
                </c:pt>
                <c:pt idx="17">
                  <c:v>60.163181818181798</c:v>
                </c:pt>
                <c:pt idx="18">
                  <c:v>86.937772727272701</c:v>
                </c:pt>
                <c:pt idx="19">
                  <c:v>78.904113759338003</c:v>
                </c:pt>
                <c:pt idx="20">
                  <c:v>100.88394021978783</c:v>
                </c:pt>
                <c:pt idx="21">
                  <c:v>100</c:v>
                </c:pt>
                <c:pt idx="22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797-4407-A048-5E6ACE1471CC}"/>
            </c:ext>
          </c:extLst>
        </c:ser>
        <c:ser>
          <c:idx val="16"/>
          <c:order val="14"/>
          <c:tx>
            <c:strRef>
              <c:f>'OLD Gen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Ref'!$E$13:$AM$13</c15:sqref>
                  </c15:fullRef>
                </c:ext>
              </c:extLst>
              <c:f>('Cap Ref'!$E$13,'Cap Ref'!$G$13:$H$13,'Cap Ref'!$J$13:$K$13,'Cap Ref'!$M$13:$N$13,'Cap Ref'!$P$13:$Q$13,'Cap Ref'!$S$13:$T$13,'Cap Ref'!$V$13:$W$13,'Cap Ref'!$Y$13:$Z$13,'Cap Ref'!$AB$13:$AC$13,'Cap Ref'!$AE$13:$AF$13,'Cap Ref'!$AH$13:$AI$13,'Cap Ref'!$AK$13:$AL$13)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797-4407-A048-5E6ACE1471CC}"/>
            </c:ext>
          </c:extLst>
        </c:ser>
        <c:ser>
          <c:idx val="17"/>
          <c:order val="16"/>
          <c:tx>
            <c:strRef>
              <c:f>'Cap Ref'!$D$18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rgbClr val="A440DC"/>
            </a:solidFill>
            <a:ln>
              <a:noFill/>
            </a:ln>
            <a:effectLst/>
          </c:spPr>
          <c:invertIfNegative val="0"/>
          <c:cat>
            <c:strLit>
              <c:ptCount val="23"/>
              <c:pt idx="0">
                <c:v>2021</c:v>
              </c:pt>
              <c:pt idx="1">
                <c:v>EPS 2030</c:v>
              </c:pt>
              <c:pt idx="2">
                <c:v>EPS 2035</c:v>
              </c:pt>
              <c:pt idx="3">
                <c:v>E4ST 2030</c:v>
              </c:pt>
              <c:pt idx="4">
                <c:v>E4ST 2035</c:v>
              </c:pt>
              <c:pt idx="5">
                <c:v>GCAM 2030</c:v>
              </c:pt>
              <c:pt idx="6">
                <c:v>GCAM 2035</c:v>
              </c:pt>
              <c:pt idx="7">
                <c:v>Haiku 2030</c:v>
              </c:pt>
              <c:pt idx="8">
                <c:v>Haiku 2035</c:v>
              </c:pt>
              <c:pt idx="9">
                <c:v>IPM-E 2030</c:v>
              </c:pt>
              <c:pt idx="10">
                <c:v>IPM-E 2035</c:v>
              </c:pt>
              <c:pt idx="11">
                <c:v>IPM-N 2030</c:v>
              </c:pt>
              <c:pt idx="12">
                <c:v>IPM-N 2035</c:v>
              </c:pt>
              <c:pt idx="13">
                <c:v>MARKAL 2030</c:v>
              </c:pt>
              <c:pt idx="14">
                <c:v>MARKAL 2035</c:v>
              </c:pt>
              <c:pt idx="15">
                <c:v>NEMS 2030</c:v>
              </c:pt>
              <c:pt idx="16">
                <c:v>NEMS 2035</c:v>
              </c:pt>
              <c:pt idx="17">
                <c:v>ReEDS 2030</c:v>
              </c:pt>
              <c:pt idx="18">
                <c:v>ReEDS 2035</c:v>
              </c:pt>
              <c:pt idx="19">
                <c:v>REGEN 2030</c:v>
              </c:pt>
              <c:pt idx="20">
                <c:v>REGEN 2035</c:v>
              </c:pt>
              <c:pt idx="21">
                <c:v>RIO 2030</c:v>
              </c:pt>
              <c:pt idx="22">
                <c:v>RIO 2035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Ref'!$E$18:$AM$18</c15:sqref>
                  </c15:fullRef>
                </c:ext>
              </c:extLst>
              <c:f>('Cap Ref'!$E$18,'Cap Ref'!$G$18:$H$18,'Cap Ref'!$J$18:$K$18,'Cap Ref'!$M$18:$N$18,'Cap Ref'!$P$18:$Q$18,'Cap Ref'!$S$18:$T$18,'Cap Ref'!$V$18:$W$18,'Cap Ref'!$Y$18:$Z$18,'Cap Ref'!$AB$18:$AC$18,'Cap Ref'!$AE$18:$AF$18,'Cap Ref'!$AH$18:$AI$18,'Cap Ref'!$AK$18:$AL$18)</c:f>
              <c:numCache>
                <c:formatCode>General</c:formatCode>
                <c:ptCount val="23"/>
                <c:pt idx="0">
                  <c:v>27.8</c:v>
                </c:pt>
                <c:pt idx="1">
                  <c:v>15.03</c:v>
                </c:pt>
                <c:pt idx="2">
                  <c:v>18.559999999999999</c:v>
                </c:pt>
                <c:pt idx="3">
                  <c:v>26.536588137327104</c:v>
                </c:pt>
                <c:pt idx="4">
                  <c:v>97.475638376728014</c:v>
                </c:pt>
                <c:pt idx="5">
                  <c:v>6.2561286015385198</c:v>
                </c:pt>
                <c:pt idx="6">
                  <c:v>8.3508204301950499</c:v>
                </c:pt>
                <c:pt idx="7">
                  <c:v>47.46011941390509</c:v>
                </c:pt>
                <c:pt idx="8">
                  <c:v>51.657450937203485</c:v>
                </c:pt>
                <c:pt idx="9">
                  <c:v>55.545765062000001</c:v>
                </c:pt>
                <c:pt idx="10">
                  <c:v>71.438110010000003</c:v>
                </c:pt>
                <c:pt idx="11">
                  <c:v>34.613210799000001</c:v>
                </c:pt>
                <c:pt idx="12">
                  <c:v>80.892523699000009</c:v>
                </c:pt>
                <c:pt idx="13">
                  <c:v>41.2</c:v>
                </c:pt>
                <c:pt idx="14">
                  <c:v>43.4</c:v>
                </c:pt>
                <c:pt idx="15">
                  <c:v>40.433932999999996</c:v>
                </c:pt>
                <c:pt idx="16">
                  <c:v>44.971028000000004</c:v>
                </c:pt>
                <c:pt idx="17">
                  <c:v>40.308917486518503</c:v>
                </c:pt>
                <c:pt idx="18">
                  <c:v>53.795178341078199</c:v>
                </c:pt>
                <c:pt idx="19">
                  <c:v>52.528848426433129</c:v>
                </c:pt>
                <c:pt idx="20">
                  <c:v>54.793957682024143</c:v>
                </c:pt>
                <c:pt idx="21">
                  <c:v>48</c:v>
                </c:pt>
                <c:pt idx="2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797-4407-A048-5E6ACE1471CC}"/>
            </c:ext>
          </c:extLst>
        </c:ser>
        <c:ser>
          <c:idx val="8"/>
          <c:order val="15"/>
          <c:tx>
            <c:strRef>
              <c:f>'OLD Gen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'Cap Ref'!$E$1:$AL$2</c15:sqref>
                  </c15:fullRef>
                </c:ext>
              </c:extLst>
              <c:f>('Cap Ref'!$E$1:$E$2,'Cap Ref'!$G$1:$AL$2)</c:f>
              <c:multiLvlStrCache>
                <c:ptCount val="23"/>
                <c:lvl>
                  <c:pt idx="1">
                    <c:v>2030</c:v>
                  </c:pt>
                  <c:pt idx="2">
                    <c:v>2035</c:v>
                  </c:pt>
                  <c:pt idx="3">
                    <c:v>2030</c:v>
                  </c:pt>
                  <c:pt idx="4">
                    <c:v>2035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2030</c:v>
                  </c:pt>
                  <c:pt idx="8">
                    <c:v>2035</c:v>
                  </c:pt>
                  <c:pt idx="9">
                    <c:v>2030</c:v>
                  </c:pt>
                  <c:pt idx="10">
                    <c:v>2035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2030</c:v>
                  </c:pt>
                  <c:pt idx="14">
                    <c:v>2035</c:v>
                  </c:pt>
                  <c:pt idx="15">
                    <c:v>2030</c:v>
                  </c:pt>
                  <c:pt idx="16">
                    <c:v>2035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2030</c:v>
                  </c:pt>
                  <c:pt idx="20">
                    <c:v>2035</c:v>
                  </c:pt>
                  <c:pt idx="21">
                    <c:v>2030</c:v>
                  </c:pt>
                  <c:pt idx="22">
                    <c:v>2035</c:v>
                  </c:pt>
                </c:lvl>
                <c:lvl>
                  <c:pt idx="0">
                    <c:v>2021</c:v>
                  </c:pt>
                  <c:pt idx="1">
                    <c:v>EPS</c:v>
                  </c:pt>
                  <c:pt idx="2">
                    <c:v>EPS</c:v>
                  </c:pt>
                  <c:pt idx="3">
                    <c:v>E4ST</c:v>
                  </c:pt>
                  <c:pt idx="4">
                    <c:v>E4ST</c:v>
                  </c:pt>
                  <c:pt idx="5">
                    <c:v>GCAM</c:v>
                  </c:pt>
                  <c:pt idx="6">
                    <c:v>GCAM</c:v>
                  </c:pt>
                  <c:pt idx="7">
                    <c:v>Haiku</c:v>
                  </c:pt>
                  <c:pt idx="8">
                    <c:v>Haiku</c:v>
                  </c:pt>
                  <c:pt idx="9">
                    <c:v>IPM-E</c:v>
                  </c:pt>
                  <c:pt idx="10">
                    <c:v>IPM-E</c:v>
                  </c:pt>
                  <c:pt idx="11">
                    <c:v>IPM-N</c:v>
                  </c:pt>
                  <c:pt idx="12">
                    <c:v>IPM-N</c:v>
                  </c:pt>
                  <c:pt idx="13">
                    <c:v>MARKAL</c:v>
                  </c:pt>
                  <c:pt idx="14">
                    <c:v>MARKAL</c:v>
                  </c:pt>
                  <c:pt idx="15">
                    <c:v>NEMS</c:v>
                  </c:pt>
                  <c:pt idx="16">
                    <c:v>NEMS</c:v>
                  </c:pt>
                  <c:pt idx="17">
                    <c:v>ReEDS</c:v>
                  </c:pt>
                  <c:pt idx="18">
                    <c:v>ReEDS</c:v>
                  </c:pt>
                  <c:pt idx="19">
                    <c:v>REGEN</c:v>
                  </c:pt>
                  <c:pt idx="20">
                    <c:v>REGEN</c:v>
                  </c:pt>
                  <c:pt idx="21">
                    <c:v>RIO</c:v>
                  </c:pt>
                  <c:pt idx="22">
                    <c:v>RIO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'Cap Ref'!$E$17:$AM$17</c15:sqref>
                  </c15:fullRef>
                </c:ext>
              </c:extLst>
              <c:f>('Cap Ref'!$E$17,'Cap Ref'!$G$17:$H$17,'Cap Ref'!$J$17:$K$17,'Cap Ref'!$M$17:$N$17,'Cap Ref'!$P$17:$Q$17,'Cap Ref'!$S$17:$T$17,'Cap Ref'!$V$17:$W$17,'Cap Ref'!$Y$17:$Z$17,'Cap Ref'!$AB$17:$AC$17,'Cap Ref'!$AE$17:$AF$17,'Cap Ref'!$AH$17:$AI$17,'Cap Ref'!$AK$17:$AL$17)</c:f>
              <c:numCache>
                <c:formatCode>General</c:formatCode>
                <c:ptCount val="23"/>
                <c:pt idx="1">
                  <c:v>0</c:v>
                </c:pt>
                <c:pt idx="2">
                  <c:v>0</c:v>
                </c:pt>
                <c:pt idx="3">
                  <c:v>6.6776238116341739E-6</c:v>
                </c:pt>
                <c:pt idx="4">
                  <c:v>1.9669766322959181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1.8584365547843236E-6</c:v>
                </c:pt>
                <c:pt idx="20">
                  <c:v>2.2894266000360709E-6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797-4407-A048-5E6ACE147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  <c:extLst>
          <c:ext xmlns:c15="http://schemas.microsoft.com/office/drawing/2012/chart" uri="{02D57815-91ED-43cb-92C2-25804820EDAC}">
            <c15:filteredBarSeries>
              <c15:ser>
                <c:idx val="15"/>
                <c:order val="17"/>
                <c:tx>
                  <c:strRef>
                    <c:extLst>
                      <c:ext uri="{02D57815-91ED-43cb-92C2-25804820EDAC}">
                        <c15:formulaRef>
                          <c15:sqref>'OLD Gen IRA'!$V$1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ullRef>
                          <c15:sqref>'Cap Ref'!$E$20:$AM$20</c15:sqref>
                        </c15:fullRef>
                        <c15:formulaRef>
                          <c15:sqref>('Cap Ref'!$E$20,'Cap Ref'!$G$20:$H$20,'Cap Ref'!$J$20:$K$20,'Cap Ref'!$M$20:$N$20,'Cap Ref'!$P$20:$Q$20,'Cap Ref'!$S$20:$T$20,'Cap Ref'!$V$20:$W$20,'Cap Ref'!$Y$20:$Z$20,'Cap Ref'!$AB$20:$AC$20,'Cap Ref'!$AE$20:$AF$20,'Cap Ref'!$AH$20:$AI$20,'Cap Ref'!$AK$20:$AL$20)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3">
                        <c:v>100.654075699982</c:v>
                      </c:pt>
                      <c:pt idx="4">
                        <c:v>100.58395626982499</c:v>
                      </c:pt>
                      <c:pt idx="5">
                        <c:v>90.744299999999996</c:v>
                      </c:pt>
                      <c:pt idx="6">
                        <c:v>71.951600000000013</c:v>
                      </c:pt>
                      <c:pt idx="7">
                        <c:v>78.084596904999998</c:v>
                      </c:pt>
                      <c:pt idx="8">
                        <c:v>60.346843618999998</c:v>
                      </c:pt>
                      <c:pt idx="9">
                        <c:v>63.355769595000012</c:v>
                      </c:pt>
                      <c:pt idx="10">
                        <c:v>8.4561461760000007</c:v>
                      </c:pt>
                      <c:pt idx="11">
                        <c:v>95.8</c:v>
                      </c:pt>
                      <c:pt idx="12">
                        <c:v>95.8</c:v>
                      </c:pt>
                      <c:pt idx="13">
                        <c:v>82.614745999999997</c:v>
                      </c:pt>
                      <c:pt idx="14">
                        <c:v>75.881714000000002</c:v>
                      </c:pt>
                      <c:pt idx="15">
                        <c:v>94.706800000000001</c:v>
                      </c:pt>
                      <c:pt idx="16">
                        <c:v>94.706800000000001</c:v>
                      </c:pt>
                      <c:pt idx="17">
                        <c:v>92.729566999999989</c:v>
                      </c:pt>
                      <c:pt idx="18">
                        <c:v>92.729566999999989</c:v>
                      </c:pt>
                      <c:pt idx="19">
                        <c:v>95</c:v>
                      </c:pt>
                      <c:pt idx="20">
                        <c:v>94</c:v>
                      </c:pt>
                      <c:pt idx="21">
                        <c:v>0</c:v>
                      </c:pt>
                      <c:pt idx="2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0797-4407-A048-5E6ACE1471CC}"/>
                  </c:ext>
                </c:extLst>
              </c15:ser>
            </c15:filteredBarSeries>
          </c:ext>
        </c:extLst>
      </c:bar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Capacity (GW)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Historical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'Clean-Hist'!$A$13:$A$85</c:f>
              <c:numCache>
                <c:formatCode>General</c:formatCode>
                <c:ptCount val="73"/>
                <c:pt idx="0">
                  <c:v>1949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</c:numCache>
            </c:numRef>
          </c:xVal>
          <c:yVal>
            <c:numRef>
              <c:f>'Clean-Hist'!$O$13:$O$85</c:f>
              <c:numCache>
                <c:formatCode>0%</c:formatCode>
                <c:ptCount val="73"/>
                <c:pt idx="0">
                  <c:v>0.32134827008398487</c:v>
                </c:pt>
                <c:pt idx="1">
                  <c:v>0.30313654172397736</c:v>
                </c:pt>
                <c:pt idx="2">
                  <c:v>0.27915631018420001</c:v>
                </c:pt>
                <c:pt idx="3">
                  <c:v>0.27286248711160621</c:v>
                </c:pt>
                <c:pt idx="4">
                  <c:v>0.24607352109976471</c:v>
                </c:pt>
                <c:pt idx="5">
                  <c:v>0.23496360324886181</c:v>
                </c:pt>
                <c:pt idx="6">
                  <c:v>0.21172570587652786</c:v>
                </c:pt>
                <c:pt idx="7">
                  <c:v>0.2076392309190922</c:v>
                </c:pt>
                <c:pt idx="8">
                  <c:v>0.21042446099410825</c:v>
                </c:pt>
                <c:pt idx="9">
                  <c:v>0.22199714340112947</c:v>
                </c:pt>
                <c:pt idx="10">
                  <c:v>0.19834554215977288</c:v>
                </c:pt>
                <c:pt idx="11">
                  <c:v>0.19776145209341406</c:v>
                </c:pt>
                <c:pt idx="12">
                  <c:v>0.1975204243875659</c:v>
                </c:pt>
                <c:pt idx="13">
                  <c:v>0.20340914905022622</c:v>
                </c:pt>
                <c:pt idx="14">
                  <c:v>0.18749192219116062</c:v>
                </c:pt>
                <c:pt idx="15">
                  <c:v>0.18637834322374602</c:v>
                </c:pt>
                <c:pt idx="16">
                  <c:v>0.19000546540845978</c:v>
                </c:pt>
                <c:pt idx="17">
                  <c:v>0.17775485098825947</c:v>
                </c:pt>
                <c:pt idx="18">
                  <c:v>0.19152294452860635</c:v>
                </c:pt>
                <c:pt idx="19">
                  <c:v>0.17947769372116074</c:v>
                </c:pt>
                <c:pt idx="20">
                  <c:v>0.18563715348652082</c:v>
                </c:pt>
                <c:pt idx="21">
                  <c:v>0.17825645165348769</c:v>
                </c:pt>
                <c:pt idx="22">
                  <c:v>0.19091763755411861</c:v>
                </c:pt>
                <c:pt idx="23">
                  <c:v>0.18927979291665126</c:v>
                </c:pt>
                <c:pt idx="24">
                  <c:v>0.19377310581624002</c:v>
                </c:pt>
                <c:pt idx="25">
                  <c:v>0.22503688787051687</c:v>
                </c:pt>
                <c:pt idx="26">
                  <c:v>0.24943063873560417</c:v>
                </c:pt>
                <c:pt idx="27">
                  <c:v>0.23612494956860447</c:v>
                </c:pt>
                <c:pt idx="28">
                  <c:v>0.22493867073065921</c:v>
                </c:pt>
                <c:pt idx="29">
                  <c:v>0.25490605437036723</c:v>
                </c:pt>
                <c:pt idx="30">
                  <c:v>0.24109212698144636</c:v>
                </c:pt>
                <c:pt idx="31">
                  <c:v>0.23401634426015497</c:v>
                </c:pt>
                <c:pt idx="32">
                  <c:v>0.23610898787547202</c:v>
                </c:pt>
                <c:pt idx="33">
                  <c:v>0.2674738923584033</c:v>
                </c:pt>
                <c:pt idx="34">
                  <c:v>0.27466577618196125</c:v>
                </c:pt>
                <c:pt idx="35">
                  <c:v>0.27302854424367545</c:v>
                </c:pt>
                <c:pt idx="36">
                  <c:v>0.27445417596326199</c:v>
                </c:pt>
                <c:pt idx="37">
                  <c:v>0.28891973199774146</c:v>
                </c:pt>
                <c:pt idx="38">
                  <c:v>0.27973302254004073</c:v>
                </c:pt>
                <c:pt idx="39">
                  <c:v>0.28257921966812544</c:v>
                </c:pt>
                <c:pt idx="40">
                  <c:v>0.28805029140447574</c:v>
                </c:pt>
                <c:pt idx="41">
                  <c:v>0.30633472734464368</c:v>
                </c:pt>
                <c:pt idx="42">
                  <c:v>0.31420308911980105</c:v>
                </c:pt>
                <c:pt idx="43">
                  <c:v>0.30528322540298952</c:v>
                </c:pt>
                <c:pt idx="44">
                  <c:v>0.30119029582084134</c:v>
                </c:pt>
                <c:pt idx="45">
                  <c:v>0.29983561825409655</c:v>
                </c:pt>
                <c:pt idx="46">
                  <c:v>0.31473955648680924</c:v>
                </c:pt>
                <c:pt idx="47">
                  <c:v>0.31781025177780226</c:v>
                </c:pt>
                <c:pt idx="48">
                  <c:v>0.3030321227711319</c:v>
                </c:pt>
                <c:pt idx="49">
                  <c:v>0.29546176316019607</c:v>
                </c:pt>
                <c:pt idx="50">
                  <c:v>0.30343003121992895</c:v>
                </c:pt>
                <c:pt idx="51">
                  <c:v>0.29058446268708199</c:v>
                </c:pt>
                <c:pt idx="52">
                  <c:v>0.2803940248036213</c:v>
                </c:pt>
                <c:pt idx="53">
                  <c:v>0.28891355624671899</c:v>
                </c:pt>
                <c:pt idx="54">
                  <c:v>0.28597418888393555</c:v>
                </c:pt>
                <c:pt idx="55">
                  <c:v>0.28497898499467911</c:v>
                </c:pt>
                <c:pt idx="56">
                  <c:v>0.279398548523702</c:v>
                </c:pt>
                <c:pt idx="57">
                  <c:v>0.28696633543410455</c:v>
                </c:pt>
                <c:pt idx="58">
                  <c:v>0.27720631467865908</c:v>
                </c:pt>
                <c:pt idx="59">
                  <c:v>0.28665734589646891</c:v>
                </c:pt>
                <c:pt idx="60">
                  <c:v>0.30679734417095833</c:v>
                </c:pt>
                <c:pt idx="61">
                  <c:v>0.29789706714319464</c:v>
                </c:pt>
                <c:pt idx="62">
                  <c:v>0.31635984496490938</c:v>
                </c:pt>
                <c:pt idx="63">
                  <c:v>0.31102444562212583</c:v>
                </c:pt>
                <c:pt idx="64">
                  <c:v>0.32130359913451156</c:v>
                </c:pt>
                <c:pt idx="65">
                  <c:v>0.32479563225449137</c:v>
                </c:pt>
                <c:pt idx="66">
                  <c:v>0.32763450768380259</c:v>
                </c:pt>
                <c:pt idx="67">
                  <c:v>0.34541445249981384</c:v>
                </c:pt>
                <c:pt idx="68">
                  <c:v>0.36799870587686756</c:v>
                </c:pt>
                <c:pt idx="69">
                  <c:v>0.36067930860403197</c:v>
                </c:pt>
                <c:pt idx="70">
                  <c:v>0.37109158909415269</c:v>
                </c:pt>
                <c:pt idx="71">
                  <c:v>0.39093785030512473</c:v>
                </c:pt>
                <c:pt idx="72">
                  <c:v>0.38863116824300098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8-42ED-B1D7-BCBA8C16254E}"/>
            </c:ext>
          </c:extLst>
        </c:ser>
        <c:ser>
          <c:idx val="10"/>
          <c:order val="1"/>
          <c:tx>
            <c:v>EPS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Clean!$C$6:$F$6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0.45669448414175295</c:v>
                </c:pt>
                <c:pt idx="2">
                  <c:v>0.50312132652503128</c:v>
                </c:pt>
                <c:pt idx="3">
                  <c:v>0.53157077209648729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88-42ED-B1D7-BCBA8C16254E}"/>
            </c:ext>
          </c:extLst>
        </c:ser>
        <c:ser>
          <c:idx val="11"/>
          <c:order val="2"/>
          <c:tx>
            <c:v>GCAM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Clean!$C$8:$F$8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0.44604892995161688</c:v>
                </c:pt>
                <c:pt idx="2">
                  <c:v>0.49487467845856248</c:v>
                </c:pt>
                <c:pt idx="3">
                  <c:v>0.49017012745764821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A88-42ED-B1D7-BCBA8C16254E}"/>
            </c:ext>
          </c:extLst>
        </c:ser>
        <c:ser>
          <c:idx val="12"/>
          <c:order val="3"/>
          <c:tx>
            <c:v>Haiku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Clean!$C$9:$F$9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0.52215633649533588</c:v>
                </c:pt>
                <c:pt idx="2">
                  <c:v>0.5485288224412741</c:v>
                </c:pt>
                <c:pt idx="3">
                  <c:v>0.57756403759231156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A88-42ED-B1D7-BCBA8C16254E}"/>
            </c:ext>
          </c:extLst>
        </c:ser>
        <c:ser>
          <c:idx val="13"/>
          <c:order val="4"/>
          <c:tx>
            <c:v>IPM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Clean!$C$11:$F$11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0.48646533533243469</c:v>
                </c:pt>
                <c:pt idx="2">
                  <c:v>0.46229341272890134</c:v>
                </c:pt>
                <c:pt idx="3">
                  <c:v>0.45591714114133974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A88-42ED-B1D7-BCBA8C16254E}"/>
            </c:ext>
          </c:extLst>
        </c:ser>
        <c:ser>
          <c:idx val="14"/>
          <c:order val="5"/>
          <c:tx>
            <c:v>MARKAL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Clean!$C$12:$F$12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0.47252795789060231</c:v>
                </c:pt>
                <c:pt idx="2">
                  <c:v>0.46340813607951642</c:v>
                </c:pt>
                <c:pt idx="3">
                  <c:v>0.4545526414609562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AA88-42ED-B1D7-BCBA8C16254E}"/>
            </c:ext>
          </c:extLst>
        </c:ser>
        <c:ser>
          <c:idx val="15"/>
          <c:order val="6"/>
          <c:tx>
            <c:v>NEMS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Clean!$C$13:$F$13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0.56047912504908071</c:v>
                </c:pt>
                <c:pt idx="2">
                  <c:v>0.58996282322654714</c:v>
                </c:pt>
                <c:pt idx="3">
                  <c:v>0.63243709163689887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AA88-42ED-B1D7-BCBA8C16254E}"/>
            </c:ext>
          </c:extLst>
        </c:ser>
        <c:ser>
          <c:idx val="16"/>
          <c:order val="7"/>
          <c:tx>
            <c:v>ReEDS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Clean!$C$14:$F$14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0.47687776153077133</c:v>
                </c:pt>
                <c:pt idx="2">
                  <c:v>0.52151358609602727</c:v>
                </c:pt>
                <c:pt idx="3">
                  <c:v>0.55401602471175038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A88-42ED-B1D7-BCBA8C16254E}"/>
            </c:ext>
          </c:extLst>
        </c:ser>
        <c:ser>
          <c:idx val="17"/>
          <c:order val="8"/>
          <c:tx>
            <c:v>REGEN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Clean!$C$15:$F$15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0.51048006294706649</c:v>
                </c:pt>
                <c:pt idx="2">
                  <c:v>0.54792709486505875</c:v>
                </c:pt>
                <c:pt idx="3">
                  <c:v>0.54358328810760181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AA88-42ED-B1D7-BCBA8C16254E}"/>
            </c:ext>
          </c:extLst>
        </c:ser>
        <c:ser>
          <c:idx val="18"/>
          <c:order val="9"/>
          <c:tx>
            <c:v>RIO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Clean!$C$16:$F$16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0.51066758430832759</c:v>
                </c:pt>
                <c:pt idx="2">
                  <c:v>0.64744145706851697</c:v>
                </c:pt>
                <c:pt idx="3">
                  <c:v>0.74110095312196067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AA88-42ED-B1D7-BCBA8C16254E}"/>
            </c:ext>
          </c:extLst>
        </c:ser>
        <c:ser>
          <c:idx val="1"/>
          <c:order val="10"/>
          <c:tx>
            <c:strRef>
              <c:f>'OLD Gen IRA'!$D$4</c:f>
              <c:strCache>
                <c:ptCount val="1"/>
                <c:pt idx="0">
                  <c:v>EPS-EI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Clean!$C$17:$F$17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0.51975755397612489</c:v>
                </c:pt>
                <c:pt idx="2">
                  <c:v>0.75652200634508504</c:v>
                </c:pt>
                <c:pt idx="3">
                  <c:v>0.86033895358022039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8-42ED-B1D7-BCBA8C16254E}"/>
            </c:ext>
          </c:extLst>
        </c:ser>
        <c:ser>
          <c:idx val="8"/>
          <c:order val="11"/>
          <c:tx>
            <c:strRef>
              <c:f>'OLD Gen IRA'!$D$7</c:f>
              <c:strCache>
                <c:ptCount val="1"/>
                <c:pt idx="0">
                  <c:v>GCAM-CGS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Clean!$C$19:$F$19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0.56961883299862204</c:v>
                </c:pt>
                <c:pt idx="2">
                  <c:v>0.70459261682207808</c:v>
                </c:pt>
                <c:pt idx="3">
                  <c:v>0.76605479188819958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8-42ED-B1D7-BCBA8C16254E}"/>
            </c:ext>
          </c:extLst>
        </c:ser>
        <c:ser>
          <c:idx val="2"/>
          <c:order val="12"/>
          <c:tx>
            <c:strRef>
              <c:f>'OLD Gen IRA'!$D$10</c:f>
              <c:strCache>
                <c:ptCount val="1"/>
                <c:pt idx="0">
                  <c:v>Haiku-RFF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Clean!$C$20:$F$20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0.59016746024822242</c:v>
                </c:pt>
                <c:pt idx="2">
                  <c:v>0.69212450793148206</c:v>
                </c:pt>
                <c:pt idx="3">
                  <c:v>0.71735346299212188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8-42ED-B1D7-BCBA8C16254E}"/>
            </c:ext>
          </c:extLst>
        </c:ser>
        <c:ser>
          <c:idx val="3"/>
          <c:order val="13"/>
          <c:tx>
            <c:strRef>
              <c:f>'OLD Gen IRA'!$D$13</c:f>
              <c:strCache>
                <c:ptCount val="1"/>
                <c:pt idx="0">
                  <c:v>IPM-NRDC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Clean!$C$22:$F$22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0.45864551335002479</c:v>
                </c:pt>
                <c:pt idx="2">
                  <c:v>0.56830226202784961</c:v>
                </c:pt>
                <c:pt idx="3">
                  <c:v>0.59302252940717248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8-42ED-B1D7-BCBA8C16254E}"/>
            </c:ext>
          </c:extLst>
        </c:ser>
        <c:ser>
          <c:idx val="4"/>
          <c:order val="14"/>
          <c:tx>
            <c:strRef>
              <c:f>'OLD Gen IRA'!$D$16</c:f>
              <c:strCache>
                <c:ptCount val="1"/>
                <c:pt idx="0">
                  <c:v>MARKAL-NETL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Clean!$C$23:$F$23</c:f>
              <c:numCache>
                <c:formatCode>0%</c:formatCode>
                <c:ptCount val="4"/>
                <c:pt idx="0">
                  <c:v>0.38863116824300098</c:v>
                </c:pt>
                <c:pt idx="1">
                  <c:v>0.46330566970462028</c:v>
                </c:pt>
                <c:pt idx="2">
                  <c:v>0.50225456166415428</c:v>
                </c:pt>
                <c:pt idx="3">
                  <c:v>0.69880178333246679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88-42ED-B1D7-BCBA8C16254E}"/>
            </c:ext>
          </c:extLst>
        </c:ser>
        <c:ser>
          <c:idx val="5"/>
          <c:order val="15"/>
          <c:tx>
            <c:strRef>
              <c:f>'OLD Gen IRA'!$D$19</c:f>
              <c:strCache>
                <c:ptCount val="1"/>
                <c:pt idx="0">
                  <c:v>NEMS-RHG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Clean!$C$24:$F$24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0.50241541627397224</c:v>
                </c:pt>
                <c:pt idx="2">
                  <c:v>0.77613110029841881</c:v>
                </c:pt>
                <c:pt idx="3">
                  <c:v>0.74661819902812276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8-42ED-B1D7-BCBA8C16254E}"/>
            </c:ext>
          </c:extLst>
        </c:ser>
        <c:ser>
          <c:idx val="9"/>
          <c:order val="16"/>
          <c:tx>
            <c:v>ReEDS</c:v>
          </c:tx>
          <c:spPr>
            <a:ln w="19050" cap="rnd">
              <a:solidFill>
                <a:srgbClr val="FEAE51">
                  <a:alpha val="89804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Clean!$C$25:$F$25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0.53509685325619993</c:v>
                </c:pt>
                <c:pt idx="2">
                  <c:v>0.80509889492651077</c:v>
                </c:pt>
                <c:pt idx="3">
                  <c:v>0.87026454684011123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88-42ED-B1D7-BCBA8C16254E}"/>
            </c:ext>
          </c:extLst>
        </c:ser>
        <c:ser>
          <c:idx val="6"/>
          <c:order val="17"/>
          <c:tx>
            <c:strRef>
              <c:f>'OLD Gen IRA'!$D$25</c:f>
              <c:strCache>
                <c:ptCount val="1"/>
                <c:pt idx="0">
                  <c:v>REGEN-EPRI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Clean!$C$26:$F$26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0.53460928250038164</c:v>
                </c:pt>
                <c:pt idx="2">
                  <c:v>0.57940367058701725</c:v>
                </c:pt>
                <c:pt idx="3">
                  <c:v>0.77618273471883881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8-42ED-B1D7-BCBA8C16254E}"/>
            </c:ext>
          </c:extLst>
        </c:ser>
        <c:ser>
          <c:idx val="7"/>
          <c:order val="18"/>
          <c:tx>
            <c:strRef>
              <c:f>'OLD Gen IRA'!$D$28</c:f>
              <c:strCache>
                <c:ptCount val="1"/>
                <c:pt idx="0">
                  <c:v>RIO-REPEAT</c:v>
                </c:pt>
              </c:strCache>
            </c:strRef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Clean!$C$27:$F$27</c:f>
              <c:numCache>
                <c:formatCode>0%</c:formatCode>
                <c:ptCount val="4"/>
                <c:pt idx="0">
                  <c:v>0.38863116824300098</c:v>
                </c:pt>
                <c:pt idx="1">
                  <c:v>0.50925614271289132</c:v>
                </c:pt>
                <c:pt idx="2">
                  <c:v>0.74804228660924044</c:v>
                </c:pt>
                <c:pt idx="3">
                  <c:v>0.89130087789305668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8-42ED-B1D7-BCBA8C16254E}"/>
            </c:ext>
          </c:extLst>
        </c:ser>
        <c:ser>
          <c:idx val="19"/>
          <c:order val="19"/>
          <c:tx>
            <c:v>E4ST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Clean!$C$7:$F$7</c:f>
              <c:numCache>
                <c:formatCode>0%</c:formatCode>
                <c:ptCount val="4"/>
                <c:pt idx="0">
                  <c:v>0.38863116824300098</c:v>
                </c:pt>
                <c:pt idx="2">
                  <c:v>0.46698676826263136</c:v>
                </c:pt>
                <c:pt idx="3">
                  <c:v>0.54000255181558565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EF-41C7-BB78-1050B072BD4E}"/>
            </c:ext>
          </c:extLst>
        </c:ser>
        <c:ser>
          <c:idx val="20"/>
          <c:order val="20"/>
          <c:tx>
            <c:v>E4ST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Clean!$C$5:$F$5</c:f>
              <c:numCache>
                <c:formatCode>General</c:formatCode>
                <c:ptCount val="4"/>
                <c:pt idx="0">
                  <c:v>2021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</c:numCache>
            </c:numRef>
          </c:xVal>
          <c:yVal>
            <c:numRef>
              <c:f>Clean!$C$18:$F$18</c:f>
              <c:numCache>
                <c:formatCode>0%</c:formatCode>
                <c:ptCount val="4"/>
                <c:pt idx="0">
                  <c:v>0.38863116824300098</c:v>
                </c:pt>
                <c:pt idx="2">
                  <c:v>0.77412059236744191</c:v>
                </c:pt>
                <c:pt idx="3">
                  <c:v>0.81858543659992289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EF-41C7-BB78-1050B072BD4E}"/>
            </c:ext>
          </c:extLst>
        </c:ser>
        <c:ser>
          <c:idx val="21"/>
          <c:order val="21"/>
          <c:tx>
            <c:v>IPM-E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(Clean!$C$5,Clean!$E$5:$F$5)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(Clean!$C$10,Clean!$E$10:$F$10)</c:f>
              <c:numCache>
                <c:formatCode>0%</c:formatCode>
                <c:ptCount val="3"/>
                <c:pt idx="0">
                  <c:v>0.38863116824300098</c:v>
                </c:pt>
                <c:pt idx="1">
                  <c:v>0.47672674975168539</c:v>
                </c:pt>
                <c:pt idx="2">
                  <c:v>0.50832392052582887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EF-41C7-BB78-1050B072BD4E}"/>
            </c:ext>
          </c:extLst>
        </c:ser>
        <c:ser>
          <c:idx val="22"/>
          <c:order val="22"/>
          <c:tx>
            <c:v>IPM-E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(Clean!$C$5,Clean!$E$5:$F$5)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(Clean!$C$21,Clean!$E$21:$F$21)</c:f>
              <c:numCache>
                <c:formatCode>0%</c:formatCode>
                <c:ptCount val="3"/>
                <c:pt idx="0">
                  <c:v>0.38863116824300098</c:v>
                </c:pt>
                <c:pt idx="1">
                  <c:v>0.55460522745533891</c:v>
                </c:pt>
                <c:pt idx="2">
                  <c:v>0.70933467567806907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EF-41C7-BB78-1050B072BD4E}"/>
            </c:ext>
          </c:extLst>
        </c:ser>
        <c:ser>
          <c:idx val="23"/>
          <c:order val="23"/>
          <c:tx>
            <c:v>E4ST Ref</c:v>
          </c:tx>
          <c:spPr>
            <a:ln w="19050" cap="rnd">
              <a:solidFill>
                <a:srgbClr val="98B2D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(Clean!$C$5,Clean!$E$5:$F$5)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(Clean!$C$7,Clean!$E$7:$F$7)</c:f>
              <c:numCache>
                <c:formatCode>0%</c:formatCode>
                <c:ptCount val="3"/>
                <c:pt idx="0">
                  <c:v>0.38863116824300098</c:v>
                </c:pt>
                <c:pt idx="1">
                  <c:v>0.46698676826263136</c:v>
                </c:pt>
                <c:pt idx="2">
                  <c:v>0.54000255181558565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0-4CF3-BEE5-704D3839AD4D}"/>
            </c:ext>
          </c:extLst>
        </c:ser>
        <c:ser>
          <c:idx val="24"/>
          <c:order val="24"/>
          <c:tx>
            <c:v>E4ST IRA</c:v>
          </c:tx>
          <c:spPr>
            <a:ln w="19050" cap="rnd">
              <a:solidFill>
                <a:srgbClr val="FEAE51">
                  <a:alpha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(Clean!$C$5,Clean!$E$5:$F$5)</c:f>
              <c:numCache>
                <c:formatCode>General</c:formatCode>
                <c:ptCount val="3"/>
                <c:pt idx="0">
                  <c:v>2021</c:v>
                </c:pt>
                <c:pt idx="1">
                  <c:v>2030</c:v>
                </c:pt>
                <c:pt idx="2">
                  <c:v>2035</c:v>
                </c:pt>
              </c:numCache>
            </c:numRef>
          </c:xVal>
          <c:yVal>
            <c:numRef>
              <c:f>(Clean!$C$18,Clean!$E$18:$F$18)</c:f>
              <c:numCache>
                <c:formatCode>0%</c:formatCode>
                <c:ptCount val="3"/>
                <c:pt idx="0">
                  <c:v>0.38863116824300098</c:v>
                </c:pt>
                <c:pt idx="1">
                  <c:v>0.77412059236744191</c:v>
                </c:pt>
                <c:pt idx="2">
                  <c:v>0.81858543659992289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20-4CF3-BEE5-704D3839A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460824"/>
        <c:axId val="796463776"/>
      </c:scatterChart>
      <c:valAx>
        <c:axId val="796460824"/>
        <c:scaling>
          <c:orientation val="minMax"/>
          <c:max val="2035"/>
          <c:min val="195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96463776"/>
        <c:crosses val="autoZero"/>
        <c:crossBetween val="midCat"/>
      </c:valAx>
      <c:valAx>
        <c:axId val="79646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Raavi" panose="020B0502040204020203" pitchFamily="34" charset="0"/>
                  </a:rPr>
                  <a:t>Share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Raavi" panose="020B0502040204020203" pitchFamily="34" charset="0"/>
                  </a:rPr>
                  <a:t> of Low-CO</a:t>
                </a:r>
                <a:r>
                  <a:rPr lang="en-US" sz="1400" b="1" baseline="-2500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Raavi" panose="020B0502040204020203" pitchFamily="34" charset="0"/>
                  </a:rPr>
                  <a:t>2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Raavi" panose="020B0502040204020203" pitchFamily="34" charset="0"/>
                  </a:rPr>
                  <a:t> Electricity (% Generation)</a:t>
                </a:r>
                <a:endParaRPr lang="en-US" sz="1400" b="1">
                  <a:solidFill>
                    <a:sysClr val="windowText" lastClr="000000"/>
                  </a:solidFill>
                  <a:latin typeface="Roboto" panose="02000000000000000000" pitchFamily="2" charset="0"/>
                  <a:ea typeface="Roboto" panose="02000000000000000000" pitchFamily="2" charset="0"/>
                  <a:cs typeface="Raavi" panose="020B05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796460824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v>MIN</c:v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0FB-4DF4-B740-86610423D684}"/>
              </c:ext>
            </c:extLst>
          </c:dPt>
          <c:val>
            <c:numRef>
              <c:f>(Clean!$E$30,Clean!$F$30,Clean!$E$34,Clean!$F$34)</c:f>
              <c:numCache>
                <c:formatCode>0%</c:formatCode>
                <c:ptCount val="4"/>
                <c:pt idx="0">
                  <c:v>0.46229341272890134</c:v>
                </c:pt>
                <c:pt idx="1">
                  <c:v>0.4545526414609562</c:v>
                </c:pt>
                <c:pt idx="2">
                  <c:v>0.50225456166415428</c:v>
                </c:pt>
                <c:pt idx="3">
                  <c:v>0.59302252940717248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FB-4DF4-B740-86610423D684}"/>
            </c:ext>
          </c:extLst>
        </c:ser>
        <c:ser>
          <c:idx val="0"/>
          <c:order val="1"/>
          <c:tx>
            <c:v>DIFF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0FB-4DF4-B740-86610423D684}"/>
              </c:ext>
            </c:extLst>
          </c:dPt>
          <c:dPt>
            <c:idx val="1"/>
            <c:invertIfNegative val="0"/>
            <c:bubble3D val="0"/>
            <c:spPr>
              <a:solidFill>
                <a:srgbClr val="98B2D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0FB-4DF4-B740-86610423D684}"/>
              </c:ext>
            </c:extLst>
          </c:dPt>
          <c:dPt>
            <c:idx val="2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0FB-4DF4-B740-86610423D684}"/>
              </c:ext>
            </c:extLst>
          </c:dPt>
          <c:dPt>
            <c:idx val="3"/>
            <c:invertIfNegative val="0"/>
            <c:bubble3D val="0"/>
            <c:spPr>
              <a:solidFill>
                <a:srgbClr val="FEAE51">
                  <a:alpha val="90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0FB-4DF4-B740-86610423D684}"/>
              </c:ext>
            </c:extLst>
          </c:dPt>
          <c:val>
            <c:numRef>
              <c:f>(Clean!$E$33,Clean!$F$33,Clean!$E$37,Clean!$F$37)</c:f>
              <c:numCache>
                <c:formatCode>0%</c:formatCode>
                <c:ptCount val="4"/>
                <c:pt idx="0">
                  <c:v>0.18514804433961563</c:v>
                </c:pt>
                <c:pt idx="1">
                  <c:v>0.28654831166100447</c:v>
                </c:pt>
                <c:pt idx="2">
                  <c:v>0.30284433326235649</c:v>
                </c:pt>
                <c:pt idx="3">
                  <c:v>0.29827834848588419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FB-4DF4-B740-86610423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0630464"/>
        <c:axId val="860628168"/>
      </c:barChart>
      <c:lineChart>
        <c:grouping val="standard"/>
        <c:varyColors val="0"/>
        <c:ser>
          <c:idx val="2"/>
          <c:order val="2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0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20FB-4DF4-B740-86610423D684}"/>
              </c:ext>
            </c:extLst>
          </c:dPt>
          <c:dPt>
            <c:idx val="1"/>
            <c:marker>
              <c:symbol val="dash"/>
              <c:size val="8"/>
              <c:spPr>
                <a:solidFill>
                  <a:schemeClr val="accent3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20FB-4DF4-B740-86610423D684}"/>
              </c:ext>
            </c:extLst>
          </c:dPt>
          <c:dPt>
            <c:idx val="2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20FB-4DF4-B740-86610423D684}"/>
              </c:ext>
            </c:extLst>
          </c:dPt>
          <c:dPt>
            <c:idx val="3"/>
            <c:marker>
              <c:symbol val="dash"/>
              <c:size val="8"/>
              <c:spPr>
                <a:solidFill>
                  <a:schemeClr val="accent2">
                    <a:lumMod val="50000"/>
                  </a:schemeClr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20FB-4DF4-B740-86610423D684}"/>
              </c:ext>
            </c:extLst>
          </c:dPt>
          <c:val>
            <c:numRef>
              <c:f>(Clean!$E$31,Clean!$F$31,Clean!$E$35,Clean!$F$35)</c:f>
              <c:numCache>
                <c:formatCode>0%</c:formatCode>
                <c:ptCount val="4"/>
                <c:pt idx="0">
                  <c:v>0.52025316868215932</c:v>
                </c:pt>
                <c:pt idx="1">
                  <c:v>0.54811259542439716</c:v>
                </c:pt>
                <c:pt idx="2">
                  <c:v>0.67829070245769241</c:v>
                </c:pt>
                <c:pt idx="3">
                  <c:v>0.76798709017802758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0FB-4DF4-B740-86610423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630464"/>
        <c:axId val="860628168"/>
      </c:lineChart>
      <c:catAx>
        <c:axId val="8606304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60628168"/>
        <c:crosses val="autoZero"/>
        <c:auto val="1"/>
        <c:lblAlgn val="ctr"/>
        <c:lblOffset val="100"/>
        <c:noMultiLvlLbl val="0"/>
      </c:catAx>
      <c:valAx>
        <c:axId val="8606281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860630464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IRA'!$F$3:$F$31</c15:sqref>
                  </c15:fullRef>
                </c:ext>
              </c:extLst>
              <c:f>'OLD Gen IRA'!$F$3:$F$30</c:f>
              <c:numCache>
                <c:formatCode>General</c:formatCode>
                <c:ptCount val="28"/>
                <c:pt idx="0">
                  <c:v>778</c:v>
                </c:pt>
                <c:pt idx="1">
                  <c:v>769.91600000000005</c:v>
                </c:pt>
                <c:pt idx="2">
                  <c:v>769.91600000000005</c:v>
                </c:pt>
                <c:pt idx="3">
                  <c:v>9.0574499999999993</c:v>
                </c:pt>
                <c:pt idx="4">
                  <c:v>744.80770841399988</c:v>
                </c:pt>
                <c:pt idx="5">
                  <c:v>738.32376765399999</c:v>
                </c:pt>
                <c:pt idx="6">
                  <c:v>760.09544182599996</c:v>
                </c:pt>
                <c:pt idx="7">
                  <c:v>801.11198727994326</c:v>
                </c:pt>
                <c:pt idx="8">
                  <c:v>734.12299573288738</c:v>
                </c:pt>
                <c:pt idx="9">
                  <c:v>665.36768951752731</c:v>
                </c:pt>
                <c:pt idx="10">
                  <c:v>730.2017531606889</c:v>
                </c:pt>
                <c:pt idx="11">
                  <c:v>677.9494640645529</c:v>
                </c:pt>
                <c:pt idx="12">
                  <c:v>75.806939614127984</c:v>
                </c:pt>
                <c:pt idx="13">
                  <c:v>800.28119577999996</c:v>
                </c:pt>
                <c:pt idx="14">
                  <c:v>797.51730467999982</c:v>
                </c:pt>
                <c:pt idx="15">
                  <c:v>797.51730467999982</c:v>
                </c:pt>
                <c:pt idx="16">
                  <c:v>781.76892099999998</c:v>
                </c:pt>
                <c:pt idx="17">
                  <c:v>754.86395300000004</c:v>
                </c:pt>
                <c:pt idx="18">
                  <c:v>186.50744599999999</c:v>
                </c:pt>
                <c:pt idx="19">
                  <c:v>780.388206174316</c:v>
                </c:pt>
                <c:pt idx="20">
                  <c:v>737.92305891596698</c:v>
                </c:pt>
                <c:pt idx="21">
                  <c:v>722.79049493552498</c:v>
                </c:pt>
                <c:pt idx="22">
                  <c:v>753.17563155618689</c:v>
                </c:pt>
                <c:pt idx="23">
                  <c:v>752.29839269113972</c:v>
                </c:pt>
                <c:pt idx="24">
                  <c:v>732.51250661501888</c:v>
                </c:pt>
                <c:pt idx="25">
                  <c:v>800</c:v>
                </c:pt>
                <c:pt idx="26">
                  <c:v>790</c:v>
                </c:pt>
                <c:pt idx="27">
                  <c:v>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8-4063-BB34-0205A6B80178}"/>
            </c:ext>
          </c:extLst>
        </c:ser>
        <c:ser>
          <c:idx val="2"/>
          <c:order val="1"/>
          <c:tx>
            <c:strRef>
              <c:f>'OLD Gen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IRA'!$G$3:$G$31</c15:sqref>
                  </c15:fullRef>
                </c:ext>
              </c:extLst>
              <c:f>'OLD Gen IRA'!$G$3:$G$30</c:f>
              <c:numCache>
                <c:formatCode>General</c:formatCode>
                <c:ptCount val="28"/>
                <c:pt idx="1">
                  <c:v>24.282699999999998</c:v>
                </c:pt>
                <c:pt idx="2">
                  <c:v>32.377000000000002</c:v>
                </c:pt>
                <c:pt idx="3">
                  <c:v>32.377000000000002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29.611891711644681</c:v>
                </c:pt>
                <c:pt idx="23">
                  <c:v>29.646548074984498</c:v>
                </c:pt>
                <c:pt idx="24">
                  <c:v>28.85956881661853</c:v>
                </c:pt>
                <c:pt idx="25">
                  <c:v>0</c:v>
                </c:pt>
                <c:pt idx="26">
                  <c:v>4</c:v>
                </c:pt>
                <c:pt idx="2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063-BB34-0205A6B80178}"/>
            </c:ext>
          </c:extLst>
        </c:ser>
        <c:ser>
          <c:idx val="0"/>
          <c:order val="2"/>
          <c:tx>
            <c:strRef>
              <c:f>'OLD Gen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IRA'!$H$3:$H$31</c15:sqref>
                  </c15:fullRef>
                </c:ext>
              </c:extLst>
              <c:f>'OLD Gen IRA'!$H$3:$H$30</c:f>
              <c:numCache>
                <c:formatCode>General</c:formatCode>
                <c:ptCount val="28"/>
                <c:pt idx="0">
                  <c:v>260</c:v>
                </c:pt>
                <c:pt idx="1">
                  <c:v>284.76400000000001</c:v>
                </c:pt>
                <c:pt idx="2">
                  <c:v>282.512</c:v>
                </c:pt>
                <c:pt idx="3">
                  <c:v>280.65800000000002</c:v>
                </c:pt>
                <c:pt idx="4">
                  <c:v>296.36114309239997</c:v>
                </c:pt>
                <c:pt idx="5">
                  <c:v>296.18283833264002</c:v>
                </c:pt>
                <c:pt idx="6">
                  <c:v>288.85490884856199</c:v>
                </c:pt>
                <c:pt idx="7">
                  <c:v>292.32495992923566</c:v>
                </c:pt>
                <c:pt idx="8">
                  <c:v>292.25584976195023</c:v>
                </c:pt>
                <c:pt idx="9">
                  <c:v>291.72522241405909</c:v>
                </c:pt>
                <c:pt idx="10">
                  <c:v>302.44845404034936</c:v>
                </c:pt>
                <c:pt idx="11">
                  <c:v>319.55456404809911</c:v>
                </c:pt>
                <c:pt idx="12">
                  <c:v>316.09579654330616</c:v>
                </c:pt>
                <c:pt idx="13">
                  <c:v>286.49189586</c:v>
                </c:pt>
                <c:pt idx="14">
                  <c:v>286.49189586</c:v>
                </c:pt>
                <c:pt idx="15">
                  <c:v>286.49189586</c:v>
                </c:pt>
                <c:pt idx="16">
                  <c:v>298.68099999999998</c:v>
                </c:pt>
                <c:pt idx="17">
                  <c:v>285.11086999999998</c:v>
                </c:pt>
                <c:pt idx="18">
                  <c:v>259.54174799999998</c:v>
                </c:pt>
                <c:pt idx="19">
                  <c:v>299.54511644980101</c:v>
                </c:pt>
                <c:pt idx="20">
                  <c:v>302.39761222474198</c:v>
                </c:pt>
                <c:pt idx="21">
                  <c:v>303.60206871691202</c:v>
                </c:pt>
                <c:pt idx="22">
                  <c:v>277.46045394919383</c:v>
                </c:pt>
                <c:pt idx="23">
                  <c:v>277.4283611946189</c:v>
                </c:pt>
                <c:pt idx="24">
                  <c:v>305.91932385781001</c:v>
                </c:pt>
                <c:pt idx="25">
                  <c:v>303</c:v>
                </c:pt>
                <c:pt idx="26">
                  <c:v>293</c:v>
                </c:pt>
                <c:pt idx="27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8-4063-BB34-0205A6B80178}"/>
            </c:ext>
          </c:extLst>
        </c:ser>
        <c:ser>
          <c:idx val="7"/>
          <c:order val="3"/>
          <c:tx>
            <c:strRef>
              <c:f>'OLD Gen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IRA'!$I$3:$I$31</c15:sqref>
                  </c15:fullRef>
                </c:ext>
              </c:extLst>
              <c:f>'OLD Gen IRA'!$I$3:$I$30</c:f>
              <c:numCache>
                <c:formatCode>General</c:formatCode>
                <c:ptCount val="28"/>
                <c:pt idx="0">
                  <c:v>71</c:v>
                </c:pt>
                <c:pt idx="1">
                  <c:v>0.219528</c:v>
                </c:pt>
                <c:pt idx="2">
                  <c:v>4.2482399999999997E-2</c:v>
                </c:pt>
                <c:pt idx="3">
                  <c:v>2.5278999999999999E-2</c:v>
                </c:pt>
                <c:pt idx="4">
                  <c:v>40.137137666754796</c:v>
                </c:pt>
                <c:pt idx="5">
                  <c:v>41.30745144530124</c:v>
                </c:pt>
                <c:pt idx="6">
                  <c:v>39.069618581392653</c:v>
                </c:pt>
                <c:pt idx="7">
                  <c:v>36.636387145056162</c:v>
                </c:pt>
                <c:pt idx="8">
                  <c:v>38.886321110227875</c:v>
                </c:pt>
                <c:pt idx="9">
                  <c:v>43.736392507917934</c:v>
                </c:pt>
                <c:pt idx="10">
                  <c:v>40.533748658272039</c:v>
                </c:pt>
                <c:pt idx="11">
                  <c:v>40.349152724579035</c:v>
                </c:pt>
                <c:pt idx="12">
                  <c:v>40.342597297805028</c:v>
                </c:pt>
                <c:pt idx="13">
                  <c:v>9.2388962800000005</c:v>
                </c:pt>
                <c:pt idx="14">
                  <c:v>25.694465000000001</c:v>
                </c:pt>
                <c:pt idx="15">
                  <c:v>9.0222294400000003</c:v>
                </c:pt>
                <c:pt idx="16">
                  <c:v>48.591290999999998</c:v>
                </c:pt>
                <c:pt idx="17">
                  <c:v>60.584315999999994</c:v>
                </c:pt>
                <c:pt idx="18">
                  <c:v>70.479870000000005</c:v>
                </c:pt>
                <c:pt idx="19">
                  <c:v>17.506666446266099</c:v>
                </c:pt>
                <c:pt idx="20">
                  <c:v>16.181513907118202</c:v>
                </c:pt>
                <c:pt idx="21">
                  <c:v>15.4849744114088</c:v>
                </c:pt>
                <c:pt idx="22">
                  <c:v>60.185358930868347</c:v>
                </c:pt>
                <c:pt idx="23">
                  <c:v>56.563323830485466</c:v>
                </c:pt>
                <c:pt idx="24">
                  <c:v>56.52504474330037</c:v>
                </c:pt>
                <c:pt idx="25">
                  <c:v>45</c:v>
                </c:pt>
                <c:pt idx="26">
                  <c:v>32</c:v>
                </c:pt>
                <c:pt idx="27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08-4063-BB34-0205A6B80178}"/>
            </c:ext>
          </c:extLst>
        </c:ser>
        <c:ser>
          <c:idx val="10"/>
          <c:order val="4"/>
          <c:tx>
            <c:strRef>
              <c:f>'OLD Gen IRA'!$U$1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IRA'!$U$3:$U$31</c15:sqref>
                  </c15:fullRef>
                </c:ext>
              </c:extLst>
              <c:f>'OLD Gen IRA'!$U$3:$U$30</c:f>
              <c:numCache>
                <c:formatCode>General</c:formatCode>
                <c:ptCount val="28"/>
                <c:pt idx="1">
                  <c:v>12.4887</c:v>
                </c:pt>
                <c:pt idx="2">
                  <c:v>12.595700000000001</c:v>
                </c:pt>
                <c:pt idx="3">
                  <c:v>12.8887</c:v>
                </c:pt>
                <c:pt idx="4">
                  <c:v>31.444381414149994</c:v>
                </c:pt>
                <c:pt idx="5">
                  <c:v>38.704500244636002</c:v>
                </c:pt>
                <c:pt idx="6">
                  <c:v>32.178566482027996</c:v>
                </c:pt>
                <c:pt idx="7">
                  <c:v>24.811887231226031</c:v>
                </c:pt>
                <c:pt idx="8">
                  <c:v>31.357409660236993</c:v>
                </c:pt>
                <c:pt idx="9">
                  <c:v>40.407464400033135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23.691685620000005</c:v>
                </c:pt>
                <c:pt idx="14">
                  <c:v>56.877823280000001</c:v>
                </c:pt>
                <c:pt idx="15">
                  <c:v>56.877823280000001</c:v>
                </c:pt>
                <c:pt idx="16">
                  <c:v>3.9597449999999998</c:v>
                </c:pt>
                <c:pt idx="17">
                  <c:v>3.8828450000000001</c:v>
                </c:pt>
                <c:pt idx="18">
                  <c:v>4.9458029999999997</c:v>
                </c:pt>
                <c:pt idx="19">
                  <c:v>105.38885763157</c:v>
                </c:pt>
                <c:pt idx="20">
                  <c:v>105.03989706100199</c:v>
                </c:pt>
                <c:pt idx="21">
                  <c:v>75.521482337187607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E08-4063-BB34-0205A6B80178}"/>
            </c:ext>
          </c:extLst>
        </c:ser>
        <c:ser>
          <c:idx val="3"/>
          <c:order val="5"/>
          <c:tx>
            <c:strRef>
              <c:f>'OLD Gen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IRA'!$J$3:$J$31</c15:sqref>
                  </c15:fullRef>
                </c:ext>
              </c:extLst>
              <c:f>'OLD Gen IRA'!$J$3:$J$30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6.7976928946839488E-2</c:v>
                </c:pt>
                <c:pt idx="23">
                  <c:v>5.068942259158181</c:v>
                </c:pt>
                <c:pt idx="24">
                  <c:v>5.0644337605240084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08-4063-BB34-0205A6B80178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IRA'!$K$3:$K$31</c15:sqref>
                  </c15:fullRef>
                </c:ext>
              </c:extLst>
              <c:f>'OLD Gen IRA'!$K$3:$K$30</c:f>
              <c:numCache>
                <c:formatCode>General</c:formatCode>
                <c:ptCount val="28"/>
                <c:pt idx="0">
                  <c:v>899</c:v>
                </c:pt>
                <c:pt idx="1">
                  <c:v>566.61095999999998</c:v>
                </c:pt>
                <c:pt idx="2">
                  <c:v>188.615341</c:v>
                </c:pt>
                <c:pt idx="3">
                  <c:v>18.053761999999999</c:v>
                </c:pt>
                <c:pt idx="4">
                  <c:v>497.22615679470152</c:v>
                </c:pt>
                <c:pt idx="5">
                  <c:v>219.44447723121795</c:v>
                </c:pt>
                <c:pt idx="6">
                  <c:v>4.3238743654404202E-3</c:v>
                </c:pt>
                <c:pt idx="7">
                  <c:v>775.51553726551322</c:v>
                </c:pt>
                <c:pt idx="8">
                  <c:v>482.02558513229843</c:v>
                </c:pt>
                <c:pt idx="9">
                  <c:v>462.1726009751257</c:v>
                </c:pt>
                <c:pt idx="10">
                  <c:v>512.76594314723923</c:v>
                </c:pt>
                <c:pt idx="11">
                  <c:v>198.30435250756994</c:v>
                </c:pt>
                <c:pt idx="12">
                  <c:v>143.31146876299007</c:v>
                </c:pt>
                <c:pt idx="13">
                  <c:v>702.0672283199998</c:v>
                </c:pt>
                <c:pt idx="14">
                  <c:v>514.78374516000019</c:v>
                </c:pt>
                <c:pt idx="15">
                  <c:v>203.29182930000005</c:v>
                </c:pt>
                <c:pt idx="16">
                  <c:v>619.53832999999997</c:v>
                </c:pt>
                <c:pt idx="17">
                  <c:v>137.58805799999999</c:v>
                </c:pt>
                <c:pt idx="18">
                  <c:v>204.843323</c:v>
                </c:pt>
                <c:pt idx="19">
                  <c:v>623.06836753316804</c:v>
                </c:pt>
                <c:pt idx="20">
                  <c:v>160.73282456261501</c:v>
                </c:pt>
                <c:pt idx="21">
                  <c:v>102.46635098704699</c:v>
                </c:pt>
                <c:pt idx="22">
                  <c:v>896.43904243126622</c:v>
                </c:pt>
                <c:pt idx="23">
                  <c:v>464.65810118434644</c:v>
                </c:pt>
                <c:pt idx="24">
                  <c:v>150.99254530181562</c:v>
                </c:pt>
                <c:pt idx="25">
                  <c:v>1051.5</c:v>
                </c:pt>
                <c:pt idx="26">
                  <c:v>433</c:v>
                </c:pt>
                <c:pt idx="27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08-4063-BB34-0205A6B80178}"/>
            </c:ext>
          </c:extLst>
        </c:ser>
        <c:ser>
          <c:idx val="13"/>
          <c:order val="7"/>
          <c:tx>
            <c:strRef>
              <c:f>'OLD Gen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IRA'!$L$3:$L$31</c15:sqref>
                  </c15:fullRef>
                </c:ext>
              </c:extLst>
              <c:f>'OLD Gen IRA'!$L$3:$L$30</c:f>
              <c:numCache>
                <c:formatCode>General</c:formatCode>
                <c:ptCount val="28"/>
                <c:pt idx="4">
                  <c:v>4.0298405717999995E-2</c:v>
                </c:pt>
                <c:pt idx="5">
                  <c:v>2.1016274700519238E-2</c:v>
                </c:pt>
                <c:pt idx="6">
                  <c:v>0</c:v>
                </c:pt>
                <c:pt idx="7">
                  <c:v>0</c:v>
                </c:pt>
                <c:pt idx="8">
                  <c:v>11.022377942124244</c:v>
                </c:pt>
                <c:pt idx="9">
                  <c:v>20.035236944165355</c:v>
                </c:pt>
                <c:pt idx="10">
                  <c:v>40.891629076272011</c:v>
                </c:pt>
                <c:pt idx="11">
                  <c:v>135.28232271866401</c:v>
                </c:pt>
                <c:pt idx="12">
                  <c:v>135.2823227172</c:v>
                </c:pt>
                <c:pt idx="13">
                  <c:v>0</c:v>
                </c:pt>
                <c:pt idx="14">
                  <c:v>133.80010704</c:v>
                </c:pt>
                <c:pt idx="15">
                  <c:v>1285.9565843200003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3.6420185122442299</c:v>
                </c:pt>
                <c:pt idx="21">
                  <c:v>3.6420185122442299</c:v>
                </c:pt>
                <c:pt idx="22">
                  <c:v>127.10584683986583</c:v>
                </c:pt>
                <c:pt idx="23">
                  <c:v>176.4432861855949</c:v>
                </c:pt>
                <c:pt idx="24">
                  <c:v>176.27757933654118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08-4063-BB34-0205A6B80178}"/>
            </c:ext>
          </c:extLst>
        </c:ser>
        <c:ser>
          <c:idx val="4"/>
          <c:order val="8"/>
          <c:tx>
            <c:strRef>
              <c:f>'OLD Gen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IRA'!$M$3:$M$31</c15:sqref>
                  </c15:fullRef>
                </c:ext>
              </c:extLst>
              <c:f>'OLD Gen IRA'!$M$3:$M$30</c:f>
              <c:numCache>
                <c:formatCode>General</c:formatCode>
                <c:ptCount val="28"/>
                <c:pt idx="0">
                  <c:v>1575</c:v>
                </c:pt>
                <c:pt idx="1">
                  <c:v>1351.29</c:v>
                </c:pt>
                <c:pt idx="2">
                  <c:v>747.58699999999999</c:v>
                </c:pt>
                <c:pt idx="3">
                  <c:v>282.31200000000001</c:v>
                </c:pt>
                <c:pt idx="4">
                  <c:v>1362.4675278695458</c:v>
                </c:pt>
                <c:pt idx="5">
                  <c:v>1207.7292004227729</c:v>
                </c:pt>
                <c:pt idx="6">
                  <c:v>1161.1160070206129</c:v>
                </c:pt>
                <c:pt idx="7">
                  <c:v>340.85024051781522</c:v>
                </c:pt>
                <c:pt idx="8">
                  <c:v>400.22920897026228</c:v>
                </c:pt>
                <c:pt idx="9">
                  <c:v>379.05431981537924</c:v>
                </c:pt>
                <c:pt idx="10">
                  <c:v>1677.738367349024</c:v>
                </c:pt>
                <c:pt idx="11">
                  <c:v>1582.8259722245059</c:v>
                </c:pt>
                <c:pt idx="12">
                  <c:v>1582.2810371216201</c:v>
                </c:pt>
                <c:pt idx="13">
                  <c:v>1576.0262608200001</c:v>
                </c:pt>
                <c:pt idx="14">
                  <c:v>1873.1987207800003</c:v>
                </c:pt>
                <c:pt idx="15">
                  <c:v>1283.4176934000002</c:v>
                </c:pt>
                <c:pt idx="16">
                  <c:v>1360.635407</c:v>
                </c:pt>
                <c:pt idx="17">
                  <c:v>762.81127900000001</c:v>
                </c:pt>
                <c:pt idx="18">
                  <c:v>891.18502799999987</c:v>
                </c:pt>
                <c:pt idx="19">
                  <c:v>1204.36936340332</c:v>
                </c:pt>
                <c:pt idx="20">
                  <c:v>612.19256062288002</c:v>
                </c:pt>
                <c:pt idx="21">
                  <c:v>461.91376350195901</c:v>
                </c:pt>
                <c:pt idx="22">
                  <c:v>977.25377473825915</c:v>
                </c:pt>
                <c:pt idx="23">
                  <c:v>1242.9234083217041</c:v>
                </c:pt>
                <c:pt idx="24">
                  <c:v>831.28287918717933</c:v>
                </c:pt>
                <c:pt idx="25">
                  <c:v>852</c:v>
                </c:pt>
                <c:pt idx="26">
                  <c:v>697</c:v>
                </c:pt>
                <c:pt idx="27">
                  <c:v>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08-4063-BB34-0205A6B80178}"/>
            </c:ext>
          </c:extLst>
        </c:ser>
        <c:ser>
          <c:idx val="5"/>
          <c:order val="9"/>
          <c:tx>
            <c:strRef>
              <c:f>'OLD Gen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IRA'!$N$3:$N$31</c15:sqref>
                  </c15:fullRef>
                </c:ext>
              </c:extLst>
              <c:f>'OLD Gen IRA'!$N$3:$N$30</c:f>
              <c:numCache>
                <c:formatCode>General</c:formatCode>
                <c:ptCount val="28"/>
                <c:pt idx="4">
                  <c:v>229.41214669135238</c:v>
                </c:pt>
                <c:pt idx="5">
                  <c:v>449.13299348752054</c:v>
                </c:pt>
                <c:pt idx="6">
                  <c:v>456.57663202827996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96.972299800000016</c:v>
                </c:pt>
                <c:pt idx="15">
                  <c:v>96.972299800000016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230.285780221832</c:v>
                </c:pt>
                <c:pt idx="21">
                  <c:v>230.10939656738501</c:v>
                </c:pt>
                <c:pt idx="22">
                  <c:v>8.1243712009845126</c:v>
                </c:pt>
                <c:pt idx="23">
                  <c:v>0.55844040232428238</c:v>
                </c:pt>
                <c:pt idx="24">
                  <c:v>0.56098247543647528</c:v>
                </c:pt>
                <c:pt idx="25">
                  <c:v>5</c:v>
                </c:pt>
                <c:pt idx="26">
                  <c:v>5</c:v>
                </c:pt>
                <c:pt idx="2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08-4063-BB34-0205A6B80178}"/>
            </c:ext>
          </c:extLst>
        </c:ser>
        <c:ser>
          <c:idx val="6"/>
          <c:order val="10"/>
          <c:tx>
            <c:strRef>
              <c:f>'OLD Gen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IRA'!$O$3:$O$31</c15:sqref>
                  </c15:fullRef>
                </c:ext>
              </c:extLst>
              <c:f>'OLD Gen IRA'!$O$3:$O$30</c:f>
              <c:numCache>
                <c:formatCode>General</c:formatCode>
                <c:ptCount val="28"/>
                <c:pt idx="0">
                  <c:v>29</c:v>
                </c:pt>
                <c:pt idx="1">
                  <c:v>211.64</c:v>
                </c:pt>
                <c:pt idx="2">
                  <c:v>259.93799999999999</c:v>
                </c:pt>
                <c:pt idx="3">
                  <c:v>430.02499999999998</c:v>
                </c:pt>
                <c:pt idx="4">
                  <c:v>42.940190952748907</c:v>
                </c:pt>
                <c:pt idx="5">
                  <c:v>34.550420035031848</c:v>
                </c:pt>
                <c:pt idx="6">
                  <c:v>30.011125767434883</c:v>
                </c:pt>
                <c:pt idx="7">
                  <c:v>266.91556054547118</c:v>
                </c:pt>
                <c:pt idx="8">
                  <c:v>266.0709710647206</c:v>
                </c:pt>
                <c:pt idx="9">
                  <c:v>266.07252646942129</c:v>
                </c:pt>
                <c:pt idx="10">
                  <c:v>79.46669919393392</c:v>
                </c:pt>
                <c:pt idx="11">
                  <c:v>67.134729431833165</c:v>
                </c:pt>
                <c:pt idx="12">
                  <c:v>71.717317725246573</c:v>
                </c:pt>
                <c:pt idx="13">
                  <c:v>143.30567020000001</c:v>
                </c:pt>
                <c:pt idx="14">
                  <c:v>148.09734070000002</c:v>
                </c:pt>
                <c:pt idx="15">
                  <c:v>143.73067054000001</c:v>
                </c:pt>
                <c:pt idx="16">
                  <c:v>70.934889999999996</c:v>
                </c:pt>
                <c:pt idx="17">
                  <c:v>58.376089</c:v>
                </c:pt>
                <c:pt idx="18">
                  <c:v>55.963816000000008</c:v>
                </c:pt>
                <c:pt idx="19">
                  <c:v>63.875898847189703</c:v>
                </c:pt>
                <c:pt idx="20">
                  <c:v>60.637857217885603</c:v>
                </c:pt>
                <c:pt idx="21">
                  <c:v>60.956513295225299</c:v>
                </c:pt>
                <c:pt idx="22">
                  <c:v>61.863953473149536</c:v>
                </c:pt>
                <c:pt idx="23">
                  <c:v>79.704062644214375</c:v>
                </c:pt>
                <c:pt idx="24">
                  <c:v>40.618502450867197</c:v>
                </c:pt>
                <c:pt idx="25">
                  <c:v>87.5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08-4063-BB34-0205A6B80178}"/>
            </c:ext>
          </c:extLst>
        </c:ser>
        <c:ser>
          <c:idx val="11"/>
          <c:order val="11"/>
          <c:tx>
            <c:strRef>
              <c:f>'OLD Gen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IRA'!$Q$3:$Q$31</c15:sqref>
                  </c15:fullRef>
                </c:ext>
              </c:extLst>
              <c:f>'OLD Gen IRA'!$Q$3:$Q$30</c:f>
              <c:numCache>
                <c:formatCode>General</c:formatCode>
                <c:ptCount val="28"/>
                <c:pt idx="0">
                  <c:v>380</c:v>
                </c:pt>
                <c:pt idx="1">
                  <c:v>775.29629999999997</c:v>
                </c:pt>
                <c:pt idx="2">
                  <c:v>1598.2755999999999</c:v>
                </c:pt>
                <c:pt idx="3">
                  <c:v>2577.9689000000003</c:v>
                </c:pt>
                <c:pt idx="4">
                  <c:v>775.90642818510116</c:v>
                </c:pt>
                <c:pt idx="5">
                  <c:v>1131.8939186125192</c:v>
                </c:pt>
                <c:pt idx="6">
                  <c:v>1250.6783408330728</c:v>
                </c:pt>
                <c:pt idx="7">
                  <c:v>958.15254801570757</c:v>
                </c:pt>
                <c:pt idx="8">
                  <c:v>1344.4933236420097</c:v>
                </c:pt>
                <c:pt idx="9">
                  <c:v>1541.0665794274291</c:v>
                </c:pt>
                <c:pt idx="10">
                  <c:v>523.43616112551445</c:v>
                </c:pt>
                <c:pt idx="11">
                  <c:v>890.32611025045185</c:v>
                </c:pt>
                <c:pt idx="12">
                  <c:v>1368.2407705968026</c:v>
                </c:pt>
                <c:pt idx="13">
                  <c:v>602.15881506000005</c:v>
                </c:pt>
                <c:pt idx="14">
                  <c:v>602.15881506000005</c:v>
                </c:pt>
                <c:pt idx="15">
                  <c:v>602.15881506000005</c:v>
                </c:pt>
                <c:pt idx="16">
                  <c:v>544.97564</c:v>
                </c:pt>
                <c:pt idx="17">
                  <c:v>1232.7311100000002</c:v>
                </c:pt>
                <c:pt idx="18">
                  <c:v>1483.314087</c:v>
                </c:pt>
                <c:pt idx="19">
                  <c:v>679.179713776634</c:v>
                </c:pt>
                <c:pt idx="20">
                  <c:v>1264.1049452013399</c:v>
                </c:pt>
                <c:pt idx="21">
                  <c:v>1504.27605732595</c:v>
                </c:pt>
                <c:pt idx="22">
                  <c:v>546.67348430405457</c:v>
                </c:pt>
                <c:pt idx="23">
                  <c:v>627.44198336755585</c:v>
                </c:pt>
                <c:pt idx="24">
                  <c:v>1368.0104339627267</c:v>
                </c:pt>
                <c:pt idx="25">
                  <c:v>871</c:v>
                </c:pt>
                <c:pt idx="26">
                  <c:v>1732</c:v>
                </c:pt>
                <c:pt idx="27">
                  <c:v>2234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08-4063-BB34-0205A6B80178}"/>
            </c:ext>
          </c:extLst>
        </c:ser>
        <c:ser>
          <c:idx val="12"/>
          <c:order val="12"/>
          <c:tx>
            <c:strRef>
              <c:f>'OLD Gen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IRA'!$R$3:$R$31</c15:sqref>
                  </c15:fullRef>
                </c:ext>
              </c:extLst>
              <c:f>'OLD Gen IRA'!$R$3:$R$30</c:f>
              <c:numCache>
                <c:formatCode>General</c:formatCode>
                <c:ptCount val="28"/>
                <c:pt idx="0">
                  <c:v>115</c:v>
                </c:pt>
                <c:pt idx="1">
                  <c:v>367.58061999999995</c:v>
                </c:pt>
                <c:pt idx="2">
                  <c:v>929.57892199999992</c:v>
                </c:pt>
                <c:pt idx="3">
                  <c:v>1490.4790600000001</c:v>
                </c:pt>
                <c:pt idx="4">
                  <c:v>446.34784605666351</c:v>
                </c:pt>
                <c:pt idx="5">
                  <c:v>873.98561769199569</c:v>
                </c:pt>
                <c:pt idx="6">
                  <c:v>1132.2662419820713</c:v>
                </c:pt>
                <c:pt idx="7">
                  <c:v>591.98575998289334</c:v>
                </c:pt>
                <c:pt idx="8">
                  <c:v>842.26988667393334</c:v>
                </c:pt>
                <c:pt idx="9">
                  <c:v>899.87901652418759</c:v>
                </c:pt>
                <c:pt idx="10">
                  <c:v>285.64959221776837</c:v>
                </c:pt>
                <c:pt idx="11">
                  <c:v>369.66026457638668</c:v>
                </c:pt>
                <c:pt idx="12">
                  <c:v>683.16086229657151</c:v>
                </c:pt>
                <c:pt idx="13">
                  <c:v>454.50869694000005</c:v>
                </c:pt>
                <c:pt idx="14">
                  <c:v>476.16149204000004</c:v>
                </c:pt>
                <c:pt idx="15">
                  <c:v>497.8059538</c:v>
                </c:pt>
                <c:pt idx="16">
                  <c:v>310.59684499999997</c:v>
                </c:pt>
                <c:pt idx="17">
                  <c:v>840.90923800000007</c:v>
                </c:pt>
                <c:pt idx="18">
                  <c:v>1212.7356159999999</c:v>
                </c:pt>
                <c:pt idx="19">
                  <c:v>380.29762834490202</c:v>
                </c:pt>
                <c:pt idx="20">
                  <c:v>880.76775877291698</c:v>
                </c:pt>
                <c:pt idx="21">
                  <c:v>1155.1153941646601</c:v>
                </c:pt>
                <c:pt idx="22">
                  <c:v>288.54058697938672</c:v>
                </c:pt>
                <c:pt idx="23">
                  <c:v>345.83569838629279</c:v>
                </c:pt>
                <c:pt idx="24">
                  <c:v>642.32010137163343</c:v>
                </c:pt>
                <c:pt idx="25">
                  <c:v>313.5</c:v>
                </c:pt>
                <c:pt idx="26">
                  <c:v>954</c:v>
                </c:pt>
                <c:pt idx="27">
                  <c:v>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08-4063-BB34-0205A6B80178}"/>
            </c:ext>
          </c:extLst>
        </c:ser>
        <c:ser>
          <c:idx val="14"/>
          <c:order val="13"/>
          <c:tx>
            <c:strRef>
              <c:f>'OLD Gen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IRA'!$S$3:$S$31</c15:sqref>
                  </c15:fullRef>
                </c:ext>
              </c:extLst>
              <c:f>'OLD Gen IRA'!$S$3:$S$30</c:f>
              <c:numCache>
                <c:formatCode>General</c:formatCode>
                <c:ptCount val="28"/>
                <c:pt idx="0">
                  <c:v>49</c:v>
                </c:pt>
                <c:pt idx="1">
                  <c:v>96.220100000000002</c:v>
                </c:pt>
                <c:pt idx="2">
                  <c:v>143.01900000000001</c:v>
                </c:pt>
                <c:pt idx="3">
                  <c:v>188.179</c:v>
                </c:pt>
                <c:pt idx="4">
                  <c:v>26.781920453649594</c:v>
                </c:pt>
                <c:pt idx="5">
                  <c:v>47.908285402105996</c:v>
                </c:pt>
                <c:pt idx="6">
                  <c:v>78.193802987086187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90.406441000000001</c:v>
                </c:pt>
                <c:pt idx="17">
                  <c:v>163.24052399999999</c:v>
                </c:pt>
                <c:pt idx="18">
                  <c:v>196.47010800000001</c:v>
                </c:pt>
                <c:pt idx="19">
                  <c:v>71.444208113373307</c:v>
                </c:pt>
                <c:pt idx="20">
                  <c:v>126.987007298238</c:v>
                </c:pt>
                <c:pt idx="21">
                  <c:v>194.387208019984</c:v>
                </c:pt>
                <c:pt idx="22">
                  <c:v>132.63676430670591</c:v>
                </c:pt>
                <c:pt idx="23">
                  <c:v>202.69526428596157</c:v>
                </c:pt>
                <c:pt idx="24">
                  <c:v>253.89221631396563</c:v>
                </c:pt>
                <c:pt idx="25">
                  <c:v>129.5</c:v>
                </c:pt>
                <c:pt idx="26">
                  <c:v>185</c:v>
                </c:pt>
                <c:pt idx="27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E08-4063-BB34-0205A6B80178}"/>
            </c:ext>
          </c:extLst>
        </c:ser>
        <c:ser>
          <c:idx val="16"/>
          <c:order val="14"/>
          <c:tx>
            <c:strRef>
              <c:f>'OLD Gen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IRA'!$P$3:$P$31</c15:sqref>
                  </c15:fullRef>
                </c:ext>
              </c:extLst>
              <c:f>'OLD Gen IRA'!$P$3:$P$30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08-4063-BB34-0205A6B80178}"/>
            </c:ext>
          </c:extLst>
        </c:ser>
        <c:ser>
          <c:idx val="8"/>
          <c:order val="15"/>
          <c:tx>
            <c:strRef>
              <c:f>'OLD Gen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IRA'!$D$3:$E$30</c15:sqref>
                  </c15:fullRef>
                </c:ext>
              </c:extLst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IRA'!$T$3:$T$31</c15:sqref>
                  </c15:fullRef>
                </c:ext>
              </c:extLst>
              <c:f>'OLD Gen IRA'!$T$3:$T$30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5.5721445031698106E-7</c:v>
                </c:pt>
                <c:pt idx="23">
                  <c:v>0.19437849324600931</c:v>
                </c:pt>
                <c:pt idx="24">
                  <c:v>1.0458718565621824E-2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E08-4063-BB34-0205A6B80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57664"/>
        <c:axId val="533258320"/>
        <c:extLst>
          <c:ext xmlns:c15="http://schemas.microsoft.com/office/drawing/2012/chart" uri="{02D57815-91ED-43cb-92C2-25804820EDAC}">
            <c15:filteredLineSeries>
              <c15:ser>
                <c:idx val="15"/>
                <c:order val="16"/>
                <c:tx>
                  <c:strRef>
                    <c:extLst>
                      <c:ext uri="{02D57815-91ED-43cb-92C2-25804820EDAC}">
                        <c15:formulaRef>
                          <c15:sqref>'OLD Gen IRA'!$V$1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9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'OLD Gen IRA'!$V$3:$V$31</c15:sqref>
                        </c15:fullRef>
                        <c15:formulaRef>
                          <c15:sqref>'OLD Gen IRA'!$V$3:$V$30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4196</c:v>
                      </c:pt>
                      <c:pt idx="1">
                        <c:v>4143.83</c:v>
                      </c:pt>
                      <c:pt idx="2">
                        <c:v>4562.17</c:v>
                      </c:pt>
                      <c:pt idx="3">
                        <c:v>4853.54</c:v>
                      </c:pt>
                      <c:pt idx="4">
                        <c:v>4493.872885996786</c:v>
                      </c:pt>
                      <c:pt idx="5">
                        <c:v>5079.1844868344415</c:v>
                      </c:pt>
                      <c:pt idx="6">
                        <c:v>5229.045010230906</c:v>
                      </c:pt>
                      <c:pt idx="7">
                        <c:v>4088.3048679128619</c:v>
                      </c:pt>
                      <c:pt idx="8">
                        <c:v>4442.7339296906512</c:v>
                      </c:pt>
                      <c:pt idx="9">
                        <c:v>4609.5170489952461</c:v>
                      </c:pt>
                      <c:pt idx="10">
                        <c:v>4194.3272957229001</c:v>
                      </c:pt>
                      <c:pt idx="11">
                        <c:v>4295.4768508658699</c:v>
                      </c:pt>
                      <c:pt idx="12">
                        <c:v>4422.2604568606403</c:v>
                      </c:pt>
                      <c:pt idx="16">
                        <c:v>4107.0991210000002</c:v>
                      </c:pt>
                      <c:pt idx="17">
                        <c:v>4202.3701170000004</c:v>
                      </c:pt>
                      <c:pt idx="18">
                        <c:v>4434.4116210000002</c:v>
                      </c:pt>
                      <c:pt idx="19">
                        <c:v>4225.0640267205499</c:v>
                      </c:pt>
                      <c:pt idx="20">
                        <c:v>4500.8928345187896</c:v>
                      </c:pt>
                      <c:pt idx="21">
                        <c:v>4830.2657227754999</c:v>
                      </c:pt>
                      <c:pt idx="22">
                        <c:v>4093.1034079668066</c:v>
                      </c:pt>
                      <c:pt idx="23">
                        <c:v>4125.365991489266</c:v>
                      </c:pt>
                      <c:pt idx="24">
                        <c:v>4405.555428097764</c:v>
                      </c:pt>
                      <c:pt idx="25">
                        <c:v>4629.5</c:v>
                      </c:pt>
                      <c:pt idx="26">
                        <c:v>5631</c:v>
                      </c:pt>
                      <c:pt idx="27">
                        <c:v>7569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DE08-4063-BB34-0205A6B80178}"/>
                  </c:ext>
                </c:extLst>
              </c15:ser>
            </c15:filteredLineSeries>
          </c:ext>
        </c:extLst>
      </c:line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(TWh)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8.2899386068820816E-2"/>
          <c:w val="0.86787019790001618"/>
          <c:h val="0.76753384366586841"/>
        </c:manualLayout>
      </c:layout>
      <c:barChart>
        <c:barDir val="col"/>
        <c:grouping val="stacked"/>
        <c:varyColors val="0"/>
        <c:ser>
          <c:idx val="1"/>
          <c:order val="0"/>
          <c:tx>
            <c:v>Low-Emitting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f>'OLD Gen IRA'!$F$65:$F$92</c:f>
              <c:numCache>
                <c:formatCode>0.0%</c:formatCode>
                <c:ptCount val="28"/>
                <c:pt idx="0">
                  <c:v>0.39773820981713187</c:v>
                </c:pt>
                <c:pt idx="1">
                  <c:v>0.52255751699608533</c:v>
                </c:pt>
                <c:pt idx="2">
                  <c:v>0.75905918208954448</c:v>
                </c:pt>
                <c:pt idx="3">
                  <c:v>0.86276072011759664</c:v>
                </c:pt>
                <c:pt idx="4">
                  <c:v>0.57661600052245943</c:v>
                </c:pt>
                <c:pt idx="5">
                  <c:v>0.71221283623819898</c:v>
                </c:pt>
                <c:pt idx="6">
                  <c:v>0.77220860514072831</c:v>
                </c:pt>
                <c:pt idx="7">
                  <c:v>0.66164917171771864</c:v>
                </c:pt>
                <c:pt idx="8">
                  <c:v>0.7415272255011589</c:v>
                </c:pt>
                <c:pt idx="9">
                  <c:v>0.75977972627277968</c:v>
                </c:pt>
                <c:pt idx="10">
                  <c:v>0.45864551335002479</c:v>
                </c:pt>
                <c:pt idx="11">
                  <c:v>0.56830226202784961</c:v>
                </c:pt>
                <c:pt idx="12">
                  <c:v>0.59302252940717248</c:v>
                </c:pt>
                <c:pt idx="13">
                  <c:v>0.47335360887774025</c:v>
                </c:pt>
                <c:pt idx="14">
                  <c:v>0.49397360646924166</c:v>
                </c:pt>
                <c:pt idx="15">
                  <c:v>0.69022137825990137</c:v>
                </c:pt>
                <c:pt idx="16">
                  <c:v>0.50337417175594612</c:v>
                </c:pt>
                <c:pt idx="17">
                  <c:v>0.77703406686926513</c:v>
                </c:pt>
                <c:pt idx="18">
                  <c:v>0.74770138283217069</c:v>
                </c:pt>
                <c:pt idx="19">
                  <c:v>0.55235858727288922</c:v>
                </c:pt>
                <c:pt idx="20">
                  <c:v>0.81480046891796276</c:v>
                </c:pt>
                <c:pt idx="21">
                  <c:v>0.87053784125463995</c:v>
                </c:pt>
                <c:pt idx="22">
                  <c:v>0.53460928236640815</c:v>
                </c:pt>
                <c:pt idx="23">
                  <c:v>0.57935805746744806</c:v>
                </c:pt>
                <c:pt idx="24">
                  <c:v>0.77618045754315046</c:v>
                </c:pt>
                <c:pt idx="25">
                  <c:v>0.55348732899753306</c:v>
                </c:pt>
                <c:pt idx="26">
                  <c:v>0.77875243664717353</c:v>
                </c:pt>
                <c:pt idx="27">
                  <c:v>0.90996078431372551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4-4D85-96C7-87AF1C76A969}"/>
            </c:ext>
          </c:extLst>
        </c:ser>
        <c:ser>
          <c:idx val="2"/>
          <c:order val="1"/>
          <c:tx>
            <c:strRef>
              <c:f>'OLD Gen IRA'!$G$64</c:f>
              <c:strCache>
                <c:ptCount val="1"/>
                <c:pt idx="0">
                  <c:v>Fossil Without CCS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'OLD Gen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f>'OLD Gen IRA'!$G$65:$G$92</c:f>
              <c:numCache>
                <c:formatCode>0.0%</c:formatCode>
                <c:ptCount val="28"/>
                <c:pt idx="0">
                  <c:v>0.60226179018286818</c:v>
                </c:pt>
                <c:pt idx="1">
                  <c:v>0.47744248300391467</c:v>
                </c:pt>
                <c:pt idx="2">
                  <c:v>0.24094081791045552</c:v>
                </c:pt>
                <c:pt idx="3">
                  <c:v>0.13723927988240336</c:v>
                </c:pt>
                <c:pt idx="4">
                  <c:v>0.42338399947754057</c:v>
                </c:pt>
                <c:pt idx="5">
                  <c:v>0.28778716376180102</c:v>
                </c:pt>
                <c:pt idx="6">
                  <c:v>0.22779139485927169</c:v>
                </c:pt>
                <c:pt idx="7">
                  <c:v>0.33835082828228136</c:v>
                </c:pt>
                <c:pt idx="8">
                  <c:v>0.2584727744988411</c:v>
                </c:pt>
                <c:pt idx="9">
                  <c:v>0.24022027372722032</c:v>
                </c:pt>
                <c:pt idx="10">
                  <c:v>0.54135448664997521</c:v>
                </c:pt>
                <c:pt idx="11">
                  <c:v>0.43169773797215039</c:v>
                </c:pt>
                <c:pt idx="12">
                  <c:v>0.40697747059282752</c:v>
                </c:pt>
                <c:pt idx="13">
                  <c:v>0.52664639112225975</c:v>
                </c:pt>
                <c:pt idx="14">
                  <c:v>0.50602639353075829</c:v>
                </c:pt>
                <c:pt idx="15">
                  <c:v>0.30977862174009863</c:v>
                </c:pt>
                <c:pt idx="16">
                  <c:v>0.49662582824405388</c:v>
                </c:pt>
                <c:pt idx="17">
                  <c:v>0.22296593313073487</c:v>
                </c:pt>
                <c:pt idx="18">
                  <c:v>0.25229861716782931</c:v>
                </c:pt>
                <c:pt idx="19">
                  <c:v>0.44764141272711078</c:v>
                </c:pt>
                <c:pt idx="20">
                  <c:v>0.18519953108203724</c:v>
                </c:pt>
                <c:pt idx="21">
                  <c:v>0.12946215874536005</c:v>
                </c:pt>
                <c:pt idx="22">
                  <c:v>0.46539071763359185</c:v>
                </c:pt>
                <c:pt idx="23">
                  <c:v>0.42064194253255194</c:v>
                </c:pt>
                <c:pt idx="24">
                  <c:v>0.22381954245684954</c:v>
                </c:pt>
                <c:pt idx="25">
                  <c:v>0.44651267100246694</c:v>
                </c:pt>
                <c:pt idx="26">
                  <c:v>0.22124756335282647</c:v>
                </c:pt>
                <c:pt idx="27">
                  <c:v>9.0039215686274487E-2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54-4D85-96C7-87AF1C76A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Share (%)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Roboto" panose="02000000000000000000" pitchFamily="2" charset="0"/>
              <a:ea typeface="Roboto" panose="02000000000000000000" pitchFamily="2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Ref'!$F$1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Ref'!$F$3:$F$31</c15:sqref>
                  </c15:fullRef>
                </c:ext>
              </c:extLst>
              <c:f>'OLD Gen Ref'!$F$3:$F$30</c:f>
              <c:numCache>
                <c:formatCode>General</c:formatCode>
                <c:ptCount val="28"/>
                <c:pt idx="0">
                  <c:v>778</c:v>
                </c:pt>
                <c:pt idx="1">
                  <c:v>757.77499999999998</c:v>
                </c:pt>
                <c:pt idx="2">
                  <c:v>668.73800000000006</c:v>
                </c:pt>
                <c:pt idx="3">
                  <c:v>612.07799999999997</c:v>
                </c:pt>
                <c:pt idx="4">
                  <c:v>785.20267045999992</c:v>
                </c:pt>
                <c:pt idx="5">
                  <c:v>788.67172599000003</c:v>
                </c:pt>
                <c:pt idx="6">
                  <c:v>788.47144660999982</c:v>
                </c:pt>
                <c:pt idx="7">
                  <c:v>801.11198727994338</c:v>
                </c:pt>
                <c:pt idx="8">
                  <c:v>734.12299573288749</c:v>
                </c:pt>
                <c:pt idx="9">
                  <c:v>665.36768951752765</c:v>
                </c:pt>
                <c:pt idx="10">
                  <c:v>722.04174759050261</c:v>
                </c:pt>
                <c:pt idx="11">
                  <c:v>509.54177865062422</c:v>
                </c:pt>
                <c:pt idx="12">
                  <c:v>67.845943403904002</c:v>
                </c:pt>
                <c:pt idx="13">
                  <c:v>800.28119577999996</c:v>
                </c:pt>
                <c:pt idx="14">
                  <c:v>797.51730468000005</c:v>
                </c:pt>
                <c:pt idx="15">
                  <c:v>797.51730468000005</c:v>
                </c:pt>
                <c:pt idx="16">
                  <c:v>781.77593999999999</c:v>
                </c:pt>
                <c:pt idx="17">
                  <c:v>679.12219200000004</c:v>
                </c:pt>
                <c:pt idx="18">
                  <c:v>624.71051</c:v>
                </c:pt>
                <c:pt idx="19">
                  <c:v>780.388206174316</c:v>
                </c:pt>
                <c:pt idx="20">
                  <c:v>762.49630831831598</c:v>
                </c:pt>
                <c:pt idx="21">
                  <c:v>762.49630831831598</c:v>
                </c:pt>
                <c:pt idx="22">
                  <c:v>748.10605006655999</c:v>
                </c:pt>
                <c:pt idx="23">
                  <c:v>749.59585311885974</c:v>
                </c:pt>
                <c:pt idx="24">
                  <c:v>752.92578473324409</c:v>
                </c:pt>
                <c:pt idx="25">
                  <c:v>800.5</c:v>
                </c:pt>
                <c:pt idx="26">
                  <c:v>791</c:v>
                </c:pt>
                <c:pt idx="27">
                  <c:v>785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D-4545-9396-40DD4D4CEA49}"/>
            </c:ext>
          </c:extLst>
        </c:ser>
        <c:ser>
          <c:idx val="2"/>
          <c:order val="1"/>
          <c:tx>
            <c:strRef>
              <c:f>'OLD Gen Ref'!$G$1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Ref'!$G$3:$G$31</c15:sqref>
                  </c15:fullRef>
                </c:ext>
              </c:extLst>
              <c:f>'OLD Gen Ref'!$G$3:$G$30</c:f>
              <c:numCache>
                <c:formatCode>General</c:formatCode>
                <c:ptCount val="28"/>
                <c:pt idx="1">
                  <c:v>24.282699999999998</c:v>
                </c:pt>
                <c:pt idx="2">
                  <c:v>24.282699999999998</c:v>
                </c:pt>
                <c:pt idx="3">
                  <c:v>24.282699999999998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29.418168619129872</c:v>
                </c:pt>
                <c:pt idx="23">
                  <c:v>29.607262934940106</c:v>
                </c:pt>
                <c:pt idx="24">
                  <c:v>29.776930543905028</c:v>
                </c:pt>
                <c:pt idx="25">
                  <c:v>0</c:v>
                </c:pt>
                <c:pt idx="26">
                  <c:v>4</c:v>
                </c:pt>
                <c:pt idx="2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D-4545-9396-40DD4D4CEA49}"/>
            </c:ext>
          </c:extLst>
        </c:ser>
        <c:ser>
          <c:idx val="0"/>
          <c:order val="2"/>
          <c:tx>
            <c:strRef>
              <c:f>'OLD Gen Ref'!$H$1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Ref'!$H$3:$H$31</c15:sqref>
                  </c15:fullRef>
                </c:ext>
              </c:extLst>
              <c:f>'OLD Gen Ref'!$H$3:$H$30</c:f>
              <c:numCache>
                <c:formatCode>General</c:formatCode>
                <c:ptCount val="28"/>
                <c:pt idx="0">
                  <c:v>260</c:v>
                </c:pt>
                <c:pt idx="1">
                  <c:v>284.76400000000001</c:v>
                </c:pt>
                <c:pt idx="2">
                  <c:v>282.512</c:v>
                </c:pt>
                <c:pt idx="3">
                  <c:v>282.45800000000003</c:v>
                </c:pt>
                <c:pt idx="4">
                  <c:v>300.43870904599999</c:v>
                </c:pt>
                <c:pt idx="5">
                  <c:v>300.31458305299998</c:v>
                </c:pt>
                <c:pt idx="6">
                  <c:v>294.16129493819994</c:v>
                </c:pt>
                <c:pt idx="7">
                  <c:v>292.32495992923566</c:v>
                </c:pt>
                <c:pt idx="8">
                  <c:v>292.25584976195023</c:v>
                </c:pt>
                <c:pt idx="9">
                  <c:v>291.72522241405909</c:v>
                </c:pt>
                <c:pt idx="10">
                  <c:v>308.04937535191215</c:v>
                </c:pt>
                <c:pt idx="11">
                  <c:v>313.1641188053477</c:v>
                </c:pt>
                <c:pt idx="12">
                  <c:v>310.64807083535914</c:v>
                </c:pt>
                <c:pt idx="13">
                  <c:v>286.49189586</c:v>
                </c:pt>
                <c:pt idx="14">
                  <c:v>286.49189586</c:v>
                </c:pt>
                <c:pt idx="15">
                  <c:v>286.49189586</c:v>
                </c:pt>
                <c:pt idx="16">
                  <c:v>298.72198500000002</c:v>
                </c:pt>
                <c:pt idx="17">
                  <c:v>296.67837500000002</c:v>
                </c:pt>
                <c:pt idx="18">
                  <c:v>293.20446800000002</c:v>
                </c:pt>
                <c:pt idx="19">
                  <c:v>299.70334782012497</c:v>
                </c:pt>
                <c:pt idx="20">
                  <c:v>302.85429831432299</c:v>
                </c:pt>
                <c:pt idx="21">
                  <c:v>304.75078751234003</c:v>
                </c:pt>
                <c:pt idx="22">
                  <c:v>282.12141104875781</c:v>
                </c:pt>
                <c:pt idx="23">
                  <c:v>258.55096966893689</c:v>
                </c:pt>
                <c:pt idx="24">
                  <c:v>276.19032811920096</c:v>
                </c:pt>
                <c:pt idx="25">
                  <c:v>303</c:v>
                </c:pt>
                <c:pt idx="26">
                  <c:v>304</c:v>
                </c:pt>
                <c:pt idx="27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9D-4545-9396-40DD4D4CEA49}"/>
            </c:ext>
          </c:extLst>
        </c:ser>
        <c:ser>
          <c:idx val="7"/>
          <c:order val="3"/>
          <c:tx>
            <c:strRef>
              <c:f>'OLD Gen Ref'!$I$1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Ref'!$I$3:$I$31</c15:sqref>
                  </c15:fullRef>
                </c:ext>
              </c:extLst>
              <c:f>'OLD Gen Ref'!$I$3:$I$30</c:f>
              <c:numCache>
                <c:formatCode>General</c:formatCode>
                <c:ptCount val="28"/>
                <c:pt idx="0">
                  <c:v>71</c:v>
                </c:pt>
                <c:pt idx="1">
                  <c:v>37.614600000000003</c:v>
                </c:pt>
                <c:pt idx="2">
                  <c:v>22.036899999999999</c:v>
                </c:pt>
                <c:pt idx="3">
                  <c:v>22.591100000000001</c:v>
                </c:pt>
                <c:pt idx="4">
                  <c:v>43.135910041186314</c:v>
                </c:pt>
                <c:pt idx="5">
                  <c:v>45.595447917887469</c:v>
                </c:pt>
                <c:pt idx="6">
                  <c:v>44.747556540644048</c:v>
                </c:pt>
                <c:pt idx="7">
                  <c:v>37.982488847066826</c:v>
                </c:pt>
                <c:pt idx="8">
                  <c:v>42.293765698688645</c:v>
                </c:pt>
                <c:pt idx="9">
                  <c:v>46.863479196981366</c:v>
                </c:pt>
                <c:pt idx="10">
                  <c:v>41.021870196971044</c:v>
                </c:pt>
                <c:pt idx="11">
                  <c:v>41.780503020337029</c:v>
                </c:pt>
                <c:pt idx="12">
                  <c:v>42.455761395414029</c:v>
                </c:pt>
                <c:pt idx="13">
                  <c:v>8.9583405000000003</c:v>
                </c:pt>
                <c:pt idx="14">
                  <c:v>10.647230740000001</c:v>
                </c:pt>
                <c:pt idx="15">
                  <c:v>10.813897540000001</c:v>
                </c:pt>
                <c:pt idx="16">
                  <c:v>48.259076</c:v>
                </c:pt>
                <c:pt idx="17">
                  <c:v>56.882835</c:v>
                </c:pt>
                <c:pt idx="18">
                  <c:v>65.627898999999999</c:v>
                </c:pt>
                <c:pt idx="19">
                  <c:v>18.700087590954499</c:v>
                </c:pt>
                <c:pt idx="20">
                  <c:v>17.254297136580998</c:v>
                </c:pt>
                <c:pt idx="21">
                  <c:v>16.450526141208002</c:v>
                </c:pt>
                <c:pt idx="22">
                  <c:v>60.489052110644927</c:v>
                </c:pt>
                <c:pt idx="23">
                  <c:v>58.657422811399279</c:v>
                </c:pt>
                <c:pt idx="24">
                  <c:v>57.441499865361003</c:v>
                </c:pt>
                <c:pt idx="25">
                  <c:v>45</c:v>
                </c:pt>
                <c:pt idx="26">
                  <c:v>41</c:v>
                </c:pt>
                <c:pt idx="27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9D-4545-9396-40DD4D4CEA49}"/>
            </c:ext>
          </c:extLst>
        </c:ser>
        <c:ser>
          <c:idx val="10"/>
          <c:order val="4"/>
          <c:tx>
            <c:strRef>
              <c:f>'OLD Gen Ref'!$U$1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Ref'!$U$3:$U$31</c15:sqref>
                  </c15:fullRef>
                </c:ext>
              </c:extLst>
              <c:f>'OLD Gen Ref'!$U$3:$U$30</c:f>
              <c:numCache>
                <c:formatCode>General</c:formatCode>
                <c:ptCount val="28"/>
                <c:pt idx="1">
                  <c:v>26.525600000000001</c:v>
                </c:pt>
                <c:pt idx="2">
                  <c:v>27.876999999999999</c:v>
                </c:pt>
                <c:pt idx="3">
                  <c:v>28.607499999999998</c:v>
                </c:pt>
                <c:pt idx="4">
                  <c:v>28.565074268765997</c:v>
                </c:pt>
                <c:pt idx="5">
                  <c:v>35.438738063191998</c:v>
                </c:pt>
                <c:pt idx="6">
                  <c:v>36.449421593039993</c:v>
                </c:pt>
                <c:pt idx="7">
                  <c:v>25.85082773351203</c:v>
                </c:pt>
                <c:pt idx="8">
                  <c:v>33.650016572597998</c:v>
                </c:pt>
                <c:pt idx="9">
                  <c:v>40.74319073473935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23.691685620000005</c:v>
                </c:pt>
                <c:pt idx="14">
                  <c:v>56.877823280000001</c:v>
                </c:pt>
                <c:pt idx="15">
                  <c:v>56.877823280000001</c:v>
                </c:pt>
                <c:pt idx="16">
                  <c:v>3.9602170000000001</c:v>
                </c:pt>
                <c:pt idx="17">
                  <c:v>3.936925</c:v>
                </c:pt>
                <c:pt idx="18">
                  <c:v>3.9109629999999997</c:v>
                </c:pt>
                <c:pt idx="19">
                  <c:v>104.48409551068799</c:v>
                </c:pt>
                <c:pt idx="20">
                  <c:v>111.92889613403899</c:v>
                </c:pt>
                <c:pt idx="21">
                  <c:v>105.055232536875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9D-4545-9396-40DD4D4CEA49}"/>
            </c:ext>
          </c:extLst>
        </c:ser>
        <c:ser>
          <c:idx val="3"/>
          <c:order val="5"/>
          <c:tx>
            <c:strRef>
              <c:f>'OLD Gen Ref'!$J$1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Ref'!$J$3:$J$31</c15:sqref>
                  </c15:fullRef>
                </c:ext>
              </c:extLst>
              <c:f>'OLD Gen Ref'!$J$3:$J$30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0</c:v>
                </c:pt>
                <c:pt idx="23">
                  <c:v>2.8096319105617976E-7</c:v>
                </c:pt>
                <c:pt idx="24">
                  <c:v>3.50289736444426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9D-4545-9396-40DD4D4CEA49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Ref'!$K$3:$K$31</c15:sqref>
                  </c15:fullRef>
                </c:ext>
              </c:extLst>
              <c:f>'OLD Gen Ref'!$K$3:$K$30</c:f>
              <c:numCache>
                <c:formatCode>General</c:formatCode>
                <c:ptCount val="28"/>
                <c:pt idx="0">
                  <c:v>899</c:v>
                </c:pt>
                <c:pt idx="1">
                  <c:v>608.779</c:v>
                </c:pt>
                <c:pt idx="2">
                  <c:v>434.37099999999998</c:v>
                </c:pt>
                <c:pt idx="3">
                  <c:v>407.82900000000001</c:v>
                </c:pt>
                <c:pt idx="4">
                  <c:v>767.48411346956698</c:v>
                </c:pt>
                <c:pt idx="5">
                  <c:v>737.35794822580669</c:v>
                </c:pt>
                <c:pt idx="6">
                  <c:v>684.04658795384182</c:v>
                </c:pt>
                <c:pt idx="7">
                  <c:v>1002.6698788711417</c:v>
                </c:pt>
                <c:pt idx="8">
                  <c:v>863.64090532731586</c:v>
                </c:pt>
                <c:pt idx="9">
                  <c:v>758.615474821465</c:v>
                </c:pt>
                <c:pt idx="10">
                  <c:v>486.02101435707402</c:v>
                </c:pt>
                <c:pt idx="11">
                  <c:v>361.75902028209003</c:v>
                </c:pt>
                <c:pt idx="12">
                  <c:v>333.60048209684095</c:v>
                </c:pt>
                <c:pt idx="13">
                  <c:v>723.12835628000005</c:v>
                </c:pt>
                <c:pt idx="14">
                  <c:v>669.65053572000011</c:v>
                </c:pt>
                <c:pt idx="15">
                  <c:v>684.36443638000003</c:v>
                </c:pt>
                <c:pt idx="16">
                  <c:v>592.70623799999998</c:v>
                </c:pt>
                <c:pt idx="17">
                  <c:v>485.20886200000001</c:v>
                </c:pt>
                <c:pt idx="18">
                  <c:v>446.35171500000001</c:v>
                </c:pt>
                <c:pt idx="19">
                  <c:v>771.98548075085705</c:v>
                </c:pt>
                <c:pt idx="20">
                  <c:v>715.204293717106</c:v>
                </c:pt>
                <c:pt idx="21">
                  <c:v>686.55240220649102</c:v>
                </c:pt>
                <c:pt idx="22">
                  <c:v>939.56024923007226</c:v>
                </c:pt>
                <c:pt idx="23">
                  <c:v>668.25467992476388</c:v>
                </c:pt>
                <c:pt idx="24">
                  <c:v>594.48903716059795</c:v>
                </c:pt>
                <c:pt idx="25">
                  <c:v>1088.5</c:v>
                </c:pt>
                <c:pt idx="26">
                  <c:v>654</c:v>
                </c:pt>
                <c:pt idx="27">
                  <c:v>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9D-4545-9396-40DD4D4CEA49}"/>
            </c:ext>
          </c:extLst>
        </c:ser>
        <c:ser>
          <c:idx val="13"/>
          <c:order val="7"/>
          <c:tx>
            <c:strRef>
              <c:f>'OLD Gen Ref'!$L$1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Ref'!$L$3:$L$31</c15:sqref>
                  </c15:fullRef>
                </c:ext>
              </c:extLst>
              <c:f>'OLD Gen Ref'!$L$3:$L$30</c:f>
              <c:numCache>
                <c:formatCode>General</c:formatCode>
                <c:ptCount val="28"/>
                <c:pt idx="4">
                  <c:v>0.75765383895999994</c:v>
                </c:pt>
                <c:pt idx="5">
                  <c:v>1.3633230176079996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16.967618495208001</c:v>
                </c:pt>
                <c:pt idx="11">
                  <c:v>16.967618495208001</c:v>
                </c:pt>
                <c:pt idx="12">
                  <c:v>16.967618495208001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0</c:v>
                </c:pt>
                <c:pt idx="23">
                  <c:v>5.9550615318193583E-7</c:v>
                </c:pt>
                <c:pt idx="24">
                  <c:v>1.2639577611840718E-6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9D-4545-9396-40DD4D4CEA49}"/>
            </c:ext>
          </c:extLst>
        </c:ser>
        <c:ser>
          <c:idx val="4"/>
          <c:order val="8"/>
          <c:tx>
            <c:strRef>
              <c:f>'OLD Gen Ref'!$M$1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Ref'!$M$3:$M$31</c15:sqref>
                  </c15:fullRef>
                </c:ext>
              </c:extLst>
              <c:f>'OLD Gen Ref'!$M$3:$M$30</c:f>
              <c:numCache>
                <c:formatCode>General</c:formatCode>
                <c:ptCount val="28"/>
                <c:pt idx="0">
                  <c:v>1575</c:v>
                </c:pt>
                <c:pt idx="1">
                  <c:v>1533.28</c:v>
                </c:pt>
                <c:pt idx="2">
                  <c:v>1569.99</c:v>
                </c:pt>
                <c:pt idx="3">
                  <c:v>1578.08</c:v>
                </c:pt>
                <c:pt idx="4">
                  <c:v>1571.9844310846729</c:v>
                </c:pt>
                <c:pt idx="5">
                  <c:v>1544.6627410841575</c:v>
                </c:pt>
                <c:pt idx="6">
                  <c:v>1818.0346065706708</c:v>
                </c:pt>
                <c:pt idx="7">
                  <c:v>547.23980153784032</c:v>
                </c:pt>
                <c:pt idx="8">
                  <c:v>649.9024516865511</c:v>
                </c:pt>
                <c:pt idx="9">
                  <c:v>593.71820844545277</c:v>
                </c:pt>
                <c:pt idx="10">
                  <c:v>1604.4022254061585</c:v>
                </c:pt>
                <c:pt idx="11">
                  <c:v>1881.8527558148658</c:v>
                </c:pt>
                <c:pt idx="12">
                  <c:v>2005.5272439608041</c:v>
                </c:pt>
                <c:pt idx="13">
                  <c:v>1570.6512565200003</c:v>
                </c:pt>
                <c:pt idx="14">
                  <c:v>1748.0930651400001</c:v>
                </c:pt>
                <c:pt idx="15">
                  <c:v>1874.3126105600004</c:v>
                </c:pt>
                <c:pt idx="16">
                  <c:v>1164.4039620000001</c:v>
                </c:pt>
                <c:pt idx="17">
                  <c:v>1208.7621760000002</c:v>
                </c:pt>
                <c:pt idx="18">
                  <c:v>1137.8700249999999</c:v>
                </c:pt>
                <c:pt idx="19">
                  <c:v>1344.42638931278</c:v>
                </c:pt>
                <c:pt idx="20">
                  <c:v>1298.8513286719899</c:v>
                </c:pt>
                <c:pt idx="21">
                  <c:v>1298.7050610369299</c:v>
                </c:pt>
                <c:pt idx="22">
                  <c:v>978.52641846119309</c:v>
                </c:pt>
                <c:pt idx="23">
                  <c:v>1136.6706528647974</c:v>
                </c:pt>
                <c:pt idx="24">
                  <c:v>1321.0377032412939</c:v>
                </c:pt>
                <c:pt idx="25">
                  <c:v>956</c:v>
                </c:pt>
                <c:pt idx="26">
                  <c:v>966</c:v>
                </c:pt>
                <c:pt idx="27">
                  <c:v>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9D-4545-9396-40DD4D4CEA49}"/>
            </c:ext>
          </c:extLst>
        </c:ser>
        <c:ser>
          <c:idx val="5"/>
          <c:order val="9"/>
          <c:tx>
            <c:strRef>
              <c:f>'OLD Gen Ref'!$N$1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Ref'!$N$3:$N$31</c15:sqref>
                  </c15:fullRef>
                </c:ext>
              </c:extLst>
              <c:f>'OLD Gen Ref'!$N$3:$N$30</c:f>
              <c:numCache>
                <c:formatCode>General</c:formatCode>
                <c:ptCount val="28"/>
                <c:pt idx="4">
                  <c:v>1.4659763347446337</c:v>
                </c:pt>
                <c:pt idx="5">
                  <c:v>2.0809608855539041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0</c:v>
                </c:pt>
                <c:pt idx="23">
                  <c:v>2.6280814524380833E-6</c:v>
                </c:pt>
                <c:pt idx="24">
                  <c:v>3.0262379256862112E-6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9D-4545-9396-40DD4D4CEA49}"/>
            </c:ext>
          </c:extLst>
        </c:ser>
        <c:ser>
          <c:idx val="6"/>
          <c:order val="10"/>
          <c:tx>
            <c:strRef>
              <c:f>'OLD Gen Ref'!$O$1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Ref'!$O$3:$O$31</c15:sqref>
                  </c15:fullRef>
                </c:ext>
              </c:extLst>
              <c:f>'OLD Gen Ref'!$O$3:$O$30</c:f>
              <c:numCache>
                <c:formatCode>General</c:formatCode>
                <c:ptCount val="28"/>
                <c:pt idx="0">
                  <c:v>29</c:v>
                </c:pt>
                <c:pt idx="1">
                  <c:v>150.77099999999999</c:v>
                </c:pt>
                <c:pt idx="2">
                  <c:v>208.99799999999999</c:v>
                </c:pt>
                <c:pt idx="3">
                  <c:v>250.00299999999999</c:v>
                </c:pt>
                <c:pt idx="4">
                  <c:v>50.778848069073618</c:v>
                </c:pt>
                <c:pt idx="5">
                  <c:v>44.052829833980695</c:v>
                </c:pt>
                <c:pt idx="6">
                  <c:v>30.642616006969721</c:v>
                </c:pt>
                <c:pt idx="7">
                  <c:v>278.95730451833253</c:v>
                </c:pt>
                <c:pt idx="8">
                  <c:v>283.45215419441553</c:v>
                </c:pt>
                <c:pt idx="9">
                  <c:v>278.50737344583138</c:v>
                </c:pt>
                <c:pt idx="10">
                  <c:v>67.615339522149327</c:v>
                </c:pt>
                <c:pt idx="11">
                  <c:v>59.742418197060402</c:v>
                </c:pt>
                <c:pt idx="12">
                  <c:v>52.048955685891613</c:v>
                </c:pt>
                <c:pt idx="13">
                  <c:v>143.5278926</c:v>
                </c:pt>
                <c:pt idx="14">
                  <c:v>143.55011484000002</c:v>
                </c:pt>
                <c:pt idx="15">
                  <c:v>144.18622646</c:v>
                </c:pt>
                <c:pt idx="16">
                  <c:v>64.357446999999993</c:v>
                </c:pt>
                <c:pt idx="17">
                  <c:v>51.100462</c:v>
                </c:pt>
                <c:pt idx="18">
                  <c:v>47.021577000000001</c:v>
                </c:pt>
                <c:pt idx="19">
                  <c:v>65.616146330494303</c:v>
                </c:pt>
                <c:pt idx="20">
                  <c:v>61.9805802913205</c:v>
                </c:pt>
                <c:pt idx="21">
                  <c:v>61.108876146240299</c:v>
                </c:pt>
                <c:pt idx="22">
                  <c:v>72.605033206887597</c:v>
                </c:pt>
                <c:pt idx="23">
                  <c:v>55.044681682467093</c:v>
                </c:pt>
                <c:pt idx="24">
                  <c:v>44.724428464628161</c:v>
                </c:pt>
                <c:pt idx="25">
                  <c:v>87.5</c:v>
                </c:pt>
                <c:pt idx="26">
                  <c:v>6</c:v>
                </c:pt>
                <c:pt idx="2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9D-4545-9396-40DD4D4CEA49}"/>
            </c:ext>
          </c:extLst>
        </c:ser>
        <c:ser>
          <c:idx val="11"/>
          <c:order val="11"/>
          <c:tx>
            <c:strRef>
              <c:f>'OLD Gen Ref'!$Q$1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Ref'!$Q$3:$Q$31</c15:sqref>
                  </c15:fullRef>
                </c:ext>
              </c:extLst>
              <c:f>'OLD Gen Ref'!$Q$3:$Q$30</c:f>
              <c:numCache>
                <c:formatCode>General</c:formatCode>
                <c:ptCount val="28"/>
                <c:pt idx="0">
                  <c:v>380</c:v>
                </c:pt>
                <c:pt idx="1">
                  <c:v>512.30330000000004</c:v>
                </c:pt>
                <c:pt idx="2">
                  <c:v>733.78869999999995</c:v>
                </c:pt>
                <c:pt idx="3">
                  <c:v>890.63479999999993</c:v>
                </c:pt>
                <c:pt idx="4">
                  <c:v>451.25878173304017</c:v>
                </c:pt>
                <c:pt idx="5">
                  <c:v>576.46441195340219</c:v>
                </c:pt>
                <c:pt idx="6">
                  <c:v>617.94013436486046</c:v>
                </c:pt>
                <c:pt idx="7">
                  <c:v>768.11397659271984</c:v>
                </c:pt>
                <c:pt idx="8">
                  <c:v>836.04967330323871</c:v>
                </c:pt>
                <c:pt idx="9">
                  <c:v>1055.3246990957139</c:v>
                </c:pt>
                <c:pt idx="10">
                  <c:v>652.79248097654659</c:v>
                </c:pt>
                <c:pt idx="11">
                  <c:v>765.79960945337939</c:v>
                </c:pt>
                <c:pt idx="12">
                  <c:v>991.68428015714642</c:v>
                </c:pt>
                <c:pt idx="13">
                  <c:v>614.20326913999997</c:v>
                </c:pt>
                <c:pt idx="14">
                  <c:v>650.09774230000005</c:v>
                </c:pt>
                <c:pt idx="15">
                  <c:v>666.85608904000003</c:v>
                </c:pt>
                <c:pt idx="16">
                  <c:v>667.93541500000003</c:v>
                </c:pt>
                <c:pt idx="17">
                  <c:v>779.59555</c:v>
                </c:pt>
                <c:pt idx="18">
                  <c:v>818.24822300000005</c:v>
                </c:pt>
                <c:pt idx="19">
                  <c:v>547.65541765057606</c:v>
                </c:pt>
                <c:pt idx="20">
                  <c:v>630.21164369397297</c:v>
                </c:pt>
                <c:pt idx="21">
                  <c:v>744.77819077190895</c:v>
                </c:pt>
                <c:pt idx="22">
                  <c:v>537.99460192713104</c:v>
                </c:pt>
                <c:pt idx="23">
                  <c:v>630.9182465963612</c:v>
                </c:pt>
                <c:pt idx="24">
                  <c:v>644.00069349159151</c:v>
                </c:pt>
                <c:pt idx="25">
                  <c:v>715.5</c:v>
                </c:pt>
                <c:pt idx="26">
                  <c:v>1095</c:v>
                </c:pt>
                <c:pt idx="27">
                  <c:v>1394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9D-4545-9396-40DD4D4CEA49}"/>
            </c:ext>
          </c:extLst>
        </c:ser>
        <c:ser>
          <c:idx val="12"/>
          <c:order val="12"/>
          <c:tx>
            <c:strRef>
              <c:f>'OLD Gen Ref'!$R$1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Ref'!$R$3:$R$31</c15:sqref>
                  </c15:fullRef>
                </c:ext>
              </c:extLst>
              <c:f>'OLD Gen Ref'!$R$3:$R$30</c:f>
              <c:numCache>
                <c:formatCode>General</c:formatCode>
                <c:ptCount val="28"/>
                <c:pt idx="0">
                  <c:v>115</c:v>
                </c:pt>
                <c:pt idx="1">
                  <c:v>250.369</c:v>
                </c:pt>
                <c:pt idx="2">
                  <c:v>431.846</c:v>
                </c:pt>
                <c:pt idx="3">
                  <c:v>608.04899999999998</c:v>
                </c:pt>
                <c:pt idx="4">
                  <c:v>342.46136765441554</c:v>
                </c:pt>
                <c:pt idx="5">
                  <c:v>544.68979204811819</c:v>
                </c:pt>
                <c:pt idx="6">
                  <c:v>654.28249610468947</c:v>
                </c:pt>
                <c:pt idx="7">
                  <c:v>310.94342111874533</c:v>
                </c:pt>
                <c:pt idx="8">
                  <c:v>433.26735831818229</c:v>
                </c:pt>
                <c:pt idx="9">
                  <c:v>574.39433226650726</c:v>
                </c:pt>
                <c:pt idx="10">
                  <c:v>303.41141895534838</c:v>
                </c:pt>
                <c:pt idx="11">
                  <c:v>333.0558868586694</c:v>
                </c:pt>
                <c:pt idx="12">
                  <c:v>574.09761333847825</c:v>
                </c:pt>
                <c:pt idx="13">
                  <c:v>494.87817368000003</c:v>
                </c:pt>
                <c:pt idx="14">
                  <c:v>516.53096878000008</c:v>
                </c:pt>
                <c:pt idx="15">
                  <c:v>538.17543053999998</c:v>
                </c:pt>
                <c:pt idx="16">
                  <c:v>444.21766300000002</c:v>
                </c:pt>
                <c:pt idx="17">
                  <c:v>549.95623699999999</c:v>
                </c:pt>
                <c:pt idx="18">
                  <c:v>813.65657299999998</c:v>
                </c:pt>
                <c:pt idx="19">
                  <c:v>280.15781533606201</c:v>
                </c:pt>
                <c:pt idx="20">
                  <c:v>398.940282689757</c:v>
                </c:pt>
                <c:pt idx="21">
                  <c:v>430.17797809130002</c:v>
                </c:pt>
                <c:pt idx="22">
                  <c:v>300.17604346941414</c:v>
                </c:pt>
                <c:pt idx="23">
                  <c:v>363.4490631430653</c:v>
                </c:pt>
                <c:pt idx="24">
                  <c:v>370.000059159172</c:v>
                </c:pt>
                <c:pt idx="25">
                  <c:v>248.5</c:v>
                </c:pt>
                <c:pt idx="26">
                  <c:v>592</c:v>
                </c:pt>
                <c:pt idx="27">
                  <c:v>1090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49D-4545-9396-40DD4D4CEA49}"/>
            </c:ext>
          </c:extLst>
        </c:ser>
        <c:ser>
          <c:idx val="14"/>
          <c:order val="13"/>
          <c:tx>
            <c:strRef>
              <c:f>'OLD Gen Ref'!$S$1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Ref'!$S$3:$S$31</c15:sqref>
                  </c15:fullRef>
                </c:ext>
              </c:extLst>
              <c:f>'OLD Gen Ref'!$S$3:$S$30</c:f>
              <c:numCache>
                <c:formatCode>General</c:formatCode>
                <c:ptCount val="28"/>
                <c:pt idx="0">
                  <c:v>49</c:v>
                </c:pt>
                <c:pt idx="1">
                  <c:v>82.507000000000005</c:v>
                </c:pt>
                <c:pt idx="2">
                  <c:v>106.19</c:v>
                </c:pt>
                <c:pt idx="3">
                  <c:v>129.66999999999999</c:v>
                </c:pt>
                <c:pt idx="4">
                  <c:v>22.939601565344397</c:v>
                </c:pt>
                <c:pt idx="5">
                  <c:v>54.409213281335191</c:v>
                </c:pt>
                <c:pt idx="6">
                  <c:v>70.499430040928388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86.884276999999997</c:v>
                </c:pt>
                <c:pt idx="17">
                  <c:v>154.24382</c:v>
                </c:pt>
                <c:pt idx="18">
                  <c:v>198.035934</c:v>
                </c:pt>
                <c:pt idx="19">
                  <c:v>50.603820224860797</c:v>
                </c:pt>
                <c:pt idx="20">
                  <c:v>90.526400537698194</c:v>
                </c:pt>
                <c:pt idx="21">
                  <c:v>136.07568513214301</c:v>
                </c:pt>
                <c:pt idx="22">
                  <c:v>117.62324657823888</c:v>
                </c:pt>
                <c:pt idx="23">
                  <c:v>163.5654557153488</c:v>
                </c:pt>
                <c:pt idx="24">
                  <c:v>208.45700177724555</c:v>
                </c:pt>
                <c:pt idx="25">
                  <c:v>109.5</c:v>
                </c:pt>
                <c:pt idx="26">
                  <c:v>155</c:v>
                </c:pt>
                <c:pt idx="27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49D-4545-9396-40DD4D4CEA49}"/>
            </c:ext>
          </c:extLst>
        </c:ser>
        <c:ser>
          <c:idx val="16"/>
          <c:order val="14"/>
          <c:tx>
            <c:strRef>
              <c:f>'OLD Gen Ref'!$P$1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Ref'!$P$3:$P$31</c15:sqref>
                  </c15:fullRef>
                </c:ext>
              </c:extLst>
              <c:f>'OLD Gen Ref'!$P$3:$P$30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49D-4545-9396-40DD4D4CEA49}"/>
            </c:ext>
          </c:extLst>
        </c:ser>
        <c:ser>
          <c:idx val="8"/>
          <c:order val="15"/>
          <c:tx>
            <c:strRef>
              <c:f>'OLD Gen Ref'!$T$1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Ref'!$D$3:$E$30</c15:sqref>
                  </c15:fullRef>
                </c:ext>
              </c:extLst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Ref'!$T$3:$T$31</c15:sqref>
                  </c15:fullRef>
                </c:ext>
              </c:extLst>
              <c:f>'OLD Gen Ref'!$T$3:$T$30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0</c:v>
                </c:pt>
                <c:pt idx="23">
                  <c:v>3.2283119322752599E-7</c:v>
                </c:pt>
                <c:pt idx="24">
                  <c:v>1.9187420608304607E-7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49D-4545-9396-40DD4D4C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57664"/>
        <c:axId val="533258320"/>
        <c:extLst>
          <c:ext xmlns:c15="http://schemas.microsoft.com/office/drawing/2012/chart" uri="{02D57815-91ED-43cb-92C2-25804820EDAC}">
            <c15:filteredLineSeries>
              <c15:ser>
                <c:idx val="15"/>
                <c:order val="16"/>
                <c:tx>
                  <c:strRef>
                    <c:extLst>
                      <c:ext uri="{02D57815-91ED-43cb-92C2-25804820EDAC}">
                        <c15:formulaRef>
                          <c15:sqref>'OLD Gen Ref'!$V$1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9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'OLD Gen Ref'!$V$3:$V$31</c15:sqref>
                        </c15:fullRef>
                        <c15:formulaRef>
                          <c15:sqref>'OLD Gen Ref'!$V$3:$V$30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4196</c:v>
                      </c:pt>
                      <c:pt idx="1">
                        <c:v>4016.49</c:v>
                      </c:pt>
                      <c:pt idx="2">
                        <c:v>4220.92</c:v>
                      </c:pt>
                      <c:pt idx="3">
                        <c:v>4503.34</c:v>
                      </c:pt>
                      <c:pt idx="4">
                        <c:v>4366.4731375657702</c:v>
                      </c:pt>
                      <c:pt idx="5">
                        <c:v>4675.1017153540415</c:v>
                      </c:pt>
                      <c:pt idx="6">
                        <c:v>5039.2755907238443</c:v>
                      </c:pt>
                      <c:pt idx="7">
                        <c:v>4065.1946464285379</c:v>
                      </c:pt>
                      <c:pt idx="8">
                        <c:v>4168.6351705958286</c:v>
                      </c:pt>
                      <c:pt idx="9">
                        <c:v>4305.2596699382802</c:v>
                      </c:pt>
                      <c:pt idx="10">
                        <c:v>4194.3272957229001</c:v>
                      </c:pt>
                      <c:pt idx="11">
                        <c:v>4295.4768508658699</c:v>
                      </c:pt>
                      <c:pt idx="12">
                        <c:v>4422.2604568606403</c:v>
                      </c:pt>
                      <c:pt idx="16">
                        <c:v>4133.7294920000004</c:v>
                      </c:pt>
                      <c:pt idx="17">
                        <c:v>4195.5732420000004</c:v>
                      </c:pt>
                      <c:pt idx="18">
                        <c:v>4340.6010740000002</c:v>
                      </c:pt>
                      <c:pt idx="19">
                        <c:v>4263.72080670172</c:v>
                      </c:pt>
                      <c:pt idx="20">
                        <c:v>4390.2483295051097</c:v>
                      </c:pt>
                      <c:pt idx="21">
                        <c:v>4546.1510478937598</c:v>
                      </c:pt>
                      <c:pt idx="22">
                        <c:v>4015.5980422009879</c:v>
                      </c:pt>
                      <c:pt idx="23">
                        <c:v>4017.3498912562295</c:v>
                      </c:pt>
                      <c:pt idx="24">
                        <c:v>4160.6904214107053</c:v>
                      </c:pt>
                      <c:pt idx="25">
                        <c:v>4528.5</c:v>
                      </c:pt>
                      <c:pt idx="26">
                        <c:v>4892</c:v>
                      </c:pt>
                      <c:pt idx="27">
                        <c:v>5632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849D-4545-9396-40DD4D4CEA49}"/>
                  </c:ext>
                </c:extLst>
              </c15:ser>
            </c15:filteredLineSeries>
          </c:ext>
        </c:extLst>
      </c:line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(TWh)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Ref'!$F$64</c:f>
              <c:strCache>
                <c:ptCount val="1"/>
                <c:pt idx="0">
                  <c:v>Clean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f>'OLD Gen Ref'!$F$65:$F$92</c:f>
              <c:numCache>
                <c:formatCode>0.0%</c:formatCode>
                <c:ptCount val="28"/>
                <c:pt idx="0">
                  <c:v>0.39773820981713187</c:v>
                </c:pt>
                <c:pt idx="1">
                  <c:v>0.46290806553110503</c:v>
                </c:pt>
                <c:pt idx="2">
                  <c:v>0.50930161578527067</c:v>
                </c:pt>
                <c:pt idx="3">
                  <c:v>0.53748840236518214</c:v>
                </c:pt>
                <c:pt idx="4">
                  <c:v>0.45259083994827159</c:v>
                </c:pt>
                <c:pt idx="5">
                  <c:v>0.50245499226153356</c:v>
                </c:pt>
                <c:pt idx="6">
                  <c:v>0.49740319517478893</c:v>
                </c:pt>
                <c:pt idx="7">
                  <c:v>0.55011576468200385</c:v>
                </c:pt>
                <c:pt idx="8">
                  <c:v>0.56892473491475237</c:v>
                </c:pt>
                <c:pt idx="9">
                  <c:v>0.62119798066997212</c:v>
                </c:pt>
                <c:pt idx="10">
                  <c:v>0.48646533533243469</c:v>
                </c:pt>
                <c:pt idx="11">
                  <c:v>0.46229341272890134</c:v>
                </c:pt>
                <c:pt idx="12">
                  <c:v>0.45591714114133974</c:v>
                </c:pt>
                <c:pt idx="13">
                  <c:v>0.47762415825291671</c:v>
                </c:pt>
                <c:pt idx="14">
                  <c:v>0.47508628870609926</c:v>
                </c:pt>
                <c:pt idx="15">
                  <c:v>0.46579461561731217</c:v>
                </c:pt>
                <c:pt idx="16">
                  <c:v>0.56143265384918417</c:v>
                </c:pt>
                <c:pt idx="17">
                  <c:v>0.5908857951168448</c:v>
                </c:pt>
                <c:pt idx="18">
                  <c:v>0.63331622882435767</c:v>
                </c:pt>
                <c:pt idx="19">
                  <c:v>0.48823384191469071</c:v>
                </c:pt>
                <c:pt idx="20">
                  <c:v>0.52712556400780175</c:v>
                </c:pt>
                <c:pt idx="21">
                  <c:v>0.54986837924407495</c:v>
                </c:pt>
                <c:pt idx="22">
                  <c:v>0.51048006294706649</c:v>
                </c:pt>
                <c:pt idx="23">
                  <c:v>0.5479270947865934</c:v>
                </c:pt>
                <c:pt idx="24">
                  <c:v>0.54358328806300626</c:v>
                </c:pt>
                <c:pt idx="25">
                  <c:v>0.51089699472356043</c:v>
                </c:pt>
                <c:pt idx="26">
                  <c:v>0.64744145706851697</c:v>
                </c:pt>
                <c:pt idx="27">
                  <c:v>0.74110095312196067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F-45BB-AD32-DE7ED13AB23E}"/>
            </c:ext>
          </c:extLst>
        </c:ser>
        <c:ser>
          <c:idx val="2"/>
          <c:order val="1"/>
          <c:tx>
            <c:strRef>
              <c:f>'OLD Gen Ref'!$G$64</c:f>
              <c:strCache>
                <c:ptCount val="1"/>
                <c:pt idx="0">
                  <c:v>Fossil Without CCS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'OLD Gen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f>'OLD Gen Ref'!$G$65:$G$92</c:f>
              <c:numCache>
                <c:formatCode>0.0%</c:formatCode>
                <c:ptCount val="28"/>
                <c:pt idx="0">
                  <c:v>0.60226179018286818</c:v>
                </c:pt>
                <c:pt idx="1">
                  <c:v>0.53709193446889492</c:v>
                </c:pt>
                <c:pt idx="2">
                  <c:v>0.49069838421472933</c:v>
                </c:pt>
                <c:pt idx="3">
                  <c:v>0.46251159763481786</c:v>
                </c:pt>
                <c:pt idx="4">
                  <c:v>0.54740916005172835</c:v>
                </c:pt>
                <c:pt idx="5">
                  <c:v>0.49754500773846644</c:v>
                </c:pt>
                <c:pt idx="6">
                  <c:v>0.50259680482521107</c:v>
                </c:pt>
                <c:pt idx="7">
                  <c:v>0.44988423531799615</c:v>
                </c:pt>
                <c:pt idx="8">
                  <c:v>0.43107526508524763</c:v>
                </c:pt>
                <c:pt idx="9">
                  <c:v>0.37880201933002788</c:v>
                </c:pt>
                <c:pt idx="10">
                  <c:v>0.51353466466756537</c:v>
                </c:pt>
                <c:pt idx="11">
                  <c:v>0.53770658727109866</c:v>
                </c:pt>
                <c:pt idx="12">
                  <c:v>0.54408285885866026</c:v>
                </c:pt>
                <c:pt idx="13">
                  <c:v>0.52237584174708329</c:v>
                </c:pt>
                <c:pt idx="14">
                  <c:v>0.52491371129390074</c:v>
                </c:pt>
                <c:pt idx="15">
                  <c:v>0.53420538438268783</c:v>
                </c:pt>
                <c:pt idx="16">
                  <c:v>0.43856734615081583</c:v>
                </c:pt>
                <c:pt idx="17">
                  <c:v>0.4091142048831552</c:v>
                </c:pt>
                <c:pt idx="18">
                  <c:v>0.36668377117564233</c:v>
                </c:pt>
                <c:pt idx="19">
                  <c:v>0.51176615808530923</c:v>
                </c:pt>
                <c:pt idx="20">
                  <c:v>0.47287443599219825</c:v>
                </c:pt>
                <c:pt idx="21">
                  <c:v>0.45013162075592505</c:v>
                </c:pt>
                <c:pt idx="22">
                  <c:v>0.48951993705293351</c:v>
                </c:pt>
                <c:pt idx="23">
                  <c:v>0.4520729052134066</c:v>
                </c:pt>
                <c:pt idx="24">
                  <c:v>0.45641671193699374</c:v>
                </c:pt>
                <c:pt idx="25">
                  <c:v>0.48910300527643957</c:v>
                </c:pt>
                <c:pt idx="26">
                  <c:v>0.35255854293148303</c:v>
                </c:pt>
                <c:pt idx="27">
                  <c:v>0.25889904687803933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F-45BB-AD32-DE7ED13AB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Share (%)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Gen IRA-Ref'!$F$1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IRA-Ref'!$F$3:$F$22</c15:sqref>
                  </c15:fullRef>
                </c:ext>
              </c:extLst>
              <c:f>'OLD Gen IRA-Ref'!$F$3:$F$21</c:f>
              <c:numCache>
                <c:formatCode>General</c:formatCode>
                <c:ptCount val="19"/>
                <c:pt idx="0">
                  <c:v>778</c:v>
                </c:pt>
                <c:pt idx="1">
                  <c:v>668.73800000000006</c:v>
                </c:pt>
                <c:pt idx="2">
                  <c:v>769.91600000000005</c:v>
                </c:pt>
                <c:pt idx="3">
                  <c:v>788.67172599000003</c:v>
                </c:pt>
                <c:pt idx="4">
                  <c:v>738.32376765399999</c:v>
                </c:pt>
                <c:pt idx="5">
                  <c:v>734.12299573288749</c:v>
                </c:pt>
                <c:pt idx="6">
                  <c:v>734.12299573288738</c:v>
                </c:pt>
                <c:pt idx="7">
                  <c:v>509.54177865062422</c:v>
                </c:pt>
                <c:pt idx="8">
                  <c:v>677.9494640645529</c:v>
                </c:pt>
                <c:pt idx="9">
                  <c:v>797.51730468000005</c:v>
                </c:pt>
                <c:pt idx="10">
                  <c:v>797.51730467999982</c:v>
                </c:pt>
                <c:pt idx="11">
                  <c:v>679.12219200000004</c:v>
                </c:pt>
                <c:pt idx="12">
                  <c:v>754.86395300000004</c:v>
                </c:pt>
                <c:pt idx="13">
                  <c:v>762.49630831831598</c:v>
                </c:pt>
                <c:pt idx="14">
                  <c:v>737.92305891596698</c:v>
                </c:pt>
                <c:pt idx="15">
                  <c:v>750.53796430559066</c:v>
                </c:pt>
                <c:pt idx="16">
                  <c:v>752.29839269113972</c:v>
                </c:pt>
                <c:pt idx="17">
                  <c:v>789</c:v>
                </c:pt>
                <c:pt idx="18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5-4122-B107-5EA464D738C0}"/>
            </c:ext>
          </c:extLst>
        </c:ser>
        <c:ser>
          <c:idx val="2"/>
          <c:order val="1"/>
          <c:tx>
            <c:strRef>
              <c:f>'OLD Gen IRA-Ref'!$G$1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IRA-Ref'!$G$3:$G$22</c15:sqref>
                  </c15:fullRef>
                </c:ext>
              </c:extLst>
              <c:f>'OLD Gen IRA-Ref'!$G$3:$G$21</c:f>
              <c:numCache>
                <c:formatCode>General</c:formatCode>
                <c:ptCount val="19"/>
                <c:pt idx="1">
                  <c:v>24.282699999999998</c:v>
                </c:pt>
                <c:pt idx="2">
                  <c:v>32.377000000000002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29.60726303059656</c:v>
                </c:pt>
                <c:pt idx="16">
                  <c:v>29.646548074984498</c:v>
                </c:pt>
                <c:pt idx="17">
                  <c:v>6</c:v>
                </c:pt>
                <c:pt idx="1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5-4122-B107-5EA464D738C0}"/>
            </c:ext>
          </c:extLst>
        </c:ser>
        <c:ser>
          <c:idx val="0"/>
          <c:order val="2"/>
          <c:tx>
            <c:strRef>
              <c:f>'OLD Gen IRA-Ref'!$H$1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IRA-Ref'!$H$3:$H$22</c15:sqref>
                  </c15:fullRef>
                </c:ext>
              </c:extLst>
              <c:f>'OLD Gen IRA-Ref'!$H$3:$H$21</c:f>
              <c:numCache>
                <c:formatCode>General</c:formatCode>
                <c:ptCount val="19"/>
                <c:pt idx="0">
                  <c:v>260</c:v>
                </c:pt>
                <c:pt idx="1">
                  <c:v>282.512</c:v>
                </c:pt>
                <c:pt idx="2">
                  <c:v>282.512</c:v>
                </c:pt>
                <c:pt idx="3">
                  <c:v>300.31458305299998</c:v>
                </c:pt>
                <c:pt idx="4">
                  <c:v>296.18283833264002</c:v>
                </c:pt>
                <c:pt idx="5">
                  <c:v>292.25584976195023</c:v>
                </c:pt>
                <c:pt idx="6">
                  <c:v>292.25584976195023</c:v>
                </c:pt>
                <c:pt idx="7">
                  <c:v>313.1641188053477</c:v>
                </c:pt>
                <c:pt idx="8">
                  <c:v>319.55456404809911</c:v>
                </c:pt>
                <c:pt idx="9">
                  <c:v>286.49189586</c:v>
                </c:pt>
                <c:pt idx="10">
                  <c:v>286.49189586</c:v>
                </c:pt>
                <c:pt idx="11">
                  <c:v>296.67837500000002</c:v>
                </c:pt>
                <c:pt idx="12">
                  <c:v>285.11086999999998</c:v>
                </c:pt>
                <c:pt idx="13">
                  <c:v>308.67296702992297</c:v>
                </c:pt>
                <c:pt idx="14">
                  <c:v>302.39761222474198</c:v>
                </c:pt>
                <c:pt idx="15">
                  <c:v>258.55096958082737</c:v>
                </c:pt>
                <c:pt idx="16">
                  <c:v>277.4283611946189</c:v>
                </c:pt>
                <c:pt idx="17">
                  <c:v>285</c:v>
                </c:pt>
                <c:pt idx="18">
                  <c:v>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05-4122-B107-5EA464D738C0}"/>
            </c:ext>
          </c:extLst>
        </c:ser>
        <c:ser>
          <c:idx val="7"/>
          <c:order val="3"/>
          <c:tx>
            <c:strRef>
              <c:f>'OLD Gen IRA-Ref'!$I$1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IRA-Ref'!$I$3:$I$22</c15:sqref>
                  </c15:fullRef>
                </c:ext>
              </c:extLst>
              <c:f>'OLD Gen IRA-Ref'!$I$3:$I$21</c:f>
              <c:numCache>
                <c:formatCode>General</c:formatCode>
                <c:ptCount val="19"/>
                <c:pt idx="0">
                  <c:v>71</c:v>
                </c:pt>
                <c:pt idx="1">
                  <c:v>22.036899999999999</c:v>
                </c:pt>
                <c:pt idx="2">
                  <c:v>4.2482399999999997E-2</c:v>
                </c:pt>
                <c:pt idx="3">
                  <c:v>45.595447917887469</c:v>
                </c:pt>
                <c:pt idx="4">
                  <c:v>41.30745144530124</c:v>
                </c:pt>
                <c:pt idx="5">
                  <c:v>42.293765698688645</c:v>
                </c:pt>
                <c:pt idx="6">
                  <c:v>38.886321110227875</c:v>
                </c:pt>
                <c:pt idx="7">
                  <c:v>41.780503020337029</c:v>
                </c:pt>
                <c:pt idx="8">
                  <c:v>40.349152724579035</c:v>
                </c:pt>
                <c:pt idx="9">
                  <c:v>10.647230740000001</c:v>
                </c:pt>
                <c:pt idx="10">
                  <c:v>25.694465000000001</c:v>
                </c:pt>
                <c:pt idx="11">
                  <c:v>56.882835</c:v>
                </c:pt>
                <c:pt idx="12">
                  <c:v>60.584315999999994</c:v>
                </c:pt>
                <c:pt idx="13">
                  <c:v>17.0516678767565</c:v>
                </c:pt>
                <c:pt idx="14">
                  <c:v>16.181513907118202</c:v>
                </c:pt>
                <c:pt idx="15">
                  <c:v>58.646522862852649</c:v>
                </c:pt>
                <c:pt idx="16">
                  <c:v>56.563323830485466</c:v>
                </c:pt>
                <c:pt idx="17">
                  <c:v>24</c:v>
                </c:pt>
                <c:pt idx="1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05-4122-B107-5EA464D738C0}"/>
            </c:ext>
          </c:extLst>
        </c:ser>
        <c:ser>
          <c:idx val="10"/>
          <c:order val="4"/>
          <c:tx>
            <c:strRef>
              <c:f>'OLD Gen IRA-Ref'!$U$1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IRA-Ref'!$U$3:$U$22</c15:sqref>
                  </c15:fullRef>
                </c:ext>
              </c:extLst>
              <c:f>'OLD Gen IRA-Ref'!$U$3:$U$21</c:f>
              <c:numCache>
                <c:formatCode>General</c:formatCode>
                <c:ptCount val="19"/>
                <c:pt idx="1">
                  <c:v>27.876999999999999</c:v>
                </c:pt>
                <c:pt idx="2">
                  <c:v>12.595700000000001</c:v>
                </c:pt>
                <c:pt idx="3">
                  <c:v>35.438738063191998</c:v>
                </c:pt>
                <c:pt idx="4">
                  <c:v>38.704500244636002</c:v>
                </c:pt>
                <c:pt idx="5">
                  <c:v>33.650016572597998</c:v>
                </c:pt>
                <c:pt idx="6">
                  <c:v>31.357409660236993</c:v>
                </c:pt>
                <c:pt idx="7">
                  <c:v>32.016389045058993</c:v>
                </c:pt>
                <c:pt idx="8">
                  <c:v>0</c:v>
                </c:pt>
                <c:pt idx="9">
                  <c:v>56.877823280000001</c:v>
                </c:pt>
                <c:pt idx="10">
                  <c:v>56.877823280000001</c:v>
                </c:pt>
                <c:pt idx="11">
                  <c:v>3.936925</c:v>
                </c:pt>
                <c:pt idx="12">
                  <c:v>3.8828450000000001</c:v>
                </c:pt>
                <c:pt idx="13">
                  <c:v>107.10424636934999</c:v>
                </c:pt>
                <c:pt idx="14">
                  <c:v>105.03989706100199</c:v>
                </c:pt>
                <c:pt idx="16">
                  <c:v>0</c:v>
                </c:pt>
                <c:pt idx="17">
                  <c:v>7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05-4122-B107-5EA464D738C0}"/>
            </c:ext>
          </c:extLst>
        </c:ser>
        <c:ser>
          <c:idx val="3"/>
          <c:order val="5"/>
          <c:tx>
            <c:strRef>
              <c:f>'OLD Gen IRA-Ref'!$J$1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IRA-Ref'!$J$3:$J$22</c15:sqref>
                  </c15:fullRef>
                </c:ext>
              </c:extLst>
              <c:f>'OLD Gen IRA-Ref'!$J$3:$J$21</c:f>
              <c:numCache>
                <c:formatCode>General</c:formatCode>
                <c:ptCount val="19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5.068942259158181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05-4122-B107-5EA464D738C0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IRA-Ref'!$K$3:$K$22</c15:sqref>
                  </c15:fullRef>
                </c:ext>
              </c:extLst>
              <c:f>'OLD Gen IRA-Ref'!$K$3:$K$21</c:f>
              <c:numCache>
                <c:formatCode>General</c:formatCode>
                <c:ptCount val="19"/>
                <c:pt idx="0">
                  <c:v>899</c:v>
                </c:pt>
                <c:pt idx="1">
                  <c:v>434.37099999999998</c:v>
                </c:pt>
                <c:pt idx="2">
                  <c:v>188.615341</c:v>
                </c:pt>
                <c:pt idx="3">
                  <c:v>737.35794822580669</c:v>
                </c:pt>
                <c:pt idx="4">
                  <c:v>219.44447723121795</c:v>
                </c:pt>
                <c:pt idx="5">
                  <c:v>863.64090532731586</c:v>
                </c:pt>
                <c:pt idx="6">
                  <c:v>482.02558513229843</c:v>
                </c:pt>
                <c:pt idx="7">
                  <c:v>361.75902028209003</c:v>
                </c:pt>
                <c:pt idx="8">
                  <c:v>198.30435250756994</c:v>
                </c:pt>
                <c:pt idx="9">
                  <c:v>669.65053572000011</c:v>
                </c:pt>
                <c:pt idx="10">
                  <c:v>514.78374516000019</c:v>
                </c:pt>
                <c:pt idx="11">
                  <c:v>485.20886200000001</c:v>
                </c:pt>
                <c:pt idx="12">
                  <c:v>137.58805799999999</c:v>
                </c:pt>
                <c:pt idx="13">
                  <c:v>697.34652531403799</c:v>
                </c:pt>
                <c:pt idx="14">
                  <c:v>160.73282456261501</c:v>
                </c:pt>
                <c:pt idx="15">
                  <c:v>678.95074754638483</c:v>
                </c:pt>
                <c:pt idx="16">
                  <c:v>464.65810118434644</c:v>
                </c:pt>
                <c:pt idx="17">
                  <c:v>779</c:v>
                </c:pt>
                <c:pt idx="18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05-4122-B107-5EA464D738C0}"/>
            </c:ext>
          </c:extLst>
        </c:ser>
        <c:ser>
          <c:idx val="13"/>
          <c:order val="7"/>
          <c:tx>
            <c:strRef>
              <c:f>'OLD Gen IRA-Ref'!$L$1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IRA-Ref'!$L$3:$L$22</c15:sqref>
                  </c15:fullRef>
                </c:ext>
              </c:extLst>
              <c:f>'OLD Gen IRA-Ref'!$L$3:$L$21</c:f>
              <c:numCache>
                <c:formatCode>General</c:formatCode>
                <c:ptCount val="19"/>
                <c:pt idx="2">
                  <c:v>0</c:v>
                </c:pt>
                <c:pt idx="3">
                  <c:v>1.3633230176079996</c:v>
                </c:pt>
                <c:pt idx="4">
                  <c:v>2.1016274700519238E-2</c:v>
                </c:pt>
                <c:pt idx="5">
                  <c:v>0</c:v>
                </c:pt>
                <c:pt idx="6">
                  <c:v>11.022377942124244</c:v>
                </c:pt>
                <c:pt idx="7">
                  <c:v>16.967618495208001</c:v>
                </c:pt>
                <c:pt idx="8">
                  <c:v>135.28232271866401</c:v>
                </c:pt>
                <c:pt idx="9">
                  <c:v>0</c:v>
                </c:pt>
                <c:pt idx="10">
                  <c:v>133.80010704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3.6420185122442299</c:v>
                </c:pt>
                <c:pt idx="15">
                  <c:v>0</c:v>
                </c:pt>
                <c:pt idx="16">
                  <c:v>176.4432861855949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05-4122-B107-5EA464D738C0}"/>
            </c:ext>
          </c:extLst>
        </c:ser>
        <c:ser>
          <c:idx val="4"/>
          <c:order val="8"/>
          <c:tx>
            <c:strRef>
              <c:f>'OLD Gen IRA-Ref'!$M$1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IRA-Ref'!$M$3:$M$22</c15:sqref>
                  </c15:fullRef>
                </c:ext>
              </c:extLst>
              <c:f>'OLD Gen IRA-Ref'!$M$3:$M$21</c:f>
              <c:numCache>
                <c:formatCode>General</c:formatCode>
                <c:ptCount val="19"/>
                <c:pt idx="0">
                  <c:v>1575</c:v>
                </c:pt>
                <c:pt idx="1">
                  <c:v>1569.99</c:v>
                </c:pt>
                <c:pt idx="2">
                  <c:v>747.58699999999999</c:v>
                </c:pt>
                <c:pt idx="3">
                  <c:v>1544.6627410841575</c:v>
                </c:pt>
                <c:pt idx="4">
                  <c:v>1207.7292004227729</c:v>
                </c:pt>
                <c:pt idx="5">
                  <c:v>649.9024516865511</c:v>
                </c:pt>
                <c:pt idx="6">
                  <c:v>400.22920897026228</c:v>
                </c:pt>
                <c:pt idx="7">
                  <c:v>1881.8527558148658</c:v>
                </c:pt>
                <c:pt idx="8">
                  <c:v>1582.8259722245059</c:v>
                </c:pt>
                <c:pt idx="9">
                  <c:v>1748.0930651400001</c:v>
                </c:pt>
                <c:pt idx="10">
                  <c:v>1873.1987207800003</c:v>
                </c:pt>
                <c:pt idx="11">
                  <c:v>1208.7621760000002</c:v>
                </c:pt>
                <c:pt idx="12">
                  <c:v>762.81127900000001</c:v>
                </c:pt>
                <c:pt idx="13">
                  <c:v>1272.8091612623</c:v>
                </c:pt>
                <c:pt idx="14">
                  <c:v>612.19256062288002</c:v>
                </c:pt>
                <c:pt idx="15">
                  <c:v>1190.0101426845038</c:v>
                </c:pt>
                <c:pt idx="16">
                  <c:v>1242.9234083217041</c:v>
                </c:pt>
                <c:pt idx="17">
                  <c:v>879</c:v>
                </c:pt>
                <c:pt idx="18">
                  <c:v>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05-4122-B107-5EA464D738C0}"/>
            </c:ext>
          </c:extLst>
        </c:ser>
        <c:ser>
          <c:idx val="5"/>
          <c:order val="9"/>
          <c:tx>
            <c:strRef>
              <c:f>'OLD Gen IRA-Ref'!$N$1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IRA-Ref'!$N$3:$N$22</c15:sqref>
                  </c15:fullRef>
                </c:ext>
              </c:extLst>
              <c:f>'OLD Gen IRA-Ref'!$N$3:$N$21</c:f>
              <c:numCache>
                <c:formatCode>General</c:formatCode>
                <c:ptCount val="19"/>
                <c:pt idx="2">
                  <c:v>0</c:v>
                </c:pt>
                <c:pt idx="3">
                  <c:v>2.0809608855539041</c:v>
                </c:pt>
                <c:pt idx="4">
                  <c:v>449.13299348752054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96.972299800000016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230.285780221832</c:v>
                </c:pt>
                <c:pt idx="15">
                  <c:v>2.851130992112089E-8</c:v>
                </c:pt>
                <c:pt idx="16">
                  <c:v>0.55844040232428238</c:v>
                </c:pt>
                <c:pt idx="17">
                  <c:v>32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505-4122-B107-5EA464D738C0}"/>
            </c:ext>
          </c:extLst>
        </c:ser>
        <c:ser>
          <c:idx val="6"/>
          <c:order val="10"/>
          <c:tx>
            <c:strRef>
              <c:f>'OLD Gen IRA-Ref'!$O$1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IRA-Ref'!$O$3:$O$22</c15:sqref>
                  </c15:fullRef>
                </c:ext>
              </c:extLst>
              <c:f>'OLD Gen IRA-Ref'!$O$3:$O$21</c:f>
              <c:numCache>
                <c:formatCode>General</c:formatCode>
                <c:ptCount val="19"/>
                <c:pt idx="0">
                  <c:v>29</c:v>
                </c:pt>
                <c:pt idx="1">
                  <c:v>208.99799999999999</c:v>
                </c:pt>
                <c:pt idx="2">
                  <c:v>259.93799999999999</c:v>
                </c:pt>
                <c:pt idx="3">
                  <c:v>44.052829833980695</c:v>
                </c:pt>
                <c:pt idx="4">
                  <c:v>34.550420035031848</c:v>
                </c:pt>
                <c:pt idx="5">
                  <c:v>283.45215419441553</c:v>
                </c:pt>
                <c:pt idx="6">
                  <c:v>266.0709710647206</c:v>
                </c:pt>
                <c:pt idx="7">
                  <c:v>27.726029152001406</c:v>
                </c:pt>
                <c:pt idx="8">
                  <c:v>67.134729431833165</c:v>
                </c:pt>
                <c:pt idx="9">
                  <c:v>143.55011484000002</c:v>
                </c:pt>
                <c:pt idx="10">
                  <c:v>148.09734070000002</c:v>
                </c:pt>
                <c:pt idx="11">
                  <c:v>51.100462</c:v>
                </c:pt>
                <c:pt idx="12">
                  <c:v>58.376089</c:v>
                </c:pt>
                <c:pt idx="13">
                  <c:v>64.376629562228899</c:v>
                </c:pt>
                <c:pt idx="14">
                  <c:v>60.637857217885603</c:v>
                </c:pt>
                <c:pt idx="15">
                  <c:v>61.991354463816421</c:v>
                </c:pt>
                <c:pt idx="16">
                  <c:v>79.704062644214375</c:v>
                </c:pt>
                <c:pt idx="17">
                  <c:v>19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05-4122-B107-5EA464D738C0}"/>
            </c:ext>
          </c:extLst>
        </c:ser>
        <c:ser>
          <c:idx val="11"/>
          <c:order val="11"/>
          <c:tx>
            <c:strRef>
              <c:f>'OLD Gen IRA-Ref'!$Q$1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IRA-Ref'!$Q$3:$Q$22</c15:sqref>
                  </c15:fullRef>
                </c:ext>
              </c:extLst>
              <c:f>'OLD Gen IRA-Ref'!$Q$3:$Q$21</c:f>
              <c:numCache>
                <c:formatCode>General</c:formatCode>
                <c:ptCount val="19"/>
                <c:pt idx="0">
                  <c:v>380</c:v>
                </c:pt>
                <c:pt idx="1">
                  <c:v>733.78869999999995</c:v>
                </c:pt>
                <c:pt idx="2">
                  <c:v>1598.2755999999999</c:v>
                </c:pt>
                <c:pt idx="3">
                  <c:v>576.46441195340219</c:v>
                </c:pt>
                <c:pt idx="4">
                  <c:v>1131.8939186125192</c:v>
                </c:pt>
                <c:pt idx="5">
                  <c:v>836.04967330323871</c:v>
                </c:pt>
                <c:pt idx="6">
                  <c:v>1344.4933236420097</c:v>
                </c:pt>
                <c:pt idx="7">
                  <c:v>765.79960945337939</c:v>
                </c:pt>
                <c:pt idx="8">
                  <c:v>890.32611025045185</c:v>
                </c:pt>
                <c:pt idx="9">
                  <c:v>650.09774230000005</c:v>
                </c:pt>
                <c:pt idx="10">
                  <c:v>602.15881506000005</c:v>
                </c:pt>
                <c:pt idx="11">
                  <c:v>779.59555</c:v>
                </c:pt>
                <c:pt idx="12">
                  <c:v>1232.7311100000002</c:v>
                </c:pt>
                <c:pt idx="13">
                  <c:v>653.48909167876104</c:v>
                </c:pt>
                <c:pt idx="14">
                  <c:v>1264.1049452013399</c:v>
                </c:pt>
                <c:pt idx="15">
                  <c:v>612.33405812118247</c:v>
                </c:pt>
                <c:pt idx="16">
                  <c:v>627.44198336755585</c:v>
                </c:pt>
                <c:pt idx="17">
                  <c:v>797</c:v>
                </c:pt>
                <c:pt idx="18">
                  <c:v>1732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505-4122-B107-5EA464D738C0}"/>
            </c:ext>
          </c:extLst>
        </c:ser>
        <c:ser>
          <c:idx val="12"/>
          <c:order val="12"/>
          <c:tx>
            <c:strRef>
              <c:f>'OLD Gen IRA-Ref'!$R$1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IRA-Ref'!$R$3:$R$22</c15:sqref>
                  </c15:fullRef>
                </c:ext>
              </c:extLst>
              <c:f>'OLD Gen IRA-Ref'!$R$3:$R$21</c:f>
              <c:numCache>
                <c:formatCode>General</c:formatCode>
                <c:ptCount val="19"/>
                <c:pt idx="0">
                  <c:v>115</c:v>
                </c:pt>
                <c:pt idx="1">
                  <c:v>431.846</c:v>
                </c:pt>
                <c:pt idx="2">
                  <c:v>929.57892199999992</c:v>
                </c:pt>
                <c:pt idx="3">
                  <c:v>544.68979204811819</c:v>
                </c:pt>
                <c:pt idx="4">
                  <c:v>873.98561769199569</c:v>
                </c:pt>
                <c:pt idx="5">
                  <c:v>433.26735831818229</c:v>
                </c:pt>
                <c:pt idx="6">
                  <c:v>842.26988667393334</c:v>
                </c:pt>
                <c:pt idx="7">
                  <c:v>333.0558868586694</c:v>
                </c:pt>
                <c:pt idx="8">
                  <c:v>369.66026457638668</c:v>
                </c:pt>
                <c:pt idx="9">
                  <c:v>516.53096878000008</c:v>
                </c:pt>
                <c:pt idx="10">
                  <c:v>476.16149204000004</c:v>
                </c:pt>
                <c:pt idx="11">
                  <c:v>549.95623699999999</c:v>
                </c:pt>
                <c:pt idx="12">
                  <c:v>840.90923800000007</c:v>
                </c:pt>
                <c:pt idx="13">
                  <c:v>423.37632558249999</c:v>
                </c:pt>
                <c:pt idx="14">
                  <c:v>880.76775877291698</c:v>
                </c:pt>
                <c:pt idx="15">
                  <c:v>312.78113920921891</c:v>
                </c:pt>
                <c:pt idx="16">
                  <c:v>345.83569838629279</c:v>
                </c:pt>
                <c:pt idx="17">
                  <c:v>840</c:v>
                </c:pt>
                <c:pt idx="18">
                  <c:v>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505-4122-B107-5EA464D738C0}"/>
            </c:ext>
          </c:extLst>
        </c:ser>
        <c:ser>
          <c:idx val="14"/>
          <c:order val="13"/>
          <c:tx>
            <c:strRef>
              <c:f>'OLD Gen IRA-Ref'!$S$1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IRA-Ref'!$S$3:$S$22</c15:sqref>
                  </c15:fullRef>
                </c:ext>
              </c:extLst>
              <c:f>'OLD Gen IRA-Ref'!$S$3:$S$21</c:f>
              <c:numCache>
                <c:formatCode>General</c:formatCode>
                <c:ptCount val="19"/>
                <c:pt idx="0">
                  <c:v>49</c:v>
                </c:pt>
                <c:pt idx="1">
                  <c:v>106.19</c:v>
                </c:pt>
                <c:pt idx="2">
                  <c:v>143.01900000000001</c:v>
                </c:pt>
                <c:pt idx="3">
                  <c:v>54.409213281335191</c:v>
                </c:pt>
                <c:pt idx="4">
                  <c:v>47.908285402105996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154.24382</c:v>
                </c:pt>
                <c:pt idx="12">
                  <c:v>163.24052399999999</c:v>
                </c:pt>
                <c:pt idx="13">
                  <c:v>89.467981796358899</c:v>
                </c:pt>
                <c:pt idx="14">
                  <c:v>126.987007298238</c:v>
                </c:pt>
                <c:pt idx="15">
                  <c:v>163.56379917861688</c:v>
                </c:pt>
                <c:pt idx="16">
                  <c:v>202.69526428596157</c:v>
                </c:pt>
                <c:pt idx="17">
                  <c:v>121</c:v>
                </c:pt>
                <c:pt idx="18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505-4122-B107-5EA464D738C0}"/>
            </c:ext>
          </c:extLst>
        </c:ser>
        <c:ser>
          <c:idx val="16"/>
          <c:order val="14"/>
          <c:tx>
            <c:strRef>
              <c:f>'OLD Gen IRA-Ref'!$P$1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IRA-Ref'!$P$3:$P$22</c15:sqref>
                  </c15:fullRef>
                </c:ext>
              </c:extLst>
              <c:f>'OLD Gen IRA-Ref'!$P$3:$P$21</c:f>
              <c:numCache>
                <c:formatCode>General</c:formatCode>
                <c:ptCount val="19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26.3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505-4122-B107-5EA464D738C0}"/>
            </c:ext>
          </c:extLst>
        </c:ser>
        <c:ser>
          <c:idx val="8"/>
          <c:order val="15"/>
          <c:tx>
            <c:strRef>
              <c:f>'OLD Gen IRA-Ref'!$T$1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Gen IRA-Ref'!$D$3:$E$21</c15:sqref>
                  </c15:fullRef>
                </c:ext>
              </c:extLst>
              <c:f>'OLD Gen IRA-Ref'!$D$3:$E$21</c:f>
              <c:multiLvlStrCache>
                <c:ptCount val="19"/>
                <c:lvl>
                  <c:pt idx="1">
                    <c:v>Ref</c:v>
                  </c:pt>
                  <c:pt idx="2">
                    <c:v>IRA</c:v>
                  </c:pt>
                  <c:pt idx="3">
                    <c:v>Ref</c:v>
                  </c:pt>
                  <c:pt idx="4">
                    <c:v>IRA</c:v>
                  </c:pt>
                  <c:pt idx="5">
                    <c:v>Ref</c:v>
                  </c:pt>
                  <c:pt idx="6">
                    <c:v>IRA</c:v>
                  </c:pt>
                  <c:pt idx="7">
                    <c:v>Ref</c:v>
                  </c:pt>
                  <c:pt idx="8">
                    <c:v>IRA</c:v>
                  </c:pt>
                  <c:pt idx="9">
                    <c:v>Ref</c:v>
                  </c:pt>
                  <c:pt idx="10">
                    <c:v>IRA</c:v>
                  </c:pt>
                  <c:pt idx="11">
                    <c:v>Ref</c:v>
                  </c:pt>
                  <c:pt idx="12">
                    <c:v>IRA</c:v>
                  </c:pt>
                  <c:pt idx="13">
                    <c:v>Ref</c:v>
                  </c:pt>
                  <c:pt idx="14">
                    <c:v>IRA</c:v>
                  </c:pt>
                  <c:pt idx="15">
                    <c:v>Ref</c:v>
                  </c:pt>
                  <c:pt idx="16">
                    <c:v>IRA</c:v>
                  </c:pt>
                  <c:pt idx="17">
                    <c:v>Ref</c:v>
                  </c:pt>
                  <c:pt idx="18">
                    <c:v>IRA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3">
                    <c:v>GCAM-CGS</c:v>
                  </c:pt>
                  <c:pt idx="5">
                    <c:v>Haiku-RFF</c:v>
                  </c:pt>
                  <c:pt idx="7">
                    <c:v>IPM-NRDC</c:v>
                  </c:pt>
                  <c:pt idx="9">
                    <c:v>MARKAL-NETL</c:v>
                  </c:pt>
                  <c:pt idx="11">
                    <c:v>NEMS-RHG</c:v>
                  </c:pt>
                  <c:pt idx="13">
                    <c:v>ReEDS-NREL</c:v>
                  </c:pt>
                  <c:pt idx="15">
                    <c:v>REGEN-EPRI</c:v>
                  </c:pt>
                  <c:pt idx="17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Gen IRA-Ref'!$T$3:$T$22</c15:sqref>
                  </c15:fullRef>
                </c:ext>
              </c:extLst>
              <c:f>'OLD Gen IRA-Ref'!$T$3:$T$21</c:f>
              <c:numCache>
                <c:formatCode>General</c:formatCode>
                <c:ptCount val="19"/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0.19437849324600931</c:v>
                </c:pt>
                <c:pt idx="17">
                  <c:v>15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505-4122-B107-5EA464D73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257664"/>
        <c:axId val="533258320"/>
        <c:extLst>
          <c:ext xmlns:c15="http://schemas.microsoft.com/office/drawing/2012/chart" uri="{02D57815-91ED-43cb-92C2-25804820EDAC}">
            <c15:filteredLineSeries>
              <c15:ser>
                <c:idx val="15"/>
                <c:order val="16"/>
                <c:tx>
                  <c:strRef>
                    <c:extLst>
                      <c:ext uri="{02D57815-91ED-43cb-92C2-25804820EDAC}">
                        <c15:formulaRef>
                          <c15:sqref>'OLD Gen IRA-Ref'!$V$1</c15:sqref>
                        </c15:formulaRef>
                      </c:ext>
                    </c:extLst>
                    <c:strCache>
                      <c:ptCount val="1"/>
                      <c:pt idx="0">
                        <c:v>Energy for Load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9"/>
                  <c:spPr>
                    <a:noFill/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'OLD Gen IRA-Ref'!$V$3:$V$22</c15:sqref>
                        </c15:fullRef>
                        <c15:formulaRef>
                          <c15:sqref>'OLD Gen IRA-Ref'!$V$3:$V$21</c15:sqref>
                        </c15:formulaRef>
                      </c:ext>
                    </c:extLst>
                    <c:numCache>
                      <c:formatCode>General</c:formatCode>
                      <c:ptCount val="19"/>
                      <c:pt idx="0">
                        <c:v>4196</c:v>
                      </c:pt>
                      <c:pt idx="1">
                        <c:v>4220.92</c:v>
                      </c:pt>
                      <c:pt idx="2">
                        <c:v>4562.17</c:v>
                      </c:pt>
                      <c:pt idx="3">
                        <c:v>4675.1017153540415</c:v>
                      </c:pt>
                      <c:pt idx="4">
                        <c:v>5079.1844868344415</c:v>
                      </c:pt>
                      <c:pt idx="5">
                        <c:v>4168.6351705958286</c:v>
                      </c:pt>
                      <c:pt idx="6">
                        <c:v>4442.7339296906512</c:v>
                      </c:pt>
                      <c:pt idx="7">
                        <c:v>4295.4768508658699</c:v>
                      </c:pt>
                      <c:pt idx="8">
                        <c:v>4295.4768508658699</c:v>
                      </c:pt>
                      <c:pt idx="10">
                        <c:v>0</c:v>
                      </c:pt>
                      <c:pt idx="11">
                        <c:v>4195.5732420000004</c:v>
                      </c:pt>
                      <c:pt idx="12">
                        <c:v>4202.3701170000004</c:v>
                      </c:pt>
                      <c:pt idx="13">
                        <c:v>4396.1909047905301</c:v>
                      </c:pt>
                      <c:pt idx="14">
                        <c:v>4500.8928345187896</c:v>
                      </c:pt>
                      <c:pt idx="15">
                        <c:v>4020.0111852312589</c:v>
                      </c:pt>
                      <c:pt idx="16">
                        <c:v>4125.365991489266</c:v>
                      </c:pt>
                      <c:pt idx="17">
                        <c:v>4457</c:v>
                      </c:pt>
                      <c:pt idx="18">
                        <c:v>5631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0-6505-4122-B107-5EA464D738C0}"/>
                  </c:ext>
                </c:extLst>
              </c15:ser>
            </c15:filteredLineSeries>
          </c:ext>
        </c:extLst>
      </c:line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Generation (TWh)</a:t>
                </a: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'OLD Gen IRA-Ref'!$Y$36</c:f>
              <c:strCache>
                <c:ptCount val="1"/>
                <c:pt idx="0">
                  <c:v>Ref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'OLD Gen IRA-Ref'!$Y$37:$Y$45</c:f>
              <c:numCache>
                <c:formatCode>0.0%</c:formatCode>
                <c:ptCount val="9"/>
                <c:pt idx="0">
                  <c:v>0.28196163627065607</c:v>
                </c:pt>
                <c:pt idx="1">
                  <c:v>0.25145194454744207</c:v>
                </c:pt>
                <c:pt idx="2">
                  <c:v>0.30449223299145073</c:v>
                </c:pt>
                <c:pt idx="3">
                  <c:v>0.25652235348334762</c:v>
                </c:pt>
                <c:pt idx="4">
                  <c:v>0.23908987972808884</c:v>
                </c:pt>
                <c:pt idx="5">
                  <c:v>0.34786073806541656</c:v>
                </c:pt>
                <c:pt idx="6">
                  <c:v>0.26530544835681852</c:v>
                </c:pt>
                <c:pt idx="7">
                  <c:v>0.26443669715156065</c:v>
                </c:pt>
                <c:pt idx="8">
                  <c:v>0.38049477306668394</c:v>
                </c:pt>
              </c:numCache>
            </c:numRef>
          </c:xVal>
          <c:yVal>
            <c:numRef>
              <c:f>'OLD Gen IRA-Ref'!$Z$37:$Z$45</c:f>
              <c:numCache>
                <c:formatCode>0.0%</c:formatCode>
                <c:ptCount val="9"/>
                <c:pt idx="0">
                  <c:v>0.53799912005982531</c:v>
                </c:pt>
                <c:pt idx="1">
                  <c:v>0.40435385385787131</c:v>
                </c:pt>
                <c:pt idx="2">
                  <c:v>0.492211157571664</c:v>
                </c:pt>
                <c:pt idx="3">
                  <c:v>0.29429397405045493</c:v>
                </c:pt>
                <c:pt idx="4">
                  <c:v>0.21515826696152929</c:v>
                </c:pt>
                <c:pt idx="5">
                  <c:v>0.52019296427792672</c:v>
                </c:pt>
                <c:pt idx="6">
                  <c:v>0.50475756584313214</c:v>
                </c:pt>
                <c:pt idx="7">
                  <c:v>0.27595539867641006</c:v>
                </c:pt>
                <c:pt idx="8">
                  <c:v>0.55964912280701751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0-44F2-9FD5-86288940F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651888"/>
        <c:axId val="871648280"/>
      </c:scatterChart>
      <c:valAx>
        <c:axId val="871651888"/>
        <c:scaling>
          <c:orientation val="minMax"/>
          <c:max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 Wind/Solar Share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in Reference (% Generation)</a:t>
                </a:r>
                <a:endParaRPr lang="en-US" sz="1400" b="1">
                  <a:solidFill>
                    <a:sysClr val="windowText" lastClr="000000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1648280"/>
        <c:crosses val="autoZero"/>
        <c:crossBetween val="midCat"/>
      </c:valAx>
      <c:valAx>
        <c:axId val="871648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2030 Wind/Solar Share in IRA (% Generation)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87165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Cap IRA'!$F$1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IRA'!$F$3:$F$31</c15:sqref>
                  </c15:fullRef>
                </c:ext>
              </c:extLst>
              <c:f>'OLD Cap IRA'!$F$3:$F$30</c:f>
              <c:numCache>
                <c:formatCode>General</c:formatCode>
                <c:ptCount val="28"/>
                <c:pt idx="0">
                  <c:v>95.5</c:v>
                </c:pt>
                <c:pt idx="1">
                  <c:v>95.119</c:v>
                </c:pt>
                <c:pt idx="2">
                  <c:v>95.119</c:v>
                </c:pt>
                <c:pt idx="3">
                  <c:v>1.119</c:v>
                </c:pt>
                <c:pt idx="4">
                  <c:v>95.556908573383495</c:v>
                </c:pt>
                <c:pt idx="5">
                  <c:v>94.652437500792601</c:v>
                </c:pt>
                <c:pt idx="6">
                  <c:v>97.368921895590304</c:v>
                </c:pt>
                <c:pt idx="7">
                  <c:v>96.198910485402479</c:v>
                </c:pt>
                <c:pt idx="8">
                  <c:v>89.901610485402486</c:v>
                </c:pt>
                <c:pt idx="9">
                  <c:v>71.108910485402504</c:v>
                </c:pt>
                <c:pt idx="10">
                  <c:v>92.046103965000086</c:v>
                </c:pt>
                <c:pt idx="11">
                  <c:v>85.102004596000072</c:v>
                </c:pt>
                <c:pt idx="12">
                  <c:v>9.3919999999999995</c:v>
                </c:pt>
                <c:pt idx="13">
                  <c:v>96.920000000000016</c:v>
                </c:pt>
                <c:pt idx="14">
                  <c:v>95.830000000000013</c:v>
                </c:pt>
                <c:pt idx="15">
                  <c:v>95.830000000000013</c:v>
                </c:pt>
                <c:pt idx="16">
                  <c:v>96.018737999999999</c:v>
                </c:pt>
                <c:pt idx="17">
                  <c:v>95.133255000000005</c:v>
                </c:pt>
                <c:pt idx="18">
                  <c:v>23.025003000000002</c:v>
                </c:pt>
                <c:pt idx="19">
                  <c:v>96.946799999999996</c:v>
                </c:pt>
                <c:pt idx="20">
                  <c:v>94.706800000000001</c:v>
                </c:pt>
                <c:pt idx="21">
                  <c:v>93.936800000000005</c:v>
                </c:pt>
                <c:pt idx="22">
                  <c:v>92.729566999999989</c:v>
                </c:pt>
                <c:pt idx="23">
                  <c:v>92.729566999999989</c:v>
                </c:pt>
                <c:pt idx="24">
                  <c:v>92.729566999999989</c:v>
                </c:pt>
                <c:pt idx="25">
                  <c:v>96</c:v>
                </c:pt>
                <c:pt idx="26">
                  <c:v>95</c:v>
                </c:pt>
                <c:pt idx="2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6-4F5F-B99E-CED9500E2789}"/>
            </c:ext>
          </c:extLst>
        </c:ser>
        <c:ser>
          <c:idx val="2"/>
          <c:order val="1"/>
          <c:tx>
            <c:strRef>
              <c:f>'OLD Cap IRA'!$G$1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IRA'!$G$3:$G$31</c15:sqref>
                  </c15:fullRef>
                </c:ext>
              </c:extLst>
              <c:f>'OLD Cap IRA'!$G$3:$G$30</c:f>
              <c:numCache>
                <c:formatCode>General</c:formatCode>
                <c:ptCount val="28"/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3.6349999956903796</c:v>
                </c:pt>
                <c:pt idx="23">
                  <c:v>3.6349999935104549</c:v>
                </c:pt>
                <c:pt idx="24">
                  <c:v>3.6349999930305739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16-4F5F-B99E-CED9500E2789}"/>
            </c:ext>
          </c:extLst>
        </c:ser>
        <c:ser>
          <c:idx val="0"/>
          <c:order val="2"/>
          <c:tx>
            <c:strRef>
              <c:f>'OLD Cap IRA'!$H$1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IRA'!$H$3:$H$31</c15:sqref>
                  </c15:fullRef>
                </c:ext>
              </c:extLst>
              <c:f>'OLD Cap IRA'!$H$3:$H$30</c:f>
              <c:numCache>
                <c:formatCode>General</c:formatCode>
                <c:ptCount val="28"/>
                <c:pt idx="0">
                  <c:v>80</c:v>
                </c:pt>
                <c:pt idx="1">
                  <c:v>79.820999999999998</c:v>
                </c:pt>
                <c:pt idx="2">
                  <c:v>79.188000000000002</c:v>
                </c:pt>
                <c:pt idx="3">
                  <c:v>78.668000000000006</c:v>
                </c:pt>
                <c:pt idx="4">
                  <c:v>108.667740644867</c:v>
                </c:pt>
                <c:pt idx="5">
                  <c:v>108.602361036774</c:v>
                </c:pt>
                <c:pt idx="6">
                  <c:v>105.915404398901</c:v>
                </c:pt>
                <c:pt idx="7">
                  <c:v>79.070858999999999</c:v>
                </c:pt>
                <c:pt idx="8">
                  <c:v>79.074858999999989</c:v>
                </c:pt>
                <c:pt idx="9">
                  <c:v>79.074858999999989</c:v>
                </c:pt>
                <c:pt idx="10">
                  <c:v>103.58858022900002</c:v>
                </c:pt>
                <c:pt idx="11">
                  <c:v>107.13618700000001</c:v>
                </c:pt>
                <c:pt idx="12">
                  <c:v>107.13478700000002</c:v>
                </c:pt>
                <c:pt idx="13">
                  <c:v>78.819999999999993</c:v>
                </c:pt>
                <c:pt idx="14">
                  <c:v>78.819999999999993</c:v>
                </c:pt>
                <c:pt idx="15">
                  <c:v>78.819999999999993</c:v>
                </c:pt>
                <c:pt idx="16">
                  <c:v>79.310485999999997</c:v>
                </c:pt>
                <c:pt idx="17">
                  <c:v>79.311927999999995</c:v>
                </c:pt>
                <c:pt idx="18">
                  <c:v>79.311927999999995</c:v>
                </c:pt>
                <c:pt idx="19">
                  <c:v>83.204801000000003</c:v>
                </c:pt>
                <c:pt idx="20">
                  <c:v>84.481533097595801</c:v>
                </c:pt>
                <c:pt idx="21">
                  <c:v>85.148044751216204</c:v>
                </c:pt>
                <c:pt idx="22">
                  <c:v>80.639915977832516</c:v>
                </c:pt>
                <c:pt idx="23">
                  <c:v>80.639915977832516</c:v>
                </c:pt>
                <c:pt idx="24">
                  <c:v>80.639915977832516</c:v>
                </c:pt>
                <c:pt idx="25">
                  <c:v>84</c:v>
                </c:pt>
                <c:pt idx="26">
                  <c:v>85</c:v>
                </c:pt>
                <c:pt idx="2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16-4F5F-B99E-CED9500E2789}"/>
            </c:ext>
          </c:extLst>
        </c:ser>
        <c:ser>
          <c:idx val="7"/>
          <c:order val="3"/>
          <c:tx>
            <c:strRef>
              <c:f>'OLD Cap IRA'!$I$1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IRA'!$I$3:$I$31</c15:sqref>
                  </c15:fullRef>
                </c:ext>
              </c:extLst>
              <c:f>'OLD Cap IRA'!$I$3:$I$30</c:f>
              <c:numCache>
                <c:formatCode>General</c:formatCode>
                <c:ptCount val="28"/>
                <c:pt idx="0">
                  <c:v>47</c:v>
                </c:pt>
                <c:pt idx="1">
                  <c:v>2.9000000000000001E-2</c:v>
                </c:pt>
                <c:pt idx="2">
                  <c:v>1.0999999999999999E-2</c:v>
                </c:pt>
                <c:pt idx="3">
                  <c:v>1.0999999999999999E-2</c:v>
                </c:pt>
                <c:pt idx="4">
                  <c:v>17.774096279350701</c:v>
                </c:pt>
                <c:pt idx="5">
                  <c:v>17.745791634021</c:v>
                </c:pt>
                <c:pt idx="6">
                  <c:v>16.432286200541299</c:v>
                </c:pt>
                <c:pt idx="7">
                  <c:v>10.940360000000002</c:v>
                </c:pt>
                <c:pt idx="8">
                  <c:v>10.940360000000002</c:v>
                </c:pt>
                <c:pt idx="9">
                  <c:v>10.940360000000002</c:v>
                </c:pt>
                <c:pt idx="10">
                  <c:v>5.9591079999999979</c:v>
                </c:pt>
                <c:pt idx="11">
                  <c:v>5.9511079999999978</c:v>
                </c:pt>
                <c:pt idx="12">
                  <c:v>5.9522079999999988</c:v>
                </c:pt>
                <c:pt idx="13">
                  <c:v>13.26</c:v>
                </c:pt>
                <c:pt idx="14">
                  <c:v>13.26</c:v>
                </c:pt>
                <c:pt idx="15">
                  <c:v>13.26</c:v>
                </c:pt>
                <c:pt idx="16">
                  <c:v>9.1871989999999997</c:v>
                </c:pt>
                <c:pt idx="17">
                  <c:v>10.608810999999999</c:v>
                </c:pt>
                <c:pt idx="18">
                  <c:v>11.877029</c:v>
                </c:pt>
                <c:pt idx="19">
                  <c:v>6.3887</c:v>
                </c:pt>
                <c:pt idx="20">
                  <c:v>5.8575999999999997</c:v>
                </c:pt>
                <c:pt idx="21">
                  <c:v>5.0255000000000001</c:v>
                </c:pt>
                <c:pt idx="22">
                  <c:v>6.7365587675112302</c:v>
                </c:pt>
                <c:pt idx="23">
                  <c:v>6.8113554951356194</c:v>
                </c:pt>
                <c:pt idx="24">
                  <c:v>6.7977059031898603</c:v>
                </c:pt>
                <c:pt idx="25">
                  <c:v>8.5</c:v>
                </c:pt>
                <c:pt idx="26">
                  <c:v>6</c:v>
                </c:pt>
                <c:pt idx="2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6-4F5F-B99E-CED9500E2789}"/>
            </c:ext>
          </c:extLst>
        </c:ser>
        <c:ser>
          <c:idx val="15"/>
          <c:order val="4"/>
          <c:tx>
            <c:strRef>
              <c:f>'OLD Cap IRA'!$V$1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IRA'!$V$3:$V$31</c15:sqref>
                  </c15:fullRef>
                </c:ext>
              </c:extLst>
              <c:f>'OLD Cap IRA'!$V$3:$V$30</c:f>
              <c:numCache>
                <c:formatCode>General</c:formatCode>
                <c:ptCount val="28"/>
                <c:pt idx="1">
                  <c:v>26.515999999999998</c:v>
                </c:pt>
                <c:pt idx="2">
                  <c:v>26.605</c:v>
                </c:pt>
                <c:pt idx="3">
                  <c:v>26.838999999999999</c:v>
                </c:pt>
                <c:pt idx="4">
                  <c:v>6.9255594521028101</c:v>
                </c:pt>
                <c:pt idx="5">
                  <c:v>8.5907362174843893</c:v>
                </c:pt>
                <c:pt idx="6">
                  <c:v>7.1338227260348699</c:v>
                </c:pt>
                <c:pt idx="7">
                  <c:v>27.20249978278671</c:v>
                </c:pt>
                <c:pt idx="8">
                  <c:v>26.764438880088019</c:v>
                </c:pt>
                <c:pt idx="9">
                  <c:v>26.764438880088019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3.01</c:v>
                </c:pt>
                <c:pt idx="14">
                  <c:v>7.22</c:v>
                </c:pt>
                <c:pt idx="15">
                  <c:v>7.22</c:v>
                </c:pt>
                <c:pt idx="16">
                  <c:v>0.26047300000000001</c:v>
                </c:pt>
                <c:pt idx="17">
                  <c:v>0.26047300000000001</c:v>
                </c:pt>
                <c:pt idx="18">
                  <c:v>0.42002800000000001</c:v>
                </c:pt>
                <c:pt idx="19">
                  <c:v>70.406508593391806</c:v>
                </c:pt>
                <c:pt idx="20">
                  <c:v>62.069737511263597</c:v>
                </c:pt>
                <c:pt idx="21">
                  <c:v>56.436494487375199</c:v>
                </c:pt>
                <c:pt idx="25">
                  <c:v>57</c:v>
                </c:pt>
                <c:pt idx="26">
                  <c:v>18</c:v>
                </c:pt>
                <c:pt idx="27">
                  <c:v>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9916-4F5F-B99E-CED9500E2789}"/>
            </c:ext>
          </c:extLst>
        </c:ser>
        <c:ser>
          <c:idx val="3"/>
          <c:order val="5"/>
          <c:tx>
            <c:strRef>
              <c:f>'OLD Cap IRA'!$J$1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IRA'!$J$3:$J$31</c15:sqref>
                  </c15:fullRef>
                </c:ext>
              </c:extLst>
              <c:f>'OLD Cap IRA'!$J$3:$J$30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1.1022691407691434E-2</c:v>
                </c:pt>
                <c:pt idx="23">
                  <c:v>0.81379897591603045</c:v>
                </c:pt>
                <c:pt idx="24">
                  <c:v>0.81379897746782381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16-4F5F-B99E-CED9500E2789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IRA'!$K$3:$K$31</c15:sqref>
                  </c15:fullRef>
                </c:ext>
              </c:extLst>
              <c:f>'OLD Cap IRA'!$K$3:$K$30</c:f>
              <c:numCache>
                <c:formatCode>General</c:formatCode>
                <c:ptCount val="28"/>
                <c:pt idx="0">
                  <c:v>209.6</c:v>
                </c:pt>
                <c:pt idx="1">
                  <c:v>146.858</c:v>
                </c:pt>
                <c:pt idx="2">
                  <c:v>58.49</c:v>
                </c:pt>
                <c:pt idx="3">
                  <c:v>6.9420000000000002</c:v>
                </c:pt>
                <c:pt idx="4">
                  <c:v>149.92005041125901</c:v>
                </c:pt>
                <c:pt idx="5">
                  <c:v>66.166117732983693</c:v>
                </c:pt>
                <c:pt idx="6">
                  <c:v>1.30367748555027E-3</c:v>
                </c:pt>
                <c:pt idx="7">
                  <c:v>147.1873575229325</c:v>
                </c:pt>
                <c:pt idx="8">
                  <c:v>111.28846417630021</c:v>
                </c:pt>
                <c:pt idx="9">
                  <c:v>107.79854717241956</c:v>
                </c:pt>
                <c:pt idx="10">
                  <c:v>106.16136909072196</c:v>
                </c:pt>
                <c:pt idx="11">
                  <c:v>63.274581430254585</c:v>
                </c:pt>
                <c:pt idx="12">
                  <c:v>54.185100138254576</c:v>
                </c:pt>
                <c:pt idx="13">
                  <c:v>135.10000000000002</c:v>
                </c:pt>
                <c:pt idx="14">
                  <c:v>94.11999999999999</c:v>
                </c:pt>
                <c:pt idx="15">
                  <c:v>56.63</c:v>
                </c:pt>
                <c:pt idx="16">
                  <c:v>130.748718</c:v>
                </c:pt>
                <c:pt idx="17">
                  <c:v>73.919303999999997</c:v>
                </c:pt>
                <c:pt idx="18">
                  <c:v>61.417503000000004</c:v>
                </c:pt>
                <c:pt idx="19">
                  <c:v>184.44659613106001</c:v>
                </c:pt>
                <c:pt idx="20">
                  <c:v>150.36654068551599</c:v>
                </c:pt>
                <c:pt idx="21">
                  <c:v>143.50674068551601</c:v>
                </c:pt>
                <c:pt idx="22">
                  <c:v>149.5782349747206</c:v>
                </c:pt>
                <c:pt idx="23">
                  <c:v>79.959350863392757</c:v>
                </c:pt>
                <c:pt idx="24">
                  <c:v>27.116266740138077</c:v>
                </c:pt>
                <c:pt idx="25">
                  <c:v>171</c:v>
                </c:pt>
                <c:pt idx="26">
                  <c:v>104</c:v>
                </c:pt>
                <c:pt idx="27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916-4F5F-B99E-CED9500E2789}"/>
            </c:ext>
          </c:extLst>
        </c:ser>
        <c:ser>
          <c:idx val="13"/>
          <c:order val="7"/>
          <c:tx>
            <c:strRef>
              <c:f>'OLD Cap IRA'!$L$1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IRA'!$L$3:$L$31</c15:sqref>
                  </c15:fullRef>
                </c:ext>
              </c:extLst>
              <c:f>'OLD Cap IRA'!$L$3:$L$30</c:f>
              <c:numCache>
                <c:formatCode>General</c:formatCode>
                <c:ptCount val="28"/>
                <c:pt idx="7">
                  <c:v>0</c:v>
                </c:pt>
                <c:pt idx="8">
                  <c:v>1.5972411239071147</c:v>
                </c:pt>
                <c:pt idx="9">
                  <c:v>2.9375972748055292</c:v>
                </c:pt>
                <c:pt idx="10">
                  <c:v>6.0000000000000009</c:v>
                </c:pt>
                <c:pt idx="11">
                  <c:v>19.667422886000001</c:v>
                </c:pt>
                <c:pt idx="12">
                  <c:v>19.667422886000001</c:v>
                </c:pt>
                <c:pt idx="13">
                  <c:v>0</c:v>
                </c:pt>
                <c:pt idx="14">
                  <c:v>16.97</c:v>
                </c:pt>
                <c:pt idx="15">
                  <c:v>163.11000000000001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0.51309513106025295</c:v>
                </c:pt>
                <c:pt idx="21">
                  <c:v>0.51309513106025295</c:v>
                </c:pt>
                <c:pt idx="22">
                  <c:v>8.2222263479238826</c:v>
                </c:pt>
                <c:pt idx="23">
                  <c:v>28.325876077096609</c:v>
                </c:pt>
                <c:pt idx="24">
                  <c:v>28.325876482524063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16-4F5F-B99E-CED9500E2789}"/>
            </c:ext>
          </c:extLst>
        </c:ser>
        <c:ser>
          <c:idx val="4"/>
          <c:order val="8"/>
          <c:tx>
            <c:strRef>
              <c:f>'OLD Cap IRA'!$M$1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IRA'!$M$3:$M$31</c15:sqref>
                  </c15:fullRef>
                </c:ext>
              </c:extLst>
              <c:f>'OLD Cap IRA'!$M$3:$M$30</c:f>
              <c:numCache>
                <c:formatCode>General</c:formatCode>
                <c:ptCount val="28"/>
                <c:pt idx="0">
                  <c:v>280.10000000000002</c:v>
                </c:pt>
                <c:pt idx="1">
                  <c:v>271.90600000000001</c:v>
                </c:pt>
                <c:pt idx="2">
                  <c:v>201.39400000000001</c:v>
                </c:pt>
                <c:pt idx="3">
                  <c:v>124.486</c:v>
                </c:pt>
                <c:pt idx="4">
                  <c:v>367.95014212663438</c:v>
                </c:pt>
                <c:pt idx="5">
                  <c:v>322.59064142624499</c:v>
                </c:pt>
                <c:pt idx="6">
                  <c:v>308.27249352908365</c:v>
                </c:pt>
                <c:pt idx="7">
                  <c:v>272.39650230362389</c:v>
                </c:pt>
                <c:pt idx="8">
                  <c:v>274.98774409459656</c:v>
                </c:pt>
                <c:pt idx="9">
                  <c:v>275.23838247510713</c:v>
                </c:pt>
                <c:pt idx="10">
                  <c:v>302.36037613199971</c:v>
                </c:pt>
                <c:pt idx="11">
                  <c:v>308.78475143899971</c:v>
                </c:pt>
                <c:pt idx="12">
                  <c:v>313.0576075029997</c:v>
                </c:pt>
                <c:pt idx="13">
                  <c:v>443.08</c:v>
                </c:pt>
                <c:pt idx="14">
                  <c:v>399.47</c:v>
                </c:pt>
                <c:pt idx="15">
                  <c:v>333.71</c:v>
                </c:pt>
                <c:pt idx="16">
                  <c:v>306.47386900000004</c:v>
                </c:pt>
                <c:pt idx="17">
                  <c:v>335.58097900000001</c:v>
                </c:pt>
                <c:pt idx="18">
                  <c:v>356.23845599999999</c:v>
                </c:pt>
                <c:pt idx="19">
                  <c:v>290.53908212004802</c:v>
                </c:pt>
                <c:pt idx="20">
                  <c:v>259.19366668688201</c:v>
                </c:pt>
                <c:pt idx="21">
                  <c:v>257.55156668688198</c:v>
                </c:pt>
                <c:pt idx="22">
                  <c:v>275.15462874822202</c:v>
                </c:pt>
                <c:pt idx="23">
                  <c:v>282.07284584912156</c:v>
                </c:pt>
                <c:pt idx="24">
                  <c:v>272.52700874670546</c:v>
                </c:pt>
                <c:pt idx="25">
                  <c:v>304.5</c:v>
                </c:pt>
                <c:pt idx="26">
                  <c:v>315</c:v>
                </c:pt>
                <c:pt idx="27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916-4F5F-B99E-CED9500E2789}"/>
            </c:ext>
          </c:extLst>
        </c:ser>
        <c:ser>
          <c:idx val="5"/>
          <c:order val="9"/>
          <c:tx>
            <c:strRef>
              <c:f>'OLD Cap IRA'!$N$1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IRA'!$N$3:$N$31</c15:sqref>
                  </c15:fullRef>
                </c:ext>
              </c:extLst>
              <c:f>'OLD Cap IRA'!$N$3:$N$30</c:f>
              <c:numCache>
                <c:formatCode>General</c:formatCode>
                <c:ptCount val="28"/>
                <c:pt idx="4">
                  <c:v>32.732241156614698</c:v>
                </c:pt>
                <c:pt idx="5">
                  <c:v>64.088095602055603</c:v>
                </c:pt>
                <c:pt idx="6">
                  <c:v>65.150253916159301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12.3</c:v>
                </c:pt>
                <c:pt idx="15">
                  <c:v>12.3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30.443007636152899</c:v>
                </c:pt>
                <c:pt idx="21">
                  <c:v>30.443007636152899</c:v>
                </c:pt>
                <c:pt idx="22">
                  <c:v>8.8577820419857539E-2</c:v>
                </c:pt>
                <c:pt idx="23">
                  <c:v>8.858048280376192E-2</c:v>
                </c:pt>
                <c:pt idx="24">
                  <c:v>8.858086308394314E-2</c:v>
                </c:pt>
                <c:pt idx="25">
                  <c:v>0.5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916-4F5F-B99E-CED9500E2789}"/>
            </c:ext>
          </c:extLst>
        </c:ser>
        <c:ser>
          <c:idx val="6"/>
          <c:order val="10"/>
          <c:tx>
            <c:strRef>
              <c:f>'OLD Cap IRA'!$O$1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IRA'!$O$3:$O$31</c15:sqref>
                  </c15:fullRef>
                </c:ext>
              </c:extLst>
              <c:f>'OLD Cap IRA'!$O$3:$O$30</c:f>
              <c:numCache>
                <c:formatCode>General</c:formatCode>
                <c:ptCount val="28"/>
                <c:pt idx="0">
                  <c:v>212</c:v>
                </c:pt>
                <c:pt idx="1">
                  <c:v>181.29900000000001</c:v>
                </c:pt>
                <c:pt idx="2">
                  <c:v>219.69900000000001</c:v>
                </c:pt>
                <c:pt idx="3">
                  <c:v>353.19900000000001</c:v>
                </c:pt>
                <c:pt idx="4">
                  <c:v>177.1611795424536</c:v>
                </c:pt>
                <c:pt idx="5">
                  <c:v>155.32141994596981</c:v>
                </c:pt>
                <c:pt idx="6">
                  <c:v>148.4274968843736</c:v>
                </c:pt>
                <c:pt idx="7">
                  <c:v>198.82336260417469</c:v>
                </c:pt>
                <c:pt idx="8">
                  <c:v>195.84418027679143</c:v>
                </c:pt>
                <c:pt idx="9">
                  <c:v>197.22418027679146</c:v>
                </c:pt>
                <c:pt idx="10">
                  <c:v>208.771187392</c:v>
                </c:pt>
                <c:pt idx="11">
                  <c:v>203.63147116200003</c:v>
                </c:pt>
                <c:pt idx="12">
                  <c:v>206.50404306000001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251.187252</c:v>
                </c:pt>
                <c:pt idx="17">
                  <c:v>312.101541</c:v>
                </c:pt>
                <c:pt idx="18">
                  <c:v>367.14764799999995</c:v>
                </c:pt>
                <c:pt idx="19">
                  <c:v>121.529487913222</c:v>
                </c:pt>
                <c:pt idx="20">
                  <c:v>115.368830323222</c:v>
                </c:pt>
                <c:pt idx="21">
                  <c:v>115.97510139883001</c:v>
                </c:pt>
                <c:pt idx="22">
                  <c:v>192.72283308722137</c:v>
                </c:pt>
                <c:pt idx="23">
                  <c:v>187.88735429252657</c:v>
                </c:pt>
                <c:pt idx="24">
                  <c:v>176.95314942680204</c:v>
                </c:pt>
                <c:pt idx="25">
                  <c:v>139.5</c:v>
                </c:pt>
                <c:pt idx="26">
                  <c:v>137</c:v>
                </c:pt>
                <c:pt idx="27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916-4F5F-B99E-CED9500E2789}"/>
            </c:ext>
          </c:extLst>
        </c:ser>
        <c:ser>
          <c:idx val="11"/>
          <c:order val="11"/>
          <c:tx>
            <c:strRef>
              <c:f>'OLD Cap IRA'!$Q$1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IRA'!$Q$3:$Q$31</c15:sqref>
                  </c15:fullRef>
                </c:ext>
              </c:extLst>
              <c:f>'OLD Cap IRA'!$Q$3:$Q$30</c:f>
              <c:numCache>
                <c:formatCode>General</c:formatCode>
                <c:ptCount val="28"/>
                <c:pt idx="0">
                  <c:v>165</c:v>
                </c:pt>
                <c:pt idx="1">
                  <c:v>233.05799999999999</c:v>
                </c:pt>
                <c:pt idx="2">
                  <c:v>459.33799999999997</c:v>
                </c:pt>
                <c:pt idx="3">
                  <c:v>723.84799999999996</c:v>
                </c:pt>
                <c:pt idx="4">
                  <c:v>302.6232</c:v>
                </c:pt>
                <c:pt idx="5">
                  <c:v>443.85430000000002</c:v>
                </c:pt>
                <c:pt idx="6">
                  <c:v>491.5926</c:v>
                </c:pt>
                <c:pt idx="7">
                  <c:v>316.21367041697056</c:v>
                </c:pt>
                <c:pt idx="8">
                  <c:v>438.83709566745733</c:v>
                </c:pt>
                <c:pt idx="9">
                  <c:v>507.2999718578659</c:v>
                </c:pt>
                <c:pt idx="10">
                  <c:v>161.04809436099998</c:v>
                </c:pt>
                <c:pt idx="11">
                  <c:v>245.89446299799991</c:v>
                </c:pt>
                <c:pt idx="12">
                  <c:v>359.46846299900005</c:v>
                </c:pt>
                <c:pt idx="13">
                  <c:v>183.25</c:v>
                </c:pt>
                <c:pt idx="14">
                  <c:v>183.25</c:v>
                </c:pt>
                <c:pt idx="15">
                  <c:v>183.25</c:v>
                </c:pt>
                <c:pt idx="16">
                  <c:v>178.72745399999999</c:v>
                </c:pt>
                <c:pt idx="17">
                  <c:v>393.49606899999998</c:v>
                </c:pt>
                <c:pt idx="18">
                  <c:v>468.06763100000001</c:v>
                </c:pt>
                <c:pt idx="19">
                  <c:v>195.21845527789699</c:v>
                </c:pt>
                <c:pt idx="20">
                  <c:v>352.13398975829102</c:v>
                </c:pt>
                <c:pt idx="21">
                  <c:v>423.255273560006</c:v>
                </c:pt>
                <c:pt idx="22">
                  <c:v>165.67653345610333</c:v>
                </c:pt>
                <c:pt idx="23">
                  <c:v>184.73194521467417</c:v>
                </c:pt>
                <c:pt idx="24">
                  <c:v>340.42694529356226</c:v>
                </c:pt>
                <c:pt idx="25">
                  <c:v>251.5</c:v>
                </c:pt>
                <c:pt idx="26">
                  <c:v>450</c:v>
                </c:pt>
                <c:pt idx="27">
                  <c:v>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916-4F5F-B99E-CED9500E2789}"/>
            </c:ext>
          </c:extLst>
        </c:ser>
        <c:ser>
          <c:idx val="12"/>
          <c:order val="12"/>
          <c:tx>
            <c:strRef>
              <c:f>'OLD Cap IRA'!$R$1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IRA'!$R$3:$R$31</c15:sqref>
                  </c15:fullRef>
                </c:ext>
              </c:extLst>
              <c:f>'OLD Cap IRA'!$R$3:$R$30</c:f>
              <c:numCache>
                <c:formatCode>General</c:formatCode>
                <c:ptCount val="28"/>
                <c:pt idx="0">
                  <c:v>62</c:v>
                </c:pt>
                <c:pt idx="1">
                  <c:v>170.26900000000001</c:v>
                </c:pt>
                <c:pt idx="2">
                  <c:v>420.30099999999999</c:v>
                </c:pt>
                <c:pt idx="3">
                  <c:v>666.13299999999992</c:v>
                </c:pt>
                <c:pt idx="4">
                  <c:v>242.6588012562971</c:v>
                </c:pt>
                <c:pt idx="5">
                  <c:v>481.15022968677914</c:v>
                </c:pt>
                <c:pt idx="6">
                  <c:v>629.43209922773269</c:v>
                </c:pt>
                <c:pt idx="7">
                  <c:v>350.30854049223166</c:v>
                </c:pt>
                <c:pt idx="8">
                  <c:v>489.03918533388924</c:v>
                </c:pt>
                <c:pt idx="9">
                  <c:v>522.01839551004707</c:v>
                </c:pt>
                <c:pt idx="10">
                  <c:v>127.89095646258994</c:v>
                </c:pt>
                <c:pt idx="11">
                  <c:v>162.91057792858993</c:v>
                </c:pt>
                <c:pt idx="12">
                  <c:v>291.91057792659001</c:v>
                </c:pt>
                <c:pt idx="13">
                  <c:v>185.17000000000002</c:v>
                </c:pt>
                <c:pt idx="14">
                  <c:v>197.60000000000002</c:v>
                </c:pt>
                <c:pt idx="15">
                  <c:v>210.05</c:v>
                </c:pt>
                <c:pt idx="16">
                  <c:v>160.08600700000002</c:v>
                </c:pt>
                <c:pt idx="17">
                  <c:v>388.99245600000006</c:v>
                </c:pt>
                <c:pt idx="18">
                  <c:v>717.03277500000002</c:v>
                </c:pt>
                <c:pt idx="19">
                  <c:v>162.67554205568001</c:v>
                </c:pt>
                <c:pt idx="20">
                  <c:v>376.40253805816798</c:v>
                </c:pt>
                <c:pt idx="21">
                  <c:v>505.12845402042399</c:v>
                </c:pt>
                <c:pt idx="22">
                  <c:v>136.92552040745565</c:v>
                </c:pt>
                <c:pt idx="23">
                  <c:v>144.50091592568674</c:v>
                </c:pt>
                <c:pt idx="24">
                  <c:v>259.05220896779764</c:v>
                </c:pt>
                <c:pt idx="25">
                  <c:v>150</c:v>
                </c:pt>
                <c:pt idx="26">
                  <c:v>415</c:v>
                </c:pt>
                <c:pt idx="27">
                  <c:v>1001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916-4F5F-B99E-CED9500E2789}"/>
            </c:ext>
          </c:extLst>
        </c:ser>
        <c:ser>
          <c:idx val="14"/>
          <c:order val="13"/>
          <c:tx>
            <c:strRef>
              <c:f>'OLD Cap IRA'!$S$1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IRA'!$S$3:$S$31</c15:sqref>
                  </c15:fullRef>
                </c:ext>
              </c:extLst>
              <c:f>'OLD Cap IRA'!$S$3:$S$30</c:f>
              <c:numCache>
                <c:formatCode>General</c:formatCode>
                <c:ptCount val="28"/>
                <c:pt idx="0">
                  <c:v>33</c:v>
                </c:pt>
                <c:pt idx="1">
                  <c:v>66.643299999999996</c:v>
                </c:pt>
                <c:pt idx="2">
                  <c:v>98.101100000000002</c:v>
                </c:pt>
                <c:pt idx="3">
                  <c:v>127.545</c:v>
                </c:pt>
                <c:pt idx="4">
                  <c:v>14.560098743702932</c:v>
                </c:pt>
                <c:pt idx="5">
                  <c:v>26.374670313220875</c:v>
                </c:pt>
                <c:pt idx="6">
                  <c:v>43.46830077226727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6">
                  <c:v>62.022255000000001</c:v>
                </c:pt>
                <c:pt idx="17">
                  <c:v>114.033394</c:v>
                </c:pt>
                <c:pt idx="18">
                  <c:v>132.578461</c:v>
                </c:pt>
                <c:pt idx="19">
                  <c:v>47.258272727272697</c:v>
                </c:pt>
                <c:pt idx="20">
                  <c:v>96.330636363636302</c:v>
                </c:pt>
                <c:pt idx="21">
                  <c:v>130.97468181818101</c:v>
                </c:pt>
                <c:pt idx="22">
                  <c:v>64.613914515791791</c:v>
                </c:pt>
                <c:pt idx="23">
                  <c:v>98.360992806889485</c:v>
                </c:pt>
                <c:pt idx="24">
                  <c:v>123.24841439537354</c:v>
                </c:pt>
                <c:pt idx="25">
                  <c:v>85.5</c:v>
                </c:pt>
                <c:pt idx="26">
                  <c:v>130</c:v>
                </c:pt>
                <c:pt idx="27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916-4F5F-B99E-CED9500E2789}"/>
            </c:ext>
          </c:extLst>
        </c:ser>
        <c:ser>
          <c:idx val="16"/>
          <c:order val="14"/>
          <c:tx>
            <c:strRef>
              <c:f>'OLD Cap IRA'!$P$1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IRA'!$P$3:$P$31</c15:sqref>
                  </c15:fullRef>
                </c:ext>
              </c:extLst>
              <c:f>'OLD Cap IRA'!$P$3:$P$30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916-4F5F-B99E-CED9500E2789}"/>
            </c:ext>
          </c:extLst>
        </c:ser>
        <c:ser>
          <c:idx val="8"/>
          <c:order val="15"/>
          <c:tx>
            <c:strRef>
              <c:f>'OLD Cap IRA'!$T$1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IRA'!$T$3:$T$31</c15:sqref>
                  </c15:fullRef>
                </c:ext>
              </c:extLst>
              <c:f>'OLD Cap IRA'!$T$3:$T$30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9.8948978021159285E-7</c:v>
                </c:pt>
                <c:pt idx="23">
                  <c:v>2.2837242967497038E-2</c:v>
                </c:pt>
                <c:pt idx="24">
                  <c:v>2.2837619867006238E-2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916-4F5F-B99E-CED9500E2789}"/>
            </c:ext>
          </c:extLst>
        </c:ser>
        <c:ser>
          <c:idx val="17"/>
          <c:order val="16"/>
          <c:tx>
            <c:v>Storage</c:v>
          </c:tx>
          <c:spPr>
            <a:solidFill>
              <a:srgbClr val="A440D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IRA'!$D$3:$E$30</c15:sqref>
                  </c15:fullRef>
                </c:ext>
              </c:extLst>
              <c:f>'OLD Cap IRA'!$D$3:$E$30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IRA'!$U$3:$U$31</c15:sqref>
                  </c15:fullRef>
                </c:ext>
              </c:extLst>
              <c:f>'OLD Cap IRA'!$U$3:$U$30</c:f>
              <c:numCache>
                <c:formatCode>General</c:formatCode>
                <c:ptCount val="28"/>
                <c:pt idx="0">
                  <c:v>27.8</c:v>
                </c:pt>
                <c:pt idx="1">
                  <c:v>14.3017</c:v>
                </c:pt>
                <c:pt idx="2">
                  <c:v>61.622699999999995</c:v>
                </c:pt>
                <c:pt idx="3">
                  <c:v>124.08199999999999</c:v>
                </c:pt>
                <c:pt idx="4">
                  <c:v>4.2671734802054289</c:v>
                </c:pt>
                <c:pt idx="5">
                  <c:v>13.887647827398169</c:v>
                </c:pt>
                <c:pt idx="6">
                  <c:v>16.652155259430732</c:v>
                </c:pt>
                <c:pt idx="7">
                  <c:v>31.209622010026454</c:v>
                </c:pt>
                <c:pt idx="8">
                  <c:v>34.974551087336224</c:v>
                </c:pt>
                <c:pt idx="9">
                  <c:v>40.484461400374911</c:v>
                </c:pt>
                <c:pt idx="10">
                  <c:v>26.567156899000004</c:v>
                </c:pt>
                <c:pt idx="11">
                  <c:v>45.256795030999996</c:v>
                </c:pt>
                <c:pt idx="12">
                  <c:v>109.75679503099998</c:v>
                </c:pt>
                <c:pt idx="13">
                  <c:v>36.29</c:v>
                </c:pt>
                <c:pt idx="14">
                  <c:v>37.57</c:v>
                </c:pt>
                <c:pt idx="15">
                  <c:v>39.049999999999997</c:v>
                </c:pt>
                <c:pt idx="16">
                  <c:v>44.394252999999999</c:v>
                </c:pt>
                <c:pt idx="17">
                  <c:v>82.555171999999999</c:v>
                </c:pt>
                <c:pt idx="18">
                  <c:v>116.11541800000001</c:v>
                </c:pt>
                <c:pt idx="19">
                  <c:v>34.485114556312702</c:v>
                </c:pt>
                <c:pt idx="20">
                  <c:v>105.59040830613399</c:v>
                </c:pt>
                <c:pt idx="21">
                  <c:v>184.515486740082</c:v>
                </c:pt>
                <c:pt idx="22">
                  <c:v>50.394700359051569</c:v>
                </c:pt>
                <c:pt idx="23">
                  <c:v>72.403019993497537</c:v>
                </c:pt>
                <c:pt idx="24">
                  <c:v>154.77529108342549</c:v>
                </c:pt>
                <c:pt idx="25">
                  <c:v>35</c:v>
                </c:pt>
                <c:pt idx="26">
                  <c:v>117</c:v>
                </c:pt>
                <c:pt idx="27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916-4F5F-B99E-CED9500E2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ax val="300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Capacity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(GW)</a:t>
                </a:r>
                <a:endParaRPr lang="en-US" sz="1400" b="1">
                  <a:solidFill>
                    <a:sysClr val="windowText" lastClr="000000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011861660048338E-2"/>
          <c:y val="4.0016361591164742E-2"/>
          <c:w val="0.86787019790001618"/>
          <c:h val="0.8104167068730379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Cap Ref'!$F$1</c:f>
              <c:strCache>
                <c:ptCount val="1"/>
                <c:pt idx="0">
                  <c:v>Nuclear Existing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Ref'!$F$3:$F$31</c15:sqref>
                  </c15:fullRef>
                </c:ext>
              </c:extLst>
              <c:f>'OLD Cap Ref'!$F$3:$F$30</c:f>
              <c:numCache>
                <c:formatCode>General</c:formatCode>
                <c:ptCount val="28"/>
                <c:pt idx="0">
                  <c:v>95.5</c:v>
                </c:pt>
                <c:pt idx="1">
                  <c:v>93.619</c:v>
                </c:pt>
                <c:pt idx="2">
                  <c:v>82.619</c:v>
                </c:pt>
                <c:pt idx="3">
                  <c:v>75.619</c:v>
                </c:pt>
                <c:pt idx="4">
                  <c:v>100.255751580552</c:v>
                </c:pt>
                <c:pt idx="5">
                  <c:v>100.654075699982</c:v>
                </c:pt>
                <c:pt idx="6">
                  <c:v>100.58395626982499</c:v>
                </c:pt>
                <c:pt idx="7">
                  <c:v>96.198910485403232</c:v>
                </c:pt>
                <c:pt idx="8">
                  <c:v>89.901610485403225</c:v>
                </c:pt>
                <c:pt idx="9">
                  <c:v>71.108910485403243</c:v>
                </c:pt>
                <c:pt idx="10">
                  <c:v>90.903600000000083</c:v>
                </c:pt>
                <c:pt idx="11">
                  <c:v>63.355769595000012</c:v>
                </c:pt>
                <c:pt idx="12">
                  <c:v>8.4561461760000007</c:v>
                </c:pt>
                <c:pt idx="13">
                  <c:v>96.92</c:v>
                </c:pt>
                <c:pt idx="14">
                  <c:v>95.83</c:v>
                </c:pt>
                <c:pt idx="15">
                  <c:v>95.83</c:v>
                </c:pt>
                <c:pt idx="16">
                  <c:v>96.018737999999999</c:v>
                </c:pt>
                <c:pt idx="17">
                  <c:v>82.614745999999997</c:v>
                </c:pt>
                <c:pt idx="18">
                  <c:v>75.881714000000002</c:v>
                </c:pt>
                <c:pt idx="19">
                  <c:v>96.946799999999996</c:v>
                </c:pt>
                <c:pt idx="20">
                  <c:v>94.706800000000001</c:v>
                </c:pt>
                <c:pt idx="21">
                  <c:v>94.706800000000001</c:v>
                </c:pt>
                <c:pt idx="22">
                  <c:v>92.729566999999989</c:v>
                </c:pt>
                <c:pt idx="23">
                  <c:v>92.729566999999989</c:v>
                </c:pt>
                <c:pt idx="24">
                  <c:v>92.729566999999989</c:v>
                </c:pt>
                <c:pt idx="25">
                  <c:v>96</c:v>
                </c:pt>
                <c:pt idx="26">
                  <c:v>95</c:v>
                </c:pt>
                <c:pt idx="27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5-477E-90DE-ADB631221214}"/>
            </c:ext>
          </c:extLst>
        </c:ser>
        <c:ser>
          <c:idx val="2"/>
          <c:order val="1"/>
          <c:tx>
            <c:strRef>
              <c:f>'OLD Cap Ref'!$G$1</c:f>
              <c:strCache>
                <c:ptCount val="1"/>
                <c:pt idx="0">
                  <c:v>Nuclear New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Ref'!$G$3:$G$31</c15:sqref>
                  </c15:fullRef>
                </c:ext>
              </c:extLst>
              <c:f>'OLD Cap Ref'!$G$3:$G$30</c:f>
              <c:numCache>
                <c:formatCode>General</c:formatCode>
                <c:ptCount val="28"/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3.6349999982261525</c:v>
                </c:pt>
                <c:pt idx="23">
                  <c:v>3.6349999985104562</c:v>
                </c:pt>
                <c:pt idx="24">
                  <c:v>3.6349999987951662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45-477E-90DE-ADB631221214}"/>
            </c:ext>
          </c:extLst>
        </c:ser>
        <c:ser>
          <c:idx val="0"/>
          <c:order val="2"/>
          <c:tx>
            <c:strRef>
              <c:f>'OLD Cap Ref'!$H$1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Ref'!$H$3:$H$31</c15:sqref>
                  </c15:fullRef>
                </c:ext>
              </c:extLst>
              <c:f>'OLD Cap Ref'!$H$3:$H$30</c:f>
              <c:numCache>
                <c:formatCode>General</c:formatCode>
                <c:ptCount val="28"/>
                <c:pt idx="0">
                  <c:v>80</c:v>
                </c:pt>
                <c:pt idx="1">
                  <c:v>79.820999999999998</c:v>
                </c:pt>
                <c:pt idx="2">
                  <c:v>79.188000000000002</c:v>
                </c:pt>
                <c:pt idx="3">
                  <c:v>79.173000000000002</c:v>
                </c:pt>
                <c:pt idx="4">
                  <c:v>109.74165311690599</c:v>
                </c:pt>
                <c:pt idx="5">
                  <c:v>109.696313447761</c:v>
                </c:pt>
                <c:pt idx="6">
                  <c:v>107.44869358557</c:v>
                </c:pt>
                <c:pt idx="7">
                  <c:v>79.070858999999999</c:v>
                </c:pt>
                <c:pt idx="8">
                  <c:v>79.074858999999989</c:v>
                </c:pt>
                <c:pt idx="9">
                  <c:v>79.074858999999989</c:v>
                </c:pt>
                <c:pt idx="10">
                  <c:v>104.62844182700002</c:v>
                </c:pt>
                <c:pt idx="11">
                  <c:v>105.88178700000002</c:v>
                </c:pt>
                <c:pt idx="12">
                  <c:v>105.88038700000001</c:v>
                </c:pt>
                <c:pt idx="13">
                  <c:v>78.819999999999993</c:v>
                </c:pt>
                <c:pt idx="14">
                  <c:v>78.819999999999993</c:v>
                </c:pt>
                <c:pt idx="15">
                  <c:v>78.819999999999993</c:v>
                </c:pt>
                <c:pt idx="16">
                  <c:v>79.358749000000003</c:v>
                </c:pt>
                <c:pt idx="17">
                  <c:v>79.339149000000006</c:v>
                </c:pt>
                <c:pt idx="18">
                  <c:v>79.339149000000006</c:v>
                </c:pt>
                <c:pt idx="19">
                  <c:v>83.202800999999994</c:v>
                </c:pt>
                <c:pt idx="20">
                  <c:v>84.205930999999893</c:v>
                </c:pt>
                <c:pt idx="21">
                  <c:v>84.876915999999994</c:v>
                </c:pt>
                <c:pt idx="22">
                  <c:v>80.639915977832516</c:v>
                </c:pt>
                <c:pt idx="23">
                  <c:v>80.639915977832516</c:v>
                </c:pt>
                <c:pt idx="24">
                  <c:v>80.639915977832516</c:v>
                </c:pt>
                <c:pt idx="25">
                  <c:v>84</c:v>
                </c:pt>
                <c:pt idx="26">
                  <c:v>85</c:v>
                </c:pt>
                <c:pt idx="2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45-477E-90DE-ADB631221214}"/>
            </c:ext>
          </c:extLst>
        </c:ser>
        <c:ser>
          <c:idx val="7"/>
          <c:order val="3"/>
          <c:tx>
            <c:strRef>
              <c:f>'OLD Cap Ref'!$I$1</c:f>
              <c:strCache>
                <c:ptCount val="1"/>
                <c:pt idx="0">
                  <c:v>Bio/Other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Ref'!$I$3:$I$31</c15:sqref>
                  </c15:fullRef>
                </c:ext>
              </c:extLst>
              <c:f>'OLD Cap Ref'!$I$3:$I$30</c:f>
              <c:numCache>
                <c:formatCode>General</c:formatCode>
                <c:ptCount val="28"/>
                <c:pt idx="0">
                  <c:v>47</c:v>
                </c:pt>
                <c:pt idx="1">
                  <c:v>5.0149999999999997</c:v>
                </c:pt>
                <c:pt idx="2">
                  <c:v>5.1050000000000004</c:v>
                </c:pt>
                <c:pt idx="3">
                  <c:v>5.1050000000000004</c:v>
                </c:pt>
                <c:pt idx="4">
                  <c:v>18.870558344054899</c:v>
                </c:pt>
                <c:pt idx="5">
                  <c:v>19.322471838547699</c:v>
                </c:pt>
                <c:pt idx="6">
                  <c:v>18.503529759285101</c:v>
                </c:pt>
                <c:pt idx="7">
                  <c:v>10.940360000000002</c:v>
                </c:pt>
                <c:pt idx="8">
                  <c:v>10.940360000000002</c:v>
                </c:pt>
                <c:pt idx="9">
                  <c:v>10.940360000000002</c:v>
                </c:pt>
                <c:pt idx="10">
                  <c:v>6.0371079999999999</c:v>
                </c:pt>
                <c:pt idx="11">
                  <c:v>6.1296080000000002</c:v>
                </c:pt>
                <c:pt idx="12">
                  <c:v>6.2161079999999993</c:v>
                </c:pt>
                <c:pt idx="13">
                  <c:v>13.049999999999999</c:v>
                </c:pt>
                <c:pt idx="14">
                  <c:v>13.049999999999999</c:v>
                </c:pt>
                <c:pt idx="15">
                  <c:v>13.049999999999999</c:v>
                </c:pt>
                <c:pt idx="16">
                  <c:v>9.1476559999999996</c:v>
                </c:pt>
                <c:pt idx="17">
                  <c:v>10.142697999999999</c:v>
                </c:pt>
                <c:pt idx="18">
                  <c:v>11.185253000000001</c:v>
                </c:pt>
                <c:pt idx="19">
                  <c:v>6.3887</c:v>
                </c:pt>
                <c:pt idx="20">
                  <c:v>5.8575999999999997</c:v>
                </c:pt>
                <c:pt idx="21">
                  <c:v>5.0255000000000001</c:v>
                </c:pt>
                <c:pt idx="22">
                  <c:v>6.7501767898557921</c:v>
                </c:pt>
                <c:pt idx="23">
                  <c:v>6.8388518306217732</c:v>
                </c:pt>
                <c:pt idx="24">
                  <c:v>6.922877540579246</c:v>
                </c:pt>
                <c:pt idx="25">
                  <c:v>8.5</c:v>
                </c:pt>
                <c:pt idx="26">
                  <c:v>8</c:v>
                </c:pt>
                <c:pt idx="2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45-477E-90DE-ADB631221214}"/>
            </c:ext>
          </c:extLst>
        </c:ser>
        <c:ser>
          <c:idx val="15"/>
          <c:order val="4"/>
          <c:tx>
            <c:strRef>
              <c:f>'OLD Cap Ref'!$V$1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77933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Ref'!$V$3:$V$31</c15:sqref>
                  </c15:fullRef>
                </c:ext>
              </c:extLst>
              <c:f>'OLD Cap Ref'!$V$3:$V$30</c:f>
              <c:numCache>
                <c:formatCode>General</c:formatCode>
                <c:ptCount val="28"/>
                <c:pt idx="1">
                  <c:v>28.233000000000001</c:v>
                </c:pt>
                <c:pt idx="2">
                  <c:v>28.481000000000002</c:v>
                </c:pt>
                <c:pt idx="3">
                  <c:v>28.620999999999999</c:v>
                </c:pt>
                <c:pt idx="4">
                  <c:v>6.0567118555990298</c:v>
                </c:pt>
                <c:pt idx="5">
                  <c:v>7.5406811435237104</c:v>
                </c:pt>
                <c:pt idx="6">
                  <c:v>7.74509470429446</c:v>
                </c:pt>
                <c:pt idx="7">
                  <c:v>29.962870566003026</c:v>
                </c:pt>
                <c:pt idx="8">
                  <c:v>29.256523848241148</c:v>
                </c:pt>
                <c:pt idx="9">
                  <c:v>29.256523848241148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3.01</c:v>
                </c:pt>
                <c:pt idx="14">
                  <c:v>7.22</c:v>
                </c:pt>
                <c:pt idx="15">
                  <c:v>7.22</c:v>
                </c:pt>
                <c:pt idx="16">
                  <c:v>0.26036799999999999</c:v>
                </c:pt>
                <c:pt idx="17">
                  <c:v>0.26036799999999999</c:v>
                </c:pt>
                <c:pt idx="18">
                  <c:v>0.259268</c:v>
                </c:pt>
                <c:pt idx="19">
                  <c:v>71.467753188640401</c:v>
                </c:pt>
                <c:pt idx="20">
                  <c:v>61.481480292122598</c:v>
                </c:pt>
                <c:pt idx="21">
                  <c:v>54.334213728122599</c:v>
                </c:pt>
                <c:pt idx="25">
                  <c:v>56.5</c:v>
                </c:pt>
                <c:pt idx="26">
                  <c:v>18</c:v>
                </c:pt>
                <c:pt idx="27">
                  <c:v>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045-477E-90DE-ADB631221214}"/>
            </c:ext>
          </c:extLst>
        </c:ser>
        <c:ser>
          <c:idx val="3"/>
          <c:order val="5"/>
          <c:tx>
            <c:strRef>
              <c:f>'OLD Cap Ref'!$J$1</c:f>
              <c:strCache>
                <c:ptCount val="1"/>
                <c:pt idx="0">
                  <c:v>Bio CCS</c:v>
                </c:pt>
              </c:strCache>
            </c:strRef>
          </c:tx>
          <c:spPr>
            <a:solidFill>
              <a:srgbClr val="C5E0B4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Ref'!$J$3:$J$31</c15:sqref>
                  </c15:fullRef>
                </c:ext>
              </c:extLst>
              <c:f>'OLD Cap Ref'!$J$3:$J$30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1.9309375545923761E-8</c:v>
                </c:pt>
                <c:pt idx="23">
                  <c:v>5.7644002085719566E-8</c:v>
                </c:pt>
                <c:pt idx="24">
                  <c:v>0.55913508358823483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45-477E-90DE-ADB631221214}"/>
            </c:ext>
          </c:extLst>
        </c:ser>
        <c:ser>
          <c:idx val="9"/>
          <c:order val="6"/>
          <c:tx>
            <c:v>Coal</c:v>
          </c:tx>
          <c:spPr>
            <a:solidFill>
              <a:srgbClr val="40689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Ref'!$K$3:$K$31</c15:sqref>
                  </c15:fullRef>
                </c:ext>
              </c:extLst>
              <c:f>'OLD Cap Ref'!$K$3:$K$30</c:f>
              <c:numCache>
                <c:formatCode>General</c:formatCode>
                <c:ptCount val="28"/>
                <c:pt idx="0">
                  <c:v>209.6</c:v>
                </c:pt>
                <c:pt idx="1">
                  <c:v>164.74199999999999</c:v>
                </c:pt>
                <c:pt idx="2">
                  <c:v>122.66200000000001</c:v>
                </c:pt>
                <c:pt idx="3">
                  <c:v>114.246</c:v>
                </c:pt>
                <c:pt idx="4">
                  <c:v>231.503937419327</c:v>
                </c:pt>
                <c:pt idx="5">
                  <c:v>222.51102074425401</c:v>
                </c:pt>
                <c:pt idx="6">
                  <c:v>206.24469177704</c:v>
                </c:pt>
                <c:pt idx="7">
                  <c:v>169.43529411450294</c:v>
                </c:pt>
                <c:pt idx="8">
                  <c:v>156.75019411450296</c:v>
                </c:pt>
                <c:pt idx="9">
                  <c:v>153.71240458955245</c:v>
                </c:pt>
                <c:pt idx="10">
                  <c:v>104.62927136449809</c:v>
                </c:pt>
                <c:pt idx="11">
                  <c:v>84.500936675498124</c:v>
                </c:pt>
                <c:pt idx="12">
                  <c:v>68.483877001498087</c:v>
                </c:pt>
                <c:pt idx="13">
                  <c:v>172.4</c:v>
                </c:pt>
                <c:pt idx="14">
                  <c:v>156.29</c:v>
                </c:pt>
                <c:pt idx="15">
                  <c:v>134.91999999999999</c:v>
                </c:pt>
                <c:pt idx="16">
                  <c:v>162.200806</c:v>
                </c:pt>
                <c:pt idx="17">
                  <c:v>101.98271200000001</c:v>
                </c:pt>
                <c:pt idx="18">
                  <c:v>90.852508999999998</c:v>
                </c:pt>
                <c:pt idx="19">
                  <c:v>185.01150100000001</c:v>
                </c:pt>
                <c:pt idx="20">
                  <c:v>155.98859531217701</c:v>
                </c:pt>
                <c:pt idx="21">
                  <c:v>147.57403470136001</c:v>
                </c:pt>
                <c:pt idx="22">
                  <c:v>168.43618691863762</c:v>
                </c:pt>
                <c:pt idx="23">
                  <c:v>117.29434732651447</c:v>
                </c:pt>
                <c:pt idx="24">
                  <c:v>99.383530149796997</c:v>
                </c:pt>
                <c:pt idx="25">
                  <c:v>176</c:v>
                </c:pt>
                <c:pt idx="26">
                  <c:v>120</c:v>
                </c:pt>
                <c:pt idx="27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045-477E-90DE-ADB631221214}"/>
            </c:ext>
          </c:extLst>
        </c:ser>
        <c:ser>
          <c:idx val="13"/>
          <c:order val="7"/>
          <c:tx>
            <c:strRef>
              <c:f>'OLD Cap Ref'!$L$1</c:f>
              <c:strCache>
                <c:ptCount val="1"/>
                <c:pt idx="0">
                  <c:v>Coal CCS</c:v>
                </c:pt>
              </c:strCache>
            </c:strRef>
          </c:tx>
          <c:spPr>
            <a:solidFill>
              <a:srgbClr val="DCE6F2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Ref'!$L$3:$L$31</c15:sqref>
                  </c15:fullRef>
                </c:ext>
              </c:extLst>
              <c:f>'OLD Cap Ref'!$L$3:$L$30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2.4029110530000004</c:v>
                </c:pt>
                <c:pt idx="11">
                  <c:v>2.4029110530000004</c:v>
                </c:pt>
                <c:pt idx="12">
                  <c:v>2.4029110530000004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1.2418978265276093E-6</c:v>
                </c:pt>
                <c:pt idx="23">
                  <c:v>2.0912189665239305E-6</c:v>
                </c:pt>
                <c:pt idx="24">
                  <c:v>2.5928664772347205E-6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45-477E-90DE-ADB631221214}"/>
            </c:ext>
          </c:extLst>
        </c:ser>
        <c:ser>
          <c:idx val="4"/>
          <c:order val="8"/>
          <c:tx>
            <c:strRef>
              <c:f>'OLD Cap Ref'!$M$1</c:f>
              <c:strCache>
                <c:ptCount val="1"/>
                <c:pt idx="0">
                  <c:v>NGCC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Ref'!$M$3:$M$31</c15:sqref>
                  </c15:fullRef>
                </c:ext>
              </c:extLst>
              <c:f>'OLD Cap Ref'!$M$3:$M$30</c:f>
              <c:numCache>
                <c:formatCode>General</c:formatCode>
                <c:ptCount val="28"/>
                <c:pt idx="0">
                  <c:v>280.10000000000002</c:v>
                </c:pt>
                <c:pt idx="1">
                  <c:v>336.49</c:v>
                </c:pt>
                <c:pt idx="2">
                  <c:v>331.34199999999998</c:v>
                </c:pt>
                <c:pt idx="3">
                  <c:v>330.09399999999999</c:v>
                </c:pt>
                <c:pt idx="4">
                  <c:v>418.73974660150844</c:v>
                </c:pt>
                <c:pt idx="5">
                  <c:v>401.02495577686125</c:v>
                </c:pt>
                <c:pt idx="6">
                  <c:v>432.42036797501527</c:v>
                </c:pt>
                <c:pt idx="7">
                  <c:v>289.1218177833677</c:v>
                </c:pt>
                <c:pt idx="8">
                  <c:v>291.03201463749002</c:v>
                </c:pt>
                <c:pt idx="9">
                  <c:v>294.56855116469399</c:v>
                </c:pt>
                <c:pt idx="10">
                  <c:v>305.20431580299959</c:v>
                </c:pt>
                <c:pt idx="11">
                  <c:v>349.58933408799965</c:v>
                </c:pt>
                <c:pt idx="12">
                  <c:v>377.31242074999966</c:v>
                </c:pt>
                <c:pt idx="13">
                  <c:v>470.33</c:v>
                </c:pt>
                <c:pt idx="14">
                  <c:v>431.75</c:v>
                </c:pt>
                <c:pt idx="15">
                  <c:v>422.02</c:v>
                </c:pt>
                <c:pt idx="16">
                  <c:v>297.69653499999998</c:v>
                </c:pt>
                <c:pt idx="17">
                  <c:v>329.17826099999996</c:v>
                </c:pt>
                <c:pt idx="18">
                  <c:v>349.73947900000002</c:v>
                </c:pt>
                <c:pt idx="19">
                  <c:v>292.92100167053297</c:v>
                </c:pt>
                <c:pt idx="20">
                  <c:v>334.54602330087999</c:v>
                </c:pt>
                <c:pt idx="21">
                  <c:v>363.85848655830898</c:v>
                </c:pt>
                <c:pt idx="22">
                  <c:v>260.42335991022219</c:v>
                </c:pt>
                <c:pt idx="23">
                  <c:v>281.06605523238647</c:v>
                </c:pt>
                <c:pt idx="24">
                  <c:v>335.12538743400125</c:v>
                </c:pt>
                <c:pt idx="25">
                  <c:v>313</c:v>
                </c:pt>
                <c:pt idx="26">
                  <c:v>359</c:v>
                </c:pt>
                <c:pt idx="27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45-477E-90DE-ADB631221214}"/>
            </c:ext>
          </c:extLst>
        </c:ser>
        <c:ser>
          <c:idx val="5"/>
          <c:order val="9"/>
          <c:tx>
            <c:strRef>
              <c:f>'OLD Cap Ref'!$N$1</c:f>
              <c:strCache>
                <c:ptCount val="1"/>
                <c:pt idx="0">
                  <c:v>NGCC CCS</c:v>
                </c:pt>
              </c:strCache>
            </c:strRef>
          </c:tx>
          <c:spPr>
            <a:solidFill>
              <a:srgbClr val="FCD5B5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Ref'!$N$3:$N$31</c15:sqref>
                  </c15:fullRef>
                </c:ext>
              </c:extLst>
              <c:f>'OLD Cap Ref'!$N$3:$N$30</c:f>
              <c:numCache>
                <c:formatCode>General</c:formatCode>
                <c:ptCount val="28"/>
                <c:pt idx="4">
                  <c:v>0.17159150482781599</c:v>
                </c:pt>
                <c:pt idx="5">
                  <c:v>0.25269491822837398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0.206371</c:v>
                </c:pt>
                <c:pt idx="18">
                  <c:v>0.206371</c:v>
                </c:pt>
                <c:pt idx="22">
                  <c:v>5.7698901911668654E-7</c:v>
                </c:pt>
                <c:pt idx="23">
                  <c:v>1.9905657400393335E-6</c:v>
                </c:pt>
                <c:pt idx="24">
                  <c:v>3.0769518352091593E-6</c:v>
                </c:pt>
                <c:pt idx="25">
                  <c:v>0.5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045-477E-90DE-ADB631221214}"/>
            </c:ext>
          </c:extLst>
        </c:ser>
        <c:ser>
          <c:idx val="6"/>
          <c:order val="10"/>
          <c:tx>
            <c:strRef>
              <c:f>'OLD Cap Ref'!$O$1</c:f>
              <c:strCache>
                <c:ptCount val="1"/>
                <c:pt idx="0">
                  <c:v>NGGT</c:v>
                </c:pt>
              </c:strCache>
            </c:strRef>
          </c:tx>
          <c:spPr>
            <a:solidFill>
              <a:srgbClr val="C55A11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Ref'!$O$3:$O$31</c15:sqref>
                  </c15:fullRef>
                </c:ext>
              </c:extLst>
              <c:f>'OLD Cap Ref'!$O$3:$O$30</c:f>
              <c:numCache>
                <c:formatCode>General</c:formatCode>
                <c:ptCount val="28"/>
                <c:pt idx="0">
                  <c:v>212</c:v>
                </c:pt>
                <c:pt idx="1">
                  <c:v>133.54900000000001</c:v>
                </c:pt>
                <c:pt idx="2">
                  <c:v>179.149</c:v>
                </c:pt>
                <c:pt idx="3">
                  <c:v>211.249</c:v>
                </c:pt>
                <c:pt idx="4">
                  <c:v>201.61543354887442</c:v>
                </c:pt>
                <c:pt idx="5">
                  <c:v>193.08608981848874</c:v>
                </c:pt>
                <c:pt idx="6">
                  <c:v>208.20239939537771</c:v>
                </c:pt>
                <c:pt idx="7">
                  <c:v>237.75311897878893</c:v>
                </c:pt>
                <c:pt idx="8">
                  <c:v>233.91613755646776</c:v>
                </c:pt>
                <c:pt idx="9">
                  <c:v>234.93141393488483</c:v>
                </c:pt>
                <c:pt idx="10">
                  <c:v>201.063877843</c:v>
                </c:pt>
                <c:pt idx="11">
                  <c:v>200.42181350600001</c:v>
                </c:pt>
                <c:pt idx="12">
                  <c:v>200.63732945700002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240.28393</c:v>
                </c:pt>
                <c:pt idx="17">
                  <c:v>272.60033699999997</c:v>
                </c:pt>
                <c:pt idx="18">
                  <c:v>299.91934599999996</c:v>
                </c:pt>
                <c:pt idx="19">
                  <c:v>124.840461054974</c:v>
                </c:pt>
                <c:pt idx="20">
                  <c:v>117.923478484247</c:v>
                </c:pt>
                <c:pt idx="21">
                  <c:v>116.26498505753401</c:v>
                </c:pt>
                <c:pt idx="22">
                  <c:v>179.1110168987791</c:v>
                </c:pt>
                <c:pt idx="23">
                  <c:v>171.48285561078285</c:v>
                </c:pt>
                <c:pt idx="24">
                  <c:v>155.96250743787201</c:v>
                </c:pt>
                <c:pt idx="25">
                  <c:v>142.5</c:v>
                </c:pt>
                <c:pt idx="26">
                  <c:v>143</c:v>
                </c:pt>
                <c:pt idx="27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045-477E-90DE-ADB631221214}"/>
            </c:ext>
          </c:extLst>
        </c:ser>
        <c:ser>
          <c:idx val="11"/>
          <c:order val="11"/>
          <c:tx>
            <c:strRef>
              <c:f>'OLD Cap Ref'!$Q$1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Ref'!$Q$3:$Q$31</c15:sqref>
                  </c15:fullRef>
                </c:ext>
              </c:extLst>
              <c:f>'OLD Cap Ref'!$Q$3:$Q$30</c:f>
              <c:numCache>
                <c:formatCode>General</c:formatCode>
                <c:ptCount val="28"/>
                <c:pt idx="0">
                  <c:v>165</c:v>
                </c:pt>
                <c:pt idx="1">
                  <c:v>158.97299999999998</c:v>
                </c:pt>
                <c:pt idx="2">
                  <c:v>217.04299999999998</c:v>
                </c:pt>
                <c:pt idx="3">
                  <c:v>258.03300000000002</c:v>
                </c:pt>
                <c:pt idx="4">
                  <c:v>175.22919999999999</c:v>
                </c:pt>
                <c:pt idx="5">
                  <c:v>223.5591</c:v>
                </c:pt>
                <c:pt idx="6">
                  <c:v>240.58680000000001</c:v>
                </c:pt>
                <c:pt idx="7">
                  <c:v>253.23475983651201</c:v>
                </c:pt>
                <c:pt idx="8">
                  <c:v>273.24107981148086</c:v>
                </c:pt>
                <c:pt idx="9">
                  <c:v>341.98639349453117</c:v>
                </c:pt>
                <c:pt idx="10">
                  <c:v>188.74231700099998</c:v>
                </c:pt>
                <c:pt idx="11">
                  <c:v>216.47077107399991</c:v>
                </c:pt>
                <c:pt idx="12">
                  <c:v>271.17560959999992</c:v>
                </c:pt>
                <c:pt idx="13">
                  <c:v>185.86</c:v>
                </c:pt>
                <c:pt idx="14">
                  <c:v>195.28</c:v>
                </c:pt>
                <c:pt idx="15">
                  <c:v>199.48</c:v>
                </c:pt>
                <c:pt idx="16">
                  <c:v>217.844752</c:v>
                </c:pt>
                <c:pt idx="17">
                  <c:v>239.309742</c:v>
                </c:pt>
                <c:pt idx="18">
                  <c:v>255.506336</c:v>
                </c:pt>
                <c:pt idx="19">
                  <c:v>159.37578961841899</c:v>
                </c:pt>
                <c:pt idx="20">
                  <c:v>182.50497606054901</c:v>
                </c:pt>
                <c:pt idx="21">
                  <c:v>212.11737183017101</c:v>
                </c:pt>
                <c:pt idx="22">
                  <c:v>164.80636598828698</c:v>
                </c:pt>
                <c:pt idx="23">
                  <c:v>184.12636757226241</c:v>
                </c:pt>
                <c:pt idx="24">
                  <c:v>182.02775702012428</c:v>
                </c:pt>
                <c:pt idx="25">
                  <c:v>209.5</c:v>
                </c:pt>
                <c:pt idx="26">
                  <c:v>293</c:v>
                </c:pt>
                <c:pt idx="27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045-477E-90DE-ADB631221214}"/>
            </c:ext>
          </c:extLst>
        </c:ser>
        <c:ser>
          <c:idx val="12"/>
          <c:order val="12"/>
          <c:tx>
            <c:strRef>
              <c:f>'OLD Cap Ref'!$R$1</c:f>
              <c:strCache>
                <c:ptCount val="1"/>
                <c:pt idx="0">
                  <c:v>Solar Utility</c:v>
                </c:pt>
              </c:strCache>
            </c:strRef>
          </c:tx>
          <c:spPr>
            <a:solidFill>
              <a:srgbClr val="FFC50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Ref'!$R$3:$R$31</c15:sqref>
                  </c15:fullRef>
                </c:ext>
              </c:extLst>
              <c:f>'OLD Cap Ref'!$R$3:$R$30</c:f>
              <c:numCache>
                <c:formatCode>General</c:formatCode>
                <c:ptCount val="28"/>
                <c:pt idx="0">
                  <c:v>62</c:v>
                </c:pt>
                <c:pt idx="1">
                  <c:v>119.071</c:v>
                </c:pt>
                <c:pt idx="2">
                  <c:v>197.67699999999999</c:v>
                </c:pt>
                <c:pt idx="3">
                  <c:v>273.84100000000001</c:v>
                </c:pt>
                <c:pt idx="4">
                  <c:v>188.56984431842798</c:v>
                </c:pt>
                <c:pt idx="5">
                  <c:v>299.09228891942968</c:v>
                </c:pt>
                <c:pt idx="6">
                  <c:v>357.09982574689968</c:v>
                </c:pt>
                <c:pt idx="7">
                  <c:v>173.17321867448121</c:v>
                </c:pt>
                <c:pt idx="8">
                  <c:v>236.1380318396605</c:v>
                </c:pt>
                <c:pt idx="9">
                  <c:v>317.12250300834569</c:v>
                </c:pt>
                <c:pt idx="10">
                  <c:v>135.52337568658993</c:v>
                </c:pt>
                <c:pt idx="11">
                  <c:v>147.38099844058996</c:v>
                </c:pt>
                <c:pt idx="12">
                  <c:v>245.34013308658996</c:v>
                </c:pt>
                <c:pt idx="13">
                  <c:v>199.8</c:v>
                </c:pt>
                <c:pt idx="14">
                  <c:v>212.23000000000002</c:v>
                </c:pt>
                <c:pt idx="15">
                  <c:v>224.68</c:v>
                </c:pt>
                <c:pt idx="16">
                  <c:v>214.651712</c:v>
                </c:pt>
                <c:pt idx="17">
                  <c:v>249.04043799999999</c:v>
                </c:pt>
                <c:pt idx="18">
                  <c:v>370.97113000000002</c:v>
                </c:pt>
                <c:pt idx="19">
                  <c:v>120.642437542617</c:v>
                </c:pt>
                <c:pt idx="20">
                  <c:v>172.69271816049999</c:v>
                </c:pt>
                <c:pt idx="21">
                  <c:v>188.60241699892799</c:v>
                </c:pt>
                <c:pt idx="22">
                  <c:v>142.42853971813042</c:v>
                </c:pt>
                <c:pt idx="23">
                  <c:v>147.51129778015445</c:v>
                </c:pt>
                <c:pt idx="24">
                  <c:v>148.81408177038017</c:v>
                </c:pt>
                <c:pt idx="25">
                  <c:v>119</c:v>
                </c:pt>
                <c:pt idx="26">
                  <c:v>260</c:v>
                </c:pt>
                <c:pt idx="27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045-477E-90DE-ADB631221214}"/>
            </c:ext>
          </c:extLst>
        </c:ser>
        <c:ser>
          <c:idx val="14"/>
          <c:order val="13"/>
          <c:tx>
            <c:strRef>
              <c:f>'OLD Cap Ref'!$S$1</c:f>
              <c:strCache>
                <c:ptCount val="1"/>
                <c:pt idx="0">
                  <c:v>Solar Distributed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Ref'!$S$3:$S$31</c15:sqref>
                  </c15:fullRef>
                </c:ext>
              </c:extLst>
              <c:f>'OLD Cap Ref'!$S$3:$S$30</c:f>
              <c:numCache>
                <c:formatCode>General</c:formatCode>
                <c:ptCount val="28"/>
                <c:pt idx="0">
                  <c:v>33</c:v>
                </c:pt>
                <c:pt idx="1">
                  <c:v>56.497999999999998</c:v>
                </c:pt>
                <c:pt idx="2">
                  <c:v>71.046999999999997</c:v>
                </c:pt>
                <c:pt idx="3">
                  <c:v>84.867000000000004</c:v>
                </c:pt>
                <c:pt idx="4">
                  <c:v>12.631255681572016</c:v>
                </c:pt>
                <c:pt idx="5">
                  <c:v>29.87641108057036</c:v>
                </c:pt>
                <c:pt idx="6">
                  <c:v>38.477774253100343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6">
                  <c:v>59.733021000000001</c:v>
                </c:pt>
                <c:pt idx="17">
                  <c:v>108.440376</c:v>
                </c:pt>
                <c:pt idx="18">
                  <c:v>136.21002200000001</c:v>
                </c:pt>
                <c:pt idx="19">
                  <c:v>31.898545454545399</c:v>
                </c:pt>
                <c:pt idx="20">
                  <c:v>60.163181818181798</c:v>
                </c:pt>
                <c:pt idx="21">
                  <c:v>86.937772727272701</c:v>
                </c:pt>
                <c:pt idx="22">
                  <c:v>56.933423151818062</c:v>
                </c:pt>
                <c:pt idx="23">
                  <c:v>78.904113759338003</c:v>
                </c:pt>
                <c:pt idx="24">
                  <c:v>100.88394021978783</c:v>
                </c:pt>
                <c:pt idx="25">
                  <c:v>72.5</c:v>
                </c:pt>
                <c:pt idx="26">
                  <c:v>100</c:v>
                </c:pt>
                <c:pt idx="27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045-477E-90DE-ADB631221214}"/>
            </c:ext>
          </c:extLst>
        </c:ser>
        <c:ser>
          <c:idx val="16"/>
          <c:order val="14"/>
          <c:tx>
            <c:strRef>
              <c:f>'OLD Cap Ref'!$P$1</c:f>
              <c:strCache>
                <c:ptCount val="1"/>
                <c:pt idx="0">
                  <c:v>Hydrogen Blue</c:v>
                </c:pt>
              </c:strCache>
            </c:strRef>
          </c:tx>
          <c:spPr>
            <a:solidFill>
              <a:srgbClr val="EF71E0"/>
            </a:solidFill>
            <a:ln w="25400"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Ref'!$P$3:$P$31</c15:sqref>
                  </c15:fullRef>
                </c:ext>
              </c:extLst>
              <c:f>'OLD Cap Ref'!$P$3:$P$30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045-477E-90DE-ADB631221214}"/>
            </c:ext>
          </c:extLst>
        </c:ser>
        <c:ser>
          <c:idx val="8"/>
          <c:order val="15"/>
          <c:tx>
            <c:strRef>
              <c:f>'OLD Cap Ref'!$T$1</c:f>
              <c:strCache>
                <c:ptCount val="1"/>
                <c:pt idx="0">
                  <c:v>Hydrogen Green</c:v>
                </c:pt>
              </c:strCache>
            </c:strRef>
          </c:tx>
          <c:spPr>
            <a:solidFill>
              <a:srgbClr val="EF71E0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Ref'!$T$3:$T$31</c15:sqref>
                  </c15:fullRef>
                </c:ext>
              </c:extLst>
              <c:f>'OLD Cap Ref'!$T$3:$T$30</c:f>
              <c:numCache>
                <c:formatCode>General</c:formatCode>
                <c:ptCount val="28"/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2">
                  <c:v>1.1105215645072511E-6</c:v>
                </c:pt>
                <c:pt idx="23">
                  <c:v>1.8584365547843236E-6</c:v>
                </c:pt>
                <c:pt idx="24">
                  <c:v>2.2894266000360709E-6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045-477E-90DE-ADB631221214}"/>
            </c:ext>
          </c:extLst>
        </c:ser>
        <c:ser>
          <c:idx val="17"/>
          <c:order val="16"/>
          <c:tx>
            <c:v>Storage</c:v>
          </c:tx>
          <c:spPr>
            <a:solidFill>
              <a:srgbClr val="A440DC"/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'OLD Cap Ref'!$D$3:$E$30</c15:sqref>
                  </c15:fullRef>
                </c:ext>
              </c:extLst>
              <c:f>'OLD Cap Ref'!$D$3:$E$30</c:f>
              <c:multiLvlStrCache>
                <c:ptCount val="28"/>
                <c:lvl>
                  <c:pt idx="1">
                    <c:v>2025</c:v>
                  </c:pt>
                  <c:pt idx="2">
                    <c:v>2030</c:v>
                  </c:pt>
                  <c:pt idx="3">
                    <c:v>2035</c:v>
                  </c:pt>
                  <c:pt idx="4">
                    <c:v>2025</c:v>
                  </c:pt>
                  <c:pt idx="5">
                    <c:v>2030</c:v>
                  </c:pt>
                  <c:pt idx="6">
                    <c:v>2035</c:v>
                  </c:pt>
                  <c:pt idx="7">
                    <c:v>2025</c:v>
                  </c:pt>
                  <c:pt idx="8">
                    <c:v>2030</c:v>
                  </c:pt>
                  <c:pt idx="9">
                    <c:v>2035</c:v>
                  </c:pt>
                  <c:pt idx="10">
                    <c:v>2025</c:v>
                  </c:pt>
                  <c:pt idx="11">
                    <c:v>2030</c:v>
                  </c:pt>
                  <c:pt idx="12">
                    <c:v>2035</c:v>
                  </c:pt>
                  <c:pt idx="13">
                    <c:v>2025</c:v>
                  </c:pt>
                  <c:pt idx="14">
                    <c:v>2030</c:v>
                  </c:pt>
                  <c:pt idx="15">
                    <c:v>2035</c:v>
                  </c:pt>
                  <c:pt idx="16">
                    <c:v>2025</c:v>
                  </c:pt>
                  <c:pt idx="17">
                    <c:v>2030</c:v>
                  </c:pt>
                  <c:pt idx="18">
                    <c:v>2035</c:v>
                  </c:pt>
                  <c:pt idx="19">
                    <c:v>2025</c:v>
                  </c:pt>
                  <c:pt idx="20">
                    <c:v>2030</c:v>
                  </c:pt>
                  <c:pt idx="21">
                    <c:v>2035</c:v>
                  </c:pt>
                  <c:pt idx="22">
                    <c:v>2025</c:v>
                  </c:pt>
                  <c:pt idx="23">
                    <c:v>2030</c:v>
                  </c:pt>
                  <c:pt idx="24">
                    <c:v>2035</c:v>
                  </c:pt>
                  <c:pt idx="25">
                    <c:v>2025</c:v>
                  </c:pt>
                  <c:pt idx="26">
                    <c:v>2030</c:v>
                  </c:pt>
                  <c:pt idx="27">
                    <c:v>2035</c:v>
                  </c:pt>
                </c:lvl>
                <c:lvl>
                  <c:pt idx="0">
                    <c:v>2021</c:v>
                  </c:pt>
                  <c:pt idx="1">
                    <c:v>EPS-EI</c:v>
                  </c:pt>
                  <c:pt idx="4">
                    <c:v>GCAM-CGS</c:v>
                  </c:pt>
                  <c:pt idx="7">
                    <c:v>Haiku-RFF</c:v>
                  </c:pt>
                  <c:pt idx="10">
                    <c:v>IPM-NRDC</c:v>
                  </c:pt>
                  <c:pt idx="13">
                    <c:v>MARKAL-NETL</c:v>
                  </c:pt>
                  <c:pt idx="16">
                    <c:v>NEMS-RHG</c:v>
                  </c:pt>
                  <c:pt idx="19">
                    <c:v>ReEDS-NREL</c:v>
                  </c:pt>
                  <c:pt idx="22">
                    <c:v>REGEN-EPRI</c:v>
                  </c:pt>
                  <c:pt idx="25">
                    <c:v>RIO-REPEAT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'OLD Cap Ref'!$U$3:$U$31</c15:sqref>
                  </c15:fullRef>
                </c:ext>
              </c:extLst>
              <c:f>'OLD Cap Ref'!$U$3:$U$30</c:f>
              <c:numCache>
                <c:formatCode>General</c:formatCode>
                <c:ptCount val="28"/>
                <c:pt idx="0">
                  <c:v>27.8</c:v>
                </c:pt>
                <c:pt idx="1">
                  <c:v>10.023999999999999</c:v>
                </c:pt>
                <c:pt idx="2">
                  <c:v>15.03</c:v>
                </c:pt>
                <c:pt idx="3">
                  <c:v>18.559999999999999</c:v>
                </c:pt>
                <c:pt idx="4">
                  <c:v>2.9064796665161881</c:v>
                </c:pt>
                <c:pt idx="5">
                  <c:v>6.2561286015385198</c:v>
                </c:pt>
                <c:pt idx="6">
                  <c:v>8.3508204301950499</c:v>
                </c:pt>
                <c:pt idx="7">
                  <c:v>31.211822010026456</c:v>
                </c:pt>
                <c:pt idx="8">
                  <c:v>34.821821986184595</c:v>
                </c:pt>
                <c:pt idx="9">
                  <c:v>35.075921905350036</c:v>
                </c:pt>
                <c:pt idx="10">
                  <c:v>27.797706096000006</c:v>
                </c:pt>
                <c:pt idx="11">
                  <c:v>34.613210799000001</c:v>
                </c:pt>
                <c:pt idx="12">
                  <c:v>80.892523699000009</c:v>
                </c:pt>
                <c:pt idx="13">
                  <c:v>38.619999999999997</c:v>
                </c:pt>
                <c:pt idx="14">
                  <c:v>41.24</c:v>
                </c:pt>
                <c:pt idx="15">
                  <c:v>43.35</c:v>
                </c:pt>
                <c:pt idx="16">
                  <c:v>36.259197</c:v>
                </c:pt>
                <c:pt idx="17">
                  <c:v>40.433932999999996</c:v>
                </c:pt>
                <c:pt idx="18">
                  <c:v>44.971028000000004</c:v>
                </c:pt>
                <c:pt idx="19">
                  <c:v>32.617392444537003</c:v>
                </c:pt>
                <c:pt idx="20">
                  <c:v>40.737873565161799</c:v>
                </c:pt>
                <c:pt idx="21">
                  <c:v>52.5549780100948</c:v>
                </c:pt>
                <c:pt idx="22">
                  <c:v>50.394700656850269</c:v>
                </c:pt>
                <c:pt idx="23">
                  <c:v>52.528848426433129</c:v>
                </c:pt>
                <c:pt idx="24">
                  <c:v>54.793957682024143</c:v>
                </c:pt>
                <c:pt idx="25">
                  <c:v>28</c:v>
                </c:pt>
                <c:pt idx="26">
                  <c:v>48</c:v>
                </c:pt>
                <c:pt idx="27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045-477E-90DE-ADB63122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33257664"/>
        <c:axId val="533258320"/>
      </c:barChart>
      <c:catAx>
        <c:axId val="533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8320"/>
        <c:crosses val="autoZero"/>
        <c:auto val="1"/>
        <c:lblAlgn val="ctr"/>
        <c:lblOffset val="100"/>
        <c:noMultiLvlLbl val="0"/>
      </c:catAx>
      <c:valAx>
        <c:axId val="533258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Capacity</a:t>
                </a:r>
                <a:r>
                  <a:rPr lang="en-US" sz="1400" b="1" baseline="0">
                    <a:solidFill>
                      <a:sysClr val="windowText" lastClr="000000"/>
                    </a:solidFill>
                    <a:latin typeface="Roboto" panose="02000000000000000000" pitchFamily="2" charset="0"/>
                    <a:ea typeface="Roboto" panose="02000000000000000000" pitchFamily="2" charset="0"/>
                  </a:rPr>
                  <a:t> (GW)</a:t>
                </a:r>
                <a:endParaRPr lang="en-US" sz="1400" b="1">
                  <a:solidFill>
                    <a:sysClr val="windowText" lastClr="000000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c:rich>
          </c:tx>
          <c:layout>
            <c:manualLayout>
              <c:xMode val="edge"/>
              <c:yMode val="edge"/>
              <c:x val="4.0145728052650136E-3"/>
              <c:y val="0.30250603972798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533257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63499</xdr:colOff>
      <xdr:row>28</xdr:row>
      <xdr:rowOff>108857</xdr:rowOff>
    </xdr:from>
    <xdr:to>
      <xdr:col>21</xdr:col>
      <xdr:colOff>172080</xdr:colOff>
      <xdr:row>54</xdr:row>
      <xdr:rowOff>130193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CD291D5-45B1-4CAB-BDD0-A1F59FB1852D}"/>
            </a:ext>
          </a:extLst>
        </xdr:cNvPr>
        <xdr:cNvGrpSpPr/>
      </xdr:nvGrpSpPr>
      <xdr:grpSpPr>
        <a:xfrm>
          <a:off x="3528785" y="5188857"/>
          <a:ext cx="9833152" cy="4738479"/>
          <a:chOff x="5662386" y="6168571"/>
          <a:chExt cx="9833152" cy="4738479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0A952E4-5255-5D69-4D0F-74155D52971C}"/>
              </a:ext>
            </a:extLst>
          </xdr:cNvPr>
          <xdr:cNvGrpSpPr/>
        </xdr:nvGrpSpPr>
        <xdr:grpSpPr>
          <a:xfrm>
            <a:off x="14030476" y="6807518"/>
            <a:ext cx="1465062" cy="3175238"/>
            <a:chOff x="6607742" y="1890798"/>
            <a:chExt cx="1463248" cy="3262367"/>
          </a:xfrm>
        </xdr:grpSpPr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EF5E1073-DD67-7885-503A-18D38369715F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6" name="Group 25">
                <a:extLst>
                  <a:ext uri="{FF2B5EF4-FFF2-40B4-BE49-F238E27FC236}">
                    <a16:creationId xmlns:a16="http://schemas.microsoft.com/office/drawing/2014/main" id="{81DC58B7-1E05-635A-2E24-2FAD68F08A97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CBBD36A6-65FB-4FE0-673C-B944B2B7634C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74F2BEC5-8666-54DC-C891-69B6779B953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7C4C791D-D81D-C090-0B87-850449482A0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4" name="Rectangle 33">
                  <a:extLst>
                    <a:ext uri="{FF2B5EF4-FFF2-40B4-BE49-F238E27FC236}">
                      <a16:creationId xmlns:a16="http://schemas.microsoft.com/office/drawing/2014/main" id="{1FD7D797-64A6-7679-CFF1-3D1FFB7F728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30E856C2-26A0-9822-9635-98EA1A6318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CCAF3057-3B8D-E199-4D06-E41DF46B827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1CCAEE90-7FBA-FC86-6567-C3E4ECD23E7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AB2A3D49-55F2-EFAF-0169-FB7F5125AE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F3C93568-593C-46A0-B21A-A54C492A3842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8F95EA2C-3556-4912-8B89-BD64AFAF550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97904882-982A-6D06-DEFE-5C87492122E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F59502CA-4307-C218-EE73-D117AE0B6B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BDF3E72C-2968-331F-8C0E-39378AB4086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F57DA9D6-6004-95A0-E540-259BDC2BE9E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5E6BD741-2B33-0776-8D43-8CB6920E654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F356A509-FA26-1D32-AD49-01CEED72085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D9A45C67-1DF2-C12A-7237-F9854EF93A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29F6E6E8-60EB-B86D-344E-53DE29E0353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803354C6-E5A9-65BE-8FC2-C3976674131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8B12124E-8AC9-05F2-E059-1A77DAF482B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D9649775-608F-5ECD-8A92-81579C61A2A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F5B64C1F-9A7C-DF24-96D1-26D6E1638DB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C3E959A2-3592-AB9B-104F-FA84B1BB9B4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20D3E903-201C-5F59-0228-4EA7EAC6C4F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C11A143E-B34C-447A-D6C4-9757C86678D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258036FE-FACF-3D94-84E6-F695F0C5223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EFB04EB5-F9E4-75AB-55FA-7633BB23D80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6F44AF99-65C6-C799-B41F-CA29E6DEFDD5}"/>
              </a:ext>
            </a:extLst>
          </xdr:cNvPr>
          <xdr:cNvGraphicFramePr>
            <a:graphicFrameLocks/>
          </xdr:cNvGraphicFramePr>
        </xdr:nvGraphicFramePr>
        <xdr:xfrm>
          <a:off x="5662386" y="6168571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63499</xdr:colOff>
      <xdr:row>28</xdr:row>
      <xdr:rowOff>108857</xdr:rowOff>
    </xdr:from>
    <xdr:to>
      <xdr:col>21</xdr:col>
      <xdr:colOff>172080</xdr:colOff>
      <xdr:row>54</xdr:row>
      <xdr:rowOff>130193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628AC86-F355-4939-A855-47DC6FA1047C}"/>
            </a:ext>
          </a:extLst>
        </xdr:cNvPr>
        <xdr:cNvGrpSpPr/>
      </xdr:nvGrpSpPr>
      <xdr:grpSpPr>
        <a:xfrm>
          <a:off x="3528785" y="5188857"/>
          <a:ext cx="9833152" cy="4738479"/>
          <a:chOff x="5662386" y="6168571"/>
          <a:chExt cx="9833152" cy="4738479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5F0C8947-977E-A264-5CB6-FEE29157D8A7}"/>
              </a:ext>
            </a:extLst>
          </xdr:cNvPr>
          <xdr:cNvGrpSpPr/>
        </xdr:nvGrpSpPr>
        <xdr:grpSpPr>
          <a:xfrm>
            <a:off x="14030476" y="6807518"/>
            <a:ext cx="1465062" cy="3175238"/>
            <a:chOff x="6607742" y="1890798"/>
            <a:chExt cx="1463248" cy="3262367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899DAD22-8B9C-9DEA-5DEC-0F3CD0D085C8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D1D12072-6621-067B-D077-0EEF493B9D14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FA806CB1-6159-85DE-CF93-AB8BB95A9418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DD6B7F9D-E010-F76E-C5AC-279D67D084F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9C81EC8C-4B79-9CE9-84CC-73B9F9EC14C7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8E58EA63-1AB8-0A31-BEED-69896E97CB7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BED84907-03B4-9475-0FDD-64CEBCB78EB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F58398CD-417C-B759-4BDC-3F983521CEE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20AD995A-C289-3844-DA78-3B897CF44B4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EAAD9F93-E05E-85A6-55BE-45625268D8B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EE1AFAEA-F1D8-5FDC-1D9B-6BE25FB889C8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A8D2966A-0C09-F574-1ECF-25B897C7AE7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BEA03A0F-2343-CC81-C4B0-764952DCCBB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5BC5B5BF-E178-BE48-587D-950FAD507B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4C473046-118B-F9FB-0B94-FBF6F70D77C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1DA63FFC-920E-D27B-4A18-3EC7A9B344C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7C4A5F5B-F7DB-442B-B2EE-16F32CC43A4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479EDC36-48CB-FFEA-FC22-AAAC2DC8A2A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9B6B59DE-1285-B91A-C86A-C7999273586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4188DF4-0365-BDF6-3ACF-DA449BE751A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BD50C430-60B5-0827-BA89-11424C6A2BD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B185A605-F8C4-65C5-2522-C94D88FB5C1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1CED2322-C100-F585-81FD-8DC0E252EFD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F3038F94-F0CE-B2B8-284D-730F0A8AB0F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AB8E734C-BD8E-AA7D-5BE6-F4B6041E98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E7B371D0-9825-FC9C-23A2-EFB1A542C67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246F750C-6EC1-1FDA-9AB6-EC0347A0028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27E041A7-17E0-BAC3-2C30-C1CE0078B20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A7363646-626C-2886-2A72-9C5203B1E3E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7948D5C1-9309-4325-CEA9-4F2DA1ACD674}"/>
              </a:ext>
            </a:extLst>
          </xdr:cNvPr>
          <xdr:cNvGraphicFramePr>
            <a:graphicFrameLocks/>
          </xdr:cNvGraphicFramePr>
        </xdr:nvGraphicFramePr>
        <xdr:xfrm>
          <a:off x="5662386" y="6168571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444503</xdr:colOff>
      <xdr:row>26</xdr:row>
      <xdr:rowOff>27214</xdr:rowOff>
    </xdr:from>
    <xdr:to>
      <xdr:col>19</xdr:col>
      <xdr:colOff>8791</xdr:colOff>
      <xdr:row>52</xdr:row>
      <xdr:rowOff>48550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3FA1331-4C34-49E3-A054-7D2D30840571}"/>
            </a:ext>
          </a:extLst>
        </xdr:cNvPr>
        <xdr:cNvGrpSpPr/>
      </xdr:nvGrpSpPr>
      <xdr:grpSpPr>
        <a:xfrm>
          <a:off x="2267860" y="4744357"/>
          <a:ext cx="9715217" cy="4738479"/>
          <a:chOff x="5780321" y="5851071"/>
          <a:chExt cx="9715217" cy="4738479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22A7A7EF-2009-E286-2F13-5A3DEA935B5C}"/>
              </a:ext>
            </a:extLst>
          </xdr:cNvPr>
          <xdr:cNvGraphicFramePr>
            <a:graphicFrameLocks/>
          </xdr:cNvGraphicFramePr>
        </xdr:nvGraphicFramePr>
        <xdr:xfrm>
          <a:off x="5780321" y="5851071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35D59572-1538-D47A-3E4D-D10ABAEC5B71}"/>
              </a:ext>
            </a:extLst>
          </xdr:cNvPr>
          <xdr:cNvGrpSpPr/>
        </xdr:nvGrpSpPr>
        <xdr:grpSpPr>
          <a:xfrm>
            <a:off x="14030476" y="6807518"/>
            <a:ext cx="1465062" cy="3175238"/>
            <a:chOff x="6607742" y="1890798"/>
            <a:chExt cx="1463248" cy="3262367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AD267E1A-FB23-CAC2-0848-C3C49A060BBE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AB1AB932-87EB-9449-F6E3-33E9919BE197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93DC96C3-5177-706E-A5BA-E798F87A72B2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F63F8D92-4EEB-A08B-E3B6-C441FE9C6F68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2495055A-CDCD-8644-2B47-2598CBC4199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8BF1DD51-3D36-0241-35B2-72645C9E6EF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3F6AE544-3170-E026-3062-0181CAE509A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15E89E1F-844C-CA38-6F67-D39781D3D3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50B9F5FD-9F34-1F1F-73DE-53F8DDA9DB2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D0593F6C-526B-2E12-3D35-25D62884775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D8008A44-3A35-61EE-F3D3-E5DD41EC534A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2D1FAE74-6F9D-0793-2A32-6B230FDEF9A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4355B322-E8A3-602F-6D42-77ADCFCB609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730DC7EA-9FA9-553F-0EB7-E3FFECA58BF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FC183DFE-D73F-9762-5DA7-BD1EDAF84FA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8D1E6722-8E80-9600-C115-201F9E064EF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1539DC1A-CA01-E6A9-86C4-FE934A1745E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BFC443F5-4DCE-20D2-56F2-E8B3DB41520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1E4D6B3D-A86F-AC59-433C-136C5F80015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21F41A3A-D542-A213-5389-C25B695B222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A3492B7B-DC38-BF22-45A0-58A79120B3F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CBDDB102-562E-F376-4792-7C63533702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9410B3BD-51F1-6C3B-CF4A-09205CD4995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F6532EC3-7C50-234D-1C51-8A3F4C7A431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63FDB8AF-E740-B020-5B01-1CEB11C0DCE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7C1C15AA-45D1-CB07-6FCA-F34FF2B2C4B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BA3BDA97-01BC-F478-F74B-6E3C4F3ABD7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342A7CBE-2E92-071E-1E85-BE5190345AF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34ADD78A-5275-ABE3-A4D4-3E39663032A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98777</xdr:colOff>
      <xdr:row>32</xdr:row>
      <xdr:rowOff>38303</xdr:rowOff>
    </xdr:from>
    <xdr:to>
      <xdr:col>90</xdr:col>
      <xdr:colOff>151721</xdr:colOff>
      <xdr:row>58</xdr:row>
      <xdr:rowOff>59638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8E0D3CC5-C3EC-7238-5F32-EBD8D2BA8DAB}"/>
            </a:ext>
          </a:extLst>
        </xdr:cNvPr>
        <xdr:cNvGrpSpPr/>
      </xdr:nvGrpSpPr>
      <xdr:grpSpPr>
        <a:xfrm>
          <a:off x="45739402" y="5964970"/>
          <a:ext cx="11615236" cy="4836751"/>
          <a:chOff x="3528785" y="5370286"/>
          <a:chExt cx="10200848" cy="4738478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8B186543-A86A-30B2-343A-6F058C053CCC}"/>
              </a:ext>
            </a:extLst>
          </xdr:cNvPr>
          <xdr:cNvGraphicFramePr>
            <a:graphicFrameLocks/>
          </xdr:cNvGraphicFramePr>
        </xdr:nvGraphicFramePr>
        <xdr:xfrm>
          <a:off x="3528785" y="5370286"/>
          <a:ext cx="8376557" cy="47384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34" name="Group 33">
            <a:extLst>
              <a:ext uri="{FF2B5EF4-FFF2-40B4-BE49-F238E27FC236}">
                <a16:creationId xmlns:a16="http://schemas.microsoft.com/office/drawing/2014/main" id="{165DA1B4-E709-4888-988A-6EEE78BB521E}"/>
              </a:ext>
            </a:extLst>
          </xdr:cNvPr>
          <xdr:cNvGrpSpPr/>
        </xdr:nvGrpSpPr>
        <xdr:grpSpPr>
          <a:xfrm>
            <a:off x="12264571" y="5805714"/>
            <a:ext cx="1465062" cy="3423546"/>
            <a:chOff x="14071864" y="5504656"/>
            <a:chExt cx="1465630" cy="3445092"/>
          </a:xfrm>
        </xdr:grpSpPr>
        <xdr:grpSp>
          <xdr:nvGrpSpPr>
            <xdr:cNvPr id="35" name="Group 34">
              <a:extLst>
                <a:ext uri="{FF2B5EF4-FFF2-40B4-BE49-F238E27FC236}">
                  <a16:creationId xmlns:a16="http://schemas.microsoft.com/office/drawing/2014/main" id="{E87C321E-FFB4-8A72-DFD8-5D7BB9EA2A8E}"/>
                </a:ext>
              </a:extLst>
            </xdr:cNvPr>
            <xdr:cNvGrpSpPr/>
          </xdr:nvGrpSpPr>
          <xdr:grpSpPr>
            <a:xfrm>
              <a:off x="14071864" y="5754099"/>
              <a:ext cx="1465630" cy="3195649"/>
              <a:chOff x="6607742" y="1890798"/>
              <a:chExt cx="1463248" cy="3262367"/>
            </a:xfrm>
          </xdr:grpSpPr>
          <xdr:grpSp>
            <xdr:nvGrpSpPr>
              <xdr:cNvPr id="38" name="Group 37">
                <a:extLst>
                  <a:ext uri="{FF2B5EF4-FFF2-40B4-BE49-F238E27FC236}">
                    <a16:creationId xmlns:a16="http://schemas.microsoft.com/office/drawing/2014/main" id="{A55FF549-3570-7FAC-EC44-C37469BE1209}"/>
                  </a:ext>
                </a:extLst>
              </xdr:cNvPr>
              <xdr:cNvGrpSpPr/>
            </xdr:nvGrpSpPr>
            <xdr:grpSpPr>
              <a:xfrm>
                <a:off x="6609797" y="1890798"/>
                <a:ext cx="1461193" cy="961092"/>
                <a:chOff x="6197358" y="2071228"/>
                <a:chExt cx="1461193" cy="961092"/>
              </a:xfrm>
            </xdr:grpSpPr>
            <xdr:grpSp>
              <xdr:nvGrpSpPr>
                <xdr:cNvPr id="58" name="Group 57">
                  <a:extLst>
                    <a:ext uri="{FF2B5EF4-FFF2-40B4-BE49-F238E27FC236}">
                      <a16:creationId xmlns:a16="http://schemas.microsoft.com/office/drawing/2014/main" id="{D7A95C1F-C552-6B39-1A75-2B6E34029653}"/>
                    </a:ext>
                  </a:extLst>
                </xdr:cNvPr>
                <xdr:cNvGrpSpPr/>
              </xdr:nvGrpSpPr>
              <xdr:grpSpPr>
                <a:xfrm>
                  <a:off x="6197358" y="2574193"/>
                  <a:ext cx="1160151" cy="458127"/>
                  <a:chOff x="8505474" y="1659921"/>
                  <a:chExt cx="1160151" cy="458127"/>
                </a:xfrm>
              </xdr:grpSpPr>
              <xdr:sp macro="" textlink="">
                <xdr:nvSpPr>
                  <xdr:cNvPr id="63" name="Rectangle 62">
                    <a:extLst>
                      <a:ext uri="{FF2B5EF4-FFF2-40B4-BE49-F238E27FC236}">
                        <a16:creationId xmlns:a16="http://schemas.microsoft.com/office/drawing/2014/main" id="{487D6A97-58F0-550A-DFFA-657B8E4FAB11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505474" y="1699783"/>
                    <a:ext cx="145708" cy="130637"/>
                  </a:xfrm>
                  <a:prstGeom prst="rect">
                    <a:avLst/>
                  </a:prstGeom>
                  <a:solidFill>
                    <a:srgbClr val="FFC000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 sz="13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64" name="Rectangle 63">
                    <a:extLst>
                      <a:ext uri="{FF2B5EF4-FFF2-40B4-BE49-F238E27FC236}">
                        <a16:creationId xmlns:a16="http://schemas.microsoft.com/office/drawing/2014/main" id="{9E6DB1B0-870B-54FD-9119-4B2AA36D8931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707387" y="1659921"/>
                    <a:ext cx="958238" cy="19957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Solar Utility</a:t>
                    </a:r>
                  </a:p>
                </xdr:txBody>
              </xdr:sp>
              <xdr:sp macro="" textlink="">
                <xdr:nvSpPr>
                  <xdr:cNvPr id="65" name="Rectangle 64">
                    <a:extLst>
                      <a:ext uri="{FF2B5EF4-FFF2-40B4-BE49-F238E27FC236}">
                        <a16:creationId xmlns:a16="http://schemas.microsoft.com/office/drawing/2014/main" id="{7E85E43E-DB45-C592-D78E-58AE15FB2041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505474" y="1952289"/>
                    <a:ext cx="145708" cy="130637"/>
                  </a:xfrm>
                  <a:prstGeom prst="rect">
                    <a:avLst/>
                  </a:prstGeom>
                  <a:solidFill>
                    <a:srgbClr val="92D050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 sz="13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66" name="Rectangle 65">
                    <a:extLst>
                      <a:ext uri="{FF2B5EF4-FFF2-40B4-BE49-F238E27FC236}">
                        <a16:creationId xmlns:a16="http://schemas.microsoft.com/office/drawing/2014/main" id="{B36B8ED3-42DD-F2A1-7CF7-5BBBFFCC90F5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707387" y="1918475"/>
                    <a:ext cx="415509" cy="19957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Wind</a:t>
                    </a:r>
                  </a:p>
                </xdr:txBody>
              </xdr:sp>
            </xdr:grpSp>
            <xdr:sp macro="" textlink="">
              <xdr:nvSpPr>
                <xdr:cNvPr id="59" name="Rectangle 58">
                  <a:extLst>
                    <a:ext uri="{FF2B5EF4-FFF2-40B4-BE49-F238E27FC236}">
                      <a16:creationId xmlns:a16="http://schemas.microsoft.com/office/drawing/2014/main" id="{33DDEE36-8751-F8DE-00F6-33F21130EE8B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97358" y="2106554"/>
                  <a:ext cx="145708" cy="130637"/>
                </a:xfrm>
                <a:prstGeom prst="rect">
                  <a:avLst/>
                </a:prstGeom>
                <a:solidFill>
                  <a:srgbClr val="EF71E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60" name="Rectangle 59">
                  <a:extLst>
                    <a:ext uri="{FF2B5EF4-FFF2-40B4-BE49-F238E27FC236}">
                      <a16:creationId xmlns:a16="http://schemas.microsoft.com/office/drawing/2014/main" id="{250605B8-2A62-556D-E3E9-76880A8D642C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99270" y="2071228"/>
                  <a:ext cx="1259281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Hydrogen</a:t>
                  </a:r>
                </a:p>
              </xdr:txBody>
            </xdr:sp>
            <xdr:sp macro="" textlink="">
              <xdr:nvSpPr>
                <xdr:cNvPr id="61" name="Rectangle 60">
                  <a:extLst>
                    <a:ext uri="{FF2B5EF4-FFF2-40B4-BE49-F238E27FC236}">
                      <a16:creationId xmlns:a16="http://schemas.microsoft.com/office/drawing/2014/main" id="{D5EAACB3-04A1-A410-ACD9-025820091BB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97358" y="2363595"/>
                  <a:ext cx="145708" cy="130637"/>
                </a:xfrm>
                <a:prstGeom prst="rect">
                  <a:avLst/>
                </a:prstGeom>
                <a:solidFill>
                  <a:srgbClr val="FFE69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62" name="Rectangle 61">
                  <a:extLst>
                    <a:ext uri="{FF2B5EF4-FFF2-40B4-BE49-F238E27FC236}">
                      <a16:creationId xmlns:a16="http://schemas.microsoft.com/office/drawing/2014/main" id="{DB24C80F-9E26-FE1C-0DD1-BDA684581D7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99270" y="2325245"/>
                  <a:ext cx="1237605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Distributed</a:t>
                  </a:r>
                </a:p>
              </xdr:txBody>
            </xdr:sp>
          </xdr:grpSp>
          <xdr:grpSp>
            <xdr:nvGrpSpPr>
              <xdr:cNvPr id="39" name="Group 38">
                <a:extLst>
                  <a:ext uri="{FF2B5EF4-FFF2-40B4-BE49-F238E27FC236}">
                    <a16:creationId xmlns:a16="http://schemas.microsoft.com/office/drawing/2014/main" id="{B68B3013-21C7-2BA2-78C1-2DDC75907F66}"/>
                  </a:ext>
                </a:extLst>
              </xdr:cNvPr>
              <xdr:cNvGrpSpPr/>
            </xdr:nvGrpSpPr>
            <xdr:grpSpPr>
              <a:xfrm>
                <a:off x="6607742" y="2906334"/>
                <a:ext cx="1439518" cy="2246831"/>
                <a:chOff x="8505474" y="2428021"/>
                <a:chExt cx="1439518" cy="2246831"/>
              </a:xfrm>
            </xdr:grpSpPr>
            <xdr:sp macro="" textlink="">
              <xdr:nvSpPr>
                <xdr:cNvPr id="40" name="Rectangle 39">
                  <a:extLst>
                    <a:ext uri="{FF2B5EF4-FFF2-40B4-BE49-F238E27FC236}">
                      <a16:creationId xmlns:a16="http://schemas.microsoft.com/office/drawing/2014/main" id="{80FD3688-F79E-2FA0-25D3-5B2841000DE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466371"/>
                  <a:ext cx="145708" cy="130637"/>
                </a:xfrm>
                <a:prstGeom prst="rect">
                  <a:avLst/>
                </a:prstGeom>
                <a:solidFill>
                  <a:srgbClr val="C7540E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1" name="Rectangle 40">
                  <a:extLst>
                    <a:ext uri="{FF2B5EF4-FFF2-40B4-BE49-F238E27FC236}">
                      <a16:creationId xmlns:a16="http://schemas.microsoft.com/office/drawing/2014/main" id="{2CC8D8D0-7F0A-F141-14D1-724AE76C06C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6" y="2428021"/>
                  <a:ext cx="804527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NGGT</a:t>
                  </a:r>
                </a:p>
              </xdr:txBody>
            </xdr:sp>
            <xdr:sp macro="" textlink="">
              <xdr:nvSpPr>
                <xdr:cNvPr id="42" name="Rectangle 41">
                  <a:extLst>
                    <a:ext uri="{FF2B5EF4-FFF2-40B4-BE49-F238E27FC236}">
                      <a16:creationId xmlns:a16="http://schemas.microsoft.com/office/drawing/2014/main" id="{7F45BAC6-39D4-0CE6-59BB-B23C9B4A96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972346"/>
                  <a:ext cx="145708" cy="130637"/>
                </a:xfrm>
                <a:prstGeom prst="rect">
                  <a:avLst/>
                </a:prstGeom>
                <a:solidFill>
                  <a:srgbClr val="F79646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3" name="Rectangle 42">
                  <a:extLst>
                    <a:ext uri="{FF2B5EF4-FFF2-40B4-BE49-F238E27FC236}">
                      <a16:creationId xmlns:a16="http://schemas.microsoft.com/office/drawing/2014/main" id="{1571FC99-B6EF-A9F8-EC39-F204791B3A1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2930972"/>
                  <a:ext cx="1157772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NGCC</a:t>
                  </a:r>
                </a:p>
              </xdr:txBody>
            </xdr:sp>
            <xdr:sp macro="" textlink="">
              <xdr:nvSpPr>
                <xdr:cNvPr id="44" name="Rectangle 43">
                  <a:extLst>
                    <a:ext uri="{FF2B5EF4-FFF2-40B4-BE49-F238E27FC236}">
                      <a16:creationId xmlns:a16="http://schemas.microsoft.com/office/drawing/2014/main" id="{CE3B4F58-258C-B942-EB0B-A107CC66C81A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718599"/>
                  <a:ext cx="145708" cy="130637"/>
                </a:xfrm>
                <a:prstGeom prst="rect">
                  <a:avLst/>
                </a:prstGeom>
                <a:solidFill>
                  <a:srgbClr val="FCD5B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5" name="Rectangle 44">
                  <a:extLst>
                    <a:ext uri="{FF2B5EF4-FFF2-40B4-BE49-F238E27FC236}">
                      <a16:creationId xmlns:a16="http://schemas.microsoft.com/office/drawing/2014/main" id="{ADB6B3E4-E8DF-570F-3DF5-64DDE19A3DDA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2684785"/>
                  <a:ext cx="112248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NGCC CCS</a:t>
                  </a:r>
                </a:p>
              </xdr:txBody>
            </xdr:sp>
            <xdr:sp macro="" textlink="">
              <xdr:nvSpPr>
                <xdr:cNvPr id="46" name="Rectangle 45">
                  <a:extLst>
                    <a:ext uri="{FF2B5EF4-FFF2-40B4-BE49-F238E27FC236}">
                      <a16:creationId xmlns:a16="http://schemas.microsoft.com/office/drawing/2014/main" id="{DBF62C12-F6F3-6543-AB3D-8D32D39A7C9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234471"/>
                  <a:ext cx="145708" cy="130637"/>
                </a:xfrm>
                <a:prstGeom prst="rect">
                  <a:avLst/>
                </a:prstGeom>
                <a:solidFill>
                  <a:srgbClr val="DCE6F2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7" name="Rectangle 46">
                  <a:extLst>
                    <a:ext uri="{FF2B5EF4-FFF2-40B4-BE49-F238E27FC236}">
                      <a16:creationId xmlns:a16="http://schemas.microsoft.com/office/drawing/2014/main" id="{876CEF97-8724-6645-E4AE-0DA3C9CED0C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197633"/>
                  <a:ext cx="781634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Coal CCS</a:t>
                  </a:r>
                </a:p>
              </xdr:txBody>
            </xdr:sp>
            <xdr:sp macro="" textlink="">
              <xdr:nvSpPr>
                <xdr:cNvPr id="48" name="Rectangle 47">
                  <a:extLst>
                    <a:ext uri="{FF2B5EF4-FFF2-40B4-BE49-F238E27FC236}">
                      <a16:creationId xmlns:a16="http://schemas.microsoft.com/office/drawing/2014/main" id="{C7AFC0F2-DCF7-02A3-3FC0-B7DD662155F3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491512"/>
                  <a:ext cx="145708" cy="130637"/>
                </a:xfrm>
                <a:prstGeom prst="rect">
                  <a:avLst/>
                </a:prstGeom>
                <a:solidFill>
                  <a:srgbClr val="40689C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49" name="Rectangle 48">
                  <a:extLst>
                    <a:ext uri="{FF2B5EF4-FFF2-40B4-BE49-F238E27FC236}">
                      <a16:creationId xmlns:a16="http://schemas.microsoft.com/office/drawing/2014/main" id="{CA06C13C-3439-C51C-F085-D8A2D21B1DA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451651"/>
                  <a:ext cx="781634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Coal</a:t>
                  </a:r>
                </a:p>
              </xdr:txBody>
            </xdr:sp>
            <xdr:sp macro="" textlink="">
              <xdr:nvSpPr>
                <xdr:cNvPr id="50" name="Rectangle 49">
                  <a:extLst>
                    <a:ext uri="{FF2B5EF4-FFF2-40B4-BE49-F238E27FC236}">
                      <a16:creationId xmlns:a16="http://schemas.microsoft.com/office/drawing/2014/main" id="{DB472595-8CF0-46C5-6048-2145CBF6900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742506"/>
                  <a:ext cx="145708" cy="130637"/>
                </a:xfrm>
                <a:prstGeom prst="rect">
                  <a:avLst/>
                </a:prstGeom>
                <a:solidFill>
                  <a:srgbClr val="C5E0B4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51" name="Rectangle 50">
                  <a:extLst>
                    <a:ext uri="{FF2B5EF4-FFF2-40B4-BE49-F238E27FC236}">
                      <a16:creationId xmlns:a16="http://schemas.microsoft.com/office/drawing/2014/main" id="{31FA9C4B-709A-25E3-6ABE-7B199D42C47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707180"/>
                  <a:ext cx="1157772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BECCS</a:t>
                  </a:r>
                </a:p>
              </xdr:txBody>
            </xdr:sp>
            <xdr:sp macro="" textlink="">
              <xdr:nvSpPr>
                <xdr:cNvPr id="52" name="Rectangle 51">
                  <a:extLst>
                    <a:ext uri="{FF2B5EF4-FFF2-40B4-BE49-F238E27FC236}">
                      <a16:creationId xmlns:a16="http://schemas.microsoft.com/office/drawing/2014/main" id="{121EF2DD-3BBE-423D-85A9-EA52443A33B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001059"/>
                  <a:ext cx="145708" cy="130637"/>
                </a:xfrm>
                <a:prstGeom prst="rect">
                  <a:avLst/>
                </a:prstGeom>
                <a:solidFill>
                  <a:srgbClr val="77933C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53" name="Rectangle 52">
                  <a:extLst>
                    <a:ext uri="{FF2B5EF4-FFF2-40B4-BE49-F238E27FC236}">
                      <a16:creationId xmlns:a16="http://schemas.microsoft.com/office/drawing/2014/main" id="{A2CE1610-7285-518D-204F-01AAE549872A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6" y="3965733"/>
                  <a:ext cx="99694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Bio/Other</a:t>
                  </a:r>
                </a:p>
              </xdr:txBody>
            </xdr:sp>
            <xdr:sp macro="" textlink="">
              <xdr:nvSpPr>
                <xdr:cNvPr id="54" name="Rectangle 53">
                  <a:extLst>
                    <a:ext uri="{FF2B5EF4-FFF2-40B4-BE49-F238E27FC236}">
                      <a16:creationId xmlns:a16="http://schemas.microsoft.com/office/drawing/2014/main" id="{1A1E31C7-E039-838D-AA6B-DA441F513AA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258100"/>
                  <a:ext cx="145708" cy="130637"/>
                </a:xfrm>
                <a:prstGeom prst="rect">
                  <a:avLst/>
                </a:prstGeom>
                <a:solidFill>
                  <a:srgbClr val="4BACC6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55" name="Rectangle 54">
                  <a:extLst>
                    <a:ext uri="{FF2B5EF4-FFF2-40B4-BE49-F238E27FC236}">
                      <a16:creationId xmlns:a16="http://schemas.microsoft.com/office/drawing/2014/main" id="{B5673FD8-7BD0-C3B1-192A-7BF8EEB1E5EA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4221262"/>
                  <a:ext cx="99694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Hydro</a:t>
                  </a:r>
                </a:p>
              </xdr:txBody>
            </xdr:sp>
            <xdr:sp macro="" textlink="">
              <xdr:nvSpPr>
                <xdr:cNvPr id="56" name="Rectangle 55">
                  <a:extLst>
                    <a:ext uri="{FF2B5EF4-FFF2-40B4-BE49-F238E27FC236}">
                      <a16:creationId xmlns:a16="http://schemas.microsoft.com/office/drawing/2014/main" id="{599D3B85-E224-03C7-1E32-BD1FB4B9E0F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516654"/>
                  <a:ext cx="145708" cy="130637"/>
                </a:xfrm>
                <a:prstGeom prst="rect">
                  <a:avLst/>
                </a:prstGeom>
                <a:solidFill>
                  <a:srgbClr val="7F7F7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57" name="Rectangle 56">
                  <a:extLst>
                    <a:ext uri="{FF2B5EF4-FFF2-40B4-BE49-F238E27FC236}">
                      <a16:creationId xmlns:a16="http://schemas.microsoft.com/office/drawing/2014/main" id="{96BD952A-7321-758B-E701-D840757DFA0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4475279"/>
                  <a:ext cx="1237605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Nuclear</a:t>
                  </a:r>
                </a:p>
              </xdr:txBody>
            </xdr:sp>
          </xdr:grpSp>
        </xdr:grpSp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C9E16FD3-8B96-01AD-344F-AABFD2A099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73187" y="5539260"/>
              <a:ext cx="145945" cy="127965"/>
            </a:xfrm>
            <a:prstGeom prst="rect">
              <a:avLst/>
            </a:prstGeom>
            <a:solidFill>
              <a:srgbClr val="A440DC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 sz="130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</a:endParaRPr>
            </a:p>
          </xdr:txBody>
        </xdr:sp>
        <xdr:sp macro="" textlink="">
          <xdr:nvSpPr>
            <xdr:cNvPr id="37" name="Rectangle 36">
              <a:extLst>
                <a:ext uri="{FF2B5EF4-FFF2-40B4-BE49-F238E27FC236}">
                  <a16:creationId xmlns:a16="http://schemas.microsoft.com/office/drawing/2014/main" id="{20701589-DE25-71C5-B272-D4246714F5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275428" y="5504656"/>
              <a:ext cx="1261331" cy="19549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0" tIns="0" rIns="0" bIns="0" numCol="1" anchor="t" anchorCtr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300" b="0" i="0" u="none" strike="noStrike" cap="none" normalizeH="0" baseline="0">
                  <a:ln>
                    <a:noFill/>
                  </a:ln>
                  <a:effectLst/>
                  <a:latin typeface="Roboto" panose="02000000000000000000" pitchFamily="2" charset="0"/>
                  <a:ea typeface="Roboto" panose="02000000000000000000" pitchFamily="2" charset="0"/>
                </a:rPr>
                <a:t>Energy Storage</a:t>
              </a:r>
            </a:p>
          </xdr:txBody>
        </xdr:sp>
      </xdr:grpSp>
    </xdr:grpSp>
    <xdr:clientData/>
  </xdr:twoCellAnchor>
  <xdr:twoCellAnchor>
    <xdr:from>
      <xdr:col>79</xdr:col>
      <xdr:colOff>141613</xdr:colOff>
      <xdr:row>3</xdr:row>
      <xdr:rowOff>116113</xdr:rowOff>
    </xdr:from>
    <xdr:to>
      <xdr:col>92</xdr:col>
      <xdr:colOff>569341</xdr:colOff>
      <xdr:row>31</xdr:row>
      <xdr:rowOff>65313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6A7E83-DAD6-7A41-B63C-F2C5832FB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387049</xdr:colOff>
      <xdr:row>60</xdr:row>
      <xdr:rowOff>105834</xdr:rowOff>
    </xdr:from>
    <xdr:to>
      <xdr:col>83</xdr:col>
      <xdr:colOff>580935</xdr:colOff>
      <xdr:row>88</xdr:row>
      <xdr:rowOff>60073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8552F0-7A0D-4172-9ACE-2E5232AB4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0.70967</cdr:x>
      <cdr:y>0.79943</cdr:y>
    </cdr:from>
    <cdr:to>
      <cdr:x>0.86276</cdr:x>
      <cdr:y>0.86797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3D5795-DCE9-2D40-9E0E-20E31B056400}"/>
            </a:ext>
          </a:extLst>
        </cdr:cNvPr>
        <cdr:cNvSpPr txBox="1"/>
      </cdr:nvSpPr>
      <cdr:spPr>
        <a:xfrm xmlns:a="http://schemas.openxmlformats.org/drawingml/2006/main">
          <a:off x="5710501" y="4020474"/>
          <a:ext cx="1231872" cy="344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EAE51"/>
              </a:solidFill>
              <a:latin typeface="Roboto" panose="02000000000000000000" pitchFamily="2" charset="0"/>
              <a:ea typeface="Roboto" panose="02000000000000000000" pitchFamily="2" charset="0"/>
            </a:rPr>
            <a:t>IRA</a:t>
          </a:r>
        </a:p>
      </cdr:txBody>
    </cdr:sp>
  </cdr:relSizeAnchor>
  <cdr:relSizeAnchor xmlns:cdr="http://schemas.openxmlformats.org/drawingml/2006/chartDrawing">
    <cdr:from>
      <cdr:x>0.50685</cdr:x>
      <cdr:y>0.10931</cdr:y>
    </cdr:from>
    <cdr:to>
      <cdr:x>0.65995</cdr:x>
      <cdr:y>0.17785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74BC7913-010E-AE42-6B55-885CDE258500}"/>
            </a:ext>
          </a:extLst>
        </cdr:cNvPr>
        <cdr:cNvSpPr txBox="1"/>
      </cdr:nvSpPr>
      <cdr:spPr>
        <a:xfrm xmlns:a="http://schemas.openxmlformats.org/drawingml/2006/main">
          <a:off x="4078514" y="549729"/>
          <a:ext cx="1231900" cy="3447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98B2D1"/>
              </a:solidFill>
              <a:latin typeface="Roboto" panose="02000000000000000000" pitchFamily="2" charset="0"/>
              <a:ea typeface="Roboto" panose="02000000000000000000" pitchFamily="2" charset="0"/>
            </a:rPr>
            <a:t>Reference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0.47293</cdr:x>
      <cdr:y>0.69661</cdr:y>
    </cdr:from>
    <cdr:to>
      <cdr:x>0.62602</cdr:x>
      <cdr:y>0.76515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3D5795-DCE9-2D40-9E0E-20E31B056400}"/>
            </a:ext>
          </a:extLst>
        </cdr:cNvPr>
        <cdr:cNvSpPr txBox="1"/>
      </cdr:nvSpPr>
      <cdr:spPr>
        <a:xfrm xmlns:a="http://schemas.openxmlformats.org/drawingml/2006/main">
          <a:off x="3805501" y="3503403"/>
          <a:ext cx="1231872" cy="3447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rgbClr val="FEAE51"/>
              </a:solidFill>
              <a:latin typeface="Roboto" panose="02000000000000000000" pitchFamily="2" charset="0"/>
              <a:ea typeface="Roboto" panose="02000000000000000000" pitchFamily="2" charset="0"/>
            </a:rPr>
            <a:t>IRA</a:t>
          </a:r>
        </a:p>
      </cdr:txBody>
    </cdr:sp>
  </cdr:relSizeAnchor>
  <cdr:relSizeAnchor xmlns:cdr="http://schemas.openxmlformats.org/drawingml/2006/chartDrawing">
    <cdr:from>
      <cdr:x>0.43921</cdr:x>
      <cdr:y>0.06602</cdr:y>
    </cdr:from>
    <cdr:to>
      <cdr:x>0.59231</cdr:x>
      <cdr:y>0.13456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74BC7913-010E-AE42-6B55-885CDE258500}"/>
            </a:ext>
          </a:extLst>
        </cdr:cNvPr>
        <cdr:cNvSpPr txBox="1"/>
      </cdr:nvSpPr>
      <cdr:spPr>
        <a:xfrm xmlns:a="http://schemas.openxmlformats.org/drawingml/2006/main">
          <a:off x="3534194" y="332028"/>
          <a:ext cx="1231953" cy="3447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1">
              <a:solidFill>
                <a:srgbClr val="98B2D1"/>
              </a:solidFill>
              <a:latin typeface="Roboto" panose="02000000000000000000" pitchFamily="2" charset="0"/>
              <a:ea typeface="Roboto" panose="02000000000000000000" pitchFamily="2" charset="0"/>
            </a:rPr>
            <a:t>Reference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492015</xdr:colOff>
      <xdr:row>39</xdr:row>
      <xdr:rowOff>81106</xdr:rowOff>
    </xdr:from>
    <xdr:to>
      <xdr:col>84</xdr:col>
      <xdr:colOff>338528</xdr:colOff>
      <xdr:row>78</xdr:row>
      <xdr:rowOff>169879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BA5D77E-DFA6-404F-A1D0-5E068E30BA99}"/>
            </a:ext>
          </a:extLst>
        </xdr:cNvPr>
        <xdr:cNvGrpSpPr/>
      </xdr:nvGrpSpPr>
      <xdr:grpSpPr>
        <a:xfrm>
          <a:off x="29754932" y="6960273"/>
          <a:ext cx="23923596" cy="6967939"/>
          <a:chOff x="12264571" y="5805714"/>
          <a:chExt cx="23033633" cy="7165384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48521FB7-7D1D-6E90-DDD5-D11D80747942}"/>
              </a:ext>
            </a:extLst>
          </xdr:cNvPr>
          <xdr:cNvGraphicFramePr>
            <a:graphicFrameLocks/>
          </xdr:cNvGraphicFramePr>
        </xdr:nvGraphicFramePr>
        <xdr:xfrm>
          <a:off x="26921647" y="8232620"/>
          <a:ext cx="8376557" cy="47384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C68381BA-3338-E2B3-2123-7D0DFFF72EE0}"/>
              </a:ext>
            </a:extLst>
          </xdr:cNvPr>
          <xdr:cNvGrpSpPr/>
        </xdr:nvGrpSpPr>
        <xdr:grpSpPr>
          <a:xfrm>
            <a:off x="12264571" y="5805714"/>
            <a:ext cx="1465062" cy="3423546"/>
            <a:chOff x="14071864" y="5504656"/>
            <a:chExt cx="1465630" cy="3445092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02BEF97D-F284-329E-DE30-D32AAC894DD7}"/>
                </a:ext>
              </a:extLst>
            </xdr:cNvPr>
            <xdr:cNvGrpSpPr/>
          </xdr:nvGrpSpPr>
          <xdr:grpSpPr>
            <a:xfrm>
              <a:off x="14071864" y="5754099"/>
              <a:ext cx="1465630" cy="3195649"/>
              <a:chOff x="6607742" y="1890798"/>
              <a:chExt cx="1463248" cy="3262367"/>
            </a:xfrm>
          </xdr:grpSpPr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8927444E-033D-40FC-C201-8208F927CE86}"/>
                  </a:ext>
                </a:extLst>
              </xdr:cNvPr>
              <xdr:cNvGrpSpPr/>
            </xdr:nvGrpSpPr>
            <xdr:grpSpPr>
              <a:xfrm>
                <a:off x="6609797" y="1890798"/>
                <a:ext cx="1461193" cy="961092"/>
                <a:chOff x="6197358" y="2071228"/>
                <a:chExt cx="1461193" cy="961092"/>
              </a:xfrm>
            </xdr:grpSpPr>
            <xdr:grpSp>
              <xdr:nvGrpSpPr>
                <xdr:cNvPr id="28" name="Group 27">
                  <a:extLst>
                    <a:ext uri="{FF2B5EF4-FFF2-40B4-BE49-F238E27FC236}">
                      <a16:creationId xmlns:a16="http://schemas.microsoft.com/office/drawing/2014/main" id="{F6C7C96E-5F3D-8FBA-81B9-49D6EAEBB362}"/>
                    </a:ext>
                  </a:extLst>
                </xdr:cNvPr>
                <xdr:cNvGrpSpPr/>
              </xdr:nvGrpSpPr>
              <xdr:grpSpPr>
                <a:xfrm>
                  <a:off x="6197358" y="2574193"/>
                  <a:ext cx="1160151" cy="458127"/>
                  <a:chOff x="8505474" y="1659921"/>
                  <a:chExt cx="1160151" cy="458127"/>
                </a:xfrm>
              </xdr:grpSpPr>
              <xdr:sp macro="" textlink="">
                <xdr:nvSpPr>
                  <xdr:cNvPr id="33" name="Rectangle 32">
                    <a:extLst>
                      <a:ext uri="{FF2B5EF4-FFF2-40B4-BE49-F238E27FC236}">
                        <a16:creationId xmlns:a16="http://schemas.microsoft.com/office/drawing/2014/main" id="{265187FD-99E5-70E7-3623-A744E45A318F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505474" y="1699783"/>
                    <a:ext cx="145708" cy="130637"/>
                  </a:xfrm>
                  <a:prstGeom prst="rect">
                    <a:avLst/>
                  </a:prstGeom>
                  <a:solidFill>
                    <a:srgbClr val="FFC000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 sz="13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34" name="Rectangle 33">
                    <a:extLst>
                      <a:ext uri="{FF2B5EF4-FFF2-40B4-BE49-F238E27FC236}">
                        <a16:creationId xmlns:a16="http://schemas.microsoft.com/office/drawing/2014/main" id="{D921A89E-FDBC-4E12-2C18-4BD2F5CAFD14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707387" y="1659921"/>
                    <a:ext cx="958238" cy="19957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Solar Utility</a:t>
                    </a:r>
                  </a:p>
                </xdr:txBody>
              </xdr:sp>
              <xdr:sp macro="" textlink="">
                <xdr:nvSpPr>
                  <xdr:cNvPr id="35" name="Rectangle 34">
                    <a:extLst>
                      <a:ext uri="{FF2B5EF4-FFF2-40B4-BE49-F238E27FC236}">
                        <a16:creationId xmlns:a16="http://schemas.microsoft.com/office/drawing/2014/main" id="{D8D5F7F2-E242-413F-28BC-0281021755F6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505474" y="1952289"/>
                    <a:ext cx="145708" cy="130637"/>
                  </a:xfrm>
                  <a:prstGeom prst="rect">
                    <a:avLst/>
                  </a:prstGeom>
                  <a:solidFill>
                    <a:srgbClr val="92D050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 sz="13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36" name="Rectangle 35">
                    <a:extLst>
                      <a:ext uri="{FF2B5EF4-FFF2-40B4-BE49-F238E27FC236}">
                        <a16:creationId xmlns:a16="http://schemas.microsoft.com/office/drawing/2014/main" id="{1F1D256A-03E4-7C6C-0D34-DC08EFD9027C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707387" y="1918475"/>
                    <a:ext cx="415509" cy="19957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Wind</a:t>
                    </a:r>
                  </a:p>
                </xdr:txBody>
              </xdr:sp>
            </xdr:grpSp>
            <xdr:sp macro="" textlink="">
              <xdr:nvSpPr>
                <xdr:cNvPr id="29" name="Rectangle 28">
                  <a:extLst>
                    <a:ext uri="{FF2B5EF4-FFF2-40B4-BE49-F238E27FC236}">
                      <a16:creationId xmlns:a16="http://schemas.microsoft.com/office/drawing/2014/main" id="{69CF8ED8-4BB8-085D-2700-DDC985759A4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97358" y="2106554"/>
                  <a:ext cx="145708" cy="130637"/>
                </a:xfrm>
                <a:prstGeom prst="rect">
                  <a:avLst/>
                </a:prstGeom>
                <a:solidFill>
                  <a:srgbClr val="EF71E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19B83F4B-98B0-B3CE-D61E-3B76CE4835D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99270" y="2071228"/>
                  <a:ext cx="1259281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Hydrogen</a:t>
                  </a: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AFFA1829-3481-4859-6602-EA46C97E98B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97358" y="2363595"/>
                  <a:ext cx="145708" cy="130637"/>
                </a:xfrm>
                <a:prstGeom prst="rect">
                  <a:avLst/>
                </a:prstGeom>
                <a:solidFill>
                  <a:srgbClr val="FFE69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D5462D7B-D482-ED0B-8FF5-8495E00C44C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99270" y="2325245"/>
                  <a:ext cx="1237605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Distributed</a:t>
                  </a:r>
                </a:p>
              </xdr:txBody>
            </xdr:sp>
          </xdr:grpSp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AE9FF754-7EAE-D845-E455-DCE88769C894}"/>
                  </a:ext>
                </a:extLst>
              </xdr:cNvPr>
              <xdr:cNvGrpSpPr/>
            </xdr:nvGrpSpPr>
            <xdr:grpSpPr>
              <a:xfrm>
                <a:off x="6607742" y="2906334"/>
                <a:ext cx="1439518" cy="2246831"/>
                <a:chOff x="8505474" y="2428021"/>
                <a:chExt cx="1439518" cy="2246831"/>
              </a:xfrm>
            </xdr:grpSpPr>
            <xdr:sp macro="" textlink="">
              <xdr:nvSpPr>
                <xdr:cNvPr id="10" name="Rectangle 9">
                  <a:extLst>
                    <a:ext uri="{FF2B5EF4-FFF2-40B4-BE49-F238E27FC236}">
                      <a16:creationId xmlns:a16="http://schemas.microsoft.com/office/drawing/2014/main" id="{4F47D4B4-1D1A-F9C4-AD4B-AF27C9A9B74D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466371"/>
                  <a:ext cx="145708" cy="130637"/>
                </a:xfrm>
                <a:prstGeom prst="rect">
                  <a:avLst/>
                </a:prstGeom>
                <a:solidFill>
                  <a:srgbClr val="C7540E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1" name="Rectangle 10">
                  <a:extLst>
                    <a:ext uri="{FF2B5EF4-FFF2-40B4-BE49-F238E27FC236}">
                      <a16:creationId xmlns:a16="http://schemas.microsoft.com/office/drawing/2014/main" id="{117620E3-08F4-44A7-F709-94FAD0F35B8D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6" y="2428021"/>
                  <a:ext cx="804527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NGGT</a:t>
                  </a:r>
                </a:p>
              </xdr:txBody>
            </xdr:sp>
            <xdr:sp macro="" textlink="">
              <xdr:nvSpPr>
                <xdr:cNvPr id="12" name="Rectangle 11">
                  <a:extLst>
                    <a:ext uri="{FF2B5EF4-FFF2-40B4-BE49-F238E27FC236}">
                      <a16:creationId xmlns:a16="http://schemas.microsoft.com/office/drawing/2014/main" id="{60CE2586-939C-495B-FE9B-2E2C250DE3F8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972346"/>
                  <a:ext cx="145708" cy="130637"/>
                </a:xfrm>
                <a:prstGeom prst="rect">
                  <a:avLst/>
                </a:prstGeom>
                <a:solidFill>
                  <a:srgbClr val="F79646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3" name="Rectangle 12">
                  <a:extLst>
                    <a:ext uri="{FF2B5EF4-FFF2-40B4-BE49-F238E27FC236}">
                      <a16:creationId xmlns:a16="http://schemas.microsoft.com/office/drawing/2014/main" id="{DBE00809-E344-6F68-D3A0-C9D7107AD82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2930972"/>
                  <a:ext cx="1157772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NGCC</a:t>
                  </a:r>
                </a:p>
              </xdr:txBody>
            </xdr:sp>
            <xdr:sp macro="" textlink="">
              <xdr:nvSpPr>
                <xdr:cNvPr id="14" name="Rectangle 13">
                  <a:extLst>
                    <a:ext uri="{FF2B5EF4-FFF2-40B4-BE49-F238E27FC236}">
                      <a16:creationId xmlns:a16="http://schemas.microsoft.com/office/drawing/2014/main" id="{EF0422B6-509F-D5CE-0548-99FBBF91C9B7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718599"/>
                  <a:ext cx="145708" cy="130637"/>
                </a:xfrm>
                <a:prstGeom prst="rect">
                  <a:avLst/>
                </a:prstGeom>
                <a:solidFill>
                  <a:srgbClr val="FCD5B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0C3966E7-5C46-422E-F306-297425EEC9F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2684785"/>
                  <a:ext cx="112248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NGCC CCS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7EEFAC96-4C0F-74DD-ECC2-6A22FB78FDF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234471"/>
                  <a:ext cx="145708" cy="130637"/>
                </a:xfrm>
                <a:prstGeom prst="rect">
                  <a:avLst/>
                </a:prstGeom>
                <a:solidFill>
                  <a:srgbClr val="DCE6F2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359538A6-AEA7-FF16-1D23-7BAA06036D48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197633"/>
                  <a:ext cx="781634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Coal CCS</a:t>
                  </a:r>
                </a:p>
              </xdr:txBody>
            </xdr:sp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4CABCA06-D958-9E01-958A-C48735C65F7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491512"/>
                  <a:ext cx="145708" cy="130637"/>
                </a:xfrm>
                <a:prstGeom prst="rect">
                  <a:avLst/>
                </a:prstGeom>
                <a:solidFill>
                  <a:srgbClr val="40689C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F4D39F3F-C660-CED6-2AFF-019B4954AFE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451651"/>
                  <a:ext cx="781634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Coal</a:t>
                  </a: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FE37838D-5E88-B1C9-8B6E-560E6B6AF15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742506"/>
                  <a:ext cx="145708" cy="130637"/>
                </a:xfrm>
                <a:prstGeom prst="rect">
                  <a:avLst/>
                </a:prstGeom>
                <a:solidFill>
                  <a:srgbClr val="C5E0B4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EA009DD3-A3F8-8C7B-C8A5-240CC9EBC40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707180"/>
                  <a:ext cx="1157772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BECCS</a:t>
                  </a: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63686298-5D87-AC96-73D1-C4CB0CB26442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001059"/>
                  <a:ext cx="145708" cy="130637"/>
                </a:xfrm>
                <a:prstGeom prst="rect">
                  <a:avLst/>
                </a:prstGeom>
                <a:solidFill>
                  <a:srgbClr val="77933C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CDB25C95-26D1-61B1-E371-7503B7BB2D7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6" y="3965733"/>
                  <a:ext cx="99694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Bio/Other</a:t>
                  </a: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AC896B6F-965A-E539-0F37-745E1453B2E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258100"/>
                  <a:ext cx="145708" cy="130637"/>
                </a:xfrm>
                <a:prstGeom prst="rect">
                  <a:avLst/>
                </a:prstGeom>
                <a:solidFill>
                  <a:srgbClr val="4BACC6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B0BC07D7-AFCB-58D8-DFCF-59A2CCA84A2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4221262"/>
                  <a:ext cx="99694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Hydro</a:t>
                  </a:r>
                </a:p>
              </xdr:txBody>
            </xdr:sp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5E5CD76E-6D5F-AD6F-CDD0-1169BECF590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516654"/>
                  <a:ext cx="145708" cy="130637"/>
                </a:xfrm>
                <a:prstGeom prst="rect">
                  <a:avLst/>
                </a:prstGeom>
                <a:solidFill>
                  <a:srgbClr val="7F7F7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187D355B-7B0D-F716-B6B3-33B3064D8863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4475279"/>
                  <a:ext cx="1237605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Nuclear</a:t>
                  </a:r>
                </a:p>
              </xdr:txBody>
            </xdr:sp>
          </xdr:grpSp>
        </xdr:grp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990C6EBF-9D12-51D1-16A0-D60734EE43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73187" y="5539260"/>
              <a:ext cx="145945" cy="127965"/>
            </a:xfrm>
            <a:prstGeom prst="rect">
              <a:avLst/>
            </a:prstGeom>
            <a:solidFill>
              <a:srgbClr val="A440DC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 sz="130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</a:endParaRP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4EF1BC9F-69EB-DE74-4384-413BB7F417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275428" y="5504656"/>
              <a:ext cx="1261331" cy="19549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0" tIns="0" rIns="0" bIns="0" numCol="1" anchor="t" anchorCtr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300" b="0" i="0" u="none" strike="noStrike" cap="none" normalizeH="0" baseline="0">
                  <a:ln>
                    <a:noFill/>
                  </a:ln>
                  <a:effectLst/>
                  <a:latin typeface="Roboto" panose="02000000000000000000" pitchFamily="2" charset="0"/>
                  <a:ea typeface="Roboto" panose="02000000000000000000" pitchFamily="2" charset="0"/>
                </a:rPr>
                <a:t>Energy Storage</a:t>
              </a:r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552824</xdr:colOff>
      <xdr:row>4</xdr:row>
      <xdr:rowOff>74706</xdr:rowOff>
    </xdr:from>
    <xdr:to>
      <xdr:col>22</xdr:col>
      <xdr:colOff>347501</xdr:colOff>
      <xdr:row>28</xdr:row>
      <xdr:rowOff>164353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E7AB618-649F-4C01-93A3-BA5B02642614}"/>
            </a:ext>
          </a:extLst>
        </xdr:cNvPr>
        <xdr:cNvGrpSpPr/>
      </xdr:nvGrpSpPr>
      <xdr:grpSpPr>
        <a:xfrm>
          <a:off x="5372311" y="791116"/>
          <a:ext cx="8228780" cy="4388109"/>
          <a:chOff x="5453530" y="821765"/>
          <a:chExt cx="8370912" cy="45720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362B9C0E-70B8-44E1-99F5-CAF361024907}"/>
              </a:ext>
            </a:extLst>
          </xdr:cNvPr>
          <xdr:cNvGraphicFramePr>
            <a:graphicFrameLocks/>
          </xdr:cNvGraphicFramePr>
        </xdr:nvGraphicFramePr>
        <xdr:xfrm>
          <a:off x="5453530" y="821765"/>
          <a:ext cx="7315200" cy="4572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86EAFF6F-3026-4B9F-A2AB-94136D0B9486}"/>
              </a:ext>
            </a:extLst>
          </xdr:cNvPr>
          <xdr:cNvGrpSpPr/>
        </xdr:nvGrpSpPr>
        <xdr:grpSpPr>
          <a:xfrm>
            <a:off x="12466644" y="835541"/>
            <a:ext cx="1357798" cy="4331838"/>
            <a:chOff x="12466644" y="835541"/>
            <a:chExt cx="1357798" cy="4331838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7D15087-FE20-46C4-8484-237B18F76343}"/>
                </a:ext>
              </a:extLst>
            </xdr:cNvPr>
            <xdr:cNvGraphicFramePr>
              <a:graphicFrameLocks/>
            </xdr:cNvGraphicFramePr>
          </xdr:nvGraphicFramePr>
          <xdr:xfrm>
            <a:off x="12466644" y="835541"/>
            <a:ext cx="1002226" cy="433183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4" name="TextBox 12">
              <a:extLst>
                <a:ext uri="{FF2B5EF4-FFF2-40B4-BE49-F238E27FC236}">
                  <a16:creationId xmlns:a16="http://schemas.microsoft.com/office/drawing/2014/main" id="{64D855CB-47FC-448D-B1E2-5A61FB6D224C}"/>
                </a:ext>
              </a:extLst>
            </xdr:cNvPr>
            <xdr:cNvSpPr txBox="1"/>
          </xdr:nvSpPr>
          <xdr:spPr>
            <a:xfrm>
              <a:off x="13305120" y="1232647"/>
              <a:ext cx="519322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Max.</a:t>
              </a:r>
            </a:p>
          </xdr:txBody>
        </xdr:sp>
        <xdr:sp macro="" textlink="">
          <xdr:nvSpPr>
            <xdr:cNvPr id="5" name="TextBox 11">
              <a:extLst>
                <a:ext uri="{FF2B5EF4-FFF2-40B4-BE49-F238E27FC236}">
                  <a16:creationId xmlns:a16="http://schemas.microsoft.com/office/drawing/2014/main" id="{2C000A08-E845-4ACD-92F4-5470E6ED9CE3}"/>
                </a:ext>
              </a:extLst>
            </xdr:cNvPr>
            <xdr:cNvSpPr txBox="1"/>
          </xdr:nvSpPr>
          <xdr:spPr>
            <a:xfrm>
              <a:off x="13297649" y="1733174"/>
              <a:ext cx="486384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Avg.</a:t>
              </a:r>
            </a:p>
          </xdr:txBody>
        </xdr:sp>
        <xdr:sp macro="" textlink="">
          <xdr:nvSpPr>
            <xdr:cNvPr id="6" name="TextBox 13">
              <a:extLst>
                <a:ext uri="{FF2B5EF4-FFF2-40B4-BE49-F238E27FC236}">
                  <a16:creationId xmlns:a16="http://schemas.microsoft.com/office/drawing/2014/main" id="{281D42E7-01A2-4422-99D9-3E496A868CA4}"/>
                </a:ext>
              </a:extLst>
            </xdr:cNvPr>
            <xdr:cNvSpPr txBox="1"/>
          </xdr:nvSpPr>
          <xdr:spPr>
            <a:xfrm>
              <a:off x="13305800" y="2445761"/>
              <a:ext cx="481706" cy="276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200" b="0" i="0">
                  <a:solidFill>
                    <a:schemeClr val="tx1">
                      <a:lumMod val="50000"/>
                      <a:lumOff val="50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</a:rPr>
                <a:t>Min.</a:t>
              </a:r>
            </a:p>
          </xdr:txBody>
        </xdr:sp>
      </xdr:grpSp>
    </xdr:grp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0.21623</cdr:x>
      <cdr:y>0.6637</cdr:y>
    </cdr:from>
    <cdr:to>
      <cdr:x>0.3479</cdr:x>
      <cdr:y>0.73103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F1AFE2FF-9AF9-4DE8-8BC0-582906F9BEDF}"/>
            </a:ext>
          </a:extLst>
        </cdr:cNvPr>
        <cdr:cNvSpPr txBox="1"/>
      </cdr:nvSpPr>
      <cdr:spPr>
        <a:xfrm xmlns:a="http://schemas.openxmlformats.org/drawingml/2006/main">
          <a:off x="1581759" y="3034430"/>
          <a:ext cx="963180" cy="30784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>
              <a:latin typeface="Roboto" panose="02000000000000000000" pitchFamily="2" charset="0"/>
              <a:ea typeface="Roboto" panose="02000000000000000000" pitchFamily="2" charset="0"/>
            </a:rPr>
            <a:t>Historical</a:t>
          </a:r>
        </a:p>
      </cdr:txBody>
    </cdr:sp>
  </cdr:relSizeAnchor>
  <cdr:relSizeAnchor xmlns:cdr="http://schemas.openxmlformats.org/drawingml/2006/chartDrawing">
    <cdr:from>
      <cdr:x>0.78273</cdr:x>
      <cdr:y>0.28994</cdr:y>
    </cdr:from>
    <cdr:to>
      <cdr:x>0.84734</cdr:x>
      <cdr:y>0.35728</cdr:y>
    </cdr:to>
    <cdr:sp macro="" textlink="">
      <cdr:nvSpPr>
        <cdr:cNvPr id="3" name="TextBox 6">
          <a:extLst xmlns:a="http://schemas.openxmlformats.org/drawingml/2006/main">
            <a:ext uri="{FF2B5EF4-FFF2-40B4-BE49-F238E27FC236}">
              <a16:creationId xmlns:a16="http://schemas.microsoft.com/office/drawing/2014/main" id="{F398BF92-8287-4D4F-8751-1B1327AEF3BD}"/>
            </a:ext>
          </a:extLst>
        </cdr:cNvPr>
        <cdr:cNvSpPr txBox="1"/>
      </cdr:nvSpPr>
      <cdr:spPr>
        <a:xfrm xmlns:a="http://schemas.openxmlformats.org/drawingml/2006/main">
          <a:off x="5725818" y="1325589"/>
          <a:ext cx="472635" cy="30787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>
              <a:solidFill>
                <a:srgbClr val="FEAE51"/>
              </a:solidFill>
              <a:latin typeface="Roboto" panose="02000000000000000000" pitchFamily="2" charset="0"/>
              <a:ea typeface="Roboto" panose="02000000000000000000" pitchFamily="2" charset="0"/>
            </a:rPr>
            <a:t>IRA</a:t>
          </a:r>
        </a:p>
      </cdr:txBody>
    </cdr:sp>
  </cdr:relSizeAnchor>
  <cdr:relSizeAnchor xmlns:cdr="http://schemas.openxmlformats.org/drawingml/2006/chartDrawing">
    <cdr:from>
      <cdr:x>0.82904</cdr:x>
      <cdr:y>0.57157</cdr:y>
    </cdr:from>
    <cdr:to>
      <cdr:x>0.97324</cdr:x>
      <cdr:y>0.63891</cdr:y>
    </cdr:to>
    <cdr:sp macro="" textlink="">
      <cdr:nvSpPr>
        <cdr:cNvPr id="4" name="TextBox 6">
          <a:extLst xmlns:a="http://schemas.openxmlformats.org/drawingml/2006/main">
            <a:ext uri="{FF2B5EF4-FFF2-40B4-BE49-F238E27FC236}">
              <a16:creationId xmlns:a16="http://schemas.microsoft.com/office/drawing/2014/main" id="{CE093DB8-490B-4EE9-8783-1C454D6B2D45}"/>
            </a:ext>
          </a:extLst>
        </cdr:cNvPr>
        <cdr:cNvSpPr txBox="1"/>
      </cdr:nvSpPr>
      <cdr:spPr>
        <a:xfrm xmlns:a="http://schemas.openxmlformats.org/drawingml/2006/main">
          <a:off x="6064624" y="2613212"/>
          <a:ext cx="1054846" cy="30787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 b="1">
              <a:solidFill>
                <a:srgbClr val="98B2D1"/>
              </a:solidFill>
              <a:latin typeface="Roboto" panose="02000000000000000000" pitchFamily="2" charset="0"/>
              <a:ea typeface="Roboto" panose="02000000000000000000" pitchFamily="2" charset="0"/>
            </a:rPr>
            <a:t>Reference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0.07527</cdr:x>
      <cdr:y>0.05484</cdr:y>
    </cdr:from>
    <cdr:to>
      <cdr:x>0.49554</cdr:x>
      <cdr:y>0.11879</cdr:y>
    </cdr:to>
    <cdr:sp macro="" textlink="">
      <cdr:nvSpPr>
        <cdr:cNvPr id="2" name="TextBox 8">
          <a:extLst xmlns:a="http://schemas.openxmlformats.org/drawingml/2006/main">
            <a:ext uri="{FF2B5EF4-FFF2-40B4-BE49-F238E27FC236}">
              <a16:creationId xmlns:a16="http://schemas.microsoft.com/office/drawing/2014/main" id="{6B8C72FD-D143-4E5E-A826-B6CDE1CBC4E6}"/>
            </a:ext>
          </a:extLst>
        </cdr:cNvPr>
        <cdr:cNvSpPr txBox="1"/>
      </cdr:nvSpPr>
      <cdr:spPr>
        <a:xfrm xmlns:a="http://schemas.openxmlformats.org/drawingml/2006/main">
          <a:off x="75438" y="237555"/>
          <a:ext cx="421205" cy="27702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 i="0">
              <a:solidFill>
                <a:srgbClr val="98B2D1"/>
              </a:solidFill>
              <a:latin typeface="Roboto" panose="02000000000000000000" pitchFamily="2" charset="0"/>
              <a:ea typeface="Roboto" panose="02000000000000000000" pitchFamily="2" charset="0"/>
            </a:rPr>
            <a:t>Ref</a:t>
          </a:r>
        </a:p>
      </cdr:txBody>
    </cdr:sp>
  </cdr:relSizeAnchor>
  <cdr:relSizeAnchor xmlns:cdr="http://schemas.openxmlformats.org/drawingml/2006/chartDrawing">
    <cdr:from>
      <cdr:x>0.09541</cdr:x>
      <cdr:y>0.52315</cdr:y>
    </cdr:from>
    <cdr:to>
      <cdr:x>0.3718</cdr:x>
      <cdr:y>0.64559</cdr:y>
    </cdr:to>
    <cdr:sp macro="" textlink="">
      <cdr:nvSpPr>
        <cdr:cNvPr id="3" name="TextBox 9">
          <a:extLst xmlns:a="http://schemas.openxmlformats.org/drawingml/2006/main">
            <a:ext uri="{FF2B5EF4-FFF2-40B4-BE49-F238E27FC236}">
              <a16:creationId xmlns:a16="http://schemas.microsoft.com/office/drawing/2014/main" id="{746CF1E5-8B20-4A18-AEA2-BA830841B4EE}"/>
            </a:ext>
          </a:extLst>
        </cdr:cNvPr>
        <cdr:cNvSpPr txBox="1"/>
      </cdr:nvSpPr>
      <cdr:spPr>
        <a:xfrm xmlns:a="http://schemas.openxmlformats.org/drawingml/2006/main" rot="16200000">
          <a:off x="-31074" y="2392888"/>
          <a:ext cx="530402" cy="27699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 i="0">
              <a:solidFill>
                <a:schemeClr val="tx1">
                  <a:lumMod val="50000"/>
                  <a:lumOff val="5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2030</a:t>
          </a:r>
        </a:p>
      </cdr:txBody>
    </cdr:sp>
  </cdr:relSizeAnchor>
  <cdr:relSizeAnchor xmlns:cdr="http://schemas.openxmlformats.org/drawingml/2006/chartDrawing">
    <cdr:from>
      <cdr:x>0.28456</cdr:x>
      <cdr:y>0.52901</cdr:y>
    </cdr:from>
    <cdr:to>
      <cdr:x>0.56095</cdr:x>
      <cdr:y>0.65146</cdr:y>
    </cdr:to>
    <cdr:sp macro="" textlink="">
      <cdr:nvSpPr>
        <cdr:cNvPr id="4" name="TextBox 10">
          <a:extLst xmlns:a="http://schemas.openxmlformats.org/drawingml/2006/main">
            <a:ext uri="{FF2B5EF4-FFF2-40B4-BE49-F238E27FC236}">
              <a16:creationId xmlns:a16="http://schemas.microsoft.com/office/drawing/2014/main" id="{F5075F60-B4E0-4D88-8EE2-B16D6544F07E}"/>
            </a:ext>
          </a:extLst>
        </cdr:cNvPr>
        <cdr:cNvSpPr txBox="1"/>
      </cdr:nvSpPr>
      <cdr:spPr>
        <a:xfrm xmlns:a="http://schemas.openxmlformats.org/drawingml/2006/main" rot="16200000">
          <a:off x="158495" y="2418307"/>
          <a:ext cx="530402" cy="276999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 i="0">
              <a:solidFill>
                <a:schemeClr val="tx1">
                  <a:lumMod val="50000"/>
                  <a:lumOff val="50000"/>
                </a:schemeClr>
              </a:solidFill>
              <a:latin typeface="Roboto" panose="02000000000000000000" pitchFamily="2" charset="0"/>
              <a:ea typeface="Roboto" panose="02000000000000000000" pitchFamily="2" charset="0"/>
            </a:rPr>
            <a:t>2035</a:t>
          </a:r>
        </a:p>
      </cdr:txBody>
    </cdr:sp>
  </cdr:relSizeAnchor>
  <cdr:relSizeAnchor xmlns:cdr="http://schemas.openxmlformats.org/drawingml/2006/chartDrawing">
    <cdr:from>
      <cdr:x>0.3814</cdr:x>
      <cdr:y>0.05519</cdr:y>
    </cdr:from>
    <cdr:to>
      <cdr:x>0.96811</cdr:x>
      <cdr:y>0.12625</cdr:y>
    </cdr:to>
    <cdr:sp macro="" textlink="">
      <cdr:nvSpPr>
        <cdr:cNvPr id="8" name="TextBox 15">
          <a:extLst xmlns:a="http://schemas.openxmlformats.org/drawingml/2006/main">
            <a:ext uri="{FF2B5EF4-FFF2-40B4-BE49-F238E27FC236}">
              <a16:creationId xmlns:a16="http://schemas.microsoft.com/office/drawing/2014/main" id="{2EDDAA8C-BEEE-4F20-BAC9-DCEABA8656B0}"/>
            </a:ext>
          </a:extLst>
        </cdr:cNvPr>
        <cdr:cNvSpPr txBox="1"/>
      </cdr:nvSpPr>
      <cdr:spPr>
        <a:xfrm xmlns:a="http://schemas.openxmlformats.org/drawingml/2006/main">
          <a:off x="382249" y="239071"/>
          <a:ext cx="588016" cy="30782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1" i="0">
              <a:solidFill>
                <a:srgbClr val="FEAE51"/>
              </a:solidFill>
              <a:latin typeface="Roboto" panose="02000000000000000000" pitchFamily="2" charset="0"/>
              <a:ea typeface="Roboto" panose="02000000000000000000" pitchFamily="2" charset="0"/>
            </a:rPr>
            <a:t>IRA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34</xdr:row>
      <xdr:rowOff>0</xdr:rowOff>
    </xdr:from>
    <xdr:to>
      <xdr:col>21</xdr:col>
      <xdr:colOff>337181</xdr:colOff>
      <xdr:row>60</xdr:row>
      <xdr:rowOff>21336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5FBDE2C9-D27D-42E8-9523-FBBD935DD40E}"/>
            </a:ext>
          </a:extLst>
        </xdr:cNvPr>
        <xdr:cNvGrpSpPr/>
      </xdr:nvGrpSpPr>
      <xdr:grpSpPr>
        <a:xfrm>
          <a:off x="5647267" y="6168571"/>
          <a:ext cx="9778724" cy="4738479"/>
          <a:chOff x="5662386" y="6168571"/>
          <a:chExt cx="9833152" cy="4738479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2386BC56-9B88-4AE2-AC38-2BBDB00F33EF}"/>
              </a:ext>
            </a:extLst>
          </xdr:cNvPr>
          <xdr:cNvGrpSpPr/>
        </xdr:nvGrpSpPr>
        <xdr:grpSpPr>
          <a:xfrm>
            <a:off x="14030476" y="6807518"/>
            <a:ext cx="1465062" cy="3175238"/>
            <a:chOff x="6607742" y="1890798"/>
            <a:chExt cx="1463248" cy="3262367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EFDA101F-08B9-4961-95DF-D853DA1EF6C6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9EBD3FF1-8B37-410F-9727-D5AF55A0F12A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981177EB-9E3D-4C75-8502-A8B0B054A87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C0D60DDD-55C6-4982-AF3C-24FE0A9CA19B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4" name="Rectangle 33">
                  <a:extLst>
                    <a:ext uri="{FF2B5EF4-FFF2-40B4-BE49-F238E27FC236}">
                      <a16:creationId xmlns:a16="http://schemas.microsoft.com/office/drawing/2014/main" id="{3E3C6AB2-70F5-4B10-BC72-F8F85336F73B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5" name="Rectangle 34">
                  <a:extLst>
                    <a:ext uri="{FF2B5EF4-FFF2-40B4-BE49-F238E27FC236}">
                      <a16:creationId xmlns:a16="http://schemas.microsoft.com/office/drawing/2014/main" id="{C692ED23-1CD6-4D69-A156-BBEE741C5BA7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C2A74D30-192F-4561-9ECA-7AAAB0B2D98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3243C54E-8904-434D-BC6E-D7E6290D3BC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4AEFC31A-2E1E-4885-B7A6-3833392CDDE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79BA3C35-6317-4BDD-BBD1-EA9AF983924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2F3E7C04-1CA2-4550-997E-66F2F54A0A04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23824AC9-33D2-4F69-BEFB-8D2C32B6C91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B3615EE9-4A8D-434A-B3EC-0B3C6971022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616785EC-8E70-4DA6-9062-EE2F4EDC0E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72CF2318-0C83-40E0-805C-10F97DE5C5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AF74CA58-5740-4295-8F7F-2A4168754F5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66E83842-46B9-4B87-A793-4C57277B5D6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F386D9E9-EDE8-4298-8F05-CCBF0E452FC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EA3E941C-AB88-4636-80D3-0B8DA1BDF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7FF74313-E36E-4FDF-9735-93AE83402DC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691B73F8-7B69-4F20-929A-13154808F79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81637C83-7BAD-4104-83C2-A2B29C3B916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4CB177E5-2C70-4DC8-AAC8-D8583DDD8E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46751DBB-4D01-4452-9C6E-F0753D5D7ED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CFDCA7A6-CAC8-4DFF-830D-FF716C7A14E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6CFAC885-0B1B-4583-A93F-B343BCA35D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C896980E-D36F-4360-A418-A456429AF40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76948D22-72EC-445F-92F6-EFFD5A17993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397ED39F-5D00-434E-873F-3B91E9DF7EF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87796D8-72C5-42BF-99D7-4ECD1DD0BD56}"/>
              </a:ext>
            </a:extLst>
          </xdr:cNvPr>
          <xdr:cNvGraphicFramePr>
            <a:graphicFrameLocks/>
          </xdr:cNvGraphicFramePr>
        </xdr:nvGraphicFramePr>
        <xdr:xfrm>
          <a:off x="5662386" y="6168571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8</xdr:col>
      <xdr:colOff>0</xdr:colOff>
      <xdr:row>64</xdr:row>
      <xdr:rowOff>0</xdr:rowOff>
    </xdr:from>
    <xdr:to>
      <xdr:col>19</xdr:col>
      <xdr:colOff>683985</xdr:colOff>
      <xdr:row>90</xdr:row>
      <xdr:rowOff>21337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B8CB26CC-F6BA-427C-B056-1B412A6B1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34</xdr:row>
      <xdr:rowOff>0</xdr:rowOff>
    </xdr:from>
    <xdr:to>
      <xdr:col>21</xdr:col>
      <xdr:colOff>337181</xdr:colOff>
      <xdr:row>60</xdr:row>
      <xdr:rowOff>21336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DD20BBE-EECA-4C20-A131-157D98565329}"/>
            </a:ext>
          </a:extLst>
        </xdr:cNvPr>
        <xdr:cNvGrpSpPr/>
      </xdr:nvGrpSpPr>
      <xdr:grpSpPr>
        <a:xfrm>
          <a:off x="5662386" y="6168571"/>
          <a:ext cx="9833152" cy="4738479"/>
          <a:chOff x="5662386" y="6168571"/>
          <a:chExt cx="9833152" cy="4738479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7C577E88-0ED4-4E33-9AA6-FC2EB271C747}"/>
              </a:ext>
            </a:extLst>
          </xdr:cNvPr>
          <xdr:cNvGrpSpPr/>
        </xdr:nvGrpSpPr>
        <xdr:grpSpPr>
          <a:xfrm>
            <a:off x="14030476" y="6807518"/>
            <a:ext cx="1465062" cy="3175238"/>
            <a:chOff x="6607742" y="1890798"/>
            <a:chExt cx="1463248" cy="3262367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D90A69A9-99D4-47A3-9AD4-3DA461561793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5" name="Group 24">
                <a:extLst>
                  <a:ext uri="{FF2B5EF4-FFF2-40B4-BE49-F238E27FC236}">
                    <a16:creationId xmlns:a16="http://schemas.microsoft.com/office/drawing/2014/main" id="{3CA4C669-DCF1-40F5-9A33-303C5B6D344D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C090A1C7-4DC4-4C85-800B-E879CBE2A13B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D760F5EF-E1F4-48B9-A663-5BB79CB3A69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13112B55-957D-4DCC-AD5E-FCED1B908ED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B65ECE59-DE2E-4FE0-BFA2-B1050E4A436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8DE28634-4244-4435-9752-F83BC25C9D3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F15FB14D-0F54-4CD9-9EC4-BC523AB0894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24A0C571-F35D-473B-9ED9-4E4A49DA5CE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93C771FB-D519-42D8-A63B-477359170DB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6" name="Group 5">
              <a:extLst>
                <a:ext uri="{FF2B5EF4-FFF2-40B4-BE49-F238E27FC236}">
                  <a16:creationId xmlns:a16="http://schemas.microsoft.com/office/drawing/2014/main" id="{C57CB891-9831-4FDB-B45E-3EBEBA97E66D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3E32AD3D-474F-4625-A490-95AC00713E7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98FF1124-919B-438E-8064-54A86C2F5A7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B730DF8E-2D95-4BA4-B90E-6422F1EE595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ABF85CA0-9BD9-4574-BF5E-FB47EC7AA12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47BE42AE-DBBA-4A9C-99A8-78E8EBA6FC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8722CB96-66FE-4531-9971-F7F5052C5EC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2FF922B0-C74C-4AC3-AD37-AC03090EB38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861E53CF-5221-4929-86D7-1373552F92A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5F9078A-8FFC-474C-84B5-AEAEC9D3848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71CC17F9-6667-4A89-8DC0-62D70B73F15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837A75FF-64B0-43EC-BA61-167784FEF1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354F4666-39BD-4E01-A4F9-D925FC071A4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867BA60F-E499-465D-AB86-1E1670E0BD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D04B7820-D15F-4736-86B5-FC033CED024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D575788E-5638-41DC-8DA8-2DE90BC7B1D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2F917B7B-A601-423E-A96A-B8CA6D56500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D220DCFF-571B-4E03-808B-9C8AB2589CC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A7F2A30B-725F-4140-AC32-2A680217CC1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4B902A0E-1D91-4916-8DB7-25DF80A68FAE}"/>
              </a:ext>
            </a:extLst>
          </xdr:cNvPr>
          <xdr:cNvGraphicFramePr>
            <a:graphicFrameLocks/>
          </xdr:cNvGraphicFramePr>
        </xdr:nvGraphicFramePr>
        <xdr:xfrm>
          <a:off x="5662386" y="6168571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8</xdr:col>
      <xdr:colOff>0</xdr:colOff>
      <xdr:row>64</xdr:row>
      <xdr:rowOff>0</xdr:rowOff>
    </xdr:from>
    <xdr:to>
      <xdr:col>19</xdr:col>
      <xdr:colOff>683985</xdr:colOff>
      <xdr:row>90</xdr:row>
      <xdr:rowOff>21337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C959C3D1-FBCE-4043-85CE-E5CBD7CD8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400958</xdr:colOff>
      <xdr:row>28</xdr:row>
      <xdr:rowOff>172357</xdr:rowOff>
    </xdr:from>
    <xdr:to>
      <xdr:col>20</xdr:col>
      <xdr:colOff>382539</xdr:colOff>
      <xdr:row>55</xdr:row>
      <xdr:rowOff>12265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AE5E50F-4345-4B8E-8C42-BAFC0F87BE73}"/>
            </a:ext>
          </a:extLst>
        </xdr:cNvPr>
        <xdr:cNvGrpSpPr/>
      </xdr:nvGrpSpPr>
      <xdr:grpSpPr>
        <a:xfrm>
          <a:off x="5145819" y="5111246"/>
          <a:ext cx="9894637" cy="4602408"/>
          <a:chOff x="5662386" y="4535714"/>
          <a:chExt cx="9833152" cy="4738479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B36444FB-C337-4B13-960B-35C27D3210D7}"/>
              </a:ext>
            </a:extLst>
          </xdr:cNvPr>
          <xdr:cNvGrpSpPr/>
        </xdr:nvGrpSpPr>
        <xdr:grpSpPr>
          <a:xfrm>
            <a:off x="14030476" y="5174661"/>
            <a:ext cx="1465062" cy="3175238"/>
            <a:chOff x="6607742" y="1890798"/>
            <a:chExt cx="1463248" cy="3262367"/>
          </a:xfrm>
        </xdr:grpSpPr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3465BE17-EE74-4F73-84ED-0E5336076C7F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E25C25BD-FFC1-4651-89A5-369A3EADE27B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489814DD-EE5B-4DEA-B885-53A5EF5023D6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9" name="Rectangle 28">
                  <a:extLst>
                    <a:ext uri="{FF2B5EF4-FFF2-40B4-BE49-F238E27FC236}">
                      <a16:creationId xmlns:a16="http://schemas.microsoft.com/office/drawing/2014/main" id="{EBE52661-975D-4852-B482-2095BC47BA5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5E773D37-E07B-4450-A0FD-ECA32FC54C0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70FF20CA-4E3A-4CE7-ABB2-FFB4F8346F77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4" name="Rectangle 23">
                <a:extLst>
                  <a:ext uri="{FF2B5EF4-FFF2-40B4-BE49-F238E27FC236}">
                    <a16:creationId xmlns:a16="http://schemas.microsoft.com/office/drawing/2014/main" id="{C01AD453-E4E1-421A-AF3E-7C2607A9F87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727E2342-5C5A-4217-9BC0-3E2C35E7DCA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ED6B8BB1-DE8D-43D9-B0DD-0BCE1A51D2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70834452-C036-4941-A65D-0E00FC2D975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51A1907D-BC1B-40A3-BFA2-5A3B657CE90A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5" name="Rectangle 4">
                <a:extLst>
                  <a:ext uri="{FF2B5EF4-FFF2-40B4-BE49-F238E27FC236}">
                    <a16:creationId xmlns:a16="http://schemas.microsoft.com/office/drawing/2014/main" id="{AF250DA9-EB48-46CE-B5BF-BED491EF0BB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4974CBE4-5DBF-4802-8FD5-B053A909434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00192902-7A0A-451D-B987-23EA211C2C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1B8A91A9-1F8A-44F3-9523-E86FC5C4F2D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96061AB1-42DE-4985-B6A2-53270620072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4BD1FAE6-B3DD-44C1-9F4F-0248CB6FB38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405A6A1B-C871-486E-A326-0852A936437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501E74A1-9E28-4890-85B9-6899A6D3BE7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75167600-9E53-4227-A947-B48DE1E1A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E9610DE7-649B-4A89-951C-7C393D0F03A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A0549F27-E95C-42D5-9C41-6627B716C52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C5B3DCFA-AF9F-425D-BB3B-882386674C0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D8ECCAAB-DF3D-49BB-95FC-9BBCEB5C9AF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E0FCDFDB-ECC8-4C67-870D-9D3D748E5D0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55360E02-2B0F-4945-A00C-AE9B58C29FC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1D8A0B93-1E45-4FB0-8FCA-CD019E72EA8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CAC96E16-C289-4CA9-91E5-C31E2680FE8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7DB0DEB0-7A0D-4CF8-A16D-8577225C7AC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  <xdr:graphicFrame macro="">
        <xdr:nvGraphicFramePr>
          <xdr:cNvPr id="32" name="Chart 31">
            <a:extLst>
              <a:ext uri="{FF2B5EF4-FFF2-40B4-BE49-F238E27FC236}">
                <a16:creationId xmlns:a16="http://schemas.microsoft.com/office/drawing/2014/main" id="{0BB50C89-F5C0-4645-BEA6-D6FC83CE117B}"/>
              </a:ext>
            </a:extLst>
          </xdr:cNvPr>
          <xdr:cNvGraphicFramePr>
            <a:graphicFrameLocks/>
          </xdr:cNvGraphicFramePr>
        </xdr:nvGraphicFramePr>
        <xdr:xfrm>
          <a:off x="5662386" y="4535714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25</xdr:col>
      <xdr:colOff>122463</xdr:colOff>
      <xdr:row>54</xdr:row>
      <xdr:rowOff>25399</xdr:rowOff>
    </xdr:from>
    <xdr:to>
      <xdr:col>37</xdr:col>
      <xdr:colOff>172356</xdr:colOff>
      <xdr:row>80</xdr:row>
      <xdr:rowOff>18142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90940137-86D6-42C3-BF1E-9718B50D7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34</xdr:row>
      <xdr:rowOff>0</xdr:rowOff>
    </xdr:from>
    <xdr:to>
      <xdr:col>19</xdr:col>
      <xdr:colOff>431800</xdr:colOff>
      <xdr:row>60</xdr:row>
      <xdr:rowOff>21336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0E3B-7E4E-47F7-BEBA-1F2EA124B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423333</xdr:colOff>
      <xdr:row>36</xdr:row>
      <xdr:rowOff>27781</xdr:rowOff>
    </xdr:from>
    <xdr:to>
      <xdr:col>21</xdr:col>
      <xdr:colOff>337181</xdr:colOff>
      <xdr:row>55</xdr:row>
      <xdr:rowOff>4185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ACEFC58B-651B-4E40-BA3B-926CD09D0EC3}"/>
            </a:ext>
          </a:extLst>
        </xdr:cNvPr>
        <xdr:cNvGrpSpPr/>
      </xdr:nvGrpSpPr>
      <xdr:grpSpPr>
        <a:xfrm>
          <a:off x="14064074" y="6801114"/>
          <a:ext cx="1466070" cy="3551219"/>
          <a:chOff x="14071864" y="5504656"/>
          <a:chExt cx="1465630" cy="344509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B75A2275-8FC6-4B1D-A782-5F5E12A005A8}"/>
              </a:ext>
            </a:extLst>
          </xdr:cNvPr>
          <xdr:cNvGrpSpPr/>
        </xdr:nvGrpSpPr>
        <xdr:grpSpPr>
          <a:xfrm>
            <a:off x="14071864" y="5754099"/>
            <a:ext cx="1465630" cy="3195649"/>
            <a:chOff x="6607742" y="1890798"/>
            <a:chExt cx="1463248" cy="3262367"/>
          </a:xfrm>
        </xdr:grpSpPr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3C9B0FA9-F7FF-45EA-8BF5-CF30DE1EE3D9}"/>
                </a:ext>
              </a:extLst>
            </xdr:cNvPr>
            <xdr:cNvGrpSpPr/>
          </xdr:nvGrpSpPr>
          <xdr:grpSpPr>
            <a:xfrm>
              <a:off x="6609797" y="1890798"/>
              <a:ext cx="1461193" cy="961092"/>
              <a:chOff x="6197358" y="2071228"/>
              <a:chExt cx="1461193" cy="961092"/>
            </a:xfrm>
          </xdr:grpSpPr>
          <xdr:grpSp>
            <xdr:nvGrpSpPr>
              <xdr:cNvPr id="24" name="Group 23">
                <a:extLst>
                  <a:ext uri="{FF2B5EF4-FFF2-40B4-BE49-F238E27FC236}">
                    <a16:creationId xmlns:a16="http://schemas.microsoft.com/office/drawing/2014/main" id="{3952A8E5-651C-4B4A-9488-3729F4FB0879}"/>
                  </a:ext>
                </a:extLst>
              </xdr:cNvPr>
              <xdr:cNvGrpSpPr/>
            </xdr:nvGrpSpPr>
            <xdr:grpSpPr>
              <a:xfrm>
                <a:off x="6197358" y="2574193"/>
                <a:ext cx="1160151" cy="458127"/>
                <a:chOff x="8505474" y="1659921"/>
                <a:chExt cx="1160151" cy="458127"/>
              </a:xfrm>
            </xdr:grpSpPr>
            <xdr:sp macro="" textlink="">
              <xdr:nvSpPr>
                <xdr:cNvPr id="29" name="Rectangle 28">
                  <a:extLst>
                    <a:ext uri="{FF2B5EF4-FFF2-40B4-BE49-F238E27FC236}">
                      <a16:creationId xmlns:a16="http://schemas.microsoft.com/office/drawing/2014/main" id="{23C1090B-4BEF-4EFF-B5D5-4F566CEC3D8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699783"/>
                  <a:ext cx="145708" cy="130637"/>
                </a:xfrm>
                <a:prstGeom prst="rect">
                  <a:avLst/>
                </a:prstGeom>
                <a:solidFill>
                  <a:srgbClr val="FFC00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BD3463CC-AB9F-4E8A-8721-3B6399FE51C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659921"/>
                  <a:ext cx="95823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Utility</a:t>
                  </a: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7DBC9CB4-0D3B-4496-B874-C895BD82316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1952289"/>
                  <a:ext cx="145708" cy="130637"/>
                </a:xfrm>
                <a:prstGeom prst="rect">
                  <a:avLst/>
                </a:prstGeom>
                <a:solidFill>
                  <a:srgbClr val="92D05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CD261AF3-4149-4FA1-ADF6-B48D7BF8399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1918475"/>
                  <a:ext cx="41550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Wind</a:t>
                  </a:r>
                </a:p>
              </xdr:txBody>
            </xdr:sp>
          </xdr:grpSp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ACD0D8C7-E634-4460-862E-DD277806070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106554"/>
                <a:ext cx="145708" cy="130637"/>
              </a:xfrm>
              <a:prstGeom prst="rect">
                <a:avLst/>
              </a:prstGeom>
              <a:solidFill>
                <a:srgbClr val="EF71E0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6" name="Rectangle 25">
                <a:extLst>
                  <a:ext uri="{FF2B5EF4-FFF2-40B4-BE49-F238E27FC236}">
                    <a16:creationId xmlns:a16="http://schemas.microsoft.com/office/drawing/2014/main" id="{E251B436-E13A-4738-A73A-785396EB15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071228"/>
                <a:ext cx="1259281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Hydrogen</a:t>
                </a:r>
              </a:p>
            </xdr:txBody>
          </xdr:sp>
          <xdr:sp macro="" textlink="">
            <xdr:nvSpPr>
              <xdr:cNvPr id="27" name="Rectangle 26">
                <a:extLst>
                  <a:ext uri="{FF2B5EF4-FFF2-40B4-BE49-F238E27FC236}">
                    <a16:creationId xmlns:a16="http://schemas.microsoft.com/office/drawing/2014/main" id="{F084717C-FC25-45C6-B3D8-C110EEC5A80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197358" y="2363595"/>
                <a:ext cx="145708" cy="130637"/>
              </a:xfrm>
              <a:prstGeom prst="rect">
                <a:avLst/>
              </a:prstGeom>
              <a:solidFill>
                <a:srgbClr val="FFE699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638DD53-72AF-4E85-8440-2E71DC15C57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6399270" y="2325245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Solar Distributed</a:t>
                </a:r>
              </a:p>
            </xdr:txBody>
          </xdr:sp>
        </xdr:grpSp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83D6C387-DC9C-4828-9D3C-EEEA0E9B92E0}"/>
                </a:ext>
              </a:extLst>
            </xdr:cNvPr>
            <xdr:cNvGrpSpPr/>
          </xdr:nvGrpSpPr>
          <xdr:grpSpPr>
            <a:xfrm>
              <a:off x="6607742" y="2906334"/>
              <a:ext cx="1439518" cy="2246831"/>
              <a:chOff x="8505474" y="2428021"/>
              <a:chExt cx="1439518" cy="2246831"/>
            </a:xfrm>
          </xdr:grpSpPr>
          <xdr:sp macro="" textlink="">
            <xdr:nvSpPr>
              <xdr:cNvPr id="6" name="Rectangle 5">
                <a:extLst>
                  <a:ext uri="{FF2B5EF4-FFF2-40B4-BE49-F238E27FC236}">
                    <a16:creationId xmlns:a16="http://schemas.microsoft.com/office/drawing/2014/main" id="{1BE289CF-0AC2-4613-A48B-7D22D09C14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466371"/>
                <a:ext cx="145708" cy="130637"/>
              </a:xfrm>
              <a:prstGeom prst="rect">
                <a:avLst/>
              </a:prstGeom>
              <a:solidFill>
                <a:srgbClr val="C7540E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5459A5A3-2521-47E6-AA38-EB49F11C81F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2428021"/>
                <a:ext cx="804527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NGGT</a:t>
                </a:r>
              </a:p>
            </xdr:txBody>
          </xdr:sp>
          <xdr:sp macro="" textlink="">
            <xdr:nvSpPr>
              <xdr:cNvPr id="8" name="Rectangle 7">
                <a:extLst>
                  <a:ext uri="{FF2B5EF4-FFF2-40B4-BE49-F238E27FC236}">
                    <a16:creationId xmlns:a16="http://schemas.microsoft.com/office/drawing/2014/main" id="{7BA5F3F0-AC61-46F2-878B-3631E5BB96C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972346"/>
                <a:ext cx="145708" cy="130637"/>
              </a:xfrm>
              <a:prstGeom prst="rect">
                <a:avLst/>
              </a:prstGeom>
              <a:solidFill>
                <a:srgbClr val="F7964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9" name="Rectangle 8">
                <a:extLst>
                  <a:ext uri="{FF2B5EF4-FFF2-40B4-BE49-F238E27FC236}">
                    <a16:creationId xmlns:a16="http://schemas.microsoft.com/office/drawing/2014/main" id="{258A93D0-7581-4837-8CF8-95B6AEEC7D6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930972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</a:t>
                </a:r>
              </a:p>
            </xdr:txBody>
          </xdr:sp>
          <xdr:sp macro="" textlink="">
            <xdr:nvSpPr>
              <xdr:cNvPr id="10" name="Rectangle 9">
                <a:extLst>
                  <a:ext uri="{FF2B5EF4-FFF2-40B4-BE49-F238E27FC236}">
                    <a16:creationId xmlns:a16="http://schemas.microsoft.com/office/drawing/2014/main" id="{C4B38DD6-C7AD-49FC-8755-48CF4605E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2718599"/>
                <a:ext cx="145708" cy="130637"/>
              </a:xfrm>
              <a:prstGeom prst="rect">
                <a:avLst/>
              </a:prstGeom>
              <a:solidFill>
                <a:srgbClr val="FCD5B5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4D8D4544-EF2B-4D3E-AF6F-C5D7A862232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2684785"/>
                <a:ext cx="1122488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NGCC CCS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342466A-7115-4F8B-BD04-7D78C2E8F13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234471"/>
                <a:ext cx="145708" cy="130637"/>
              </a:xfrm>
              <a:prstGeom prst="rect">
                <a:avLst/>
              </a:prstGeom>
              <a:solidFill>
                <a:srgbClr val="DCE6F2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270C9527-9A4F-4D31-93CE-85A41034830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197633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 CCS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13ABA9EA-0B9A-4A7F-A578-CAEDC515919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491512"/>
                <a:ext cx="145708" cy="130637"/>
              </a:xfrm>
              <a:prstGeom prst="rect">
                <a:avLst/>
              </a:prstGeom>
              <a:solidFill>
                <a:srgbClr val="40689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FB636B6A-C1DF-46FB-8B11-0DCCC904E25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451651"/>
                <a:ext cx="781634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Coal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1C08DEAC-B4C2-4A12-B773-43F66EDC0AE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3742506"/>
                <a:ext cx="145708" cy="130637"/>
              </a:xfrm>
              <a:prstGeom prst="rect">
                <a:avLst/>
              </a:prstGeom>
              <a:solidFill>
                <a:srgbClr val="C5E0B4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FC5F4947-493A-4378-B7C8-B9D9BA01279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3707180"/>
                <a:ext cx="1157772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BECCS</a:t>
                </a: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A1E72B71-73FD-4734-B0A9-B3E379B0910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001059"/>
                <a:ext cx="145708" cy="130637"/>
              </a:xfrm>
              <a:prstGeom prst="rect">
                <a:avLst/>
              </a:prstGeom>
              <a:solidFill>
                <a:srgbClr val="77933C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232AA8D6-D04B-416D-B903-52CCA18AFFD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6" y="3965733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Bio/Other</a:t>
                </a:r>
              </a:p>
            </xdr:txBody>
          </xdr:sp>
          <xdr:sp macro="" textlink="">
            <xdr:nvSpPr>
              <xdr:cNvPr id="20" name="Rectangle 19">
                <a:extLst>
                  <a:ext uri="{FF2B5EF4-FFF2-40B4-BE49-F238E27FC236}">
                    <a16:creationId xmlns:a16="http://schemas.microsoft.com/office/drawing/2014/main" id="{EAC0CB67-EC19-408B-8469-42FF1564918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258100"/>
                <a:ext cx="145708" cy="130637"/>
              </a:xfrm>
              <a:prstGeom prst="rect">
                <a:avLst/>
              </a:prstGeom>
              <a:solidFill>
                <a:srgbClr val="4BACC6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1" name="Rectangle 20">
                <a:extLst>
                  <a:ext uri="{FF2B5EF4-FFF2-40B4-BE49-F238E27FC236}">
                    <a16:creationId xmlns:a16="http://schemas.microsoft.com/office/drawing/2014/main" id="{11D6A9E2-774C-4741-B413-B037C8A3584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221262"/>
                <a:ext cx="996949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Hydro</a:t>
                </a:r>
              </a:p>
            </xdr:txBody>
          </xdr:sp>
          <xdr:sp macro="" textlink="">
            <xdr:nvSpPr>
              <xdr:cNvPr id="22" name="Rectangle 21">
                <a:extLst>
                  <a:ext uri="{FF2B5EF4-FFF2-40B4-BE49-F238E27FC236}">
                    <a16:creationId xmlns:a16="http://schemas.microsoft.com/office/drawing/2014/main" id="{DA7E2342-8A4C-4724-B457-D47947C9033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505474" y="4516654"/>
                <a:ext cx="145708" cy="130637"/>
              </a:xfrm>
              <a:prstGeom prst="rect">
                <a:avLst/>
              </a:prstGeom>
              <a:solidFill>
                <a:srgbClr val="7F7F7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endParaRPr lang="en-US" sz="1300">
                  <a:solidFill>
                    <a:schemeClr val="tx1"/>
                  </a:solidFill>
                  <a:latin typeface="Roboto" panose="02000000000000000000" pitchFamily="2" charset="0"/>
                  <a:ea typeface="Roboto" panose="02000000000000000000" pitchFamily="2" charset="0"/>
                </a:endParaRPr>
              </a:p>
            </xdr:txBody>
          </xdr:sp>
          <xdr:sp macro="" textlink="">
            <xdr:nvSpPr>
              <xdr:cNvPr id="23" name="Rectangle 22">
                <a:extLst>
                  <a:ext uri="{FF2B5EF4-FFF2-40B4-BE49-F238E27FC236}">
                    <a16:creationId xmlns:a16="http://schemas.microsoft.com/office/drawing/2014/main" id="{11B84CC9-D8A7-4BD0-818B-CE26F3E47827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8707387" y="4475279"/>
                <a:ext cx="1237605" cy="1995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0" tIns="0" rIns="0" bIns="0" numCol="1" anchor="t" anchorCtr="0" compatLnSpc="1">
                <a:prstTxWarp prst="textNoShape">
                  <a:avLst/>
                </a:prstTxWarp>
                <a:spAutoFit/>
              </a:bodyPr>
              <a:lstStyle>
                <a:defPPr>
                  <a:defRPr lang="en-US"/>
                </a:defPPr>
                <a:lvl1pPr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1pPr>
                <a:lvl2pPr marL="4572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2pPr>
                <a:lvl3pPr marL="9144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3pPr>
                <a:lvl4pPr marL="13716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4pPr>
                <a:lvl5pPr marL="1828800" algn="ctr" rtl="0" eaLnBrk="0" fontAlgn="base" hangingPunct="0">
                  <a:spcBef>
                    <a:spcPct val="50000"/>
                  </a:spcBef>
                  <a:spcAft>
                    <a:spcPct val="0"/>
                  </a:spcAft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600" kern="1200">
                    <a:solidFill>
                      <a:srgbClr val="000000"/>
                    </a:solidFill>
                    <a:latin typeface="Arial" charset="0"/>
                    <a:ea typeface="+mn-ea"/>
                    <a:cs typeface="+mn-cs"/>
                  </a:defRPr>
                </a:lvl9pPr>
              </a:lstStyle>
              <a:p>
                <a:pPr marL="0" marR="0" lvl="0" indent="0" algn="l" defTabSz="914400" rtl="0" eaLnBrk="0" fontAlgn="base" latinLnBrk="0" hangingPunct="0">
                  <a:lnSpc>
                    <a:spcPct val="100000"/>
                  </a:lnSpc>
                  <a:spcBef>
                    <a:spcPct val="0"/>
                  </a:spcBef>
                  <a:spcAft>
                    <a:spcPct val="0"/>
                  </a:spcAft>
                  <a:buClrTx/>
                  <a:buSzTx/>
                  <a:buFontTx/>
                  <a:buNone/>
                  <a:tabLst/>
                </a:pPr>
                <a:r>
                  <a:rPr kumimoji="0" lang="en-US" altLang="en-US" sz="1300" b="0" i="0" u="none" strike="noStrike" cap="none" normalizeH="0" baseline="0">
                    <a:ln>
                      <a:noFill/>
                    </a:ln>
                    <a:effectLst/>
                    <a:latin typeface="Roboto" panose="02000000000000000000" pitchFamily="2" charset="0"/>
                    <a:ea typeface="Roboto" panose="02000000000000000000" pitchFamily="2" charset="0"/>
                  </a:rPr>
                  <a:t>Nuclear</a:t>
                </a:r>
              </a:p>
            </xdr:txBody>
          </xdr:sp>
        </xdr:grpSp>
      </xdr:grp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56F02C2-6475-44B2-8133-2488D56FE720}"/>
              </a:ext>
            </a:extLst>
          </xdr:cNvPr>
          <xdr:cNvSpPr>
            <a:spLocks noChangeArrowheads="1"/>
          </xdr:cNvSpPr>
        </xdr:nvSpPr>
        <xdr:spPr bwMode="auto">
          <a:xfrm>
            <a:off x="14073187" y="5539260"/>
            <a:ext cx="145945" cy="127965"/>
          </a:xfrm>
          <a:prstGeom prst="rect">
            <a:avLst/>
          </a:prstGeom>
          <a:solidFill>
            <a:srgbClr val="A440DC"/>
          </a:solidFill>
          <a:ln>
            <a:noFill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 sz="130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7644F2E5-1F71-42A7-9B3E-81C262F0D466}"/>
              </a:ext>
            </a:extLst>
          </xdr:cNvPr>
          <xdr:cNvSpPr>
            <a:spLocks noChangeArrowheads="1"/>
          </xdr:cNvSpPr>
        </xdr:nvSpPr>
        <xdr:spPr bwMode="auto">
          <a:xfrm>
            <a:off x="14275428" y="5504656"/>
            <a:ext cx="1261331" cy="1954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1pPr>
            <a:lvl2pPr marL="4572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2pPr>
            <a:lvl3pPr marL="9144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3pPr>
            <a:lvl4pPr marL="13716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4pPr>
            <a:lvl5pPr marL="1828800" algn="ctr" rtl="0" eaLnBrk="0" fontAlgn="base" hangingPunct="0">
              <a:spcBef>
                <a:spcPct val="50000"/>
              </a:spcBef>
              <a:spcAft>
                <a:spcPct val="0"/>
              </a:spcAft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600" kern="1200">
                <a:solidFill>
                  <a:srgbClr val="000000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pPr marL="0" marR="0" lvl="0" indent="0" algn="l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0" lang="en-US" altLang="en-US" sz="1300" b="0" i="0" u="none" strike="noStrike" cap="none" normalizeH="0" baseline="0">
                <a:ln>
                  <a:noFill/>
                </a:ln>
                <a:effectLst/>
                <a:latin typeface="Roboto" panose="02000000000000000000" pitchFamily="2" charset="0"/>
                <a:ea typeface="Roboto" panose="02000000000000000000" pitchFamily="2" charset="0"/>
              </a:rPr>
              <a:t>Energy Storage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355600</xdr:colOff>
      <xdr:row>34</xdr:row>
      <xdr:rowOff>0</xdr:rowOff>
    </xdr:from>
    <xdr:to>
      <xdr:col>21</xdr:col>
      <xdr:colOff>337181</xdr:colOff>
      <xdr:row>60</xdr:row>
      <xdr:rowOff>21336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7B8D45D-0D80-4A91-9322-7C54B7713352}"/>
            </a:ext>
          </a:extLst>
        </xdr:cNvPr>
        <xdr:cNvGrpSpPr/>
      </xdr:nvGrpSpPr>
      <xdr:grpSpPr>
        <a:xfrm>
          <a:off x="5662386" y="6168571"/>
          <a:ext cx="9833152" cy="4738479"/>
          <a:chOff x="5662386" y="6168571"/>
          <a:chExt cx="9833152" cy="473847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7EDD3BB4-B30B-4928-8F43-C10A14C8A6AA}"/>
              </a:ext>
            </a:extLst>
          </xdr:cNvPr>
          <xdr:cNvGraphicFramePr>
            <a:graphicFrameLocks/>
          </xdr:cNvGraphicFramePr>
        </xdr:nvGraphicFramePr>
        <xdr:xfrm>
          <a:off x="5662386" y="6168571"/>
          <a:ext cx="8376557" cy="47384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16A3A31-4B0F-4989-A1D7-1D619AF85D35}"/>
              </a:ext>
            </a:extLst>
          </xdr:cNvPr>
          <xdr:cNvGrpSpPr/>
        </xdr:nvGrpSpPr>
        <xdr:grpSpPr>
          <a:xfrm>
            <a:off x="14030476" y="6559210"/>
            <a:ext cx="1465062" cy="3423546"/>
            <a:chOff x="14071864" y="5504656"/>
            <a:chExt cx="1465630" cy="3445092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A09326AA-29CD-4145-9E5D-81FE5BC3FF6E}"/>
                </a:ext>
              </a:extLst>
            </xdr:cNvPr>
            <xdr:cNvGrpSpPr/>
          </xdr:nvGrpSpPr>
          <xdr:grpSpPr>
            <a:xfrm>
              <a:off x="14071864" y="5754099"/>
              <a:ext cx="1465630" cy="3195649"/>
              <a:chOff x="6607742" y="1890798"/>
              <a:chExt cx="1463248" cy="3262367"/>
            </a:xfrm>
          </xdr:grpSpPr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F677BD86-08F2-4A68-8E99-1D10CB49294A}"/>
                  </a:ext>
                </a:extLst>
              </xdr:cNvPr>
              <xdr:cNvGrpSpPr/>
            </xdr:nvGrpSpPr>
            <xdr:grpSpPr>
              <a:xfrm>
                <a:off x="6609797" y="1890798"/>
                <a:ext cx="1461193" cy="961092"/>
                <a:chOff x="6197358" y="2071228"/>
                <a:chExt cx="1461193" cy="961092"/>
              </a:xfrm>
            </xdr:grpSpPr>
            <xdr:grpSp>
              <xdr:nvGrpSpPr>
                <xdr:cNvPr id="28" name="Group 27">
                  <a:extLst>
                    <a:ext uri="{FF2B5EF4-FFF2-40B4-BE49-F238E27FC236}">
                      <a16:creationId xmlns:a16="http://schemas.microsoft.com/office/drawing/2014/main" id="{54F96924-9F42-4D2B-ACCF-DE3F71ACA45C}"/>
                    </a:ext>
                  </a:extLst>
                </xdr:cNvPr>
                <xdr:cNvGrpSpPr/>
              </xdr:nvGrpSpPr>
              <xdr:grpSpPr>
                <a:xfrm>
                  <a:off x="6197358" y="2574193"/>
                  <a:ext cx="1160151" cy="458127"/>
                  <a:chOff x="8505474" y="1659921"/>
                  <a:chExt cx="1160151" cy="458127"/>
                </a:xfrm>
              </xdr:grpSpPr>
              <xdr:sp macro="" textlink="">
                <xdr:nvSpPr>
                  <xdr:cNvPr id="33" name="Rectangle 32">
                    <a:extLst>
                      <a:ext uri="{FF2B5EF4-FFF2-40B4-BE49-F238E27FC236}">
                        <a16:creationId xmlns:a16="http://schemas.microsoft.com/office/drawing/2014/main" id="{A6F8E34F-E498-4CD6-8F90-6F79DD84E93B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505474" y="1699783"/>
                    <a:ext cx="145708" cy="130637"/>
                  </a:xfrm>
                  <a:prstGeom prst="rect">
                    <a:avLst/>
                  </a:prstGeom>
                  <a:solidFill>
                    <a:srgbClr val="FFC000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 sz="13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34" name="Rectangle 33">
                    <a:extLst>
                      <a:ext uri="{FF2B5EF4-FFF2-40B4-BE49-F238E27FC236}">
                        <a16:creationId xmlns:a16="http://schemas.microsoft.com/office/drawing/2014/main" id="{FED07953-0BB3-4C31-BCF1-B4B3185C46F8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707387" y="1659921"/>
                    <a:ext cx="958238" cy="19957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Solar Utility</a:t>
                    </a:r>
                  </a:p>
                </xdr:txBody>
              </xdr:sp>
              <xdr:sp macro="" textlink="">
                <xdr:nvSpPr>
                  <xdr:cNvPr id="35" name="Rectangle 34">
                    <a:extLst>
                      <a:ext uri="{FF2B5EF4-FFF2-40B4-BE49-F238E27FC236}">
                        <a16:creationId xmlns:a16="http://schemas.microsoft.com/office/drawing/2014/main" id="{3F07BB93-23FA-4AD3-B4E8-7765A0BC79D1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505474" y="1952289"/>
                    <a:ext cx="145708" cy="130637"/>
                  </a:xfrm>
                  <a:prstGeom prst="rect">
                    <a:avLst/>
                  </a:prstGeom>
                  <a:solidFill>
                    <a:srgbClr val="92D050"/>
                  </a:solidFill>
                  <a:ln>
                    <a:noFill/>
                  </a:ln>
                  <a:extLs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91440" tIns="45720" rIns="91440" bIns="45720" numCol="1" anchor="t" anchorCtr="0" compatLnSpc="1">
                    <a:prstTxWarp prst="textNoShape">
                      <a:avLst/>
                    </a:prstTxWarp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endParaRPr lang="en-US" sz="1300">
                      <a:solidFill>
                        <a:schemeClr val="tx1"/>
                      </a:solidFill>
                      <a:latin typeface="Roboto" panose="02000000000000000000" pitchFamily="2" charset="0"/>
                      <a:ea typeface="Roboto" panose="02000000000000000000" pitchFamily="2" charset="0"/>
                    </a:endParaRPr>
                  </a:p>
                </xdr:txBody>
              </xdr:sp>
              <xdr:sp macro="" textlink="">
                <xdr:nvSpPr>
                  <xdr:cNvPr id="36" name="Rectangle 35">
                    <a:extLst>
                      <a:ext uri="{FF2B5EF4-FFF2-40B4-BE49-F238E27FC236}">
                        <a16:creationId xmlns:a16="http://schemas.microsoft.com/office/drawing/2014/main" id="{60024E16-F354-43E1-89D1-2EA45F46FAFA}"/>
                      </a:ext>
                    </a:extLst>
                  </xdr:cNvPr>
                  <xdr:cNvSpPr>
                    <a:spLocks noChangeArrowheads="1"/>
                  </xdr:cNvSpPr>
                </xdr:nvSpPr>
                <xdr:spPr bwMode="auto">
                  <a:xfrm>
                    <a:off x="8707387" y="1918475"/>
                    <a:ext cx="415509" cy="199573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 xmlns:a14="http://schemas.microsoft.com/office/drawing/2010/main">
                        <a:solidFill>
                          <a:srgbClr val="FFFFFF"/>
                        </a:solidFill>
                      </a14:hiddenFill>
                    </a:ext>
                    <a:ext uri="{91240B29-F687-4F45-9708-019B960494DF}">
                      <a14:hiddenLine xmlns:a14="http://schemas.microsoft.com/office/drawing/2010/main" w="9525">
                        <a:solidFill>
                          <a:srgbClr val="000000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="horz" wrap="square" lIns="0" tIns="0" rIns="0" bIns="0" numCol="1" anchor="t" anchorCtr="0" compatLnSpc="1">
                    <a:prstTxWarp prst="textNoShape">
                      <a:avLst/>
                    </a:prstTxWarp>
                    <a:spAutoFit/>
                  </a:bodyPr>
                  <a:lstStyle>
                    <a:defPPr>
                      <a:defRPr lang="en-US"/>
                    </a:defPPr>
                    <a:lvl1pPr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1pPr>
                    <a:lvl2pPr marL="4572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2pPr>
                    <a:lvl3pPr marL="9144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3pPr>
                    <a:lvl4pPr marL="13716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4pPr>
                    <a:lvl5pPr marL="1828800" algn="ctr" rtl="0" eaLnBrk="0" fontAlgn="base" hangingPunct="0">
                      <a:spcBef>
                        <a:spcPct val="50000"/>
                      </a:spcBef>
                      <a:spcAft>
                        <a:spcPct val="0"/>
                      </a:spcAft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5pPr>
                    <a:lvl6pPr marL="22860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6pPr>
                    <a:lvl7pPr marL="27432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7pPr>
                    <a:lvl8pPr marL="32004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8pPr>
                    <a:lvl9pPr marL="3657600" algn="l" defTabSz="914400" rtl="0" eaLnBrk="1" latinLnBrk="0" hangingPunct="1">
                      <a:defRPr sz="1600" kern="1200">
                        <a:solidFill>
                          <a:srgbClr val="000000"/>
                        </a:solidFill>
                        <a:latin typeface="Arial" charset="0"/>
                        <a:ea typeface="+mn-ea"/>
                        <a:cs typeface="+mn-cs"/>
                      </a:defRPr>
                    </a:lvl9pPr>
                  </a:lstStyle>
                  <a:p>
                    <a:pPr marL="0" marR="0" lvl="0" indent="0" algn="l" defTabSz="914400" rtl="0" eaLnBrk="0" fontAlgn="base" latinLnBrk="0" hangingPunct="0">
                      <a:lnSpc>
                        <a:spcPct val="100000"/>
                      </a:lnSpc>
                      <a:spcBef>
                        <a:spcPct val="0"/>
                      </a:spcBef>
                      <a:spcAft>
                        <a:spcPct val="0"/>
                      </a:spcAft>
                      <a:buClrTx/>
                      <a:buSzTx/>
                      <a:buFontTx/>
                      <a:buNone/>
                      <a:tabLst/>
                    </a:pPr>
                    <a:r>
                      <a:rPr kumimoji="0" lang="en-US" altLang="en-US" sz="1300" b="0" i="0" u="none" strike="noStrike" cap="none" normalizeH="0" baseline="0">
                        <a:ln>
                          <a:noFill/>
                        </a:ln>
                        <a:effectLst/>
                        <a:latin typeface="Roboto" panose="02000000000000000000" pitchFamily="2" charset="0"/>
                        <a:ea typeface="Roboto" panose="02000000000000000000" pitchFamily="2" charset="0"/>
                      </a:rPr>
                      <a:t>Wind</a:t>
                    </a:r>
                  </a:p>
                </xdr:txBody>
              </xdr:sp>
            </xdr:grpSp>
            <xdr:sp macro="" textlink="">
              <xdr:nvSpPr>
                <xdr:cNvPr id="29" name="Rectangle 28">
                  <a:extLst>
                    <a:ext uri="{FF2B5EF4-FFF2-40B4-BE49-F238E27FC236}">
                      <a16:creationId xmlns:a16="http://schemas.microsoft.com/office/drawing/2014/main" id="{D9786DCF-0D82-4FF2-AB5D-C437D3EBB7B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97358" y="2106554"/>
                  <a:ext cx="145708" cy="130637"/>
                </a:xfrm>
                <a:prstGeom prst="rect">
                  <a:avLst/>
                </a:prstGeom>
                <a:solidFill>
                  <a:srgbClr val="EF71E0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E5878E49-B7C6-45B2-A0A4-3022C8A5D774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99270" y="2071228"/>
                  <a:ext cx="1259281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Hydrogen</a:t>
                  </a:r>
                </a:p>
              </xdr:txBody>
            </xdr:sp>
            <xdr:sp macro="" textlink="">
              <xdr:nvSpPr>
                <xdr:cNvPr id="31" name="Rectangle 30">
                  <a:extLst>
                    <a:ext uri="{FF2B5EF4-FFF2-40B4-BE49-F238E27FC236}">
                      <a16:creationId xmlns:a16="http://schemas.microsoft.com/office/drawing/2014/main" id="{97C02A76-3863-4126-9103-E6CBAFF244C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197358" y="2363595"/>
                  <a:ext cx="145708" cy="130637"/>
                </a:xfrm>
                <a:prstGeom prst="rect">
                  <a:avLst/>
                </a:prstGeom>
                <a:solidFill>
                  <a:srgbClr val="FFE699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32" name="Rectangle 31">
                  <a:extLst>
                    <a:ext uri="{FF2B5EF4-FFF2-40B4-BE49-F238E27FC236}">
                      <a16:creationId xmlns:a16="http://schemas.microsoft.com/office/drawing/2014/main" id="{DD78F0A1-705C-4686-8A05-89D89F4244AD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6399270" y="2325245"/>
                  <a:ext cx="1237605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Solar Distributed</a:t>
                  </a:r>
                </a:p>
              </xdr:txBody>
            </xdr:sp>
          </xdr:grpSp>
          <xdr:grpSp>
            <xdr:nvGrpSpPr>
              <xdr:cNvPr id="9" name="Group 8">
                <a:extLst>
                  <a:ext uri="{FF2B5EF4-FFF2-40B4-BE49-F238E27FC236}">
                    <a16:creationId xmlns:a16="http://schemas.microsoft.com/office/drawing/2014/main" id="{5B2070A9-8CCA-463B-807F-C827F22557C2}"/>
                  </a:ext>
                </a:extLst>
              </xdr:cNvPr>
              <xdr:cNvGrpSpPr/>
            </xdr:nvGrpSpPr>
            <xdr:grpSpPr>
              <a:xfrm>
                <a:off x="6607742" y="2906334"/>
                <a:ext cx="1439518" cy="2246831"/>
                <a:chOff x="8505474" y="2428021"/>
                <a:chExt cx="1439518" cy="2246831"/>
              </a:xfrm>
            </xdr:grpSpPr>
            <xdr:sp macro="" textlink="">
              <xdr:nvSpPr>
                <xdr:cNvPr id="10" name="Rectangle 9">
                  <a:extLst>
                    <a:ext uri="{FF2B5EF4-FFF2-40B4-BE49-F238E27FC236}">
                      <a16:creationId xmlns:a16="http://schemas.microsoft.com/office/drawing/2014/main" id="{C84CDEB9-3505-4306-A2D8-2372F54A12CF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466371"/>
                  <a:ext cx="145708" cy="130637"/>
                </a:xfrm>
                <a:prstGeom prst="rect">
                  <a:avLst/>
                </a:prstGeom>
                <a:solidFill>
                  <a:srgbClr val="C7540E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1" name="Rectangle 10">
                  <a:extLst>
                    <a:ext uri="{FF2B5EF4-FFF2-40B4-BE49-F238E27FC236}">
                      <a16:creationId xmlns:a16="http://schemas.microsoft.com/office/drawing/2014/main" id="{E7FCE035-F839-4857-AECB-8DEC872B472D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6" y="2428021"/>
                  <a:ext cx="804527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NGGT</a:t>
                  </a:r>
                </a:p>
              </xdr:txBody>
            </xdr:sp>
            <xdr:sp macro="" textlink="">
              <xdr:nvSpPr>
                <xdr:cNvPr id="12" name="Rectangle 11">
                  <a:extLst>
                    <a:ext uri="{FF2B5EF4-FFF2-40B4-BE49-F238E27FC236}">
                      <a16:creationId xmlns:a16="http://schemas.microsoft.com/office/drawing/2014/main" id="{A0F57DB6-E5C9-4496-872E-8B4581B6E51D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972346"/>
                  <a:ext cx="145708" cy="130637"/>
                </a:xfrm>
                <a:prstGeom prst="rect">
                  <a:avLst/>
                </a:prstGeom>
                <a:solidFill>
                  <a:srgbClr val="F79646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3" name="Rectangle 12">
                  <a:extLst>
                    <a:ext uri="{FF2B5EF4-FFF2-40B4-BE49-F238E27FC236}">
                      <a16:creationId xmlns:a16="http://schemas.microsoft.com/office/drawing/2014/main" id="{9104BA5B-C534-4458-AACA-C97957B6F7C2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2930972"/>
                  <a:ext cx="1157772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NGCC</a:t>
                  </a:r>
                </a:p>
              </xdr:txBody>
            </xdr:sp>
            <xdr:sp macro="" textlink="">
              <xdr:nvSpPr>
                <xdr:cNvPr id="14" name="Rectangle 13">
                  <a:extLst>
                    <a:ext uri="{FF2B5EF4-FFF2-40B4-BE49-F238E27FC236}">
                      <a16:creationId xmlns:a16="http://schemas.microsoft.com/office/drawing/2014/main" id="{FB4D7309-E0B1-4270-83B9-34793177707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2718599"/>
                  <a:ext cx="145708" cy="130637"/>
                </a:xfrm>
                <a:prstGeom prst="rect">
                  <a:avLst/>
                </a:prstGeom>
                <a:solidFill>
                  <a:srgbClr val="FCD5B5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5" name="Rectangle 14">
                  <a:extLst>
                    <a:ext uri="{FF2B5EF4-FFF2-40B4-BE49-F238E27FC236}">
                      <a16:creationId xmlns:a16="http://schemas.microsoft.com/office/drawing/2014/main" id="{2D92A12B-A0E3-47E6-8ACC-068F7AC11860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2684785"/>
                  <a:ext cx="1122488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NGCC CCS</a:t>
                  </a:r>
                </a:p>
              </xdr:txBody>
            </xdr:sp>
            <xdr:sp macro="" textlink="">
              <xdr:nvSpPr>
                <xdr:cNvPr id="16" name="Rectangle 15">
                  <a:extLst>
                    <a:ext uri="{FF2B5EF4-FFF2-40B4-BE49-F238E27FC236}">
                      <a16:creationId xmlns:a16="http://schemas.microsoft.com/office/drawing/2014/main" id="{A0A3187B-808E-4E59-A9DA-69AD3666C833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234471"/>
                  <a:ext cx="145708" cy="130637"/>
                </a:xfrm>
                <a:prstGeom prst="rect">
                  <a:avLst/>
                </a:prstGeom>
                <a:solidFill>
                  <a:srgbClr val="DCE6F2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7" name="Rectangle 16">
                  <a:extLst>
                    <a:ext uri="{FF2B5EF4-FFF2-40B4-BE49-F238E27FC236}">
                      <a16:creationId xmlns:a16="http://schemas.microsoft.com/office/drawing/2014/main" id="{40E4EF77-91AB-4174-B47E-81CF814D2BBC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197633"/>
                  <a:ext cx="781634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Coal CCS</a:t>
                  </a:r>
                </a:p>
              </xdr:txBody>
            </xdr:sp>
            <xdr:sp macro="" textlink="">
              <xdr:nvSpPr>
                <xdr:cNvPr id="18" name="Rectangle 17">
                  <a:extLst>
                    <a:ext uri="{FF2B5EF4-FFF2-40B4-BE49-F238E27FC236}">
                      <a16:creationId xmlns:a16="http://schemas.microsoft.com/office/drawing/2014/main" id="{BCE76907-C52A-4575-A13C-938A14F754E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491512"/>
                  <a:ext cx="145708" cy="130637"/>
                </a:xfrm>
                <a:prstGeom prst="rect">
                  <a:avLst/>
                </a:prstGeom>
                <a:solidFill>
                  <a:srgbClr val="40689C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19" name="Rectangle 18">
                  <a:extLst>
                    <a:ext uri="{FF2B5EF4-FFF2-40B4-BE49-F238E27FC236}">
                      <a16:creationId xmlns:a16="http://schemas.microsoft.com/office/drawing/2014/main" id="{2A04CE56-D863-4331-8BCD-03D7059A4D3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451651"/>
                  <a:ext cx="781634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Coal</a:t>
                  </a:r>
                </a:p>
              </xdr:txBody>
            </xdr:sp>
            <xdr:sp macro="" textlink="">
              <xdr:nvSpPr>
                <xdr:cNvPr id="20" name="Rectangle 19">
                  <a:extLst>
                    <a:ext uri="{FF2B5EF4-FFF2-40B4-BE49-F238E27FC236}">
                      <a16:creationId xmlns:a16="http://schemas.microsoft.com/office/drawing/2014/main" id="{9C986A8F-E8D8-4DAA-BD86-F892275C4A6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3742506"/>
                  <a:ext cx="145708" cy="130637"/>
                </a:xfrm>
                <a:prstGeom prst="rect">
                  <a:avLst/>
                </a:prstGeom>
                <a:solidFill>
                  <a:srgbClr val="C5E0B4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1" name="Rectangle 20">
                  <a:extLst>
                    <a:ext uri="{FF2B5EF4-FFF2-40B4-BE49-F238E27FC236}">
                      <a16:creationId xmlns:a16="http://schemas.microsoft.com/office/drawing/2014/main" id="{54AED03D-8C5A-4776-8011-2F9764457802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3707180"/>
                  <a:ext cx="1157772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BECCS</a:t>
                  </a:r>
                </a:p>
              </xdr:txBody>
            </xdr:sp>
            <xdr:sp macro="" textlink="">
              <xdr:nvSpPr>
                <xdr:cNvPr id="22" name="Rectangle 21">
                  <a:extLst>
                    <a:ext uri="{FF2B5EF4-FFF2-40B4-BE49-F238E27FC236}">
                      <a16:creationId xmlns:a16="http://schemas.microsoft.com/office/drawing/2014/main" id="{F1C45AAB-0B84-464C-937A-CBC6BA92DED5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001059"/>
                  <a:ext cx="145708" cy="130637"/>
                </a:xfrm>
                <a:prstGeom prst="rect">
                  <a:avLst/>
                </a:prstGeom>
                <a:solidFill>
                  <a:srgbClr val="77933C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3" name="Rectangle 22">
                  <a:extLst>
                    <a:ext uri="{FF2B5EF4-FFF2-40B4-BE49-F238E27FC236}">
                      <a16:creationId xmlns:a16="http://schemas.microsoft.com/office/drawing/2014/main" id="{67E5B328-6810-4C8B-AC94-18D3F7C1D69C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6" y="3965733"/>
                  <a:ext cx="99694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Bio/Other</a:t>
                  </a:r>
                </a:p>
              </xdr:txBody>
            </xdr:sp>
            <xdr:sp macro="" textlink="">
              <xdr:nvSpPr>
                <xdr:cNvPr id="24" name="Rectangle 23">
                  <a:extLst>
                    <a:ext uri="{FF2B5EF4-FFF2-40B4-BE49-F238E27FC236}">
                      <a16:creationId xmlns:a16="http://schemas.microsoft.com/office/drawing/2014/main" id="{357B29BF-7563-4DD8-8F19-59939666669D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258100"/>
                  <a:ext cx="145708" cy="130637"/>
                </a:xfrm>
                <a:prstGeom prst="rect">
                  <a:avLst/>
                </a:prstGeom>
                <a:solidFill>
                  <a:srgbClr val="4BACC6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5" name="Rectangle 24">
                  <a:extLst>
                    <a:ext uri="{FF2B5EF4-FFF2-40B4-BE49-F238E27FC236}">
                      <a16:creationId xmlns:a16="http://schemas.microsoft.com/office/drawing/2014/main" id="{04F9E127-B99C-4329-BB67-FB1E4D3C82D9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4221262"/>
                  <a:ext cx="996949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Hydro</a:t>
                  </a:r>
                </a:p>
              </xdr:txBody>
            </xdr:sp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DEE2B074-F304-45D9-95C1-35E3D509182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505474" y="4516654"/>
                  <a:ext cx="145708" cy="130637"/>
                </a:xfrm>
                <a:prstGeom prst="rect">
                  <a:avLst/>
                </a:prstGeom>
                <a:solidFill>
                  <a:srgbClr val="7F7F7F"/>
                </a:solidFill>
                <a:ln>
                  <a:noFill/>
                </a:ln>
                <a:extLs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91440" tIns="45720" rIns="91440" bIns="45720" numCol="1" anchor="t" anchorCtr="0" compatLnSpc="1">
                  <a:prstTxWarp prst="textNoShape">
                    <a:avLst/>
                  </a:prstTxWarp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endParaRPr lang="en-US" sz="1300">
                    <a:solidFill>
                      <a:schemeClr val="tx1"/>
                    </a:solidFill>
                    <a:latin typeface="Roboto" panose="02000000000000000000" pitchFamily="2" charset="0"/>
                    <a:ea typeface="Roboto" panose="02000000000000000000" pitchFamily="2" charset="0"/>
                  </a:endParaRPr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A6D6120A-7642-4AD9-A7CB-391DCD6EF581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8707387" y="4475279"/>
                  <a:ext cx="1237605" cy="199573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="horz" wrap="square" lIns="0" tIns="0" rIns="0" bIns="0" numCol="1" anchor="t" anchorCtr="0" compatLnSpc="1">
                  <a:prstTxWarp prst="textNoShape">
                    <a:avLst/>
                  </a:prstTxWarp>
                  <a:spAutoFit/>
                </a:bodyPr>
                <a:lstStyle>
                  <a:defPPr>
                    <a:defRPr lang="en-US"/>
                  </a:defPPr>
                  <a:lvl1pPr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1pPr>
                  <a:lvl2pPr marL="4572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2pPr>
                  <a:lvl3pPr marL="9144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3pPr>
                  <a:lvl4pPr marL="13716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4pPr>
                  <a:lvl5pPr marL="1828800" algn="ctr" rtl="0" eaLnBrk="0" fontAlgn="base" hangingPunct="0">
                    <a:spcBef>
                      <a:spcPct val="50000"/>
                    </a:spcBef>
                    <a:spcAft>
                      <a:spcPct val="0"/>
                    </a:spcAft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600" kern="1200">
                      <a:solidFill>
                        <a:srgbClr val="000000"/>
                      </a:solidFill>
                      <a:latin typeface="Arial" charset="0"/>
                      <a:ea typeface="+mn-ea"/>
                      <a:cs typeface="+mn-cs"/>
                    </a:defRPr>
                  </a:lvl9pPr>
                </a:lstStyle>
                <a:p>
                  <a:pPr marL="0" marR="0" lvl="0" indent="0" algn="l" defTabSz="914400" rtl="0" eaLnBrk="0" fontAlgn="base" latinLnBrk="0" hangingPunct="0">
                    <a:lnSpc>
                      <a:spcPct val="100000"/>
                    </a:lnSpc>
                    <a:spcBef>
                      <a:spcPct val="0"/>
                    </a:spcBef>
                    <a:spcAft>
                      <a:spcPct val="0"/>
                    </a:spcAft>
                    <a:buClrTx/>
                    <a:buSzTx/>
                    <a:buFontTx/>
                    <a:buNone/>
                    <a:tabLst/>
                  </a:pPr>
                  <a:r>
                    <a:rPr kumimoji="0" lang="en-US" altLang="en-US" sz="1300" b="0" i="0" u="none" strike="noStrike" cap="none" normalizeH="0" baseline="0">
                      <a:ln>
                        <a:noFill/>
                      </a:ln>
                      <a:effectLst/>
                      <a:latin typeface="Roboto" panose="02000000000000000000" pitchFamily="2" charset="0"/>
                      <a:ea typeface="Roboto" panose="02000000000000000000" pitchFamily="2" charset="0"/>
                    </a:rPr>
                    <a:t>Nuclear</a:t>
                  </a:r>
                </a:p>
              </xdr:txBody>
            </xdr:sp>
          </xdr:grpSp>
        </xdr:grp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15806730-7AA3-4538-8CA5-10F49B42A4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73187" y="5539260"/>
              <a:ext cx="145945" cy="127965"/>
            </a:xfrm>
            <a:prstGeom prst="rect">
              <a:avLst/>
            </a:prstGeom>
            <a:solidFill>
              <a:srgbClr val="A440DC"/>
            </a:solidFill>
            <a:ln>
              <a:noFill/>
            </a:ln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endParaRPr lang="en-US" sz="130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</a:endParaRP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4EF422EC-6E5C-4D75-9C7E-DD5CD399162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275428" y="5504656"/>
              <a:ext cx="1261331" cy="195492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="horz" wrap="square" lIns="0" tIns="0" rIns="0" bIns="0" numCol="1" anchor="t" anchorCtr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ctr" rtl="0" eaLnBrk="0" fontAlgn="base" hangingPunct="0">
                <a:spcBef>
                  <a:spcPct val="50000"/>
                </a:spcBef>
                <a:spcAft>
                  <a:spcPct val="0"/>
                </a:spcAft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600" kern="1200">
                  <a:solidFill>
                    <a:srgbClr val="000000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 marL="0" marR="0" lvl="0" indent="0" algn="l" defTabSz="914400" rtl="0" eaLnBrk="0" fontAlgn="base" latinLnBrk="0" hangingPunct="0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0" lang="en-US" altLang="en-US" sz="1300" b="0" i="0" u="none" strike="noStrike" cap="none" normalizeH="0" baseline="0">
                  <a:ln>
                    <a:noFill/>
                  </a:ln>
                  <a:effectLst/>
                  <a:latin typeface="Roboto" panose="02000000000000000000" pitchFamily="2" charset="0"/>
                  <a:ea typeface="Roboto" panose="02000000000000000000" pitchFamily="2" charset="0"/>
                </a:rPr>
                <a:t>Energy Storage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80by30%20Analysis/electric_report_50x30st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EPS-E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E4ST-RF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GCAM-CG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Haiku-RFF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IPM-EP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IPM-NRDC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MARKAL-NETL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NEMS-RHG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ReED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REGEN-EPRI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jbi002/Box/Documents_PC/LCRI/2022%2050x30%20Analysis/Paper%20-%20IRA%20Multi-Model/Reporting%20and%20Figures/IRA%20Results%20-%20RIO-REPE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_Names"/>
      <sheetName val="Generation_it(sr)"/>
      <sheetName val="Generation_it(sr) (det)"/>
      <sheetName val="Generation_is(tr)"/>
      <sheetName val="Generation_ir(ts)"/>
      <sheetName val="Generation_ts(ir)"/>
      <sheetName val="Capacity_it(sr)"/>
      <sheetName val="Capacity_is(tr)"/>
      <sheetName val="Capacity_ir(ts)"/>
      <sheetName val="CoalDisp_it(sr)"/>
      <sheetName val="NucDisp_it(sr)"/>
      <sheetName val="CostPV_is(tr)"/>
      <sheetName val="Cost_is(tr)"/>
      <sheetName val="Cost_it(sr)"/>
      <sheetName val="GenPrice_st(r)"/>
      <sheetName val="GenPrice_rt(s)"/>
      <sheetName val="rtlpgrpt"/>
      <sheetName val="co2pr"/>
      <sheetName val="gencaprpt"/>
      <sheetName val="clncdisprpt"/>
      <sheetName val="gcostpv"/>
      <sheetName val="gcost"/>
      <sheetName val="regions"/>
      <sheetName val="scenarios"/>
      <sheetName val="timesteps"/>
      <sheetName val="cardinality"/>
      <sheetName val="emitle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12</v>
          </cell>
        </row>
      </sheetData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issions_with_bunkers"/>
      <sheetName val="v3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onversions"/>
      <sheetName val="BAU Results"/>
      <sheetName val="Scenario Results"/>
      <sheetName val="2005"/>
      <sheetName val="Calcs"/>
    </sheetNames>
    <sheetDataSet>
      <sheetData sheetId="0"/>
      <sheetData sheetId="1"/>
      <sheetData sheetId="2">
        <row r="4">
          <cell r="F4">
            <v>1350.69</v>
          </cell>
        </row>
      </sheetData>
      <sheetData sheetId="3">
        <row r="3">
          <cell r="K3">
            <v>757.77499999999998</v>
          </cell>
          <cell r="L3">
            <v>668.73800000000006</v>
          </cell>
          <cell r="M3">
            <v>612.07799999999997</v>
          </cell>
          <cell r="N3">
            <v>612.07799999999997</v>
          </cell>
          <cell r="O3">
            <v>612.07799999999997</v>
          </cell>
          <cell r="P3">
            <v>612.07799999999997</v>
          </cell>
          <cell r="Q3">
            <v>769.91600000000005</v>
          </cell>
          <cell r="R3">
            <v>769.91600000000005</v>
          </cell>
          <cell r="S3">
            <v>9.0574499999999993</v>
          </cell>
          <cell r="T3">
            <v>0</v>
          </cell>
          <cell r="U3">
            <v>0</v>
          </cell>
          <cell r="V3">
            <v>0</v>
          </cell>
          <cell r="X3">
            <v>773.96299999999997</v>
          </cell>
        </row>
        <row r="4">
          <cell r="K4">
            <v>24.282699999999998</v>
          </cell>
          <cell r="L4">
            <v>24.282699999999998</v>
          </cell>
          <cell r="M4">
            <v>24.282699999999998</v>
          </cell>
          <cell r="N4">
            <v>24.282699999999998</v>
          </cell>
          <cell r="O4">
            <v>24.282699999999998</v>
          </cell>
          <cell r="P4">
            <v>24.282699999999998</v>
          </cell>
          <cell r="Q4">
            <v>24.282699999999998</v>
          </cell>
          <cell r="R4">
            <v>32.377000000000002</v>
          </cell>
          <cell r="S4">
            <v>32.377000000000002</v>
          </cell>
          <cell r="T4">
            <v>0</v>
          </cell>
          <cell r="U4">
            <v>0</v>
          </cell>
          <cell r="V4">
            <v>0</v>
          </cell>
          <cell r="X4">
            <v>8.0942399999999992</v>
          </cell>
        </row>
        <row r="5">
          <cell r="K5">
            <v>284.76400000000001</v>
          </cell>
          <cell r="L5">
            <v>282.512</v>
          </cell>
          <cell r="M5">
            <v>282.45800000000003</v>
          </cell>
          <cell r="N5">
            <v>282.41899999999998</v>
          </cell>
          <cell r="O5">
            <v>282.13400000000001</v>
          </cell>
          <cell r="P5">
            <v>281.83800000000002</v>
          </cell>
          <cell r="Q5">
            <v>284.76400000000001</v>
          </cell>
          <cell r="R5">
            <v>282.512</v>
          </cell>
          <cell r="S5">
            <v>280.65800000000002</v>
          </cell>
          <cell r="T5">
            <v>277.19799999999998</v>
          </cell>
          <cell r="U5">
            <v>278.53300000000002</v>
          </cell>
          <cell r="V5">
            <v>278.23700000000002</v>
          </cell>
          <cell r="X5">
            <v>284.34399999999999</v>
          </cell>
        </row>
        <row r="6">
          <cell r="K6">
            <v>37.614600000000003</v>
          </cell>
          <cell r="L6">
            <v>22.036899999999999</v>
          </cell>
          <cell r="M6">
            <v>22.591100000000001</v>
          </cell>
          <cell r="N6">
            <v>23.080200000000001</v>
          </cell>
          <cell r="O6">
            <v>20.379100000000001</v>
          </cell>
          <cell r="P6">
            <v>20.1995</v>
          </cell>
          <cell r="Q6">
            <v>0.219528</v>
          </cell>
          <cell r="R6">
            <v>4.2482399999999997E-2</v>
          </cell>
          <cell r="S6">
            <v>2.5278999999999999E-2</v>
          </cell>
          <cell r="T6">
            <v>3.5849400000000001E-8</v>
          </cell>
          <cell r="U6">
            <v>2.3743900000000001E-3</v>
          </cell>
          <cell r="V6">
            <v>6.0809200000000001E-3</v>
          </cell>
          <cell r="X6">
            <v>35.3904</v>
          </cell>
        </row>
        <row r="7">
          <cell r="P7"/>
        </row>
        <row r="8">
          <cell r="K8">
            <v>608.779</v>
          </cell>
          <cell r="L8">
            <v>434.37099999999998</v>
          </cell>
          <cell r="M8">
            <v>407.82900000000001</v>
          </cell>
          <cell r="N8">
            <v>398.72500000000002</v>
          </cell>
          <cell r="O8">
            <v>388.15800000000002</v>
          </cell>
          <cell r="P8">
            <v>389.76</v>
          </cell>
          <cell r="Q8">
            <v>566.61095999999998</v>
          </cell>
          <cell r="R8">
            <v>188.615341</v>
          </cell>
          <cell r="S8">
            <v>18.053761999999999</v>
          </cell>
          <cell r="T8">
            <v>2.9336100000000001E-3</v>
          </cell>
          <cell r="U8">
            <v>0.23520099999999999</v>
          </cell>
          <cell r="V8">
            <v>0.37318499999999999</v>
          </cell>
          <cell r="X8">
            <v>797.33100000000002</v>
          </cell>
        </row>
        <row r="9">
          <cell r="P9"/>
        </row>
        <row r="10">
          <cell r="K10">
            <v>1533.28</v>
          </cell>
          <cell r="L10">
            <v>1569.99</v>
          </cell>
          <cell r="M10">
            <v>1578.08</v>
          </cell>
          <cell r="N10">
            <v>1581.69</v>
          </cell>
          <cell r="O10">
            <v>1589.32</v>
          </cell>
          <cell r="P10">
            <v>1590.02</v>
          </cell>
          <cell r="Q10">
            <v>1351.29</v>
          </cell>
          <cell r="R10">
            <v>747.58699999999999</v>
          </cell>
          <cell r="S10">
            <v>282.31200000000001</v>
          </cell>
          <cell r="T10">
            <v>6.2499799999999997E-6</v>
          </cell>
          <cell r="U10">
            <v>83.281999999999996</v>
          </cell>
          <cell r="V10">
            <v>285.76499999999999</v>
          </cell>
          <cell r="X10">
            <v>1397.01</v>
          </cell>
        </row>
        <row r="11">
          <cell r="P11"/>
        </row>
        <row r="12">
          <cell r="K12">
            <v>150.77099999999999</v>
          </cell>
          <cell r="L12">
            <v>208.99799999999999</v>
          </cell>
          <cell r="M12">
            <v>250.00299999999999</v>
          </cell>
          <cell r="N12">
            <v>293.24400000000003</v>
          </cell>
          <cell r="O12">
            <v>334.21100000000001</v>
          </cell>
          <cell r="P12">
            <v>382.18400000000003</v>
          </cell>
          <cell r="Q12">
            <v>211.64</v>
          </cell>
          <cell r="R12">
            <v>259.93799999999999</v>
          </cell>
          <cell r="S12">
            <v>430.02499999999998</v>
          </cell>
          <cell r="T12">
            <v>486.077</v>
          </cell>
          <cell r="U12">
            <v>523.84</v>
          </cell>
          <cell r="V12">
            <v>589.82299999999998</v>
          </cell>
          <cell r="X12">
            <v>147.453</v>
          </cell>
        </row>
        <row r="13">
          <cell r="P13"/>
        </row>
        <row r="14">
          <cell r="K14">
            <v>512.30330000000004</v>
          </cell>
          <cell r="L14">
            <v>733.78869999999995</v>
          </cell>
          <cell r="M14">
            <v>890.63479999999993</v>
          </cell>
          <cell r="N14">
            <v>1016.0438</v>
          </cell>
          <cell r="O14">
            <v>1132.521</v>
          </cell>
          <cell r="P14">
            <v>1255.5152</v>
          </cell>
          <cell r="Q14">
            <v>775.29629999999997</v>
          </cell>
          <cell r="R14">
            <v>1598.2755999999999</v>
          </cell>
          <cell r="S14">
            <v>2577.9689000000003</v>
          </cell>
          <cell r="T14">
            <v>2872.6918000000001</v>
          </cell>
          <cell r="U14">
            <v>2925.1504</v>
          </cell>
          <cell r="V14">
            <v>2963.7460999999998</v>
          </cell>
          <cell r="X14">
            <v>418.71699999999998</v>
          </cell>
        </row>
        <row r="15">
          <cell r="K15">
            <v>250.369</v>
          </cell>
          <cell r="L15">
            <v>431.846</v>
          </cell>
          <cell r="M15">
            <v>608.04899999999998</v>
          </cell>
          <cell r="N15">
            <v>760.06299999999999</v>
          </cell>
          <cell r="O15">
            <v>906.26199999999994</v>
          </cell>
          <cell r="P15">
            <v>1063.75</v>
          </cell>
          <cell r="Q15">
            <v>367.58061999999995</v>
          </cell>
          <cell r="R15">
            <v>929.57892199999992</v>
          </cell>
          <cell r="S15">
            <v>1490.4790600000001</v>
          </cell>
          <cell r="T15">
            <v>1755.830385</v>
          </cell>
          <cell r="U15">
            <v>1802.5719219999999</v>
          </cell>
          <cell r="V15">
            <v>1842.121922</v>
          </cell>
          <cell r="X15">
            <v>130.84</v>
          </cell>
        </row>
        <row r="16">
          <cell r="K16">
            <v>82.507000000000005</v>
          </cell>
          <cell r="L16">
            <v>106.19</v>
          </cell>
          <cell r="M16">
            <v>129.66999999999999</v>
          </cell>
          <cell r="N16">
            <v>159.63</v>
          </cell>
          <cell r="O16">
            <v>196.95</v>
          </cell>
          <cell r="P16">
            <v>240.61</v>
          </cell>
          <cell r="Q16">
            <v>96.220100000000002</v>
          </cell>
          <cell r="R16">
            <v>143.01900000000001</v>
          </cell>
          <cell r="S16">
            <v>188.179</v>
          </cell>
          <cell r="T16">
            <v>228.59100000000001</v>
          </cell>
          <cell r="U16">
            <v>270.80900000000003</v>
          </cell>
          <cell r="V16">
            <v>319.42399999999998</v>
          </cell>
          <cell r="X16">
            <v>56.755000000000003</v>
          </cell>
        </row>
        <row r="17">
          <cell r="P17"/>
        </row>
        <row r="18">
          <cell r="K18">
            <v>26.525600000000001</v>
          </cell>
          <cell r="L18">
            <v>27.876999999999999</v>
          </cell>
          <cell r="M18">
            <v>28.607499999999998</v>
          </cell>
          <cell r="N18">
            <v>29.066000000000003</v>
          </cell>
          <cell r="O18">
            <v>29.124400000000001</v>
          </cell>
          <cell r="P18">
            <v>29.1783</v>
          </cell>
          <cell r="Q18">
            <v>12.4887</v>
          </cell>
          <cell r="R18">
            <v>12.595700000000001</v>
          </cell>
          <cell r="S18">
            <v>12.8887</v>
          </cell>
          <cell r="T18">
            <v>12.954700000000001</v>
          </cell>
          <cell r="U18">
            <v>12.9839</v>
          </cell>
          <cell r="V18">
            <v>13.0311</v>
          </cell>
          <cell r="X18">
            <v>26.159100000000002</v>
          </cell>
        </row>
        <row r="19">
          <cell r="K19">
            <v>4016.49</v>
          </cell>
          <cell r="L19">
            <v>4220.92</v>
          </cell>
          <cell r="M19">
            <v>4503.34</v>
          </cell>
          <cell r="N19">
            <v>4801.7299999999996</v>
          </cell>
          <cell r="O19">
            <v>5078.6499999999996</v>
          </cell>
          <cell r="P19">
            <v>5390.47</v>
          </cell>
          <cell r="Q19">
            <v>4143.83</v>
          </cell>
          <cell r="R19">
            <v>4562.17</v>
          </cell>
          <cell r="S19">
            <v>4853.54</v>
          </cell>
          <cell r="T19">
            <v>5107.91</v>
          </cell>
          <cell r="U19">
            <v>5313.15</v>
          </cell>
          <cell r="V19">
            <v>5639.03</v>
          </cell>
          <cell r="X19">
            <v>3882.57</v>
          </cell>
        </row>
        <row r="20">
          <cell r="K20">
            <v>93.619</v>
          </cell>
          <cell r="L20">
            <v>82.619</v>
          </cell>
          <cell r="M20">
            <v>75.619</v>
          </cell>
          <cell r="N20">
            <v>75.619</v>
          </cell>
          <cell r="O20">
            <v>75.619</v>
          </cell>
          <cell r="P20">
            <v>75.619</v>
          </cell>
          <cell r="Q20">
            <v>95.119</v>
          </cell>
          <cell r="R20">
            <v>95.119</v>
          </cell>
          <cell r="S20">
            <v>1.119</v>
          </cell>
          <cell r="T20">
            <v>0</v>
          </cell>
          <cell r="U20">
            <v>0</v>
          </cell>
          <cell r="V20">
            <v>0</v>
          </cell>
          <cell r="X20">
            <v>95.619</v>
          </cell>
        </row>
        <row r="21"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3</v>
          </cell>
          <cell r="P21">
            <v>3</v>
          </cell>
          <cell r="Q21">
            <v>3</v>
          </cell>
          <cell r="R21">
            <v>4</v>
          </cell>
          <cell r="S21">
            <v>4</v>
          </cell>
          <cell r="T21">
            <v>0</v>
          </cell>
          <cell r="U21">
            <v>0</v>
          </cell>
          <cell r="V21">
            <v>0</v>
          </cell>
          <cell r="X21">
            <v>1</v>
          </cell>
        </row>
        <row r="22">
          <cell r="K22">
            <v>79.820999999999998</v>
          </cell>
          <cell r="L22">
            <v>79.188000000000002</v>
          </cell>
          <cell r="M22">
            <v>79.173000000000002</v>
          </cell>
          <cell r="N22">
            <v>79.162000000000006</v>
          </cell>
          <cell r="O22">
            <v>79.081999999999994</v>
          </cell>
          <cell r="P22">
            <v>78.998999999999995</v>
          </cell>
          <cell r="Q22">
            <v>79.820999999999998</v>
          </cell>
          <cell r="R22">
            <v>79.188000000000002</v>
          </cell>
          <cell r="S22">
            <v>78.668000000000006</v>
          </cell>
          <cell r="T22">
            <v>78.152000000000001</v>
          </cell>
          <cell r="U22">
            <v>78.072000000000003</v>
          </cell>
          <cell r="V22">
            <v>77.989000000000004</v>
          </cell>
          <cell r="X22">
            <v>79.727000000000004</v>
          </cell>
        </row>
        <row r="23">
          <cell r="K23">
            <v>5.0149999999999997</v>
          </cell>
          <cell r="L23">
            <v>5.1050000000000004</v>
          </cell>
          <cell r="M23">
            <v>5.1050000000000004</v>
          </cell>
          <cell r="N23">
            <v>5.1050000000000004</v>
          </cell>
          <cell r="O23">
            <v>5.1050000000000004</v>
          </cell>
          <cell r="P23">
            <v>5.1050000000000004</v>
          </cell>
          <cell r="Q23">
            <v>2.9000000000000001E-2</v>
          </cell>
          <cell r="R23">
            <v>1.0999999999999999E-2</v>
          </cell>
          <cell r="S23">
            <v>1.0999999999999999E-2</v>
          </cell>
          <cell r="T23">
            <v>1.0999999999999999E-2</v>
          </cell>
          <cell r="U23">
            <v>1.0999999999999999E-2</v>
          </cell>
          <cell r="V23">
            <v>1.0999999999999999E-2</v>
          </cell>
          <cell r="X23">
            <v>4.9429999999999996</v>
          </cell>
        </row>
        <row r="24">
          <cell r="P24"/>
        </row>
        <row r="25">
          <cell r="K25">
            <v>164.74199999999999</v>
          </cell>
          <cell r="L25">
            <v>122.66200000000001</v>
          </cell>
          <cell r="M25">
            <v>114.246</v>
          </cell>
          <cell r="N25">
            <v>111.35300000000001</v>
          </cell>
          <cell r="O25">
            <v>108.986</v>
          </cell>
          <cell r="P25">
            <v>108.986</v>
          </cell>
          <cell r="Q25">
            <v>146.858</v>
          </cell>
          <cell r="R25">
            <v>58.49</v>
          </cell>
          <cell r="S25">
            <v>6.9420000000000002</v>
          </cell>
          <cell r="T25">
            <v>0.223</v>
          </cell>
          <cell r="U25">
            <v>0.223</v>
          </cell>
          <cell r="V25">
            <v>0.223</v>
          </cell>
          <cell r="X25">
            <v>213.66</v>
          </cell>
        </row>
        <row r="26">
          <cell r="P26"/>
        </row>
        <row r="27">
          <cell r="K27">
            <v>336.49</v>
          </cell>
          <cell r="L27">
            <v>331.34199999999998</v>
          </cell>
          <cell r="M27">
            <v>330.09399999999999</v>
          </cell>
          <cell r="N27">
            <v>330.56200000000001</v>
          </cell>
          <cell r="O27">
            <v>331.18599999999998</v>
          </cell>
          <cell r="P27">
            <v>331.96600000000001</v>
          </cell>
          <cell r="Q27">
            <v>271.90600000000001</v>
          </cell>
          <cell r="R27">
            <v>201.39400000000001</v>
          </cell>
          <cell r="S27">
            <v>124.486</v>
          </cell>
          <cell r="T27">
            <v>107.95</v>
          </cell>
          <cell r="U27">
            <v>107.63800000000001</v>
          </cell>
          <cell r="V27">
            <v>107.63800000000001</v>
          </cell>
          <cell r="X27">
            <v>339.298</v>
          </cell>
        </row>
        <row r="28">
          <cell r="P28"/>
        </row>
        <row r="29">
          <cell r="K29">
            <v>133.54900000000001</v>
          </cell>
          <cell r="L29">
            <v>179.149</v>
          </cell>
          <cell r="M29">
            <v>211.249</v>
          </cell>
          <cell r="N29">
            <v>245.149</v>
          </cell>
          <cell r="O29">
            <v>277.34899999999999</v>
          </cell>
          <cell r="P29">
            <v>315.09899999999999</v>
          </cell>
          <cell r="Q29">
            <v>181.29900000000001</v>
          </cell>
          <cell r="R29">
            <v>219.69900000000001</v>
          </cell>
          <cell r="S29">
            <v>353.19900000000001</v>
          </cell>
          <cell r="T29">
            <v>398.79899999999998</v>
          </cell>
          <cell r="U29">
            <v>427.44900000000001</v>
          </cell>
          <cell r="V29">
            <v>478.74900000000002</v>
          </cell>
          <cell r="X29">
            <v>130.84899999999999</v>
          </cell>
        </row>
        <row r="30">
          <cell r="P30"/>
        </row>
        <row r="31">
          <cell r="K31">
            <v>158.97299999999998</v>
          </cell>
          <cell r="L31">
            <v>217.04299999999998</v>
          </cell>
          <cell r="M31">
            <v>258.03300000000002</v>
          </cell>
          <cell r="N31">
            <v>290.233</v>
          </cell>
          <cell r="O31">
            <v>318.88300000000004</v>
          </cell>
          <cell r="P31">
            <v>348.673</v>
          </cell>
          <cell r="Q31">
            <v>233.05799999999999</v>
          </cell>
          <cell r="R31">
            <v>459.33799999999997</v>
          </cell>
          <cell r="S31">
            <v>723.84799999999996</v>
          </cell>
          <cell r="T31">
            <v>803.73300000000006</v>
          </cell>
          <cell r="U31">
            <v>803.83300000000008</v>
          </cell>
          <cell r="V31">
            <v>804.03800000000001</v>
          </cell>
          <cell r="X31">
            <v>133.518</v>
          </cell>
        </row>
        <row r="32">
          <cell r="K32">
            <v>119.071</v>
          </cell>
          <cell r="L32">
            <v>197.67699999999999</v>
          </cell>
          <cell r="M32">
            <v>273.84100000000001</v>
          </cell>
          <cell r="N32">
            <v>337.625</v>
          </cell>
          <cell r="O32">
            <v>396.61099999999999</v>
          </cell>
          <cell r="P32">
            <v>458.82299999999998</v>
          </cell>
          <cell r="Q32">
            <v>170.26900000000001</v>
          </cell>
          <cell r="R32">
            <v>420.30099999999999</v>
          </cell>
          <cell r="S32">
            <v>666.13299999999992</v>
          </cell>
          <cell r="T32">
            <v>777.62900000000002</v>
          </cell>
          <cell r="U32">
            <v>777.83699999999999</v>
          </cell>
          <cell r="V32">
            <v>778.26499999999999</v>
          </cell>
          <cell r="X32">
            <v>63.792999999999999</v>
          </cell>
        </row>
        <row r="33">
          <cell r="K33">
            <v>56.497999999999998</v>
          </cell>
          <cell r="L33">
            <v>71.046999999999997</v>
          </cell>
          <cell r="M33">
            <v>84.867000000000004</v>
          </cell>
          <cell r="N33">
            <v>103.31</v>
          </cell>
          <cell r="O33">
            <v>126.61</v>
          </cell>
          <cell r="P33">
            <v>153.68</v>
          </cell>
          <cell r="Q33">
            <v>66.643299999999996</v>
          </cell>
          <cell r="R33">
            <v>98.101100000000002</v>
          </cell>
          <cell r="S33">
            <v>127.545</v>
          </cell>
          <cell r="T33">
            <v>153.292</v>
          </cell>
          <cell r="U33">
            <v>179.80500000000001</v>
          </cell>
          <cell r="V33">
            <v>210.08799999999999</v>
          </cell>
          <cell r="X33">
            <v>39.686</v>
          </cell>
        </row>
        <row r="34">
          <cell r="P34"/>
        </row>
        <row r="35">
          <cell r="K35">
            <v>10.023999999999999</v>
          </cell>
          <cell r="L35">
            <v>15.03</v>
          </cell>
          <cell r="M35">
            <v>18.559999999999999</v>
          </cell>
          <cell r="N35">
            <v>19.776</v>
          </cell>
          <cell r="O35">
            <v>24.102</v>
          </cell>
          <cell r="P35">
            <v>27.707000000000001</v>
          </cell>
          <cell r="Q35">
            <v>14.3017</v>
          </cell>
          <cell r="R35">
            <v>61.622699999999995</v>
          </cell>
          <cell r="S35">
            <v>124.08199999999999</v>
          </cell>
          <cell r="T35">
            <v>153.108</v>
          </cell>
          <cell r="U35">
            <v>157.434</v>
          </cell>
          <cell r="V35">
            <v>161.03899999999999</v>
          </cell>
          <cell r="X35">
            <v>3.968</v>
          </cell>
        </row>
        <row r="36">
          <cell r="K36">
            <v>28.233000000000001</v>
          </cell>
          <cell r="L36">
            <v>28.481000000000002</v>
          </cell>
          <cell r="M36">
            <v>28.620999999999999</v>
          </cell>
          <cell r="N36">
            <v>28.723999999999997</v>
          </cell>
          <cell r="O36">
            <v>28.770000000000003</v>
          </cell>
          <cell r="P36">
            <v>28.814999999999998</v>
          </cell>
          <cell r="Q36">
            <v>26.515999999999998</v>
          </cell>
          <cell r="R36">
            <v>26.605</v>
          </cell>
          <cell r="S36">
            <v>26.838999999999999</v>
          </cell>
          <cell r="T36">
            <v>26.914000000000001</v>
          </cell>
          <cell r="U36">
            <v>26.952000000000002</v>
          </cell>
          <cell r="V36">
            <v>27.007000000000001</v>
          </cell>
          <cell r="X36">
            <v>28.16</v>
          </cell>
        </row>
      </sheetData>
      <sheetData sheetId="4"/>
      <sheetData sheetId="5"/>
      <sheetData sheetId="6"/>
      <sheetData sheetId="7">
        <row r="4">
          <cell r="E4">
            <v>981.12200000000007</v>
          </cell>
        </row>
      </sheetData>
      <sheetData sheetId="8">
        <row r="4">
          <cell r="C4" t="str">
            <v>Y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D4">
            <v>1233.5820093526049</v>
          </cell>
        </row>
      </sheetData>
      <sheetData sheetId="3">
        <row r="3">
          <cell r="D3">
            <v>433.37643083249617</v>
          </cell>
          <cell r="E3">
            <v>353.13250438700004</v>
          </cell>
          <cell r="J3">
            <v>646.63150204323858</v>
          </cell>
          <cell r="K3">
            <v>632.59492044107628</v>
          </cell>
        </row>
        <row r="4">
          <cell r="D4">
            <v>13.292799669707456</v>
          </cell>
          <cell r="E4">
            <v>13.704302808265561</v>
          </cell>
          <cell r="J4">
            <v>2.719130584749917E-5</v>
          </cell>
          <cell r="K4">
            <v>5.5303185275318751E-5</v>
          </cell>
        </row>
        <row r="5">
          <cell r="D5">
            <v>262.72186797209196</v>
          </cell>
          <cell r="E5">
            <v>260.5002684045013</v>
          </cell>
          <cell r="J5">
            <v>253.89200025245046</v>
          </cell>
          <cell r="K5">
            <v>252.83302768485652</v>
          </cell>
        </row>
        <row r="6">
          <cell r="D6">
            <v>64.878332451878009</v>
          </cell>
          <cell r="E6">
            <v>64.373785107305793</v>
          </cell>
          <cell r="J6">
            <v>63.64822543414747</v>
          </cell>
          <cell r="K6">
            <v>64.340784729838333</v>
          </cell>
        </row>
        <row r="8">
          <cell r="D8">
            <v>718.0843109081078</v>
          </cell>
          <cell r="E8">
            <v>633.45372244452869</v>
          </cell>
          <cell r="J8">
            <v>4.7628789572194412</v>
          </cell>
          <cell r="K8">
            <v>1.4903822356149441</v>
          </cell>
        </row>
        <row r="9">
          <cell r="D9">
            <v>8.5405725996646314E-6</v>
          </cell>
          <cell r="E9">
            <v>6.1948668875996749</v>
          </cell>
          <cell r="J9">
            <v>517.18655305741913</v>
          </cell>
          <cell r="K9">
            <v>520.79972880527725</v>
          </cell>
        </row>
        <row r="10">
          <cell r="D10">
            <v>1432.9423258536262</v>
          </cell>
          <cell r="E10">
            <v>1294.0897650693919</v>
          </cell>
          <cell r="J10">
            <v>956.54968040856102</v>
          </cell>
          <cell r="K10">
            <v>797.31271315847277</v>
          </cell>
        </row>
        <row r="11">
          <cell r="D11">
            <v>3.9148938794181755E-5</v>
          </cell>
          <cell r="E11">
            <v>24.984575113451644</v>
          </cell>
          <cell r="J11">
            <v>1.6847374405851126E-3</v>
          </cell>
          <cell r="K11">
            <v>2.897471771752997E-3</v>
          </cell>
        </row>
        <row r="12">
          <cell r="D12">
            <v>47.849576145368857</v>
          </cell>
          <cell r="E12">
            <v>47.320331317169888</v>
          </cell>
          <cell r="J12">
            <v>44.695549693882278</v>
          </cell>
          <cell r="K12">
            <v>41.088789233254758</v>
          </cell>
        </row>
        <row r="14">
          <cell r="D14">
            <v>805.39458263481345</v>
          </cell>
          <cell r="E14">
            <v>1022.1358807494266</v>
          </cell>
          <cell r="J14">
            <v>1166.602882350702</v>
          </cell>
          <cell r="K14">
            <v>1366.2309560292438</v>
          </cell>
        </row>
        <row r="15">
          <cell r="D15">
            <v>417.29912531424117</v>
          </cell>
          <cell r="E15">
            <v>625.945454377695</v>
          </cell>
          <cell r="J15">
            <v>951.88258142941822</v>
          </cell>
          <cell r="K15">
            <v>1092.9185930624453</v>
          </cell>
        </row>
        <row r="17">
          <cell r="D17">
            <v>5.5540850085275081E-6</v>
          </cell>
          <cell r="E17">
            <v>1.8657417548916666</v>
          </cell>
          <cell r="J17">
            <v>1.6340485121271271</v>
          </cell>
          <cell r="K17">
            <v>1.6502683761221859</v>
          </cell>
        </row>
        <row r="18">
          <cell r="D18">
            <v>80.434202357614041</v>
          </cell>
          <cell r="E18">
            <v>46.421332319102284</v>
          </cell>
          <cell r="J18">
            <v>44.861826726684569</v>
          </cell>
          <cell r="K18">
            <v>31.376969802607537</v>
          </cell>
        </row>
        <row r="19">
          <cell r="D19">
            <v>4276.2736073835413</v>
          </cell>
          <cell r="E19">
            <v>4394.1225307403301</v>
          </cell>
          <cell r="J19">
            <v>4652.3494407945973</v>
          </cell>
          <cell r="K19">
            <v>4802.6400863337667</v>
          </cell>
        </row>
        <row r="20">
          <cell r="D20">
            <v>53.599344920247127</v>
          </cell>
          <cell r="E20">
            <v>43.690855958586752</v>
          </cell>
          <cell r="J20">
            <v>79.974412053730873</v>
          </cell>
          <cell r="K20">
            <v>78.23838998963096</v>
          </cell>
        </row>
        <row r="21">
          <cell r="D21">
            <v>1.7106076385305491</v>
          </cell>
          <cell r="E21">
            <v>1.7930580518015975</v>
          </cell>
          <cell r="J21">
            <v>5.3342840909952184E-6</v>
          </cell>
          <cell r="K21">
            <v>1.123792695415523E-5</v>
          </cell>
        </row>
        <row r="22">
          <cell r="D22">
            <v>78.714482453867504</v>
          </cell>
          <cell r="E22">
            <v>78.714482453867504</v>
          </cell>
          <cell r="J22">
            <v>78.718909818732399</v>
          </cell>
          <cell r="K22">
            <v>78.718909818732399</v>
          </cell>
        </row>
        <row r="23">
          <cell r="D23">
            <v>12.135100000000001</v>
          </cell>
          <cell r="E23">
            <v>12.135100000000001</v>
          </cell>
          <cell r="J23">
            <v>12.135100000000001</v>
          </cell>
          <cell r="K23">
            <v>12.135100000000001</v>
          </cell>
        </row>
        <row r="25">
          <cell r="D25">
            <v>107.88329333462293</v>
          </cell>
          <cell r="E25">
            <v>97.120164601272279</v>
          </cell>
          <cell r="J25">
            <v>1.8768837239076663</v>
          </cell>
          <cell r="K25">
            <v>0.89376744238991823</v>
          </cell>
        </row>
        <row r="26">
          <cell r="D26">
            <v>2.9294437851492576E-6</v>
          </cell>
          <cell r="E26">
            <v>1.7973886272117425</v>
          </cell>
          <cell r="J26">
            <v>69.330540833323539</v>
          </cell>
          <cell r="K26">
            <v>69.814891989674734</v>
          </cell>
        </row>
        <row r="27">
          <cell r="D27">
            <v>364.11402048166264</v>
          </cell>
          <cell r="E27">
            <v>344.23363031390414</v>
          </cell>
          <cell r="J27">
            <v>315.78330663452283</v>
          </cell>
          <cell r="K27">
            <v>302.87506711005273</v>
          </cell>
        </row>
        <row r="28">
          <cell r="D28">
            <v>1.4186733469737919E-5</v>
          </cell>
          <cell r="E28">
            <v>6.3065327851468576</v>
          </cell>
          <cell r="J28">
            <v>3.3276400458377725E-4</v>
          </cell>
          <cell r="K28">
            <v>6.5485535100970923E-4</v>
          </cell>
        </row>
        <row r="29">
          <cell r="D29">
            <v>103.62995966639143</v>
          </cell>
          <cell r="E29">
            <v>98.092667838178471</v>
          </cell>
          <cell r="J29">
            <v>107.78855874879177</v>
          </cell>
          <cell r="K29">
            <v>106.45152114197091</v>
          </cell>
        </row>
        <row r="31">
          <cell r="D31">
            <v>216.20230639207287</v>
          </cell>
          <cell r="E31">
            <v>281.05735318378527</v>
          </cell>
          <cell r="J31">
            <v>319.13051805399408</v>
          </cell>
          <cell r="K31">
            <v>380.14197183586475</v>
          </cell>
        </row>
        <row r="32">
          <cell r="D32">
            <v>183.68698717192277</v>
          </cell>
          <cell r="E32">
            <v>293.11817968648569</v>
          </cell>
          <cell r="J32">
            <v>439.2736558929451</v>
          </cell>
          <cell r="K32">
            <v>519.68561403971364</v>
          </cell>
        </row>
        <row r="34">
          <cell r="D34">
            <v>6.6776238116341739E-6</v>
          </cell>
          <cell r="E34">
            <v>1.9669766322959181</v>
          </cell>
          <cell r="J34">
            <v>2.8877554667964938</v>
          </cell>
          <cell r="K34">
            <v>2.9283640105781763</v>
          </cell>
        </row>
        <row r="35">
          <cell r="D35">
            <v>26.536588137327104</v>
          </cell>
          <cell r="E35">
            <v>97.475638376728014</v>
          </cell>
          <cell r="J35">
            <v>108.8904512642908</v>
          </cell>
          <cell r="K35">
            <v>139.73264616616899</v>
          </cell>
        </row>
        <row r="36">
          <cell r="D36">
            <v>48.256656855114734</v>
          </cell>
          <cell r="E36">
            <v>35.432415563385</v>
          </cell>
          <cell r="J36">
            <v>45.703075313994425</v>
          </cell>
          <cell r="K36">
            <v>40.455460586118747</v>
          </cell>
        </row>
      </sheetData>
      <sheetData sheetId="4"/>
      <sheetData sheetId="5"/>
      <sheetData sheetId="6"/>
      <sheetData sheetId="7">
        <row r="4">
          <cell r="C4">
            <v>751.55135985516756</v>
          </cell>
        </row>
      </sheetData>
      <sheetData sheetId="8">
        <row r="4">
          <cell r="C4" t="str">
            <v>Y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C4">
            <v>1325.31758286476</v>
          </cell>
        </row>
      </sheetData>
      <sheetData sheetId="3">
        <row r="3">
          <cell r="C3">
            <v>785.20267045999992</v>
          </cell>
          <cell r="D3">
            <v>788.67172599000003</v>
          </cell>
          <cell r="E3">
            <v>788.47144660999982</v>
          </cell>
          <cell r="I3">
            <v>744.80770841399988</v>
          </cell>
          <cell r="J3">
            <v>738.32376765399999</v>
          </cell>
          <cell r="K3">
            <v>760.09544182599996</v>
          </cell>
          <cell r="P3">
            <v>785.84128667999994</v>
          </cell>
        </row>
        <row r="5">
          <cell r="C5">
            <v>300.43870904599999</v>
          </cell>
          <cell r="D5">
            <v>300.31458305299998</v>
          </cell>
          <cell r="E5">
            <v>294.16129493819994</v>
          </cell>
          <cell r="I5">
            <v>296.36114309239997</v>
          </cell>
          <cell r="J5">
            <v>296.18283833264002</v>
          </cell>
          <cell r="K5">
            <v>288.85490884856199</v>
          </cell>
          <cell r="P5">
            <v>277.80828078180002</v>
          </cell>
        </row>
        <row r="6">
          <cell r="C6">
            <v>43.135910041186314</v>
          </cell>
          <cell r="D6">
            <v>45.595447917887469</v>
          </cell>
          <cell r="E6">
            <v>44.747556540644048</v>
          </cell>
          <cell r="I6">
            <v>40.137137666754796</v>
          </cell>
          <cell r="J6">
            <v>41.30745144530124</v>
          </cell>
          <cell r="K6">
            <v>39.069618581392653</v>
          </cell>
          <cell r="P6">
            <v>36.656052524963116</v>
          </cell>
        </row>
        <row r="8">
          <cell r="C8">
            <v>767.48411346956698</v>
          </cell>
          <cell r="D8">
            <v>737.35794822580669</v>
          </cell>
          <cell r="E8">
            <v>684.04658795384182</v>
          </cell>
          <cell r="I8">
            <v>497.22615679470152</v>
          </cell>
          <cell r="J8">
            <v>219.44447723121795</v>
          </cell>
          <cell r="K8">
            <v>4.3238743654404202E-3</v>
          </cell>
          <cell r="P8">
            <v>768.54502094363932</v>
          </cell>
        </row>
        <row r="9">
          <cell r="C9">
            <v>0.75765383895999994</v>
          </cell>
          <cell r="D9">
            <v>1.3633230176079996</v>
          </cell>
          <cell r="E9">
            <v>0</v>
          </cell>
          <cell r="I9">
            <v>4.0298405717999995E-2</v>
          </cell>
          <cell r="J9">
            <v>2.1016274700519238E-2</v>
          </cell>
          <cell r="K9">
            <v>0</v>
          </cell>
        </row>
        <row r="10">
          <cell r="C10">
            <v>1571.9844310846729</v>
          </cell>
          <cell r="D10">
            <v>1544.6627410841575</v>
          </cell>
          <cell r="E10">
            <v>1818.0346065706708</v>
          </cell>
          <cell r="I10">
            <v>1362.4675278695458</v>
          </cell>
          <cell r="J10">
            <v>1207.7292004227729</v>
          </cell>
          <cell r="K10">
            <v>1161.1160070206129</v>
          </cell>
          <cell r="P10">
            <v>1575.4111152664159</v>
          </cell>
        </row>
        <row r="11">
          <cell r="C11">
            <v>1.4659763347446337</v>
          </cell>
          <cell r="D11">
            <v>2.0809608855539041</v>
          </cell>
          <cell r="E11">
            <v>0</v>
          </cell>
          <cell r="I11">
            <v>229.41214669135238</v>
          </cell>
          <cell r="J11">
            <v>449.13299348752054</v>
          </cell>
          <cell r="K11">
            <v>456.57663202827996</v>
          </cell>
          <cell r="P11">
            <v>0</v>
          </cell>
        </row>
        <row r="12">
          <cell r="C12">
            <v>50.778848069073618</v>
          </cell>
          <cell r="D12">
            <v>44.052829833980695</v>
          </cell>
          <cell r="E12">
            <v>30.642616006969721</v>
          </cell>
          <cell r="I12">
            <v>42.940190952748907</v>
          </cell>
          <cell r="J12">
            <v>34.550420035031848</v>
          </cell>
          <cell r="K12">
            <v>30.011125767434883</v>
          </cell>
          <cell r="P12">
            <v>48.843974694971564</v>
          </cell>
        </row>
        <row r="14">
          <cell r="C14">
            <v>451.25878173304017</v>
          </cell>
          <cell r="D14">
            <v>576.46441195340219</v>
          </cell>
          <cell r="E14">
            <v>617.94013436486046</v>
          </cell>
          <cell r="I14">
            <v>775.90642818510116</v>
          </cell>
          <cell r="J14">
            <v>1131.8939186125192</v>
          </cell>
          <cell r="K14">
            <v>1250.6783408330728</v>
          </cell>
          <cell r="P14">
            <v>377.03816743398698</v>
          </cell>
        </row>
        <row r="15">
          <cell r="C15">
            <v>342.46136765441554</v>
          </cell>
          <cell r="D15">
            <v>544.68979204811819</v>
          </cell>
          <cell r="E15">
            <v>654.28249610468947</v>
          </cell>
          <cell r="I15">
            <v>446.34784605666351</v>
          </cell>
          <cell r="J15">
            <v>873.98561769199569</v>
          </cell>
          <cell r="K15">
            <v>1132.2662419820713</v>
          </cell>
          <cell r="P15">
            <v>149.55929578522785</v>
          </cell>
        </row>
        <row r="16">
          <cell r="C16">
            <v>22.939601565344397</v>
          </cell>
          <cell r="D16">
            <v>54.409213281335191</v>
          </cell>
          <cell r="E16">
            <v>70.499430040928388</v>
          </cell>
          <cell r="I16">
            <v>26.781920453649594</v>
          </cell>
          <cell r="J16">
            <v>47.908285402105996</v>
          </cell>
          <cell r="K16">
            <v>78.193802987086187</v>
          </cell>
          <cell r="P16">
            <v>5.7476223842223391</v>
          </cell>
        </row>
        <row r="18">
          <cell r="C18">
            <v>28.565074268765997</v>
          </cell>
          <cell r="D18">
            <v>35.438738063191998</v>
          </cell>
          <cell r="E18">
            <v>36.449421593039993</v>
          </cell>
          <cell r="I18">
            <v>31.444381414149994</v>
          </cell>
          <cell r="J18">
            <v>38.704500244636002</v>
          </cell>
          <cell r="K18">
            <v>32.178566482027996</v>
          </cell>
          <cell r="P18">
            <v>14.853868441107998</v>
          </cell>
        </row>
        <row r="19">
          <cell r="C19">
            <v>4366.4731375657702</v>
          </cell>
          <cell r="D19">
            <v>4675.1017153540415</v>
          </cell>
          <cell r="E19">
            <v>5039.2755907238443</v>
          </cell>
          <cell r="I19">
            <v>4493.872885996786</v>
          </cell>
          <cell r="J19">
            <v>5079.1844868344415</v>
          </cell>
          <cell r="K19">
            <v>5229.045010230906</v>
          </cell>
          <cell r="P19">
            <v>4040.3046849363345</v>
          </cell>
        </row>
        <row r="20">
          <cell r="C20">
            <v>100.255751580552</v>
          </cell>
          <cell r="D20">
            <v>100.654075699982</v>
          </cell>
          <cell r="E20">
            <v>100.58395626982499</v>
          </cell>
          <cell r="I20">
            <v>95.556908573383495</v>
          </cell>
          <cell r="J20">
            <v>94.652437500792601</v>
          </cell>
          <cell r="K20">
            <v>97.368921895590304</v>
          </cell>
          <cell r="P20">
            <v>100.89879999999999</v>
          </cell>
        </row>
        <row r="22">
          <cell r="C22">
            <v>109.74165311690599</v>
          </cell>
          <cell r="D22">
            <v>109.696313447761</v>
          </cell>
          <cell r="E22">
            <v>107.44869358557</v>
          </cell>
          <cell r="I22">
            <v>108.667740644867</v>
          </cell>
          <cell r="J22">
            <v>108.602361036774</v>
          </cell>
          <cell r="K22">
            <v>105.915404398901</v>
          </cell>
          <cell r="P22">
            <v>101.86490000000001</v>
          </cell>
        </row>
        <row r="23">
          <cell r="C23">
            <v>18.870558344054899</v>
          </cell>
          <cell r="D23">
            <v>19.322471838547699</v>
          </cell>
          <cell r="E23">
            <v>18.503529759285101</v>
          </cell>
          <cell r="I23">
            <v>17.774096279350701</v>
          </cell>
          <cell r="J23">
            <v>17.745791634021</v>
          </cell>
          <cell r="K23">
            <v>16.432286200541299</v>
          </cell>
          <cell r="P23">
            <v>14.752000000000001</v>
          </cell>
        </row>
        <row r="25">
          <cell r="C25">
            <v>231.503937419327</v>
          </cell>
          <cell r="D25">
            <v>222.51102074425401</v>
          </cell>
          <cell r="E25">
            <v>206.24469177704</v>
          </cell>
          <cell r="I25">
            <v>149.92005041125901</v>
          </cell>
          <cell r="J25">
            <v>66.166117732983693</v>
          </cell>
          <cell r="K25">
            <v>1.30367748555027E-3</v>
          </cell>
          <cell r="P25">
            <v>234.12629999999999</v>
          </cell>
        </row>
        <row r="27">
          <cell r="C27">
            <v>418.73974660150844</v>
          </cell>
          <cell r="D27">
            <v>401.02495577686125</v>
          </cell>
          <cell r="E27">
            <v>432.42036797501527</v>
          </cell>
          <cell r="I27">
            <v>367.95014212663438</v>
          </cell>
          <cell r="J27">
            <v>322.59064142624499</v>
          </cell>
          <cell r="K27">
            <v>308.27249352908365</v>
          </cell>
          <cell r="P27">
            <v>395.80062749999996</v>
          </cell>
        </row>
        <row r="28">
          <cell r="C28">
            <v>0.17159150482781599</v>
          </cell>
          <cell r="D28">
            <v>0.25269491822837398</v>
          </cell>
          <cell r="E28">
            <v>0</v>
          </cell>
          <cell r="I28">
            <v>32.732241156614698</v>
          </cell>
          <cell r="J28">
            <v>64.088095602055603</v>
          </cell>
          <cell r="K28">
            <v>65.150253916159301</v>
          </cell>
          <cell r="P28">
            <v>0</v>
          </cell>
        </row>
        <row r="29">
          <cell r="C29">
            <v>201.61543354887442</v>
          </cell>
          <cell r="D29">
            <v>193.08608981848874</v>
          </cell>
          <cell r="E29">
            <v>208.20239939537771</v>
          </cell>
          <cell r="I29">
            <v>177.1611795424536</v>
          </cell>
          <cell r="J29">
            <v>155.32141994596981</v>
          </cell>
          <cell r="K29">
            <v>148.4274968843736</v>
          </cell>
          <cell r="P29">
            <v>190.57067249999997</v>
          </cell>
        </row>
        <row r="31">
          <cell r="C31">
            <v>175.22919999999999</v>
          </cell>
          <cell r="D31">
            <v>223.5591</v>
          </cell>
          <cell r="E31">
            <v>240.58680000000001</v>
          </cell>
          <cell r="I31">
            <v>302.6232</v>
          </cell>
          <cell r="J31">
            <v>443.85430000000002</v>
          </cell>
          <cell r="K31">
            <v>491.5926</v>
          </cell>
          <cell r="P31">
            <v>118.7282</v>
          </cell>
        </row>
        <row r="32">
          <cell r="C32">
            <v>188.56984431842798</v>
          </cell>
          <cell r="D32">
            <v>299.09228891942968</v>
          </cell>
          <cell r="E32">
            <v>357.09982574689968</v>
          </cell>
          <cell r="I32">
            <v>242.6588012562971</v>
          </cell>
          <cell r="J32">
            <v>481.15022968677914</v>
          </cell>
          <cell r="K32">
            <v>629.43209922773269</v>
          </cell>
          <cell r="P32">
            <v>45.438189999999999</v>
          </cell>
        </row>
        <row r="33">
          <cell r="C33">
            <v>12.631255681572016</v>
          </cell>
          <cell r="D33">
            <v>29.87641108057036</v>
          </cell>
          <cell r="E33">
            <v>38.477774253100343</v>
          </cell>
          <cell r="I33">
            <v>14.560098743702932</v>
          </cell>
          <cell r="J33">
            <v>26.374670313220875</v>
          </cell>
          <cell r="K33">
            <v>43.46830077226727</v>
          </cell>
          <cell r="P33">
            <v>2.9003100000000046</v>
          </cell>
        </row>
        <row r="35">
          <cell r="C35">
            <v>2.9064796665161881</v>
          </cell>
          <cell r="D35">
            <v>6.2561286015385198</v>
          </cell>
          <cell r="E35">
            <v>8.3508204301950499</v>
          </cell>
          <cell r="I35">
            <v>4.2671734802054289</v>
          </cell>
          <cell r="J35">
            <v>13.887647827398169</v>
          </cell>
          <cell r="K35">
            <v>16.652155259430732</v>
          </cell>
        </row>
        <row r="36">
          <cell r="C36">
            <v>6.0567118555990298</v>
          </cell>
          <cell r="D36">
            <v>7.5406811435237104</v>
          </cell>
          <cell r="E36">
            <v>7.74509470429446</v>
          </cell>
          <cell r="I36">
            <v>6.9255594521028101</v>
          </cell>
          <cell r="J36">
            <v>8.5907362174843893</v>
          </cell>
          <cell r="K36">
            <v>7.1338227260348699</v>
          </cell>
        </row>
      </sheetData>
      <sheetData sheetId="4"/>
      <sheetData sheetId="5"/>
      <sheetData sheetId="6"/>
      <sheetData sheetId="7">
        <row r="4">
          <cell r="B4">
            <v>1071</v>
          </cell>
        </row>
      </sheetData>
      <sheetData sheetId="8">
        <row r="4">
          <cell r="C4" t="str">
            <v>Y</v>
          </cell>
        </row>
      </sheetData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1394.1492193561135</v>
          </cell>
        </row>
      </sheetData>
      <sheetData sheetId="3">
        <row r="3">
          <cell r="C3">
            <v>753.04919300474239</v>
          </cell>
          <cell r="D3">
            <v>704.98958836146517</v>
          </cell>
          <cell r="E3">
            <v>559.29508927665211</v>
          </cell>
          <cell r="F3">
            <v>454.03111702461513</v>
          </cell>
          <cell r="G3">
            <v>250.09111714160878</v>
          </cell>
          <cell r="I3">
            <v>753.04919300474285</v>
          </cell>
          <cell r="J3">
            <v>704.98958836146448</v>
          </cell>
          <cell r="K3">
            <v>559.29508927665222</v>
          </cell>
          <cell r="L3">
            <v>454.03111702461536</v>
          </cell>
          <cell r="M3">
            <v>250.091117141609</v>
          </cell>
          <cell r="P3">
            <v>750.09899348637282</v>
          </cell>
        </row>
        <row r="4"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P4" t="str">
            <v>-</v>
          </cell>
        </row>
        <row r="5">
          <cell r="C5">
            <v>292.32495992923566</v>
          </cell>
          <cell r="D5">
            <v>292.25584976195023</v>
          </cell>
          <cell r="E5">
            <v>291.72522241405909</v>
          </cell>
          <cell r="F5">
            <v>291.23065191085993</v>
          </cell>
          <cell r="G5">
            <v>290.47490512411639</v>
          </cell>
          <cell r="I5">
            <v>292.32495992923566</v>
          </cell>
          <cell r="J5">
            <v>292.25584976195023</v>
          </cell>
          <cell r="K5">
            <v>291.72522241405909</v>
          </cell>
          <cell r="L5">
            <v>291.23065191085993</v>
          </cell>
          <cell r="M5">
            <v>290.47490512411639</v>
          </cell>
          <cell r="P5">
            <v>285.2963586738162</v>
          </cell>
        </row>
        <row r="6">
          <cell r="C6">
            <v>37.263290719208186</v>
          </cell>
          <cell r="D6">
            <v>44.583056832670671</v>
          </cell>
          <cell r="E6">
            <v>47.203894048701997</v>
          </cell>
          <cell r="F6">
            <v>54.0057778180065</v>
          </cell>
          <cell r="G6">
            <v>57.487559532279775</v>
          </cell>
          <cell r="I6">
            <v>36.941495815077921</v>
          </cell>
          <cell r="J6">
            <v>41.811645471349657</v>
          </cell>
          <cell r="K6">
            <v>45.260582063430427</v>
          </cell>
          <cell r="L6">
            <v>51.473113982649991</v>
          </cell>
          <cell r="M6">
            <v>58.245758134392808</v>
          </cell>
          <cell r="P6">
            <v>32.397709633976419</v>
          </cell>
        </row>
        <row r="7"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P7" t="str">
            <v>-</v>
          </cell>
        </row>
        <row r="8">
          <cell r="C8">
            <v>1029.4808994163027</v>
          </cell>
          <cell r="D8">
            <v>873.1096589540623</v>
          </cell>
          <cell r="E8">
            <v>793.54881959435318</v>
          </cell>
          <cell r="F8">
            <v>778.33936478789667</v>
          </cell>
          <cell r="G8">
            <v>770.8297412882705</v>
          </cell>
          <cell r="I8">
            <v>899.73124226683478</v>
          </cell>
          <cell r="J8">
            <v>562.57677524137239</v>
          </cell>
          <cell r="K8">
            <v>499.44962293133591</v>
          </cell>
          <cell r="L8">
            <v>502.70972125001003</v>
          </cell>
          <cell r="M8">
            <v>503.10664129260698</v>
          </cell>
          <cell r="P8">
            <v>983.78917823168058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>
            <v>0</v>
          </cell>
          <cell r="J9">
            <v>5.2556903330652327</v>
          </cell>
          <cell r="K9">
            <v>6.0733034715383738</v>
          </cell>
          <cell r="L9">
            <v>17.499823752786959</v>
          </cell>
          <cell r="M9">
            <v>34.981106692016901</v>
          </cell>
          <cell r="P9">
            <v>0</v>
          </cell>
        </row>
        <row r="10">
          <cell r="C10">
            <v>610.5230553218089</v>
          </cell>
          <cell r="D10">
            <v>718.01826184029744</v>
          </cell>
          <cell r="E10">
            <v>679.45809426405617</v>
          </cell>
          <cell r="F10">
            <v>691.44056519638718</v>
          </cell>
          <cell r="G10">
            <v>756.10040359172399</v>
          </cell>
          <cell r="I10">
            <v>473.88780016134052</v>
          </cell>
          <cell r="J10">
            <v>441.55194565338962</v>
          </cell>
          <cell r="K10">
            <v>396.57290771882589</v>
          </cell>
          <cell r="L10">
            <v>374.4460484053858</v>
          </cell>
          <cell r="M10">
            <v>379.84368683266393</v>
          </cell>
          <cell r="P10">
            <v>1011.305659244862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P11">
            <v>0</v>
          </cell>
        </row>
        <row r="12">
          <cell r="C12">
            <v>280.64157978883742</v>
          </cell>
          <cell r="D12">
            <v>291.9027586900458</v>
          </cell>
          <cell r="E12">
            <v>284.5692380235725</v>
          </cell>
          <cell r="F12">
            <v>277.50488092497613</v>
          </cell>
          <cell r="G12">
            <v>273.7946521031792</v>
          </cell>
          <cell r="I12">
            <v>271.27997660459556</v>
          </cell>
          <cell r="J12">
            <v>271.3795542729041</v>
          </cell>
          <cell r="K12">
            <v>270.28855335514862</v>
          </cell>
          <cell r="L12">
            <v>267.40129188271561</v>
          </cell>
          <cell r="M12">
            <v>264.90053162148342</v>
          </cell>
          <cell r="P12">
            <v>297.77884560671276</v>
          </cell>
        </row>
        <row r="13"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I13" t="str">
            <v>-</v>
          </cell>
          <cell r="J13" t="str">
            <v>-</v>
          </cell>
          <cell r="K13" t="str">
            <v>-</v>
          </cell>
          <cell r="L13" t="str">
            <v>-</v>
          </cell>
          <cell r="M13" t="str">
            <v>-</v>
          </cell>
          <cell r="P13" t="str">
            <v>-</v>
          </cell>
        </row>
        <row r="14">
          <cell r="C14">
            <v>738.08947724191398</v>
          </cell>
          <cell r="D14">
            <v>837.61285550374407</v>
          </cell>
          <cell r="E14">
            <v>933.99399005103351</v>
          </cell>
          <cell r="F14">
            <v>1003.327258116941</v>
          </cell>
          <cell r="G14">
            <v>1027.0684804829359</v>
          </cell>
          <cell r="I14">
            <v>873.05576302587906</v>
          </cell>
          <cell r="J14">
            <v>1153.980985739865</v>
          </cell>
          <cell r="K14">
            <v>1309.8339201745127</v>
          </cell>
          <cell r="L14">
            <v>1427.4001864821953</v>
          </cell>
          <cell r="M14">
            <v>1521.8258734628653</v>
          </cell>
          <cell r="P14">
            <v>414.75466005832607</v>
          </cell>
        </row>
        <row r="15">
          <cell r="C15">
            <v>306.29061207021562</v>
          </cell>
          <cell r="D15">
            <v>449.30114907115683</v>
          </cell>
          <cell r="E15">
            <v>627.77428489621434</v>
          </cell>
          <cell r="F15">
            <v>746.39891660422211</v>
          </cell>
          <cell r="G15">
            <v>876.17662010205902</v>
          </cell>
          <cell r="I15">
            <v>448.84053632105588</v>
          </cell>
          <cell r="J15">
            <v>741.55578931193031</v>
          </cell>
          <cell r="K15">
            <v>848.45428556128979</v>
          </cell>
          <cell r="L15">
            <v>920.70948606959348</v>
          </cell>
          <cell r="M15">
            <v>1020.4957176256099</v>
          </cell>
          <cell r="P15">
            <v>140.87282731565557</v>
          </cell>
        </row>
        <row r="16">
          <cell r="C16" t="str">
            <v>-</v>
          </cell>
          <cell r="D16" t="str">
            <v>-</v>
          </cell>
          <cell r="E16" t="str">
            <v>-</v>
          </cell>
          <cell r="F16" t="str">
            <v>-</v>
          </cell>
          <cell r="G16" t="str">
            <v>-</v>
          </cell>
          <cell r="I16" t="str">
            <v>-</v>
          </cell>
          <cell r="J16" t="str">
            <v>-</v>
          </cell>
          <cell r="K16" t="str">
            <v>-</v>
          </cell>
          <cell r="L16" t="str">
            <v>-</v>
          </cell>
          <cell r="M16" t="str">
            <v>-</v>
          </cell>
          <cell r="P16" t="str">
            <v>-</v>
          </cell>
        </row>
        <row r="17"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I17" t="str">
            <v>-</v>
          </cell>
          <cell r="J17" t="str">
            <v>-</v>
          </cell>
          <cell r="K17" t="str">
            <v>-</v>
          </cell>
          <cell r="L17" t="str">
            <v>-</v>
          </cell>
          <cell r="M17" t="str">
            <v>-</v>
          </cell>
          <cell r="P17" t="str">
            <v>-</v>
          </cell>
        </row>
        <row r="18">
          <cell r="C18">
            <v>25.863162681742054</v>
          </cell>
          <cell r="D18">
            <v>33.66006762189668</v>
          </cell>
          <cell r="E18">
            <v>41.686308133032462</v>
          </cell>
          <cell r="F18">
            <v>50.925385656023792</v>
          </cell>
          <cell r="G18">
            <v>58.819509783798622</v>
          </cell>
          <cell r="I18">
            <v>24.668273571475087</v>
          </cell>
          <cell r="J18">
            <v>32.215430794665096</v>
          </cell>
          <cell r="K18">
            <v>39.621584958517339</v>
          </cell>
          <cell r="L18">
            <v>49.871343222520181</v>
          </cell>
          <cell r="M18">
            <v>57.827234727170584</v>
          </cell>
          <cell r="P18">
            <v>22.856931535475628</v>
          </cell>
        </row>
        <row r="19">
          <cell r="C19">
            <v>4073.5262301740081</v>
          </cell>
          <cell r="D19">
            <v>4245.4332466372889</v>
          </cell>
          <cell r="E19">
            <v>4259.2549407016759</v>
          </cell>
          <cell r="F19">
            <v>4347.2039180399288</v>
          </cell>
          <cell r="G19">
            <v>4360.8429891499709</v>
          </cell>
          <cell r="I19">
            <v>4073.7792407002385</v>
          </cell>
          <cell r="J19">
            <v>4247.5732549419572</v>
          </cell>
          <cell r="K19">
            <v>4266.575071925311</v>
          </cell>
          <cell r="L19">
            <v>4356.7727839833324</v>
          </cell>
          <cell r="M19">
            <v>4381.7925726545345</v>
          </cell>
          <cell r="P19">
            <v>3939.151163786878</v>
          </cell>
        </row>
        <row r="20">
          <cell r="C20">
            <v>97.041600000000003</v>
          </cell>
          <cell r="D20">
            <v>90.744299999999996</v>
          </cell>
          <cell r="E20">
            <v>71.951600000000013</v>
          </cell>
          <cell r="F20">
            <v>58.453500000000012</v>
          </cell>
          <cell r="G20">
            <v>32.130499999999998</v>
          </cell>
          <cell r="I20">
            <v>97.041600000000003</v>
          </cell>
          <cell r="J20">
            <v>90.744299999999996</v>
          </cell>
          <cell r="K20">
            <v>71.951600000000013</v>
          </cell>
          <cell r="L20">
            <v>58.453500000000012</v>
          </cell>
          <cell r="M20">
            <v>32.128499999999995</v>
          </cell>
          <cell r="P20">
            <v>96.843599999999995</v>
          </cell>
        </row>
        <row r="21"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I21" t="str">
            <v>-</v>
          </cell>
          <cell r="J21" t="str">
            <v>-</v>
          </cell>
          <cell r="K21" t="str">
            <v>-</v>
          </cell>
          <cell r="L21" t="str">
            <v>-</v>
          </cell>
          <cell r="M21" t="str">
            <v>-</v>
          </cell>
          <cell r="P21" t="str">
            <v>-</v>
          </cell>
        </row>
        <row r="22">
          <cell r="C22">
            <v>79.070858999999999</v>
          </cell>
          <cell r="D22">
            <v>79.074858999999989</v>
          </cell>
          <cell r="E22">
            <v>79.074858999999989</v>
          </cell>
          <cell r="F22">
            <v>79.074858999999989</v>
          </cell>
          <cell r="G22">
            <v>79.074858999999989</v>
          </cell>
          <cell r="I22">
            <v>79.070858999999999</v>
          </cell>
          <cell r="J22">
            <v>79.074858999999989</v>
          </cell>
          <cell r="K22">
            <v>79.074858999999989</v>
          </cell>
          <cell r="L22">
            <v>79.074858999999989</v>
          </cell>
          <cell r="M22">
            <v>79.074858999999989</v>
          </cell>
          <cell r="P22">
            <v>78.959158999999985</v>
          </cell>
        </row>
        <row r="23">
          <cell r="C23">
            <v>11.36218</v>
          </cell>
          <cell r="D23">
            <v>11.36218</v>
          </cell>
          <cell r="E23">
            <v>11.36218</v>
          </cell>
          <cell r="F23">
            <v>11.36218</v>
          </cell>
          <cell r="G23">
            <v>11.36218</v>
          </cell>
          <cell r="I23">
            <v>11.36218</v>
          </cell>
          <cell r="J23">
            <v>11.36218</v>
          </cell>
          <cell r="K23">
            <v>11.36218</v>
          </cell>
          <cell r="L23">
            <v>11.36218</v>
          </cell>
          <cell r="M23">
            <v>11.36218</v>
          </cell>
          <cell r="P23">
            <v>11.30218</v>
          </cell>
        </row>
        <row r="24">
          <cell r="C24" t="str">
            <v>-</v>
          </cell>
          <cell r="D24" t="str">
            <v>-</v>
          </cell>
          <cell r="E24" t="str">
            <v>-</v>
          </cell>
          <cell r="F24" t="str">
            <v>-</v>
          </cell>
          <cell r="G24" t="str">
            <v>-</v>
          </cell>
          <cell r="I24" t="str">
            <v>-</v>
          </cell>
          <cell r="J24" t="str">
            <v>-</v>
          </cell>
          <cell r="K24" t="str">
            <v>-</v>
          </cell>
          <cell r="L24" t="str">
            <v>-</v>
          </cell>
          <cell r="M24" t="str">
            <v>-</v>
          </cell>
          <cell r="P24" t="str">
            <v>-</v>
          </cell>
        </row>
        <row r="25">
          <cell r="C25">
            <v>172.32267561595339</v>
          </cell>
          <cell r="D25">
            <v>158.8107370269781</v>
          </cell>
          <cell r="E25">
            <v>154.96469150685999</v>
          </cell>
          <cell r="F25">
            <v>152.81203702697806</v>
          </cell>
          <cell r="G25">
            <v>151.57003702697804</v>
          </cell>
          <cell r="I25">
            <v>163.47172252731383</v>
          </cell>
          <cell r="J25">
            <v>132.75480820666007</v>
          </cell>
          <cell r="K25">
            <v>126.06069312803857</v>
          </cell>
          <cell r="L25">
            <v>124.00579312803856</v>
          </cell>
          <cell r="M25">
            <v>122.76379312803857</v>
          </cell>
          <cell r="P25">
            <v>189.06646345715495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>
            <v>0</v>
          </cell>
          <cell r="J26">
            <v>0.77822429966549744</v>
          </cell>
          <cell r="K26">
            <v>0.90447647643388973</v>
          </cell>
          <cell r="L26">
            <v>2.4929230290061444</v>
          </cell>
          <cell r="M26">
            <v>5</v>
          </cell>
          <cell r="P26">
            <v>0</v>
          </cell>
        </row>
        <row r="27">
          <cell r="C27">
            <v>389.98877713664353</v>
          </cell>
          <cell r="D27">
            <v>389.66621262762192</v>
          </cell>
          <cell r="E27">
            <v>395.59489556874149</v>
          </cell>
          <cell r="F27">
            <v>407.78225692218314</v>
          </cell>
          <cell r="G27">
            <v>420.2638804556484</v>
          </cell>
          <cell r="I27">
            <v>369.04217798616196</v>
          </cell>
          <cell r="J27">
            <v>361.41492661508414</v>
          </cell>
          <cell r="K27">
            <v>354.27761954048071</v>
          </cell>
          <cell r="L27">
            <v>352.73465011224403</v>
          </cell>
          <cell r="M27">
            <v>352.61089294608172</v>
          </cell>
          <cell r="P27">
            <v>280.66363075152213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P28">
            <v>0</v>
          </cell>
        </row>
        <row r="29">
          <cell r="C29">
            <v>139.72095381859</v>
          </cell>
          <cell r="D29">
            <v>137.47574862892816</v>
          </cell>
          <cell r="E29">
            <v>138.85574862892815</v>
          </cell>
          <cell r="F29">
            <v>153.51818803578513</v>
          </cell>
          <cell r="G29">
            <v>177.34400872446878</v>
          </cell>
          <cell r="I29">
            <v>134.67854862892816</v>
          </cell>
          <cell r="J29">
            <v>135.97974862892818</v>
          </cell>
          <cell r="K29">
            <v>136.74964862892818</v>
          </cell>
          <cell r="L29">
            <v>136.74583111270181</v>
          </cell>
          <cell r="M29">
            <v>136.34854862892817</v>
          </cell>
          <cell r="P29">
            <v>251.34477100302649</v>
          </cell>
        </row>
        <row r="30">
          <cell r="C30" t="str">
            <v>-</v>
          </cell>
          <cell r="D30" t="str">
            <v>-</v>
          </cell>
          <cell r="E30" t="str">
            <v>-</v>
          </cell>
          <cell r="F30" t="str">
            <v>-</v>
          </cell>
          <cell r="G30" t="str">
            <v>-</v>
          </cell>
          <cell r="I30" t="str">
            <v>-</v>
          </cell>
          <cell r="J30" t="str">
            <v>-</v>
          </cell>
          <cell r="K30" t="str">
            <v>-</v>
          </cell>
          <cell r="L30" t="str">
            <v>-</v>
          </cell>
          <cell r="M30" t="str">
            <v>-</v>
          </cell>
          <cell r="P30" t="str">
            <v>-</v>
          </cell>
        </row>
        <row r="31">
          <cell r="C31">
            <v>249.11534105859641</v>
          </cell>
          <cell r="D31">
            <v>285.29220449055038</v>
          </cell>
          <cell r="E31">
            <v>314.1961553626075</v>
          </cell>
          <cell r="F31">
            <v>336.02460785900541</v>
          </cell>
          <cell r="G31">
            <v>346.40800757373313</v>
          </cell>
          <cell r="I31">
            <v>296.60313801892738</v>
          </cell>
          <cell r="J31">
            <v>389.26996378079428</v>
          </cell>
          <cell r="K31">
            <v>445.18413151419645</v>
          </cell>
          <cell r="L31">
            <v>489.48877151934221</v>
          </cell>
          <cell r="M31">
            <v>524.70106286399562</v>
          </cell>
          <cell r="P31">
            <v>158.4726878807474</v>
          </cell>
        </row>
        <row r="32">
          <cell r="C32">
            <v>171.32307037838973</v>
          </cell>
          <cell r="D32">
            <v>247.09730018453632</v>
          </cell>
          <cell r="E32">
            <v>343.35413682644707</v>
          </cell>
          <cell r="F32">
            <v>411.6156783541079</v>
          </cell>
          <cell r="G32">
            <v>489.66640575685017</v>
          </cell>
          <cell r="I32">
            <v>251.90460851926784</v>
          </cell>
          <cell r="J32">
            <v>424.34293968035712</v>
          </cell>
          <cell r="K32">
            <v>495.11122516299628</v>
          </cell>
          <cell r="L32">
            <v>535.71046976779189</v>
          </cell>
          <cell r="M32">
            <v>591.76326277479404</v>
          </cell>
          <cell r="P32">
            <v>84.478408473182782</v>
          </cell>
        </row>
        <row r="33"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I33" t="str">
            <v>-</v>
          </cell>
          <cell r="J33" t="str">
            <v>-</v>
          </cell>
          <cell r="K33" t="str">
            <v>-</v>
          </cell>
          <cell r="L33" t="str">
            <v>-</v>
          </cell>
          <cell r="M33" t="str">
            <v>-</v>
          </cell>
          <cell r="P33" t="str">
            <v>-</v>
          </cell>
        </row>
        <row r="34"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I34" t="str">
            <v>-</v>
          </cell>
          <cell r="J34" t="str">
            <v>-</v>
          </cell>
          <cell r="K34" t="str">
            <v>-</v>
          </cell>
          <cell r="L34" t="str">
            <v>-</v>
          </cell>
          <cell r="M34" t="str">
            <v>-</v>
          </cell>
          <cell r="P34" t="str">
            <v>-</v>
          </cell>
        </row>
        <row r="35">
          <cell r="C35">
            <v>38.179015270809685</v>
          </cell>
          <cell r="D35">
            <v>47.46011941390509</v>
          </cell>
          <cell r="E35">
            <v>51.657450937203485</v>
          </cell>
          <cell r="F35">
            <v>52.659102583810096</v>
          </cell>
          <cell r="G35">
            <v>57.713071676132273</v>
          </cell>
          <cell r="I35">
            <v>38.049981622604378</v>
          </cell>
          <cell r="J35">
            <v>47.415119413905096</v>
          </cell>
          <cell r="K35">
            <v>55.744965101572731</v>
          </cell>
          <cell r="L35">
            <v>78.135065674189008</v>
          </cell>
          <cell r="M35">
            <v>118.84708920307217</v>
          </cell>
          <cell r="P35">
            <v>31.976506764989061</v>
          </cell>
        </row>
        <row r="36">
          <cell r="C36">
            <v>32.813980000000001</v>
          </cell>
          <cell r="D36">
            <v>32.786680000000004</v>
          </cell>
          <cell r="E36">
            <v>32.786680000000004</v>
          </cell>
          <cell r="F36">
            <v>32.718679999999999</v>
          </cell>
          <cell r="G36">
            <v>32.716879999999996</v>
          </cell>
          <cell r="I36">
            <v>30.017980000000001</v>
          </cell>
          <cell r="J36">
            <v>29.403180000000003</v>
          </cell>
          <cell r="K36">
            <v>29.165369999999999</v>
          </cell>
          <cell r="L36">
            <v>29.095569999999999</v>
          </cell>
          <cell r="M36">
            <v>29.095569999999999</v>
          </cell>
          <cell r="P36">
            <v>33.244479999999996</v>
          </cell>
        </row>
      </sheetData>
      <sheetData sheetId="4"/>
      <sheetData sheetId="5"/>
      <sheetData sheetId="6"/>
      <sheetData sheetId="7">
        <row r="4">
          <cell r="B4">
            <v>996.71179185022311</v>
          </cell>
        </row>
      </sheetData>
      <sheetData sheetId="8">
        <row r="4">
          <cell r="C4" t="str">
            <v>Y</v>
          </cell>
        </row>
      </sheetData>
      <sheetData sheetId="9"/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2E-Summary"/>
      <sheetName val="12H-Summary"/>
    </sheetNames>
    <sheetDataSet>
      <sheetData sheetId="0"/>
      <sheetData sheetId="1"/>
      <sheetData sheetId="2">
        <row r="4">
          <cell r="D4">
            <v>1303.5828442217758</v>
          </cell>
        </row>
      </sheetData>
      <sheetData sheetId="3">
        <row r="3">
          <cell r="D3">
            <v>628.48204764948002</v>
          </cell>
          <cell r="E3">
            <v>486.52114213466399</v>
          </cell>
          <cell r="F3">
            <v>473.79972997115999</v>
          </cell>
          <cell r="G3">
            <v>450.27226298925603</v>
          </cell>
          <cell r="H3">
            <v>228.912165680328</v>
          </cell>
          <cell r="J3">
            <v>733.72959353928002</v>
          </cell>
          <cell r="K3">
            <v>660.34714714899599</v>
          </cell>
          <cell r="L3">
            <v>615.80706986107498</v>
          </cell>
          <cell r="M3">
            <v>494.89981687630103</v>
          </cell>
          <cell r="N3">
            <v>339.51913622386201</v>
          </cell>
        </row>
        <row r="4"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D5">
            <v>304.93052316701198</v>
          </cell>
          <cell r="E5">
            <v>324.51201607532801</v>
          </cell>
          <cell r="F5">
            <v>342.00028851907001</v>
          </cell>
          <cell r="G5">
            <v>344.81091050331901</v>
          </cell>
          <cell r="H5">
            <v>345.99100203068804</v>
          </cell>
          <cell r="J5">
            <v>302.75233022717396</v>
          </cell>
          <cell r="K5">
            <v>328.65334831989401</v>
          </cell>
          <cell r="L5">
            <v>345.70007669773798</v>
          </cell>
          <cell r="M5">
            <v>344.59171442073603</v>
          </cell>
          <cell r="N5">
            <v>346.66610433580303</v>
          </cell>
        </row>
        <row r="6">
          <cell r="D6">
            <v>37.748536098919999</v>
          </cell>
          <cell r="E6">
            <v>38.902122260994005</v>
          </cell>
          <cell r="F6">
            <v>39.285430059722998</v>
          </cell>
          <cell r="G6">
            <v>43.037664481967994</v>
          </cell>
          <cell r="H6">
            <v>47.495178993970008</v>
          </cell>
          <cell r="J6">
            <v>38.414524655541996</v>
          </cell>
          <cell r="K6">
            <v>37.190284751170999</v>
          </cell>
          <cell r="L6">
            <v>36.529267788141993</v>
          </cell>
          <cell r="M6">
            <v>34.872311046599002</v>
          </cell>
          <cell r="N6">
            <v>33.621564103406001</v>
          </cell>
        </row>
        <row r="7"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D8">
            <v>554.08002080449307</v>
          </cell>
          <cell r="E8">
            <v>465.90355725643713</v>
          </cell>
          <cell r="F8">
            <v>332.96148787083104</v>
          </cell>
          <cell r="G8">
            <v>276.464390595851</v>
          </cell>
          <cell r="H8">
            <v>163.08760313579896</v>
          </cell>
          <cell r="J8">
            <v>242.78762978746306</v>
          </cell>
          <cell r="K8">
            <v>44.380461521075993</v>
          </cell>
          <cell r="L8">
            <v>24.156633179226006</v>
          </cell>
          <cell r="M8">
            <v>18.237632648376003</v>
          </cell>
          <cell r="N8">
            <v>3.9556141226429999</v>
          </cell>
        </row>
        <row r="9">
          <cell r="D9">
            <v>3.7867657298880002</v>
          </cell>
          <cell r="E9">
            <v>3.7867657298880002</v>
          </cell>
          <cell r="F9">
            <v>3.7867657298880002</v>
          </cell>
          <cell r="G9">
            <v>3.7867657298880002</v>
          </cell>
          <cell r="H9">
            <v>3.7867657298880002</v>
          </cell>
          <cell r="J9">
            <v>65.855895845160006</v>
          </cell>
          <cell r="K9">
            <v>75.239413491047998</v>
          </cell>
          <cell r="L9">
            <v>54.637843876271994</v>
          </cell>
          <cell r="M9">
            <v>4.1243184926640009</v>
          </cell>
          <cell r="N9">
            <v>2.1695472420719999</v>
          </cell>
        </row>
        <row r="10">
          <cell r="D10">
            <v>1659.3104966768642</v>
          </cell>
          <cell r="E10">
            <v>1736.3043160784719</v>
          </cell>
          <cell r="F10">
            <v>1677.87827732644</v>
          </cell>
          <cell r="G10">
            <v>1550.849766526921</v>
          </cell>
          <cell r="H10">
            <v>1498.4718595558331</v>
          </cell>
          <cell r="J10">
            <v>1676.5253190707781</v>
          </cell>
          <cell r="K10">
            <v>1280.9721737562929</v>
          </cell>
          <cell r="L10">
            <v>1054.519338140525</v>
          </cell>
          <cell r="M10">
            <v>884.95545371118499</v>
          </cell>
          <cell r="N10">
            <v>776.10531886311992</v>
          </cell>
        </row>
        <row r="11">
          <cell r="D11">
            <v>24.402802154304002</v>
          </cell>
          <cell r="E11">
            <v>24.402802154304002</v>
          </cell>
          <cell r="F11">
            <v>21.980210010756</v>
          </cell>
          <cell r="G11">
            <v>13.397489422433001</v>
          </cell>
          <cell r="H11">
            <v>10.919436104515</v>
          </cell>
          <cell r="J11">
            <v>49.545060596784005</v>
          </cell>
          <cell r="K11">
            <v>77.159969978495994</v>
          </cell>
          <cell r="L11">
            <v>77.159969978495994</v>
          </cell>
          <cell r="M11">
            <v>41.722064141095998</v>
          </cell>
          <cell r="N11">
            <v>39.368069411496002</v>
          </cell>
        </row>
        <row r="12">
          <cell r="D12">
            <v>131.86675698600601</v>
          </cell>
          <cell r="E12">
            <v>146.533921938231</v>
          </cell>
          <cell r="F12">
            <v>138.32808488757101</v>
          </cell>
          <cell r="G12">
            <v>147.09555896741398</v>
          </cell>
          <cell r="H12">
            <v>168.138948894522</v>
          </cell>
          <cell r="J12">
            <v>77.794003209897994</v>
          </cell>
          <cell r="K12">
            <v>60.508251045455999</v>
          </cell>
          <cell r="L12">
            <v>35.268185660796</v>
          </cell>
          <cell r="M12">
            <v>46.170307402168</v>
          </cell>
          <cell r="N12">
            <v>61.203816560618996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D14">
            <v>712.35042445978252</v>
          </cell>
          <cell r="E14">
            <v>919.46118207301788</v>
          </cell>
          <cell r="F14">
            <v>1292.6458827827071</v>
          </cell>
          <cell r="G14">
            <v>1678.7560317632331</v>
          </cell>
          <cell r="H14">
            <v>2198.172325551528</v>
          </cell>
          <cell r="J14">
            <v>844.09715084927473</v>
          </cell>
          <cell r="K14">
            <v>1500.2992144300722</v>
          </cell>
          <cell r="L14">
            <v>1906.9667169707182</v>
          </cell>
          <cell r="M14">
            <v>2433.2366987548007</v>
          </cell>
          <cell r="N14">
            <v>2824.335562481559</v>
          </cell>
        </row>
        <row r="15">
          <cell r="D15">
            <v>348.8612526442613</v>
          </cell>
          <cell r="E15">
            <v>529.81885761067963</v>
          </cell>
          <cell r="F15">
            <v>645.02879368190452</v>
          </cell>
          <cell r="G15">
            <v>763.94378990933558</v>
          </cell>
          <cell r="H15">
            <v>938.6871748523356</v>
          </cell>
          <cell r="J15">
            <v>386.07424052751423</v>
          </cell>
          <cell r="K15">
            <v>642.72844929617963</v>
          </cell>
          <cell r="L15">
            <v>882.77119763239955</v>
          </cell>
          <cell r="M15">
            <v>1066.7187008871124</v>
          </cell>
          <cell r="N15">
            <v>1329.7699330662865</v>
          </cell>
        </row>
        <row r="16">
          <cell r="D16">
            <v>102.88620040973601</v>
          </cell>
          <cell r="E16">
            <v>131.215656790716</v>
          </cell>
          <cell r="F16">
            <v>163.09735594639102</v>
          </cell>
          <cell r="G16">
            <v>197.442984427683</v>
          </cell>
          <cell r="H16">
            <v>234.882818206466</v>
          </cell>
          <cell r="J16">
            <v>102.88620040973601</v>
          </cell>
          <cell r="K16">
            <v>131.215656790716</v>
          </cell>
          <cell r="L16">
            <v>163.09735594639102</v>
          </cell>
          <cell r="M16">
            <v>197.442984427683</v>
          </cell>
          <cell r="N16">
            <v>234.882818206466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D18">
            <v>29.425405503298002</v>
          </cell>
          <cell r="E18">
            <v>29.357801428881999</v>
          </cell>
          <cell r="F18">
            <v>28.947305707958996</v>
          </cell>
          <cell r="G18">
            <v>28.954925753987002</v>
          </cell>
          <cell r="H18">
            <v>28.810171960273003</v>
          </cell>
          <cell r="J18">
            <v>29.359927696479996</v>
          </cell>
          <cell r="K18">
            <v>29.012795916302004</v>
          </cell>
          <cell r="L18">
            <v>27.534292991016002</v>
          </cell>
          <cell r="M18">
            <v>26.803394953708001</v>
          </cell>
          <cell r="N18">
            <v>25.799958690114998</v>
          </cell>
        </row>
        <row r="19">
          <cell r="D19">
            <v>4480.870432310433</v>
          </cell>
          <cell r="E19">
            <v>4773.8190823954938</v>
          </cell>
          <cell r="F19">
            <v>5079.4458113690107</v>
          </cell>
          <cell r="G19">
            <v>5396.901416075847</v>
          </cell>
          <cell r="H19">
            <v>5748.881173425656</v>
          </cell>
          <cell r="J19">
            <v>4544.5024210690963</v>
          </cell>
          <cell r="K19">
            <v>4890.6424850110943</v>
          </cell>
          <cell r="L19">
            <v>5264.848422578566</v>
          </cell>
          <cell r="M19">
            <v>5628.1619978269509</v>
          </cell>
          <cell r="N19">
            <v>6070.8343967629335</v>
          </cell>
        </row>
        <row r="20">
          <cell r="D20">
            <v>78.084596904999998</v>
          </cell>
          <cell r="E20">
            <v>60.346843618999998</v>
          </cell>
          <cell r="F20">
            <v>58.673843618999996</v>
          </cell>
          <cell r="G20">
            <v>55.702669364999998</v>
          </cell>
          <cell r="H20">
            <v>28.224771360999998</v>
          </cell>
          <cell r="J20">
            <v>91.861399999999989</v>
          </cell>
          <cell r="K20">
            <v>83.576499999999996</v>
          </cell>
          <cell r="L20">
            <v>78.903399999999991</v>
          </cell>
          <cell r="M20">
            <v>64.704599999999999</v>
          </cell>
          <cell r="N20">
            <v>45.247099999999996</v>
          </cell>
        </row>
        <row r="21"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D22">
            <v>80.280200000999997</v>
          </cell>
          <cell r="E22">
            <v>83.155200000999997</v>
          </cell>
          <cell r="F22">
            <v>85.933976748000006</v>
          </cell>
          <cell r="G22">
            <v>86.117518552999996</v>
          </cell>
          <cell r="H22">
            <v>86.117518552999996</v>
          </cell>
          <cell r="J22">
            <v>80.613700000999984</v>
          </cell>
          <cell r="K22">
            <v>84.926199999999994</v>
          </cell>
          <cell r="L22">
            <v>87.189216487999985</v>
          </cell>
          <cell r="M22">
            <v>87.189216487999985</v>
          </cell>
          <cell r="N22">
            <v>87.189216487999985</v>
          </cell>
        </row>
        <row r="23">
          <cell r="D23">
            <v>5.8947085460000004</v>
          </cell>
          <cell r="E23">
            <v>5.9842013490000001</v>
          </cell>
          <cell r="F23">
            <v>6.0839033909999998</v>
          </cell>
          <cell r="G23">
            <v>6.5441817750000002</v>
          </cell>
          <cell r="H23">
            <v>7.2743970080000002</v>
          </cell>
          <cell r="J23">
            <v>5.8723799980000004</v>
          </cell>
          <cell r="K23">
            <v>5.8723799980000004</v>
          </cell>
          <cell r="L23">
            <v>5.8723799980000004</v>
          </cell>
          <cell r="M23">
            <v>5.8723799980000004</v>
          </cell>
          <cell r="N23">
            <v>5.8723799980000004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D25">
            <v>111.29316423832535</v>
          </cell>
          <cell r="E25">
            <v>87.75902725932535</v>
          </cell>
          <cell r="F25">
            <v>69.839984893325351</v>
          </cell>
          <cell r="G25">
            <v>61.673439585325312</v>
          </cell>
          <cell r="H25">
            <v>42.122789450325342</v>
          </cell>
          <cell r="J25">
            <v>59.610259193595411</v>
          </cell>
          <cell r="K25">
            <v>33.325491722858153</v>
          </cell>
          <cell r="L25">
            <v>27.654965207989509</v>
          </cell>
          <cell r="M25">
            <v>21.15138381819877</v>
          </cell>
          <cell r="N25">
            <v>9.2855571569185642</v>
          </cell>
        </row>
        <row r="26">
          <cell r="D26">
            <v>0.53561357900000006</v>
          </cell>
          <cell r="E26">
            <v>0.53561357900000006</v>
          </cell>
          <cell r="F26">
            <v>0.53561357900000006</v>
          </cell>
          <cell r="G26">
            <v>0.53561357900000006</v>
          </cell>
          <cell r="H26">
            <v>0.53561357900000006</v>
          </cell>
          <cell r="J26">
            <v>9.3378814360000018</v>
          </cell>
          <cell r="K26">
            <v>10.689247484999999</v>
          </cell>
          <cell r="L26">
            <v>7.7613418159999998</v>
          </cell>
          <cell r="M26">
            <v>0.59328848100000009</v>
          </cell>
          <cell r="N26">
            <v>0.31393416100000004</v>
          </cell>
        </row>
        <row r="27">
          <cell r="D27">
            <v>289.87945204078801</v>
          </cell>
          <cell r="E27">
            <v>303.87638081578802</v>
          </cell>
          <cell r="F27">
            <v>317.18662259478805</v>
          </cell>
          <cell r="G27">
            <v>325.55335178078803</v>
          </cell>
          <cell r="H27">
            <v>341.88293394378798</v>
          </cell>
          <cell r="J27">
            <v>298.87922240572402</v>
          </cell>
          <cell r="K27">
            <v>295.202638541721</v>
          </cell>
          <cell r="L27">
            <v>295.48912369972101</v>
          </cell>
          <cell r="M27">
            <v>292.03476196772101</v>
          </cell>
          <cell r="N27">
            <v>286.00747052572103</v>
          </cell>
        </row>
        <row r="28">
          <cell r="D28">
            <v>3.2811637340000002</v>
          </cell>
          <cell r="E28">
            <v>3.2811637340000002</v>
          </cell>
          <cell r="F28">
            <v>3.2811637340000002</v>
          </cell>
          <cell r="G28">
            <v>3.2811637340000002</v>
          </cell>
          <cell r="H28">
            <v>3.2811637340000002</v>
          </cell>
          <cell r="J28">
            <v>6.6617536369999995</v>
          </cell>
          <cell r="K28">
            <v>10.374812432000001</v>
          </cell>
          <cell r="L28">
            <v>10.374812432000001</v>
          </cell>
          <cell r="M28">
            <v>10.374812432000001</v>
          </cell>
          <cell r="N28">
            <v>10.374812432000001</v>
          </cell>
        </row>
        <row r="29">
          <cell r="D29">
            <v>249.54896490099998</v>
          </cell>
          <cell r="E29">
            <v>268.34563975600003</v>
          </cell>
          <cell r="F29">
            <v>312.39037403899999</v>
          </cell>
          <cell r="G29">
            <v>367.50280266499999</v>
          </cell>
          <cell r="H29">
            <v>462.84632055900005</v>
          </cell>
          <cell r="J29">
            <v>215.91716833186331</v>
          </cell>
          <cell r="K29">
            <v>223.55004344086331</v>
          </cell>
          <cell r="L29">
            <v>266.1718114228633</v>
          </cell>
          <cell r="M29">
            <v>349.82564065386327</v>
          </cell>
          <cell r="N29">
            <v>448.23067470386337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D31">
            <v>207.62220937699999</v>
          </cell>
          <cell r="E31">
            <v>259.69373944899996</v>
          </cell>
          <cell r="F31">
            <v>349.02388841199996</v>
          </cell>
          <cell r="G31">
            <v>446.50320695099998</v>
          </cell>
          <cell r="H31">
            <v>583.53659977500001</v>
          </cell>
          <cell r="J31">
            <v>236.47023277900001</v>
          </cell>
          <cell r="K31">
            <v>398.72664886999996</v>
          </cell>
          <cell r="L31">
            <v>501.90832357800002</v>
          </cell>
          <cell r="M31">
            <v>638.92829408900013</v>
          </cell>
          <cell r="N31">
            <v>747.81574590700006</v>
          </cell>
        </row>
        <row r="32">
          <cell r="D32">
            <v>148.192968377</v>
          </cell>
          <cell r="E32">
            <v>216.39962350300002</v>
          </cell>
          <cell r="F32">
            <v>259.62435768399996</v>
          </cell>
          <cell r="G32">
            <v>305.76127990999998</v>
          </cell>
          <cell r="H32">
            <v>377.10317873299994</v>
          </cell>
          <cell r="J32">
            <v>161.076569046</v>
          </cell>
          <cell r="K32">
            <v>263.01143260200001</v>
          </cell>
          <cell r="L32">
            <v>360.34959958400003</v>
          </cell>
          <cell r="M32">
            <v>433.39190286999997</v>
          </cell>
          <cell r="N32">
            <v>539.189656786</v>
          </cell>
        </row>
        <row r="33">
          <cell r="D33">
            <v>74.192512516903506</v>
          </cell>
          <cell r="E33">
            <v>94.156276876356799</v>
          </cell>
          <cell r="F33">
            <v>116.46619252746301</v>
          </cell>
          <cell r="G33">
            <v>140.29298445448799</v>
          </cell>
          <cell r="H33">
            <v>165.77865126051398</v>
          </cell>
          <cell r="J33">
            <v>74.192512516903506</v>
          </cell>
          <cell r="K33">
            <v>94.156276876356799</v>
          </cell>
          <cell r="L33">
            <v>116.46619252746301</v>
          </cell>
          <cell r="M33">
            <v>140.29298445448799</v>
          </cell>
          <cell r="N33">
            <v>165.77865126051398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D35">
            <v>55.545765062000001</v>
          </cell>
          <cell r="E35">
            <v>71.438110010000003</v>
          </cell>
          <cell r="F35">
            <v>81.382897936999996</v>
          </cell>
          <cell r="G35">
            <v>90.045969826999993</v>
          </cell>
          <cell r="H35">
            <v>104.985630633</v>
          </cell>
          <cell r="J35">
            <v>91.051013380000001</v>
          </cell>
          <cell r="K35">
            <v>121.21108059099998</v>
          </cell>
          <cell r="L35">
            <v>142.80390732199999</v>
          </cell>
          <cell r="M35">
            <v>156.56119034100001</v>
          </cell>
          <cell r="N35">
            <v>176.49088102500002</v>
          </cell>
        </row>
        <row r="36">
          <cell r="D36">
            <v>6.9493</v>
          </cell>
          <cell r="E36">
            <v>6.9493</v>
          </cell>
          <cell r="F36">
            <v>6.9493</v>
          </cell>
          <cell r="G36">
            <v>6.9493</v>
          </cell>
          <cell r="H36">
            <v>6.9493</v>
          </cell>
          <cell r="J36">
            <v>6.9493</v>
          </cell>
          <cell r="K36">
            <v>6.9493</v>
          </cell>
          <cell r="L36">
            <v>6.9493</v>
          </cell>
          <cell r="M36">
            <v>6.9493</v>
          </cell>
          <cell r="N36">
            <v>6.9493</v>
          </cell>
        </row>
      </sheetData>
      <sheetData sheetId="4"/>
      <sheetData sheetId="5"/>
      <sheetData sheetId="6"/>
      <sheetData sheetId="7">
        <row r="4">
          <cell r="C4">
            <v>768.75262842849224</v>
          </cell>
        </row>
      </sheetData>
      <sheetData sheetId="8">
        <row r="4">
          <cell r="C4" t="str">
            <v>Y</v>
          </cell>
        </row>
      </sheetData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1109.4161928177652</v>
          </cell>
        </row>
      </sheetData>
      <sheetData sheetId="3">
        <row r="3">
          <cell r="C3">
            <v>722.04174759050261</v>
          </cell>
          <cell r="D3">
            <v>509.54177865062422</v>
          </cell>
          <cell r="E3">
            <v>67.845943403904002</v>
          </cell>
          <cell r="F3">
            <v>58.336212566313002</v>
          </cell>
          <cell r="G3">
            <v>32.455025523579998</v>
          </cell>
          <cell r="H3">
            <v>32.270034130943998</v>
          </cell>
          <cell r="I3">
            <v>730.2017531606889</v>
          </cell>
          <cell r="J3">
            <v>677.9494640645529</v>
          </cell>
          <cell r="K3">
            <v>75.806939614127984</v>
          </cell>
          <cell r="L3">
            <v>49.730634338683998</v>
          </cell>
          <cell r="M3">
            <v>7.6875916415039995</v>
          </cell>
          <cell r="N3">
            <v>7.6875916415039995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C5">
            <v>308.04937535191215</v>
          </cell>
          <cell r="D5">
            <v>313.1641188053477</v>
          </cell>
          <cell r="E5">
            <v>310.64807083535914</v>
          </cell>
          <cell r="F5">
            <v>310.50784875142278</v>
          </cell>
          <cell r="G5">
            <v>309.51546534103653</v>
          </cell>
          <cell r="H5">
            <v>308.19938014207537</v>
          </cell>
          <cell r="I5">
            <v>302.44845404034936</v>
          </cell>
          <cell r="J5">
            <v>319.55456404809911</v>
          </cell>
          <cell r="K5">
            <v>316.09579654330616</v>
          </cell>
          <cell r="L5">
            <v>315.86836593695546</v>
          </cell>
          <cell r="M5">
            <v>182.43578039281496</v>
          </cell>
          <cell r="N5">
            <v>209.83397557914438</v>
          </cell>
        </row>
        <row r="6">
          <cell r="C6">
            <v>41.021870196971044</v>
          </cell>
          <cell r="D6">
            <v>41.780503020337029</v>
          </cell>
          <cell r="E6">
            <v>42.455761395414029</v>
          </cell>
          <cell r="F6">
            <v>44.66281592082904</v>
          </cell>
          <cell r="G6">
            <v>47.208888344567022</v>
          </cell>
          <cell r="H6">
            <v>46.346061170079032</v>
          </cell>
          <cell r="I6">
            <v>40.533748658272039</v>
          </cell>
          <cell r="J6">
            <v>40.349152724579035</v>
          </cell>
          <cell r="K6">
            <v>40.342597297805028</v>
          </cell>
          <cell r="L6">
            <v>37.588080348041025</v>
          </cell>
          <cell r="M6">
            <v>15.127466490764006</v>
          </cell>
          <cell r="N6">
            <v>21.739543892778986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486.02101435707402</v>
          </cell>
          <cell r="D8">
            <v>361.75902028209003</v>
          </cell>
          <cell r="E8">
            <v>333.60048209684095</v>
          </cell>
          <cell r="F8">
            <v>154.88581411514599</v>
          </cell>
          <cell r="G8">
            <v>84.152879192336016</v>
          </cell>
          <cell r="H8">
            <v>54.011397641848994</v>
          </cell>
          <cell r="I8">
            <v>512.76594314723923</v>
          </cell>
          <cell r="J8">
            <v>198.30435250756994</v>
          </cell>
          <cell r="K8">
            <v>143.31146876299007</v>
          </cell>
          <cell r="L8">
            <v>75.860589472972975</v>
          </cell>
          <cell r="M8">
            <v>1.1667632253810001</v>
          </cell>
          <cell r="N8">
            <v>1.1534576179210001</v>
          </cell>
        </row>
        <row r="9">
          <cell r="C9">
            <v>16.967618495208001</v>
          </cell>
          <cell r="D9">
            <v>16.967618495208001</v>
          </cell>
          <cell r="E9">
            <v>16.967618495208001</v>
          </cell>
          <cell r="F9">
            <v>16.967618495208001</v>
          </cell>
          <cell r="G9">
            <v>5.023520342903999</v>
          </cell>
          <cell r="H9">
            <v>0</v>
          </cell>
          <cell r="I9">
            <v>40.891629076272011</v>
          </cell>
          <cell r="J9">
            <v>135.28232271866401</v>
          </cell>
          <cell r="K9">
            <v>135.2823227172</v>
          </cell>
          <cell r="L9">
            <v>73.584304148543993</v>
          </cell>
          <cell r="M9">
            <v>0.89058058812899998</v>
          </cell>
          <cell r="N9">
            <v>0.88513122833100011</v>
          </cell>
        </row>
        <row r="10">
          <cell r="C10">
            <v>1604.4022254061585</v>
          </cell>
          <cell r="D10">
            <v>1881.8527558148658</v>
          </cell>
          <cell r="E10">
            <v>2005.5272439608041</v>
          </cell>
          <cell r="F10">
            <v>1679.3963041920231</v>
          </cell>
          <cell r="G10">
            <v>1576.2875553209146</v>
          </cell>
          <cell r="H10">
            <v>1482.5287063460919</v>
          </cell>
          <cell r="I10">
            <v>1677.738367349024</v>
          </cell>
          <cell r="J10">
            <v>1582.8259722245059</v>
          </cell>
          <cell r="K10">
            <v>1582.2810371216201</v>
          </cell>
          <cell r="L10">
            <v>1299.7038247989444</v>
          </cell>
          <cell r="M10">
            <v>112.814581730238</v>
          </cell>
          <cell r="N10">
            <v>143.65004692005505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67.615339522149327</v>
          </cell>
          <cell r="D12">
            <v>59.742418197060402</v>
          </cell>
          <cell r="E12">
            <v>52.048955685891613</v>
          </cell>
          <cell r="F12">
            <v>38.430699648398608</v>
          </cell>
          <cell r="G12">
            <v>38.967558359177964</v>
          </cell>
          <cell r="H12">
            <v>38.410277831116971</v>
          </cell>
          <cell r="I12">
            <v>79.46669919393392</v>
          </cell>
          <cell r="J12">
            <v>67.134729431833165</v>
          </cell>
          <cell r="K12">
            <v>71.717317725246573</v>
          </cell>
          <cell r="L12">
            <v>52.398000398217619</v>
          </cell>
          <cell r="M12">
            <v>13.391404115550001</v>
          </cell>
          <cell r="N12">
            <v>26.341484795488618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</row>
        <row r="14">
          <cell r="C14">
            <v>652.79248097654659</v>
          </cell>
          <cell r="D14">
            <v>765.79960945337939</v>
          </cell>
          <cell r="E14">
            <v>991.68428015714642</v>
          </cell>
          <cell r="F14">
            <v>1601.561934654228</v>
          </cell>
          <cell r="G14">
            <v>1852.1489552982782</v>
          </cell>
          <cell r="H14">
            <v>2023.7565433861705</v>
          </cell>
          <cell r="I14">
            <v>523.43616112551445</v>
          </cell>
          <cell r="J14">
            <v>890.32611025045185</v>
          </cell>
          <cell r="K14">
            <v>1368.2407705968026</v>
          </cell>
          <cell r="L14">
            <v>1897.2520831019156</v>
          </cell>
          <cell r="M14">
            <v>3143.9223944956702</v>
          </cell>
          <cell r="N14">
            <v>3170.8633741666213</v>
          </cell>
        </row>
        <row r="15">
          <cell r="C15">
            <v>303.41141895534838</v>
          </cell>
          <cell r="D15">
            <v>333.0558868586694</v>
          </cell>
          <cell r="E15">
            <v>574.09761333847825</v>
          </cell>
          <cell r="F15">
            <v>687.62506439080153</v>
          </cell>
          <cell r="G15">
            <v>857.34735256488204</v>
          </cell>
          <cell r="H15">
            <v>1055.7243677414567</v>
          </cell>
          <cell r="I15">
            <v>285.64959221776837</v>
          </cell>
          <cell r="J15">
            <v>369.66026457638668</v>
          </cell>
          <cell r="K15">
            <v>683.16086229657151</v>
          </cell>
          <cell r="L15">
            <v>817.97028789231967</v>
          </cell>
          <cell r="M15">
            <v>1483.8729292404632</v>
          </cell>
          <cell r="N15">
            <v>1582.0731049010765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</row>
        <row r="19">
          <cell r="C19">
            <v>4194.3272957229001</v>
          </cell>
          <cell r="D19">
            <v>4295.4768508658699</v>
          </cell>
          <cell r="E19">
            <v>4422.2604568606403</v>
          </cell>
          <cell r="F19">
            <v>4605.8893758347394</v>
          </cell>
          <cell r="G19">
            <v>4814.4657796747306</v>
          </cell>
          <cell r="H19">
            <v>5042.5563586661601</v>
          </cell>
          <cell r="I19">
            <v>4194.3272957229001</v>
          </cell>
          <cell r="J19">
            <v>4295.4768508658699</v>
          </cell>
          <cell r="K19">
            <v>4422.2604568606403</v>
          </cell>
          <cell r="L19">
            <v>4605.8893758347394</v>
          </cell>
          <cell r="M19">
            <v>4814.4657796747306</v>
          </cell>
          <cell r="N19">
            <v>5042.5563586661601</v>
          </cell>
        </row>
        <row r="20">
          <cell r="C20">
            <v>90.903600000000083</v>
          </cell>
          <cell r="D20">
            <v>63.355769595000012</v>
          </cell>
          <cell r="E20">
            <v>8.4561461760000007</v>
          </cell>
          <cell r="F20">
            <v>7.2968533210000004</v>
          </cell>
          <cell r="G20">
            <v>4.0659999999999998</v>
          </cell>
          <cell r="H20">
            <v>4.0659999999999998</v>
          </cell>
          <cell r="I20">
            <v>92.046103965000086</v>
          </cell>
          <cell r="J20">
            <v>85.102004596000072</v>
          </cell>
          <cell r="K20">
            <v>9.3919999999999995</v>
          </cell>
          <cell r="L20">
            <v>6.27</v>
          </cell>
          <cell r="M20">
            <v>3.63</v>
          </cell>
          <cell r="N20">
            <v>3.63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104.62844182700002</v>
          </cell>
          <cell r="D22">
            <v>105.88178700000002</v>
          </cell>
          <cell r="E22">
            <v>105.88038700000001</v>
          </cell>
          <cell r="F22">
            <v>105.88038700000001</v>
          </cell>
          <cell r="G22">
            <v>105.88038700000001</v>
          </cell>
          <cell r="H22">
            <v>105.88038700000001</v>
          </cell>
          <cell r="I22">
            <v>103.58858022900002</v>
          </cell>
          <cell r="J22">
            <v>107.13618700000001</v>
          </cell>
          <cell r="K22">
            <v>107.13478700000002</v>
          </cell>
          <cell r="L22">
            <v>107.13478700000002</v>
          </cell>
          <cell r="M22">
            <v>107.13478700000002</v>
          </cell>
          <cell r="N22">
            <v>107.13478700000002</v>
          </cell>
        </row>
        <row r="23">
          <cell r="C23">
            <v>6.0371079999999999</v>
          </cell>
          <cell r="D23">
            <v>6.1296080000000002</v>
          </cell>
          <cell r="E23">
            <v>6.2161079999999993</v>
          </cell>
          <cell r="F23">
            <v>6.4957474119999992</v>
          </cell>
          <cell r="G23">
            <v>6.8756142939999991</v>
          </cell>
          <cell r="H23">
            <v>6.8968699999999981</v>
          </cell>
          <cell r="I23">
            <v>5.9591079999999979</v>
          </cell>
          <cell r="J23">
            <v>5.9511079999999978</v>
          </cell>
          <cell r="K23">
            <v>5.9522079999999988</v>
          </cell>
          <cell r="L23">
            <v>5.6426522069999994</v>
          </cell>
          <cell r="M23">
            <v>5.414966999999999</v>
          </cell>
          <cell r="N23">
            <v>5.414966999999999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C25">
            <v>104.62927136449809</v>
          </cell>
          <cell r="D25">
            <v>84.500936675498124</v>
          </cell>
          <cell r="E25">
            <v>68.483877001498087</v>
          </cell>
          <cell r="F25">
            <v>39.280441777498083</v>
          </cell>
          <cell r="G25">
            <v>28.4659708164981</v>
          </cell>
          <cell r="H25">
            <v>21.303158613498098</v>
          </cell>
          <cell r="I25">
            <v>106.16136909072196</v>
          </cell>
          <cell r="J25">
            <v>63.274581430254585</v>
          </cell>
          <cell r="K25">
            <v>54.185100138254576</v>
          </cell>
          <cell r="L25">
            <v>40.088064252986634</v>
          </cell>
          <cell r="M25">
            <v>3.2279121040000001</v>
          </cell>
          <cell r="N25">
            <v>3.2279121040000001</v>
          </cell>
        </row>
        <row r="26">
          <cell r="C26">
            <v>2.4029110530000004</v>
          </cell>
          <cell r="D26">
            <v>2.4029110530000004</v>
          </cell>
          <cell r="E26">
            <v>2.4029110530000004</v>
          </cell>
          <cell r="F26">
            <v>2.4029110530000004</v>
          </cell>
          <cell r="G26">
            <v>0.69277410800000006</v>
          </cell>
          <cell r="H26">
            <v>0</v>
          </cell>
          <cell r="I26">
            <v>6.0000000000000009</v>
          </cell>
          <cell r="J26">
            <v>19.667422886000001</v>
          </cell>
          <cell r="K26">
            <v>19.667422886000001</v>
          </cell>
          <cell r="L26">
            <v>10.714122885999998</v>
          </cell>
          <cell r="M26">
            <v>10.455259592999999</v>
          </cell>
          <cell r="N26">
            <v>10.455259592999999</v>
          </cell>
        </row>
        <row r="27">
          <cell r="C27">
            <v>305.20431580299959</v>
          </cell>
          <cell r="D27">
            <v>349.58933408799965</v>
          </cell>
          <cell r="E27">
            <v>377.31242074999966</v>
          </cell>
          <cell r="F27">
            <v>378.94365408899966</v>
          </cell>
          <cell r="G27">
            <v>382.56408018999969</v>
          </cell>
          <cell r="H27">
            <v>377.45462177399969</v>
          </cell>
          <cell r="I27">
            <v>302.36037613199971</v>
          </cell>
          <cell r="J27">
            <v>308.78475143899971</v>
          </cell>
          <cell r="K27">
            <v>313.0576075029997</v>
          </cell>
          <cell r="L27">
            <v>311.33361150299959</v>
          </cell>
          <cell r="M27">
            <v>206.8694407589999</v>
          </cell>
          <cell r="N27">
            <v>206.8694407589999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201.063877843</v>
          </cell>
          <cell r="D29">
            <v>200.42181350600001</v>
          </cell>
          <cell r="E29">
            <v>200.63732945700002</v>
          </cell>
          <cell r="F29">
            <v>199.72484368800002</v>
          </cell>
          <cell r="G29">
            <v>201.85598692000002</v>
          </cell>
          <cell r="H29">
            <v>203.50046848899999</v>
          </cell>
          <cell r="I29">
            <v>208.771187392</v>
          </cell>
          <cell r="J29">
            <v>203.63147116200003</v>
          </cell>
          <cell r="K29">
            <v>206.50404306000001</v>
          </cell>
          <cell r="L29">
            <v>205.49534768299998</v>
          </cell>
          <cell r="M29">
            <v>57.686521578999987</v>
          </cell>
          <cell r="N29">
            <v>93.180600318999979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188.74231700099998</v>
          </cell>
          <cell r="D31">
            <v>216.47077107399991</v>
          </cell>
          <cell r="E31">
            <v>271.17560959999992</v>
          </cell>
          <cell r="F31">
            <v>414.18981978000005</v>
          </cell>
          <cell r="G31">
            <v>474.29691144500003</v>
          </cell>
          <cell r="H31">
            <v>518.82157331600001</v>
          </cell>
          <cell r="I31">
            <v>161.04809436099998</v>
          </cell>
          <cell r="J31">
            <v>245.89446299799991</v>
          </cell>
          <cell r="K31">
            <v>359.46846299900005</v>
          </cell>
          <cell r="L31">
            <v>489.20864112099991</v>
          </cell>
          <cell r="M31">
            <v>1005.5044514829998</v>
          </cell>
          <cell r="N31">
            <v>1005.5044514829998</v>
          </cell>
        </row>
        <row r="32">
          <cell r="C32">
            <v>135.52337568658993</v>
          </cell>
          <cell r="D32">
            <v>147.38099844058996</v>
          </cell>
          <cell r="E32">
            <v>245.34013308658996</v>
          </cell>
          <cell r="F32">
            <v>291.54548256558996</v>
          </cell>
          <cell r="G32">
            <v>363.40546287859007</v>
          </cell>
          <cell r="H32">
            <v>449.32158582058997</v>
          </cell>
          <cell r="I32">
            <v>127.89095646258994</v>
          </cell>
          <cell r="J32">
            <v>162.91057792858993</v>
          </cell>
          <cell r="K32">
            <v>291.91057792659001</v>
          </cell>
          <cell r="L32">
            <v>349.09394158759</v>
          </cell>
          <cell r="M32">
            <v>761.92456894458951</v>
          </cell>
          <cell r="N32">
            <v>761.92456894458951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5">
          <cell r="C35">
            <v>27.797706096000006</v>
          </cell>
          <cell r="D35">
            <v>34.613210799000001</v>
          </cell>
          <cell r="E35">
            <v>80.892523699000009</v>
          </cell>
          <cell r="F35">
            <v>103.99519843799999</v>
          </cell>
          <cell r="G35">
            <v>139.92518859299997</v>
          </cell>
          <cell r="H35">
            <v>183.93944694200007</v>
          </cell>
          <cell r="I35">
            <v>26.567156899000004</v>
          </cell>
          <cell r="J35">
            <v>45.256795030999996</v>
          </cell>
          <cell r="K35">
            <v>109.75679503099998</v>
          </cell>
          <cell r="L35">
            <v>138.34847686299995</v>
          </cell>
          <cell r="M35">
            <v>333.50458208900011</v>
          </cell>
          <cell r="N35">
            <v>333.81312444500008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</row>
      </sheetData>
      <sheetData sheetId="4"/>
      <sheetData sheetId="5"/>
      <sheetData sheetId="6"/>
      <sheetData sheetId="7">
        <row r="11">
          <cell r="B11">
            <v>2.7796376698954766</v>
          </cell>
        </row>
      </sheetData>
      <sheetData sheetId="8">
        <row r="4">
          <cell r="C4" t="str">
            <v>Y</v>
          </cell>
        </row>
      </sheetData>
      <sheetData sheetId="9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C4">
            <v>1377.84</v>
          </cell>
        </row>
      </sheetData>
      <sheetData sheetId="3">
        <row r="3">
          <cell r="C3">
            <v>800.3</v>
          </cell>
          <cell r="D3">
            <v>797.5</v>
          </cell>
          <cell r="E3">
            <v>797.5</v>
          </cell>
          <cell r="F3">
            <v>797.5</v>
          </cell>
          <cell r="G3">
            <v>797.5</v>
          </cell>
          <cell r="H3">
            <v>797.5</v>
          </cell>
          <cell r="I3">
            <v>800.2869578000001</v>
          </cell>
          <cell r="J3">
            <v>797.52304680000009</v>
          </cell>
          <cell r="K3">
            <v>797.52304680000009</v>
          </cell>
          <cell r="L3">
            <v>797.52304680000009</v>
          </cell>
          <cell r="M3">
            <v>797.52304680000009</v>
          </cell>
          <cell r="N3">
            <v>797.52304680000009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</row>
        <row r="5">
          <cell r="C5">
            <v>286.5</v>
          </cell>
          <cell r="D5">
            <v>286.5</v>
          </cell>
          <cell r="E5">
            <v>286.5</v>
          </cell>
          <cell r="F5">
            <v>286.5</v>
          </cell>
          <cell r="G5">
            <v>286.5</v>
          </cell>
          <cell r="H5">
            <v>286.5</v>
          </cell>
          <cell r="I5">
            <v>286.49395859999998</v>
          </cell>
          <cell r="J5">
            <v>286.49395859999998</v>
          </cell>
          <cell r="K5">
            <v>286.49395859999998</v>
          </cell>
          <cell r="L5">
            <v>286.49395859999998</v>
          </cell>
          <cell r="M5">
            <v>286.49395859999998</v>
          </cell>
          <cell r="N5">
            <v>262.87710300000003</v>
          </cell>
        </row>
        <row r="6">
          <cell r="C6">
            <v>9</v>
          </cell>
          <cell r="D6">
            <v>10.6</v>
          </cell>
          <cell r="E6">
            <v>10.8</v>
          </cell>
          <cell r="F6">
            <v>11.3</v>
          </cell>
          <cell r="G6">
            <v>11.2</v>
          </cell>
          <cell r="H6">
            <v>5.7</v>
          </cell>
          <cell r="I6">
            <v>9.0000720000000012</v>
          </cell>
          <cell r="J6">
            <v>21.794618800000002</v>
          </cell>
          <cell r="K6">
            <v>9.0195166000000011</v>
          </cell>
          <cell r="L6">
            <v>8.9361826000000022</v>
          </cell>
          <cell r="M6">
            <v>5.3222648000000001</v>
          </cell>
          <cell r="N6">
            <v>6.8139434000000012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723.1</v>
          </cell>
          <cell r="D8">
            <v>669.7</v>
          </cell>
          <cell r="E8">
            <v>684.4</v>
          </cell>
          <cell r="F8">
            <v>680.5</v>
          </cell>
          <cell r="G8">
            <v>673</v>
          </cell>
          <cell r="H8">
            <v>665.1</v>
          </cell>
          <cell r="I8">
            <v>702.0583941999995</v>
          </cell>
          <cell r="J8">
            <v>521.06250179999995</v>
          </cell>
          <cell r="K8">
            <v>185.44592799999941</v>
          </cell>
          <cell r="L8">
            <v>163.65686479999954</v>
          </cell>
          <cell r="M8">
            <v>119.1342864000012</v>
          </cell>
          <cell r="N8">
            <v>62.464388599998983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127.52602020000002</v>
          </cell>
          <cell r="K9">
            <v>1137.6007674000002</v>
          </cell>
          <cell r="L9">
            <v>1657.0882566000002</v>
          </cell>
          <cell r="M9">
            <v>2261.5514256000001</v>
          </cell>
          <cell r="N9">
            <v>3351.0879196000001</v>
          </cell>
        </row>
        <row r="10">
          <cell r="C10">
            <v>1570.7</v>
          </cell>
          <cell r="D10">
            <v>1748.1</v>
          </cell>
          <cell r="E10">
            <v>1874.3</v>
          </cell>
          <cell r="F10">
            <v>1925.1</v>
          </cell>
          <cell r="G10">
            <v>2036.5</v>
          </cell>
          <cell r="H10">
            <v>2141.8000000000002</v>
          </cell>
          <cell r="I10">
            <v>1523.5316325999997</v>
          </cell>
          <cell r="J10">
            <v>1554.4763246000007</v>
          </cell>
          <cell r="K10">
            <v>1046.0805908000004</v>
          </cell>
          <cell r="L10">
            <v>686.91105080000011</v>
          </cell>
          <cell r="M10">
            <v>474.50935159999977</v>
          </cell>
          <cell r="N10">
            <v>167.35133880000004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78.292293000000015</v>
          </cell>
          <cell r="K11">
            <v>78.292293000000015</v>
          </cell>
          <cell r="L11">
            <v>78.292293000000015</v>
          </cell>
          <cell r="M11">
            <v>78.292293000000015</v>
          </cell>
          <cell r="N11">
            <v>78.292293000000015</v>
          </cell>
        </row>
        <row r="12">
          <cell r="C12">
            <v>143.77892800000001</v>
          </cell>
          <cell r="D12">
            <v>143.6</v>
          </cell>
          <cell r="E12">
            <v>144.19999999999999</v>
          </cell>
          <cell r="F12">
            <v>145.19999999999999</v>
          </cell>
          <cell r="G12">
            <v>145.80000000000001</v>
          </cell>
          <cell r="H12">
            <v>152.80000000000001</v>
          </cell>
          <cell r="I12">
            <v>144.03170780000002</v>
          </cell>
          <cell r="J12">
            <v>150.45120360000001</v>
          </cell>
          <cell r="K12">
            <v>143.65948259999999</v>
          </cell>
          <cell r="L12">
            <v>142.82058700000002</v>
          </cell>
          <cell r="M12">
            <v>142.74280860000002</v>
          </cell>
          <cell r="N12">
            <v>142.74280860000002</v>
          </cell>
        </row>
        <row r="13">
          <cell r="C13" t="str">
            <v>N/A</v>
          </cell>
          <cell r="D13" t="str">
            <v>N/A</v>
          </cell>
          <cell r="E13" t="str">
            <v>N/A</v>
          </cell>
          <cell r="F13" t="str">
            <v>N/A</v>
          </cell>
          <cell r="G13" t="str">
            <v>N/A</v>
          </cell>
          <cell r="H13" t="str">
            <v>N/A</v>
          </cell>
          <cell r="I13" t="str">
            <v>N/A</v>
          </cell>
          <cell r="J13" t="str">
            <v>N/A</v>
          </cell>
          <cell r="K13" t="str">
            <v>N/A</v>
          </cell>
          <cell r="L13" t="str">
            <v>N/A</v>
          </cell>
          <cell r="M13" t="str">
            <v>N/A</v>
          </cell>
          <cell r="N13" t="str">
            <v>N/A</v>
          </cell>
        </row>
        <row r="14">
          <cell r="C14">
            <v>614.20000000000005</v>
          </cell>
          <cell r="D14">
            <v>650.1</v>
          </cell>
          <cell r="E14">
            <v>666.9</v>
          </cell>
          <cell r="F14">
            <v>681.5</v>
          </cell>
          <cell r="G14">
            <v>732</v>
          </cell>
          <cell r="H14">
            <v>865.6</v>
          </cell>
          <cell r="I14">
            <v>568.55732620000003</v>
          </cell>
          <cell r="J14">
            <v>568.55732620000003</v>
          </cell>
          <cell r="K14">
            <v>568.55732620000003</v>
          </cell>
          <cell r="L14">
            <v>538.09597140000005</v>
          </cell>
          <cell r="M14">
            <v>498.18176320000009</v>
          </cell>
          <cell r="N14">
            <v>387.92254780000002</v>
          </cell>
        </row>
        <row r="15">
          <cell r="C15">
            <v>494.9</v>
          </cell>
          <cell r="D15">
            <v>516.5</v>
          </cell>
          <cell r="E15">
            <v>538.20000000000005</v>
          </cell>
          <cell r="F15">
            <v>560</v>
          </cell>
          <cell r="G15">
            <v>569.5</v>
          </cell>
          <cell r="H15">
            <v>561</v>
          </cell>
          <cell r="I15">
            <v>401.70876920000006</v>
          </cell>
          <cell r="J15">
            <v>423.36172020000004</v>
          </cell>
          <cell r="K15">
            <v>445.00633780000004</v>
          </cell>
          <cell r="L15">
            <v>456.2842058</v>
          </cell>
          <cell r="M15">
            <v>363.77235460000003</v>
          </cell>
          <cell r="N15">
            <v>237.83801380000003</v>
          </cell>
        </row>
        <row r="16">
          <cell r="C16" t="str">
            <v>N/A</v>
          </cell>
          <cell r="D16" t="str">
            <v>N/A</v>
          </cell>
          <cell r="E16" t="str">
            <v>N/A</v>
          </cell>
          <cell r="F16" t="str">
            <v>N/A</v>
          </cell>
          <cell r="G16" t="str">
            <v>N/A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N/A</v>
          </cell>
        </row>
        <row r="17">
          <cell r="C17" t="str">
            <v>N/A</v>
          </cell>
          <cell r="D17" t="str">
            <v>N/A</v>
          </cell>
          <cell r="E17" t="str">
            <v>N/A</v>
          </cell>
          <cell r="F17" t="str">
            <v>N/A</v>
          </cell>
          <cell r="G17" t="str">
            <v>N/A</v>
          </cell>
          <cell r="H17" t="str">
            <v>N/A</v>
          </cell>
          <cell r="I17" t="str">
            <v>N/A</v>
          </cell>
          <cell r="J17" t="str">
            <v>N/A</v>
          </cell>
          <cell r="K17" t="str">
            <v>N/A</v>
          </cell>
          <cell r="L17" t="str">
            <v>N/A</v>
          </cell>
          <cell r="M17" t="str">
            <v>N/A</v>
          </cell>
          <cell r="N17" t="str">
            <v>N/A</v>
          </cell>
        </row>
        <row r="18">
          <cell r="C18">
            <v>23.7</v>
          </cell>
          <cell r="D18">
            <v>56.9</v>
          </cell>
          <cell r="E18">
            <v>56.9</v>
          </cell>
          <cell r="F18">
            <v>56.9</v>
          </cell>
          <cell r="G18">
            <v>56.9</v>
          </cell>
          <cell r="H18">
            <v>53.5</v>
          </cell>
          <cell r="I18">
            <v>23.691856200000004</v>
          </cell>
          <cell r="J18">
            <v>56.878232800000006</v>
          </cell>
          <cell r="K18">
            <v>56.878232800000006</v>
          </cell>
          <cell r="L18">
            <v>56.878232800000006</v>
          </cell>
          <cell r="M18">
            <v>56.878232800000006</v>
          </cell>
          <cell r="N18">
            <v>53.280981800000006</v>
          </cell>
        </row>
        <row r="19">
          <cell r="C19" t="str">
            <v>N/A</v>
          </cell>
          <cell r="D19" t="str">
            <v>N/A</v>
          </cell>
          <cell r="E19" t="str">
            <v>N/A</v>
          </cell>
          <cell r="F19" t="str">
            <v>N/A</v>
          </cell>
          <cell r="G19" t="str">
            <v>N/A</v>
          </cell>
          <cell r="H19" t="str">
            <v>N/A</v>
          </cell>
          <cell r="I19" t="str">
            <v>N/A</v>
          </cell>
          <cell r="J19" t="str">
            <v>N/A</v>
          </cell>
          <cell r="K19" t="str">
            <v>N/A</v>
          </cell>
          <cell r="L19" t="str">
            <v>N/A</v>
          </cell>
          <cell r="M19" t="str">
            <v>N/A</v>
          </cell>
          <cell r="N19" t="str">
            <v>N/A</v>
          </cell>
        </row>
        <row r="20">
          <cell r="C20">
            <v>96.9</v>
          </cell>
          <cell r="D20">
            <v>95.8</v>
          </cell>
          <cell r="E20">
            <v>95.8</v>
          </cell>
          <cell r="F20">
            <v>95.8</v>
          </cell>
          <cell r="G20">
            <v>95.8</v>
          </cell>
          <cell r="H20">
            <v>95.8</v>
          </cell>
          <cell r="I20">
            <v>96.92</v>
          </cell>
          <cell r="J20">
            <v>95.83</v>
          </cell>
          <cell r="K20">
            <v>95.83</v>
          </cell>
          <cell r="L20">
            <v>95.83</v>
          </cell>
          <cell r="M20">
            <v>95.83</v>
          </cell>
          <cell r="N20">
            <v>95.83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78.8</v>
          </cell>
          <cell r="D22">
            <v>78.8</v>
          </cell>
          <cell r="E22">
            <v>78.8</v>
          </cell>
          <cell r="F22">
            <v>78.8</v>
          </cell>
          <cell r="G22">
            <v>78.8</v>
          </cell>
          <cell r="H22">
            <v>78.8</v>
          </cell>
          <cell r="I22">
            <v>78.819999999999993</v>
          </cell>
          <cell r="J22">
            <v>78.819999999999993</v>
          </cell>
          <cell r="K22">
            <v>78.819999999999993</v>
          </cell>
          <cell r="L22">
            <v>78.819999999999993</v>
          </cell>
          <cell r="M22">
            <v>78.819999999999993</v>
          </cell>
          <cell r="N22">
            <v>78.819999999999993</v>
          </cell>
        </row>
        <row r="23">
          <cell r="C23">
            <v>9.3000000000000007</v>
          </cell>
          <cell r="D23">
            <v>9.3000000000000007</v>
          </cell>
          <cell r="E23">
            <v>9.3000000000000007</v>
          </cell>
          <cell r="F23">
            <v>9.3000000000000007</v>
          </cell>
          <cell r="G23">
            <v>9.3000000000000007</v>
          </cell>
          <cell r="H23">
            <v>9.3000000000000007</v>
          </cell>
          <cell r="I23">
            <v>9.2899999999999991</v>
          </cell>
          <cell r="J23">
            <v>9.2899999999999991</v>
          </cell>
          <cell r="K23">
            <v>9.2899999999999991</v>
          </cell>
          <cell r="L23">
            <v>9.2899999999999991</v>
          </cell>
          <cell r="M23">
            <v>9.2899999999999991</v>
          </cell>
          <cell r="N23">
            <v>9.2899999999999991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-0.01</v>
          </cell>
        </row>
        <row r="25">
          <cell r="C25">
            <v>145.44999999999999</v>
          </cell>
          <cell r="D25">
            <v>129.34</v>
          </cell>
          <cell r="E25">
            <v>107.97</v>
          </cell>
          <cell r="F25">
            <v>103.82</v>
          </cell>
          <cell r="G25">
            <v>98.84</v>
          </cell>
          <cell r="H25">
            <v>97.44</v>
          </cell>
          <cell r="I25">
            <v>133.22</v>
          </cell>
          <cell r="J25">
            <v>95.699999999999989</v>
          </cell>
          <cell r="K25">
            <v>58.220000000000027</v>
          </cell>
          <cell r="L25">
            <v>52.529999999999973</v>
          </cell>
          <cell r="M25">
            <v>46.839999999999975</v>
          </cell>
          <cell r="N25">
            <v>38.120000000000005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16.18</v>
          </cell>
          <cell r="K26">
            <v>144.29999999999998</v>
          </cell>
          <cell r="L26">
            <v>210.17000000000002</v>
          </cell>
          <cell r="M26">
            <v>286.85000000000002</v>
          </cell>
          <cell r="N26">
            <v>425.06</v>
          </cell>
        </row>
        <row r="27">
          <cell r="C27">
            <v>470.3</v>
          </cell>
          <cell r="D27">
            <v>431.8</v>
          </cell>
          <cell r="E27">
            <v>422</v>
          </cell>
          <cell r="F27">
            <v>394</v>
          </cell>
          <cell r="G27">
            <v>393.2</v>
          </cell>
          <cell r="H27">
            <v>405.8</v>
          </cell>
          <cell r="I27">
            <v>444.54999999999995</v>
          </cell>
          <cell r="J27">
            <v>391.27</v>
          </cell>
          <cell r="K27">
            <v>325.51</v>
          </cell>
          <cell r="L27">
            <v>261.69000000000005</v>
          </cell>
          <cell r="M27">
            <v>228.56</v>
          </cell>
          <cell r="N27">
            <v>215.75999999999996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9.93</v>
          </cell>
          <cell r="K28">
            <v>9.93</v>
          </cell>
          <cell r="L28">
            <v>9.93</v>
          </cell>
          <cell r="M28">
            <v>9.93</v>
          </cell>
          <cell r="N28">
            <v>9.93</v>
          </cell>
        </row>
        <row r="30">
          <cell r="C30" t="str">
            <v>N/A</v>
          </cell>
          <cell r="D30" t="str">
            <v>N/A</v>
          </cell>
          <cell r="E30" t="str">
            <v>N/A</v>
          </cell>
          <cell r="F30" t="str">
            <v>N/A</v>
          </cell>
          <cell r="G30" t="str">
            <v>N/A</v>
          </cell>
          <cell r="H30" t="str">
            <v>N/A</v>
          </cell>
          <cell r="I30" t="str">
            <v>N/A</v>
          </cell>
          <cell r="J30" t="str">
            <v>N/A</v>
          </cell>
          <cell r="K30" t="str">
            <v>N/A</v>
          </cell>
          <cell r="L30" t="str">
            <v>N/A</v>
          </cell>
          <cell r="M30" t="str">
            <v>N/A</v>
          </cell>
          <cell r="N30" t="str">
            <v>N/A</v>
          </cell>
        </row>
        <row r="31">
          <cell r="C31">
            <v>185.9</v>
          </cell>
          <cell r="D31">
            <v>195.3</v>
          </cell>
          <cell r="E31">
            <v>199.5</v>
          </cell>
          <cell r="F31">
            <v>202</v>
          </cell>
          <cell r="G31">
            <v>216.8</v>
          </cell>
          <cell r="H31">
            <v>260.39999999999998</v>
          </cell>
          <cell r="I31">
            <v>174.84</v>
          </cell>
          <cell r="J31">
            <v>174.84</v>
          </cell>
          <cell r="K31">
            <v>174.84</v>
          </cell>
          <cell r="L31">
            <v>163.97</v>
          </cell>
          <cell r="M31">
            <v>153.34</v>
          </cell>
          <cell r="N31">
            <v>121.2</v>
          </cell>
        </row>
        <row r="32">
          <cell r="C32">
            <v>199.8</v>
          </cell>
          <cell r="D32">
            <v>212.2</v>
          </cell>
          <cell r="E32">
            <v>224.7</v>
          </cell>
          <cell r="F32">
            <v>237.2</v>
          </cell>
          <cell r="G32">
            <v>241.7</v>
          </cell>
          <cell r="H32">
            <v>232.5</v>
          </cell>
          <cell r="I32">
            <v>166.97</v>
          </cell>
          <cell r="J32">
            <v>179.4</v>
          </cell>
          <cell r="K32">
            <v>191.85000000000002</v>
          </cell>
          <cell r="L32">
            <v>200.60000000000002</v>
          </cell>
          <cell r="M32">
            <v>168.46</v>
          </cell>
          <cell r="N32">
            <v>112.78999999999999</v>
          </cell>
        </row>
        <row r="33">
          <cell r="C33" t="str">
            <v>N/A</v>
          </cell>
          <cell r="D33" t="str">
            <v>N/A</v>
          </cell>
          <cell r="E33" t="str">
            <v>N/A</v>
          </cell>
          <cell r="F33" t="str">
            <v>N/A</v>
          </cell>
          <cell r="G33" t="str">
            <v>N/A</v>
          </cell>
          <cell r="H33" t="str">
            <v>N/A</v>
          </cell>
          <cell r="I33" t="str">
            <v>N/A</v>
          </cell>
          <cell r="J33" t="str">
            <v>N/A</v>
          </cell>
          <cell r="K33" t="str">
            <v>N/A</v>
          </cell>
          <cell r="L33" t="str">
            <v>N/A</v>
          </cell>
          <cell r="M33" t="str">
            <v>N/A</v>
          </cell>
          <cell r="N33" t="str">
            <v>N/A</v>
          </cell>
        </row>
        <row r="34">
          <cell r="C34" t="str">
            <v>N/A</v>
          </cell>
          <cell r="D34" t="str">
            <v>N/A</v>
          </cell>
          <cell r="E34" t="str">
            <v>N/A</v>
          </cell>
          <cell r="F34" t="str">
            <v>N/A</v>
          </cell>
          <cell r="G34" t="str">
            <v>N/A</v>
          </cell>
          <cell r="H34" t="str">
            <v>N/A</v>
          </cell>
          <cell r="I34" t="str">
            <v>N/A</v>
          </cell>
          <cell r="J34" t="str">
            <v>N/A</v>
          </cell>
          <cell r="K34" t="str">
            <v>N/A</v>
          </cell>
          <cell r="L34" t="str">
            <v>N/A</v>
          </cell>
          <cell r="M34" t="str">
            <v>N/A</v>
          </cell>
          <cell r="N34" t="str">
            <v>N/A</v>
          </cell>
        </row>
        <row r="35">
          <cell r="C35">
            <v>38.6</v>
          </cell>
          <cell r="D35">
            <v>41.2</v>
          </cell>
          <cell r="E35">
            <v>43.4</v>
          </cell>
          <cell r="F35">
            <v>45.4</v>
          </cell>
          <cell r="G35">
            <v>48.1</v>
          </cell>
          <cell r="H35">
            <v>53.3</v>
          </cell>
          <cell r="I35">
            <v>32.840000000000003</v>
          </cell>
          <cell r="J35">
            <v>33.96</v>
          </cell>
          <cell r="K35">
            <v>35.409999999999997</v>
          </cell>
          <cell r="L35">
            <v>35.409999999999997</v>
          </cell>
          <cell r="M35">
            <v>35.450000000000003</v>
          </cell>
          <cell r="N35">
            <v>35.450000000000003</v>
          </cell>
        </row>
        <row r="36">
          <cell r="C36">
            <v>3.8</v>
          </cell>
          <cell r="D36">
            <v>3.8</v>
          </cell>
          <cell r="E36">
            <v>3.8</v>
          </cell>
          <cell r="F36">
            <v>3.8</v>
          </cell>
          <cell r="G36">
            <v>3.8</v>
          </cell>
          <cell r="H36">
            <v>2.9</v>
          </cell>
          <cell r="I36">
            <v>3.89</v>
          </cell>
          <cell r="J36">
            <v>3.89</v>
          </cell>
          <cell r="K36">
            <v>3.89</v>
          </cell>
          <cell r="L36">
            <v>3.89</v>
          </cell>
          <cell r="M36">
            <v>3.89</v>
          </cell>
          <cell r="N36">
            <v>2.87</v>
          </cell>
        </row>
      </sheetData>
      <sheetData sheetId="4"/>
      <sheetData sheetId="5"/>
      <sheetData sheetId="6"/>
      <sheetData sheetId="7">
        <row r="4">
          <cell r="B4">
            <v>1475.9467</v>
          </cell>
        </row>
      </sheetData>
      <sheetData sheetId="8">
        <row r="4">
          <cell r="C4" t="str">
            <v>Y</v>
          </cell>
        </row>
      </sheetData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1090.61392148052</v>
          </cell>
        </row>
      </sheetData>
      <sheetData sheetId="3">
        <row r="3">
          <cell r="C3">
            <v>781.77593999999999</v>
          </cell>
          <cell r="D3">
            <v>679.12219200000004</v>
          </cell>
          <cell r="E3">
            <v>624.71051</v>
          </cell>
          <cell r="I3">
            <v>781.76892099999998</v>
          </cell>
          <cell r="J3">
            <v>754.86395300000004</v>
          </cell>
          <cell r="K3">
            <v>186.50744599999999</v>
          </cell>
        </row>
        <row r="4">
          <cell r="C4">
            <v>0</v>
          </cell>
          <cell r="D4">
            <v>0</v>
          </cell>
          <cell r="E4">
            <v>0</v>
          </cell>
          <cell r="I4">
            <v>0</v>
          </cell>
          <cell r="J4">
            <v>0</v>
          </cell>
          <cell r="K4">
            <v>0</v>
          </cell>
        </row>
        <row r="5">
          <cell r="C5">
            <v>298.72198500000002</v>
          </cell>
          <cell r="D5">
            <v>296.67837500000002</v>
          </cell>
          <cell r="E5">
            <v>293.20446800000002</v>
          </cell>
          <cell r="I5">
            <v>298.68099999999998</v>
          </cell>
          <cell r="J5">
            <v>285.11086999999998</v>
          </cell>
          <cell r="K5">
            <v>259.54174799999998</v>
          </cell>
        </row>
        <row r="6">
          <cell r="C6">
            <v>48.259076</v>
          </cell>
          <cell r="D6">
            <v>56.882835</v>
          </cell>
          <cell r="E6">
            <v>65.627898999999999</v>
          </cell>
          <cell r="I6">
            <v>48.591290999999998</v>
          </cell>
          <cell r="J6">
            <v>60.584315999999994</v>
          </cell>
          <cell r="K6">
            <v>70.479870000000005</v>
          </cell>
        </row>
        <row r="7">
          <cell r="C7">
            <v>0</v>
          </cell>
          <cell r="D7">
            <v>0</v>
          </cell>
          <cell r="E7">
            <v>0</v>
          </cell>
          <cell r="I7">
            <v>0</v>
          </cell>
          <cell r="J7">
            <v>0</v>
          </cell>
          <cell r="K7">
            <v>0</v>
          </cell>
        </row>
        <row r="8">
          <cell r="C8">
            <v>592.70623799999998</v>
          </cell>
          <cell r="D8">
            <v>485.20886200000001</v>
          </cell>
          <cell r="E8">
            <v>446.35171500000001</v>
          </cell>
          <cell r="I8">
            <v>619.53832999999997</v>
          </cell>
          <cell r="J8">
            <v>137.58805799999999</v>
          </cell>
          <cell r="K8">
            <v>204.843323</v>
          </cell>
        </row>
        <row r="9">
          <cell r="C9">
            <v>0</v>
          </cell>
          <cell r="D9">
            <v>0</v>
          </cell>
          <cell r="E9">
            <v>0</v>
          </cell>
          <cell r="I9">
            <v>0</v>
          </cell>
          <cell r="J9">
            <v>0</v>
          </cell>
          <cell r="K9">
            <v>0</v>
          </cell>
        </row>
        <row r="10">
          <cell r="C10">
            <v>1164.4039620000001</v>
          </cell>
          <cell r="D10">
            <v>1208.7621760000002</v>
          </cell>
          <cell r="E10">
            <v>1137.8700249999999</v>
          </cell>
          <cell r="I10">
            <v>1360.635407</v>
          </cell>
          <cell r="J10">
            <v>762.81127900000001</v>
          </cell>
          <cell r="K10">
            <v>891.18502799999987</v>
          </cell>
        </row>
        <row r="11">
          <cell r="C11">
            <v>0</v>
          </cell>
          <cell r="D11">
            <v>0</v>
          </cell>
          <cell r="E11">
            <v>0</v>
          </cell>
          <cell r="I11">
            <v>0</v>
          </cell>
          <cell r="J11">
            <v>0</v>
          </cell>
          <cell r="K11">
            <v>0</v>
          </cell>
        </row>
        <row r="12">
          <cell r="C12">
            <v>64.357446999999993</v>
          </cell>
          <cell r="D12">
            <v>51.100462</v>
          </cell>
          <cell r="E12">
            <v>47.021577000000001</v>
          </cell>
          <cell r="I12">
            <v>70.934889999999996</v>
          </cell>
          <cell r="J12">
            <v>58.376089</v>
          </cell>
          <cell r="K12">
            <v>55.963816000000008</v>
          </cell>
        </row>
        <row r="13">
          <cell r="C13">
            <v>0</v>
          </cell>
          <cell r="D13">
            <v>0</v>
          </cell>
          <cell r="E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C14">
            <v>667.93541500000003</v>
          </cell>
          <cell r="D14">
            <v>779.59555</v>
          </cell>
          <cell r="E14">
            <v>818.24822300000005</v>
          </cell>
          <cell r="I14">
            <v>544.97564</v>
          </cell>
          <cell r="J14">
            <v>1232.7311100000002</v>
          </cell>
          <cell r="K14">
            <v>1483.314087</v>
          </cell>
        </row>
        <row r="15">
          <cell r="C15">
            <v>444.21766300000002</v>
          </cell>
          <cell r="D15">
            <v>549.95623699999999</v>
          </cell>
          <cell r="E15">
            <v>813.65657299999998</v>
          </cell>
          <cell r="I15">
            <v>310.59684499999997</v>
          </cell>
          <cell r="J15">
            <v>840.90923800000007</v>
          </cell>
          <cell r="K15">
            <v>1212.7356159999999</v>
          </cell>
        </row>
        <row r="16">
          <cell r="C16">
            <v>86.884276999999997</v>
          </cell>
          <cell r="D16">
            <v>154.24382</v>
          </cell>
          <cell r="E16">
            <v>198.035934</v>
          </cell>
          <cell r="I16">
            <v>90.406441000000001</v>
          </cell>
          <cell r="J16">
            <v>163.24052399999999</v>
          </cell>
          <cell r="K16">
            <v>196.47010800000001</v>
          </cell>
        </row>
        <row r="17">
          <cell r="C17">
            <v>0</v>
          </cell>
          <cell r="D17">
            <v>0</v>
          </cell>
          <cell r="E17">
            <v>0</v>
          </cell>
          <cell r="I17">
            <v>0</v>
          </cell>
          <cell r="J17">
            <v>0</v>
          </cell>
          <cell r="K17">
            <v>0</v>
          </cell>
        </row>
        <row r="18">
          <cell r="C18">
            <v>3.9602170000000001</v>
          </cell>
          <cell r="D18">
            <v>3.936925</v>
          </cell>
          <cell r="E18">
            <v>3.9109629999999997</v>
          </cell>
          <cell r="I18">
            <v>3.9597449999999998</v>
          </cell>
          <cell r="J18">
            <v>3.8828450000000001</v>
          </cell>
          <cell r="K18">
            <v>4.9458029999999997</v>
          </cell>
        </row>
        <row r="19">
          <cell r="C19">
            <v>4133.7294920000004</v>
          </cell>
          <cell r="D19">
            <v>4195.5732420000004</v>
          </cell>
          <cell r="E19">
            <v>4340.6010740000002</v>
          </cell>
          <cell r="I19">
            <v>4107.0991210000002</v>
          </cell>
          <cell r="J19">
            <v>4202.3701170000004</v>
          </cell>
          <cell r="K19">
            <v>4434.4116210000002</v>
          </cell>
        </row>
        <row r="20">
          <cell r="C20">
            <v>96.018737999999999</v>
          </cell>
          <cell r="D20">
            <v>82.614745999999997</v>
          </cell>
          <cell r="E20">
            <v>75.881714000000002</v>
          </cell>
          <cell r="I20">
            <v>96.018737999999999</v>
          </cell>
          <cell r="J20">
            <v>95.133255000000005</v>
          </cell>
          <cell r="K20">
            <v>23.025003000000002</v>
          </cell>
        </row>
        <row r="21">
          <cell r="C21">
            <v>0</v>
          </cell>
          <cell r="D21">
            <v>0</v>
          </cell>
          <cell r="E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C22">
            <v>79.358749000000003</v>
          </cell>
          <cell r="D22">
            <v>79.339149000000006</v>
          </cell>
          <cell r="E22">
            <v>79.339149000000006</v>
          </cell>
          <cell r="I22">
            <v>79.310485999999997</v>
          </cell>
          <cell r="J22">
            <v>79.311927999999995</v>
          </cell>
          <cell r="K22">
            <v>79.311927999999995</v>
          </cell>
        </row>
        <row r="23">
          <cell r="C23">
            <v>9.1476559999999996</v>
          </cell>
          <cell r="D23">
            <v>10.142697999999999</v>
          </cell>
          <cell r="E23">
            <v>11.185253000000001</v>
          </cell>
          <cell r="I23">
            <v>9.1871989999999997</v>
          </cell>
          <cell r="J23">
            <v>10.608810999999999</v>
          </cell>
          <cell r="K23">
            <v>11.877029</v>
          </cell>
        </row>
        <row r="24">
          <cell r="C24">
            <v>0</v>
          </cell>
          <cell r="D24">
            <v>0</v>
          </cell>
          <cell r="E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C25">
            <v>162.200806</v>
          </cell>
          <cell r="D25">
            <v>101.98271200000001</v>
          </cell>
          <cell r="E25">
            <v>90.852508999999998</v>
          </cell>
          <cell r="I25">
            <v>130.748718</v>
          </cell>
          <cell r="J25">
            <v>73.919303999999997</v>
          </cell>
          <cell r="K25">
            <v>61.417503000000004</v>
          </cell>
        </row>
        <row r="26">
          <cell r="C26">
            <v>0</v>
          </cell>
          <cell r="D26">
            <v>0</v>
          </cell>
          <cell r="E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C27">
            <v>297.69653499999998</v>
          </cell>
          <cell r="D27">
            <v>329.17826099999996</v>
          </cell>
          <cell r="E27">
            <v>349.73947900000002</v>
          </cell>
          <cell r="I27">
            <v>306.47386900000004</v>
          </cell>
          <cell r="J27">
            <v>335.58097900000001</v>
          </cell>
          <cell r="K27">
            <v>356.23845599999999</v>
          </cell>
        </row>
        <row r="28">
          <cell r="C28">
            <v>0</v>
          </cell>
          <cell r="D28">
            <v>0.206371</v>
          </cell>
          <cell r="E28">
            <v>0.206371</v>
          </cell>
          <cell r="I28">
            <v>0</v>
          </cell>
          <cell r="J28">
            <v>0</v>
          </cell>
          <cell r="K28">
            <v>0</v>
          </cell>
        </row>
        <row r="29">
          <cell r="C29">
            <v>240.28393</v>
          </cell>
          <cell r="D29">
            <v>272.60033699999997</v>
          </cell>
          <cell r="E29">
            <v>299.91934599999996</v>
          </cell>
          <cell r="I29">
            <v>251.187252</v>
          </cell>
          <cell r="J29">
            <v>312.101541</v>
          </cell>
          <cell r="K29">
            <v>367.14764799999995</v>
          </cell>
        </row>
        <row r="30">
          <cell r="C30">
            <v>0</v>
          </cell>
          <cell r="D30">
            <v>0</v>
          </cell>
          <cell r="E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C31">
            <v>217.844752</v>
          </cell>
          <cell r="D31">
            <v>239.309742</v>
          </cell>
          <cell r="E31">
            <v>255.506336</v>
          </cell>
          <cell r="I31">
            <v>178.72745399999999</v>
          </cell>
          <cell r="J31">
            <v>393.49606899999998</v>
          </cell>
          <cell r="K31">
            <v>468.06763100000001</v>
          </cell>
        </row>
        <row r="32">
          <cell r="C32">
            <v>214.651712</v>
          </cell>
          <cell r="D32">
            <v>249.04043799999999</v>
          </cell>
          <cell r="E32">
            <v>370.97113000000002</v>
          </cell>
          <cell r="I32">
            <v>160.08600700000002</v>
          </cell>
          <cell r="J32">
            <v>388.99245600000006</v>
          </cell>
          <cell r="K32">
            <v>717.03277500000002</v>
          </cell>
        </row>
        <row r="33">
          <cell r="C33">
            <v>59.733021000000001</v>
          </cell>
          <cell r="D33">
            <v>108.440376</v>
          </cell>
          <cell r="E33">
            <v>136.21002200000001</v>
          </cell>
          <cell r="I33">
            <v>62.022255000000001</v>
          </cell>
          <cell r="J33">
            <v>114.033394</v>
          </cell>
          <cell r="K33">
            <v>132.578461</v>
          </cell>
        </row>
        <row r="34">
          <cell r="C34">
            <v>0</v>
          </cell>
          <cell r="D34">
            <v>0</v>
          </cell>
          <cell r="E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C35">
            <v>36.259197</v>
          </cell>
          <cell r="D35">
            <v>40.433932999999996</v>
          </cell>
          <cell r="E35">
            <v>44.971028000000004</v>
          </cell>
          <cell r="I35">
            <v>44.394252999999999</v>
          </cell>
          <cell r="J35">
            <v>82.555171999999999</v>
          </cell>
          <cell r="K35">
            <v>116.11541800000001</v>
          </cell>
        </row>
        <row r="36">
          <cell r="C36">
            <v>0.26036799999999999</v>
          </cell>
          <cell r="D36">
            <v>0.26036799999999999</v>
          </cell>
          <cell r="E36">
            <v>0.259268</v>
          </cell>
          <cell r="I36">
            <v>0.26047300000000001</v>
          </cell>
          <cell r="J36">
            <v>0.26047300000000001</v>
          </cell>
          <cell r="K36">
            <v>0.42002800000000001</v>
          </cell>
        </row>
      </sheetData>
      <sheetData sheetId="4"/>
      <sheetData sheetId="5"/>
      <sheetData sheetId="6"/>
      <sheetData sheetId="7">
        <row r="4">
          <cell r="B4">
            <v>959.12041100408464</v>
          </cell>
        </row>
      </sheetData>
      <sheetData sheetId="8">
        <row r="4">
          <cell r="C4" t="str">
            <v>Y</v>
          </cell>
        </row>
      </sheetData>
      <sheetData sheetId="9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Changes"/>
    </sheetNames>
    <sheetDataSet>
      <sheetData sheetId="0"/>
      <sheetData sheetId="1"/>
      <sheetData sheetId="2">
        <row r="4">
          <cell r="C4">
            <v>1361.6531374127601</v>
          </cell>
        </row>
      </sheetData>
      <sheetData sheetId="3">
        <row r="3">
          <cell r="C3">
            <v>780.388206174316</v>
          </cell>
          <cell r="D3">
            <v>762.49630831831598</v>
          </cell>
          <cell r="E3">
            <v>762.49630831831598</v>
          </cell>
          <cell r="F3">
            <v>762.49630831831598</v>
          </cell>
          <cell r="I3">
            <v>780.28084511171005</v>
          </cell>
          <cell r="J3">
            <v>738.39725001100101</v>
          </cell>
          <cell r="K3">
            <v>722.82972936727504</v>
          </cell>
          <cell r="L3">
            <v>741.92627319778103</v>
          </cell>
        </row>
        <row r="4">
          <cell r="C4">
            <v>0</v>
          </cell>
          <cell r="D4">
            <v>0</v>
          </cell>
          <cell r="E4">
            <v>0</v>
          </cell>
          <cell r="F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</row>
        <row r="5">
          <cell r="C5">
            <v>299.87461785131501</v>
          </cell>
          <cell r="D5">
            <v>302.32521400238301</v>
          </cell>
          <cell r="E5">
            <v>303.65308302530701</v>
          </cell>
          <cell r="F5">
            <v>305.45027456485002</v>
          </cell>
          <cell r="I5">
            <v>299.20971688573002</v>
          </cell>
          <cell r="J5">
            <v>302.80770179154001</v>
          </cell>
          <cell r="K5">
            <v>302.03874669822801</v>
          </cell>
          <cell r="L5">
            <v>306.95585386125799</v>
          </cell>
        </row>
        <row r="6">
          <cell r="C6">
            <v>18.675109592004599</v>
          </cell>
          <cell r="D6">
            <v>17.539007097368</v>
          </cell>
          <cell r="E6">
            <v>16.403209887408</v>
          </cell>
          <cell r="F6">
            <v>16.255435187429999</v>
          </cell>
          <cell r="I6">
            <v>17.493335248982</v>
          </cell>
          <cell r="J6">
            <v>16.148640057560101</v>
          </cell>
          <cell r="K6">
            <v>15.4745753772727</v>
          </cell>
          <cell r="L6">
            <v>15.8694379886572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</row>
        <row r="8">
          <cell r="C8">
            <v>762.91261764502894</v>
          </cell>
          <cell r="D8">
            <v>696.42600368404499</v>
          </cell>
          <cell r="E8">
            <v>637.86975527047002</v>
          </cell>
          <cell r="F8">
            <v>579.71367772978999</v>
          </cell>
          <cell r="I8">
            <v>612.001565487025</v>
          </cell>
          <cell r="J8">
            <v>72.057770319517104</v>
          </cell>
          <cell r="K8">
            <v>62.442907385498202</v>
          </cell>
          <cell r="L8">
            <v>139.94639304514601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I9">
            <v>0</v>
          </cell>
          <cell r="J9">
            <v>269.38930690071402</v>
          </cell>
          <cell r="K9">
            <v>290.12724731632102</v>
          </cell>
          <cell r="L9">
            <v>14.178579595903599</v>
          </cell>
        </row>
        <row r="10">
          <cell r="C10">
            <v>1320.3572713296601</v>
          </cell>
          <cell r="D10">
            <v>1241.8854264155</v>
          </cell>
          <cell r="E10">
            <v>1235.34068425601</v>
          </cell>
          <cell r="F10">
            <v>1305.2098432079499</v>
          </cell>
          <cell r="I10">
            <v>1208.3986972333901</v>
          </cell>
          <cell r="J10">
            <v>672.02672594786895</v>
          </cell>
          <cell r="K10">
            <v>455.90465845953798</v>
          </cell>
          <cell r="L10">
            <v>776.97574053274798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C12">
            <v>64.649007177700497</v>
          </cell>
          <cell r="D12">
            <v>61.297590182562402</v>
          </cell>
          <cell r="E12">
            <v>60.28189057294</v>
          </cell>
          <cell r="F12">
            <v>62.528663141414597</v>
          </cell>
          <cell r="I12">
            <v>62.619874959315098</v>
          </cell>
          <cell r="J12">
            <v>59.7648729811621</v>
          </cell>
          <cell r="K12">
            <v>61.207948168493303</v>
          </cell>
          <cell r="L12">
            <v>81.319519021867904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C14">
            <v>600.40285528588902</v>
          </cell>
          <cell r="D14">
            <v>686.13375373350698</v>
          </cell>
          <cell r="E14">
            <v>831.31152743028701</v>
          </cell>
          <cell r="F14">
            <v>958.61117643372404</v>
          </cell>
          <cell r="I14">
            <v>739.85577853972802</v>
          </cell>
          <cell r="J14">
            <v>1273.89909069533</v>
          </cell>
          <cell r="K14">
            <v>1574.77559275216</v>
          </cell>
          <cell r="L14">
            <v>1640.2377951563501</v>
          </cell>
        </row>
        <row r="15">
          <cell r="C15">
            <v>269.994310217129</v>
          </cell>
          <cell r="D15">
            <v>417.38983185406698</v>
          </cell>
          <cell r="E15">
            <v>453.30591529031898</v>
          </cell>
          <cell r="F15">
            <v>517.43530746823797</v>
          </cell>
          <cell r="I15">
            <v>337.83089356829299</v>
          </cell>
          <cell r="J15">
            <v>866.61336415875599</v>
          </cell>
          <cell r="K15">
            <v>1083.30017417154</v>
          </cell>
          <cell r="L15">
            <v>1200.6780477266</v>
          </cell>
        </row>
        <row r="16">
          <cell r="C16">
            <v>50.576085296977602</v>
          </cell>
          <cell r="D16">
            <v>87.0063065273809</v>
          </cell>
          <cell r="E16">
            <v>135.94092304719999</v>
          </cell>
          <cell r="F16">
            <v>159.77004950832799</v>
          </cell>
          <cell r="I16">
            <v>70.671609043535298</v>
          </cell>
          <cell r="J16">
            <v>129.641000324902</v>
          </cell>
          <cell r="K16">
            <v>192.158223122062</v>
          </cell>
          <cell r="L16">
            <v>218.187034747756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C18">
            <v>67.870024072608601</v>
          </cell>
          <cell r="D18">
            <v>85.7579116462435</v>
          </cell>
          <cell r="E18">
            <v>81.5168570997795</v>
          </cell>
          <cell r="F18">
            <v>76.159001201178597</v>
          </cell>
          <cell r="I18">
            <v>67.779307134056793</v>
          </cell>
          <cell r="J18">
            <v>66.899651319493003</v>
          </cell>
          <cell r="K18">
            <v>43.686656892965701</v>
          </cell>
          <cell r="L18">
            <v>35.720740932651303</v>
          </cell>
        </row>
        <row r="19">
          <cell r="C19">
            <v>4235.7001046426303</v>
          </cell>
          <cell r="D19">
            <v>4358.2573534613803</v>
          </cell>
          <cell r="E19">
            <v>4518.1201541980399</v>
          </cell>
          <cell r="F19">
            <v>4743.6297367612196</v>
          </cell>
          <cell r="I19">
            <v>4196.1416232117699</v>
          </cell>
          <cell r="J19">
            <v>4467.6453745078497</v>
          </cell>
          <cell r="K19">
            <v>4803.9464597113501</v>
          </cell>
          <cell r="L19">
            <v>5171.9954158067303</v>
          </cell>
        </row>
        <row r="20">
          <cell r="C20">
            <v>96.946799999999996</v>
          </cell>
          <cell r="D20">
            <v>94.706800000000001</v>
          </cell>
          <cell r="E20">
            <v>94.706800000000001</v>
          </cell>
          <cell r="F20">
            <v>94.706800000000001</v>
          </cell>
          <cell r="I20">
            <v>96.946799999999996</v>
          </cell>
          <cell r="J20">
            <v>94.706800000000001</v>
          </cell>
          <cell r="K20">
            <v>93.936800000000005</v>
          </cell>
          <cell r="L20">
            <v>93.026520473222504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C22">
            <v>83.233795999999998</v>
          </cell>
          <cell r="D22">
            <v>84.010206537512801</v>
          </cell>
          <cell r="E22">
            <v>84.509061537512807</v>
          </cell>
          <cell r="F22">
            <v>85.089646537512806</v>
          </cell>
          <cell r="I22">
            <v>83.084401</v>
          </cell>
          <cell r="J22">
            <v>84.443951900000002</v>
          </cell>
          <cell r="K22">
            <v>85.030901900000003</v>
          </cell>
          <cell r="L22">
            <v>85.5932399</v>
          </cell>
        </row>
        <row r="23">
          <cell r="C23">
            <v>6.3887</v>
          </cell>
          <cell r="D23">
            <v>5.8575999999999997</v>
          </cell>
          <cell r="E23">
            <v>5.0255000000000001</v>
          </cell>
          <cell r="F23">
            <v>4.8033999999999999</v>
          </cell>
          <cell r="I23">
            <v>6.3887</v>
          </cell>
          <cell r="J23">
            <v>5.8575999999999997</v>
          </cell>
          <cell r="K23">
            <v>5.0255000000000001</v>
          </cell>
          <cell r="L23">
            <v>4.8033999999999999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</row>
        <row r="25">
          <cell r="C25">
            <v>184.792308507527</v>
          </cell>
          <cell r="D25">
            <v>155.88674783713299</v>
          </cell>
          <cell r="E25">
            <v>147.48694783713299</v>
          </cell>
          <cell r="F25">
            <v>141.99204783713299</v>
          </cell>
          <cell r="I25">
            <v>182.20574723138401</v>
          </cell>
          <cell r="J25">
            <v>106.454828766989</v>
          </cell>
          <cell r="K25">
            <v>99.263064563396696</v>
          </cell>
          <cell r="L25">
            <v>149.78425190602999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I26">
            <v>0</v>
          </cell>
          <cell r="J26">
            <v>38.0686607927057</v>
          </cell>
          <cell r="K26">
            <v>40.992740811095601</v>
          </cell>
          <cell r="L26">
            <v>1.9992005211052799</v>
          </cell>
        </row>
        <row r="27">
          <cell r="C27">
            <v>293.251778873349</v>
          </cell>
          <cell r="D27">
            <v>330.184213160372</v>
          </cell>
          <cell r="E27">
            <v>354.95056967923699</v>
          </cell>
          <cell r="F27">
            <v>374.65238784830598</v>
          </cell>
          <cell r="I27">
            <v>290.28346034423402</v>
          </cell>
          <cell r="J27">
            <v>288.76896170596501</v>
          </cell>
          <cell r="K27">
            <v>286.56359590299297</v>
          </cell>
          <cell r="L27">
            <v>295.12139397080603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C29">
            <v>123.00039417370699</v>
          </cell>
          <cell r="D29">
            <v>116.62403002770699</v>
          </cell>
          <cell r="E29">
            <v>114.69157262735899</v>
          </cell>
          <cell r="F29">
            <v>118.966254074228</v>
          </cell>
          <cell r="I29">
            <v>119.139792540553</v>
          </cell>
          <cell r="J29">
            <v>113.707901410125</v>
          </cell>
          <cell r="K29">
            <v>116.45347825055801</v>
          </cell>
          <cell r="L29">
            <v>154.717501944193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</row>
        <row r="31">
          <cell r="C31">
            <v>171.97022376830299</v>
          </cell>
          <cell r="D31">
            <v>195.665726439228</v>
          </cell>
          <cell r="E31">
            <v>231.90388037783299</v>
          </cell>
          <cell r="F31">
            <v>254.050598038619</v>
          </cell>
          <cell r="I31">
            <v>208.545506485668</v>
          </cell>
          <cell r="J31">
            <v>354.862614343693</v>
          </cell>
          <cell r="K31">
            <v>441.77791913607899</v>
          </cell>
          <cell r="L31">
            <v>447.83750182314202</v>
          </cell>
        </row>
        <row r="32">
          <cell r="C32">
            <v>116.963444292422</v>
          </cell>
          <cell r="D32">
            <v>179.51431375436499</v>
          </cell>
          <cell r="E32">
            <v>198.35296919631199</v>
          </cell>
          <cell r="F32">
            <v>228.10038679060301</v>
          </cell>
          <cell r="I32">
            <v>145.84477967911701</v>
          </cell>
          <cell r="J32">
            <v>371.36787728310401</v>
          </cell>
          <cell r="K32">
            <v>474.20538405496399</v>
          </cell>
          <cell r="L32">
            <v>534.47689686327499</v>
          </cell>
        </row>
        <row r="33">
          <cell r="C33">
            <v>31.898545454545399</v>
          </cell>
          <cell r="D33">
            <v>60.163181818181798</v>
          </cell>
          <cell r="E33">
            <v>86.937772727272701</v>
          </cell>
          <cell r="F33">
            <v>102.82709090909</v>
          </cell>
          <cell r="I33">
            <v>47.258272727272697</v>
          </cell>
          <cell r="J33">
            <v>96.330636363636302</v>
          </cell>
          <cell r="K33">
            <v>130.97468181818101</v>
          </cell>
          <cell r="L33">
            <v>143.451818181818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</row>
        <row r="35">
          <cell r="C35">
            <v>32.711518664504801</v>
          </cell>
          <cell r="D35">
            <v>40.308917486518503</v>
          </cell>
          <cell r="E35">
            <v>53.795178341078199</v>
          </cell>
          <cell r="F35">
            <v>70.541904776024893</v>
          </cell>
          <cell r="I35">
            <v>36.779025673428798</v>
          </cell>
          <cell r="J35">
            <v>112.039262627448</v>
          </cell>
          <cell r="K35">
            <v>183.04485167619401</v>
          </cell>
          <cell r="L35">
            <v>219.65840572305601</v>
          </cell>
        </row>
        <row r="36">
          <cell r="C36">
            <v>71.006757358744807</v>
          </cell>
          <cell r="D36">
            <v>61.9339648432587</v>
          </cell>
          <cell r="E36">
            <v>54.731795297494898</v>
          </cell>
          <cell r="F36">
            <v>48.7616160592315</v>
          </cell>
          <cell r="I36">
            <v>70.056819956654493</v>
          </cell>
          <cell r="J36">
            <v>61.287598221755204</v>
          </cell>
          <cell r="K36">
            <v>55.268685777703702</v>
          </cell>
          <cell r="L36">
            <v>48.624351560788803</v>
          </cell>
        </row>
      </sheetData>
      <sheetData sheetId="4"/>
      <sheetData sheetId="5"/>
      <sheetData sheetId="6"/>
      <sheetData sheetId="7">
        <row r="4">
          <cell r="B4">
            <v>959.25775071393127</v>
          </cell>
        </row>
      </sheetData>
      <sheetData sheetId="8">
        <row r="4">
          <cell r="C4" t="str">
            <v>Y</v>
          </cell>
        </row>
      </sheetData>
      <sheetData sheetId="9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</sheetNames>
    <sheetDataSet>
      <sheetData sheetId="0"/>
      <sheetData sheetId="1"/>
      <sheetData sheetId="2">
        <row r="4">
          <cell r="C4">
            <v>1338.3658881070323</v>
          </cell>
        </row>
      </sheetData>
      <sheetData sheetId="3">
        <row r="3">
          <cell r="C3">
            <v>748.10605006655999</v>
          </cell>
          <cell r="D3">
            <v>749.59585311885974</v>
          </cell>
          <cell r="E3">
            <v>752.92578473324409</v>
          </cell>
          <cell r="I3">
            <v>753.17563155618689</v>
          </cell>
          <cell r="J3">
            <v>752.29839269113972</v>
          </cell>
          <cell r="K3">
            <v>732.51250661501888</v>
          </cell>
        </row>
        <row r="4">
          <cell r="C4">
            <v>29.418168619129872</v>
          </cell>
          <cell r="D4">
            <v>29.607262934940106</v>
          </cell>
          <cell r="E4">
            <v>29.776930543905028</v>
          </cell>
          <cell r="I4">
            <v>29.611891711644681</v>
          </cell>
          <cell r="J4">
            <v>29.646548074984498</v>
          </cell>
          <cell r="K4">
            <v>28.85956881661853</v>
          </cell>
        </row>
        <row r="5">
          <cell r="C5">
            <v>282.12141104875781</v>
          </cell>
          <cell r="D5">
            <v>258.55096966893689</v>
          </cell>
          <cell r="E5">
            <v>276.19032811920096</v>
          </cell>
          <cell r="I5">
            <v>277.46045394919383</v>
          </cell>
          <cell r="J5">
            <v>277.4283611946189</v>
          </cell>
          <cell r="K5">
            <v>305.91932385781001</v>
          </cell>
        </row>
        <row r="6">
          <cell r="C6">
            <v>60.489052110644927</v>
          </cell>
          <cell r="D6">
            <v>58.657422811399279</v>
          </cell>
          <cell r="E6">
            <v>57.441499865361003</v>
          </cell>
          <cell r="I6">
            <v>60.185358930868347</v>
          </cell>
          <cell r="J6">
            <v>56.563323830485466</v>
          </cell>
          <cell r="K6">
            <v>56.52504474330037</v>
          </cell>
        </row>
        <row r="7">
          <cell r="C7">
            <v>0</v>
          </cell>
          <cell r="D7">
            <v>2.8096319105617976E-7</v>
          </cell>
          <cell r="E7">
            <v>3.50289736444426</v>
          </cell>
          <cell r="I7">
            <v>6.7976928946839488E-2</v>
          </cell>
          <cell r="J7">
            <v>5.068942259158181</v>
          </cell>
          <cell r="K7">
            <v>5.0644337605240084</v>
          </cell>
        </row>
        <row r="8">
          <cell r="C8">
            <v>939.56024923007226</v>
          </cell>
          <cell r="D8">
            <v>668.25467992476388</v>
          </cell>
          <cell r="E8">
            <v>594.48903716059795</v>
          </cell>
          <cell r="I8">
            <v>896.43904243126622</v>
          </cell>
          <cell r="J8">
            <v>464.65810118434644</v>
          </cell>
          <cell r="K8">
            <v>150.99254530181562</v>
          </cell>
        </row>
        <row r="9">
          <cell r="C9">
            <v>0</v>
          </cell>
          <cell r="D9">
            <v>5.9550615318193583E-7</v>
          </cell>
          <cell r="E9">
            <v>1.2639577611840718E-6</v>
          </cell>
          <cell r="I9">
            <v>127.10584683986583</v>
          </cell>
          <cell r="J9">
            <v>176.4432861855949</v>
          </cell>
          <cell r="K9">
            <v>176.27757933654118</v>
          </cell>
        </row>
        <row r="10">
          <cell r="C10">
            <v>978.52641846119309</v>
          </cell>
          <cell r="D10">
            <v>1136.6706528647974</v>
          </cell>
          <cell r="E10">
            <v>1321.0377032412939</v>
          </cell>
          <cell r="I10">
            <v>977.25377473825915</v>
          </cell>
          <cell r="J10">
            <v>1242.9234083217041</v>
          </cell>
          <cell r="K10">
            <v>831.28287918717933</v>
          </cell>
        </row>
        <row r="11">
          <cell r="C11">
            <v>0</v>
          </cell>
          <cell r="D11">
            <v>2.6280814524380833E-6</v>
          </cell>
          <cell r="E11">
            <v>3.0262379256862112E-6</v>
          </cell>
          <cell r="I11">
            <v>8.1243712009845126</v>
          </cell>
          <cell r="J11">
            <v>0.55844040232428238</v>
          </cell>
          <cell r="K11">
            <v>0.56098247543647528</v>
          </cell>
        </row>
        <row r="12">
          <cell r="C12">
            <v>72.605033206887597</v>
          </cell>
          <cell r="D12">
            <v>55.044681682467093</v>
          </cell>
          <cell r="E12">
            <v>44.724428464628161</v>
          </cell>
          <cell r="I12">
            <v>61.863953473149536</v>
          </cell>
          <cell r="J12">
            <v>79.704062644214375</v>
          </cell>
          <cell r="K12">
            <v>40.618502450867197</v>
          </cell>
        </row>
        <row r="14">
          <cell r="C14">
            <v>537.99460192713104</v>
          </cell>
          <cell r="D14">
            <v>630.9182465963612</v>
          </cell>
          <cell r="E14">
            <v>644.00069349159151</v>
          </cell>
          <cell r="I14">
            <v>546.67348430405457</v>
          </cell>
          <cell r="J14">
            <v>627.44198336755585</v>
          </cell>
          <cell r="K14">
            <v>1368.0104339627267</v>
          </cell>
        </row>
        <row r="15">
          <cell r="C15">
            <v>300.17604346941414</v>
          </cell>
          <cell r="D15">
            <v>363.4490631430653</v>
          </cell>
          <cell r="E15">
            <v>370.000059159172</v>
          </cell>
          <cell r="I15">
            <v>288.54058697938672</v>
          </cell>
          <cell r="J15">
            <v>345.83569838629279</v>
          </cell>
          <cell r="K15">
            <v>642.32010137163343</v>
          </cell>
        </row>
        <row r="16">
          <cell r="C16">
            <v>117.62324657823888</v>
          </cell>
          <cell r="D16">
            <v>163.5654557153488</v>
          </cell>
          <cell r="E16">
            <v>208.45700177724555</v>
          </cell>
          <cell r="I16">
            <v>132.63676430670591</v>
          </cell>
          <cell r="J16">
            <v>202.69526428596157</v>
          </cell>
          <cell r="K16">
            <v>253.89221631396563</v>
          </cell>
        </row>
        <row r="17">
          <cell r="C17">
            <v>0</v>
          </cell>
          <cell r="D17">
            <v>3.2283119322752599E-7</v>
          </cell>
          <cell r="E17">
            <v>1.9187420608304607E-7</v>
          </cell>
          <cell r="I17">
            <v>5.5721445031698106E-7</v>
          </cell>
          <cell r="J17">
            <v>0.19437849324600931</v>
          </cell>
          <cell r="K17">
            <v>1.0458718565621824E-2</v>
          </cell>
        </row>
        <row r="19">
          <cell r="C19">
            <v>4015.5980422009879</v>
          </cell>
          <cell r="D19">
            <v>4017.3498912562295</v>
          </cell>
          <cell r="E19">
            <v>4160.6904214107053</v>
          </cell>
          <cell r="I19">
            <v>4093.1034079668066</v>
          </cell>
          <cell r="J19">
            <v>4125.365991489266</v>
          </cell>
          <cell r="K19">
            <v>4405.555428097764</v>
          </cell>
        </row>
        <row r="20">
          <cell r="C20">
            <v>92.729566999999989</v>
          </cell>
          <cell r="D20">
            <v>92.729566999999989</v>
          </cell>
          <cell r="E20">
            <v>92.729566999999989</v>
          </cell>
          <cell r="I20">
            <v>92.729566999999989</v>
          </cell>
          <cell r="J20">
            <v>92.729566999999989</v>
          </cell>
          <cell r="K20">
            <v>92.729566999999989</v>
          </cell>
        </row>
        <row r="21">
          <cell r="C21">
            <v>3.6349999982261525</v>
          </cell>
          <cell r="D21">
            <v>3.6349999985104562</v>
          </cell>
          <cell r="E21">
            <v>3.6349999987951662</v>
          </cell>
          <cell r="I21">
            <v>3.6349999956903796</v>
          </cell>
          <cell r="J21">
            <v>3.6349999935104549</v>
          </cell>
          <cell r="K21">
            <v>3.6349999930305739</v>
          </cell>
        </row>
        <row r="22">
          <cell r="C22">
            <v>80.639915977832516</v>
          </cell>
          <cell r="D22">
            <v>80.639915977832516</v>
          </cell>
          <cell r="E22">
            <v>80.639915977832516</v>
          </cell>
          <cell r="I22">
            <v>80.639915977832516</v>
          </cell>
          <cell r="J22">
            <v>80.639915977832516</v>
          </cell>
          <cell r="K22">
            <v>80.639915977832516</v>
          </cell>
        </row>
        <row r="23">
          <cell r="C23">
            <v>6.7501767898557921</v>
          </cell>
          <cell r="D23">
            <v>6.8388518306217732</v>
          </cell>
          <cell r="E23">
            <v>6.922877540579246</v>
          </cell>
          <cell r="I23">
            <v>6.7365587675112302</v>
          </cell>
          <cell r="J23">
            <v>6.8113554951356194</v>
          </cell>
          <cell r="K23">
            <v>6.7977059031898603</v>
          </cell>
        </row>
        <row r="24">
          <cell r="C24">
            <v>1.9309375545923761E-8</v>
          </cell>
          <cell r="D24">
            <v>5.7644002085719566E-8</v>
          </cell>
          <cell r="E24">
            <v>0.55913508358823483</v>
          </cell>
          <cell r="I24">
            <v>1.1022691407691434E-2</v>
          </cell>
          <cell r="J24">
            <v>0.81379897591603045</v>
          </cell>
          <cell r="K24">
            <v>0.81379897746782381</v>
          </cell>
        </row>
        <row r="25">
          <cell r="C25">
            <v>168.43618691863762</v>
          </cell>
          <cell r="D25">
            <v>117.29434732651447</v>
          </cell>
          <cell r="E25">
            <v>99.383530149796997</v>
          </cell>
          <cell r="I25">
            <v>149.5782349747206</v>
          </cell>
          <cell r="J25">
            <v>79.959350863392757</v>
          </cell>
          <cell r="K25">
            <v>27.116266740138077</v>
          </cell>
        </row>
        <row r="26">
          <cell r="C26">
            <v>1.2418978265276093E-6</v>
          </cell>
          <cell r="D26">
            <v>2.0912189665239305E-6</v>
          </cell>
          <cell r="E26">
            <v>2.5928664772347205E-6</v>
          </cell>
          <cell r="I26">
            <v>8.2222263479238826</v>
          </cell>
          <cell r="J26">
            <v>28.325876077096609</v>
          </cell>
          <cell r="K26">
            <v>28.325876482524063</v>
          </cell>
        </row>
        <row r="27">
          <cell r="C27">
            <v>260.42335991022219</v>
          </cell>
          <cell r="D27">
            <v>281.06605523238647</v>
          </cell>
          <cell r="E27">
            <v>335.12538743400125</v>
          </cell>
          <cell r="I27">
            <v>275.15462874822202</v>
          </cell>
          <cell r="J27">
            <v>282.07284584912156</v>
          </cell>
          <cell r="K27">
            <v>272.52700874670546</v>
          </cell>
        </row>
        <row r="28">
          <cell r="C28">
            <v>5.7698901911668654E-7</v>
          </cell>
          <cell r="D28">
            <v>1.9905657400393335E-6</v>
          </cell>
          <cell r="E28">
            <v>3.0769518352091593E-6</v>
          </cell>
          <cell r="I28">
            <v>8.8577820419857539E-2</v>
          </cell>
          <cell r="J28">
            <v>8.858048280376192E-2</v>
          </cell>
          <cell r="K28">
            <v>8.858086308394314E-2</v>
          </cell>
        </row>
        <row r="29">
          <cell r="C29">
            <v>179.1110168987791</v>
          </cell>
          <cell r="D29">
            <v>171.48285561078285</v>
          </cell>
          <cell r="E29">
            <v>155.96250743787201</v>
          </cell>
          <cell r="I29">
            <v>192.72283308722137</v>
          </cell>
          <cell r="J29">
            <v>187.88735429252657</v>
          </cell>
          <cell r="K29">
            <v>176.95314942680204</v>
          </cell>
        </row>
        <row r="30">
          <cell r="C30">
            <v>0</v>
          </cell>
          <cell r="D30">
            <v>0</v>
          </cell>
          <cell r="E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C31">
            <v>164.80636598828698</v>
          </cell>
          <cell r="D31">
            <v>184.12636757226241</v>
          </cell>
          <cell r="E31">
            <v>182.02775702012428</v>
          </cell>
          <cell r="I31">
            <v>165.67653345610333</v>
          </cell>
          <cell r="J31">
            <v>184.73194521467417</v>
          </cell>
          <cell r="K31">
            <v>340.42694529356226</v>
          </cell>
        </row>
        <row r="32">
          <cell r="C32">
            <v>142.42853971813042</v>
          </cell>
          <cell r="D32">
            <v>147.51129778015445</v>
          </cell>
          <cell r="E32">
            <v>148.81408177038017</v>
          </cell>
          <cell r="I32">
            <v>136.92552040745565</v>
          </cell>
          <cell r="J32">
            <v>144.50091592568674</v>
          </cell>
          <cell r="K32">
            <v>259.05220896779764</v>
          </cell>
        </row>
        <row r="33">
          <cell r="C33">
            <v>56.933423151818062</v>
          </cell>
          <cell r="D33">
            <v>78.904113759338003</v>
          </cell>
          <cell r="E33">
            <v>100.88394021978783</v>
          </cell>
          <cell r="I33">
            <v>64.613914515791791</v>
          </cell>
          <cell r="J33">
            <v>98.360992806889485</v>
          </cell>
          <cell r="K33">
            <v>123.24841439537354</v>
          </cell>
        </row>
        <row r="34">
          <cell r="C34">
            <v>1.1105215645072511E-6</v>
          </cell>
          <cell r="D34">
            <v>1.8584365547843236E-6</v>
          </cell>
          <cell r="E34">
            <v>2.2894266000360709E-6</v>
          </cell>
          <cell r="I34">
            <v>9.8948978021159285E-7</v>
          </cell>
          <cell r="J34">
            <v>2.2837242967497038E-2</v>
          </cell>
          <cell r="K34">
            <v>2.2837619867006238E-2</v>
          </cell>
        </row>
        <row r="35">
          <cell r="C35">
            <v>50.394700656850269</v>
          </cell>
          <cell r="D35">
            <v>52.528848426433129</v>
          </cell>
          <cell r="E35">
            <v>54.793957682024143</v>
          </cell>
          <cell r="I35">
            <v>50.394700359051569</v>
          </cell>
          <cell r="J35">
            <v>72.403019993497537</v>
          </cell>
          <cell r="K35">
            <v>154.77529108342549</v>
          </cell>
        </row>
      </sheetData>
      <sheetData sheetId="4"/>
      <sheetData sheetId="5"/>
      <sheetData sheetId="6"/>
      <sheetData sheetId="7">
        <row r="4">
          <cell r="C4">
            <v>943.7522559347376</v>
          </cell>
        </row>
      </sheetData>
      <sheetData sheetId="8">
        <row r="4">
          <cell r="C4" t="str">
            <v>Y</v>
          </cell>
        </row>
      </sheetData>
      <sheetData sheetId="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3 Changes"/>
      <sheetName val="v2 Changes"/>
      <sheetName val="Emissions"/>
      <sheetName val="Elec"/>
      <sheetName val="Elec Demand"/>
      <sheetName val="Econ"/>
      <sheetName val="End-Use"/>
      <sheetName val="Input Assumptions"/>
      <sheetName val="IRA"/>
      <sheetName val="Model"/>
      <sheetName val="Abatement Cost"/>
      <sheetName val="Sheet1"/>
    </sheetNames>
    <sheetDataSet>
      <sheetData sheetId="0"/>
      <sheetData sheetId="1"/>
      <sheetData sheetId="2">
        <row r="4">
          <cell r="C4">
            <v>1437.5</v>
          </cell>
        </row>
      </sheetData>
      <sheetData sheetId="3">
        <row r="3">
          <cell r="C3">
            <v>800.5</v>
          </cell>
          <cell r="D3">
            <v>791</v>
          </cell>
          <cell r="E3">
            <v>785</v>
          </cell>
          <cell r="F3">
            <v>785</v>
          </cell>
          <cell r="G3">
            <v>773</v>
          </cell>
          <cell r="H3">
            <v>761</v>
          </cell>
          <cell r="O3">
            <v>800</v>
          </cell>
          <cell r="P3">
            <v>790</v>
          </cell>
          <cell r="Q3">
            <v>783</v>
          </cell>
          <cell r="R3">
            <v>782</v>
          </cell>
          <cell r="S3">
            <v>782</v>
          </cell>
          <cell r="T3">
            <v>782</v>
          </cell>
        </row>
        <row r="4">
          <cell r="C4">
            <v>0</v>
          </cell>
          <cell r="D4">
            <v>4</v>
          </cell>
          <cell r="E4">
            <v>4</v>
          </cell>
          <cell r="F4">
            <v>4</v>
          </cell>
          <cell r="G4">
            <v>4</v>
          </cell>
          <cell r="H4">
            <v>4</v>
          </cell>
          <cell r="O4">
            <v>0</v>
          </cell>
          <cell r="P4">
            <v>4</v>
          </cell>
          <cell r="Q4">
            <v>4</v>
          </cell>
          <cell r="R4">
            <v>4</v>
          </cell>
          <cell r="S4">
            <v>4</v>
          </cell>
          <cell r="T4">
            <v>4</v>
          </cell>
        </row>
        <row r="5">
          <cell r="C5">
            <v>303</v>
          </cell>
          <cell r="D5">
            <v>304</v>
          </cell>
          <cell r="E5">
            <v>299</v>
          </cell>
          <cell r="F5">
            <v>312</v>
          </cell>
          <cell r="G5">
            <v>309</v>
          </cell>
          <cell r="H5">
            <v>306</v>
          </cell>
          <cell r="O5">
            <v>303</v>
          </cell>
          <cell r="P5">
            <v>297</v>
          </cell>
          <cell r="Q5">
            <v>273</v>
          </cell>
          <cell r="R5">
            <v>306</v>
          </cell>
          <cell r="S5">
            <v>306</v>
          </cell>
          <cell r="T5">
            <v>306</v>
          </cell>
        </row>
        <row r="6">
          <cell r="C6">
            <v>45</v>
          </cell>
          <cell r="D6">
            <v>41</v>
          </cell>
          <cell r="E6">
            <v>40</v>
          </cell>
          <cell r="F6">
            <v>39</v>
          </cell>
          <cell r="G6">
            <v>31.5</v>
          </cell>
          <cell r="H6">
            <v>24</v>
          </cell>
          <cell r="O6">
            <v>45</v>
          </cell>
          <cell r="P6">
            <v>40</v>
          </cell>
          <cell r="Q6">
            <v>31</v>
          </cell>
          <cell r="R6">
            <v>32</v>
          </cell>
          <cell r="S6">
            <v>27</v>
          </cell>
          <cell r="T6">
            <v>22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C8">
            <v>1088.5</v>
          </cell>
          <cell r="D8">
            <v>654</v>
          </cell>
          <cell r="E8">
            <v>493</v>
          </cell>
          <cell r="F8">
            <v>423</v>
          </cell>
          <cell r="G8">
            <v>380.5</v>
          </cell>
          <cell r="H8">
            <v>338</v>
          </cell>
          <cell r="O8">
            <v>1095</v>
          </cell>
          <cell r="P8">
            <v>475</v>
          </cell>
          <cell r="Q8">
            <v>236</v>
          </cell>
          <cell r="R8">
            <v>297</v>
          </cell>
          <cell r="S8">
            <v>303</v>
          </cell>
          <cell r="T8">
            <v>309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C10">
            <v>956</v>
          </cell>
          <cell r="D10">
            <v>966</v>
          </cell>
          <cell r="E10">
            <v>832</v>
          </cell>
          <cell r="F10">
            <v>928</v>
          </cell>
          <cell r="G10">
            <v>1015.5</v>
          </cell>
          <cell r="H10">
            <v>1103</v>
          </cell>
          <cell r="O10">
            <v>1002.5</v>
          </cell>
          <cell r="P10">
            <v>806</v>
          </cell>
          <cell r="Q10">
            <v>440</v>
          </cell>
          <cell r="R10">
            <v>768</v>
          </cell>
          <cell r="S10">
            <v>1059.5</v>
          </cell>
          <cell r="T10">
            <v>1351</v>
          </cell>
        </row>
        <row r="11">
          <cell r="C11">
            <v>4</v>
          </cell>
          <cell r="D11">
            <v>4</v>
          </cell>
          <cell r="E11">
            <v>3</v>
          </cell>
          <cell r="F11">
            <v>3</v>
          </cell>
          <cell r="G11">
            <v>3</v>
          </cell>
          <cell r="H11">
            <v>3</v>
          </cell>
          <cell r="O11">
            <v>6</v>
          </cell>
          <cell r="P11">
            <v>5</v>
          </cell>
          <cell r="Q11">
            <v>2</v>
          </cell>
          <cell r="R11">
            <v>3</v>
          </cell>
          <cell r="S11">
            <v>4</v>
          </cell>
          <cell r="T11">
            <v>5</v>
          </cell>
        </row>
        <row r="12">
          <cell r="C12">
            <v>87.5</v>
          </cell>
          <cell r="D12">
            <v>6</v>
          </cell>
          <cell r="E12">
            <v>6</v>
          </cell>
          <cell r="F12">
            <v>6</v>
          </cell>
          <cell r="G12">
            <v>7</v>
          </cell>
          <cell r="H12">
            <v>8</v>
          </cell>
          <cell r="O12">
            <v>88.5</v>
          </cell>
          <cell r="P12">
            <v>6</v>
          </cell>
          <cell r="Q12">
            <v>5</v>
          </cell>
          <cell r="R12">
            <v>11</v>
          </cell>
          <cell r="S12">
            <v>11.5</v>
          </cell>
          <cell r="T12">
            <v>12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C14">
            <v>715.5</v>
          </cell>
          <cell r="D14">
            <v>1095</v>
          </cell>
          <cell r="E14">
            <v>1394</v>
          </cell>
          <cell r="F14">
            <v>1517</v>
          </cell>
          <cell r="G14">
            <v>1646</v>
          </cell>
          <cell r="H14">
            <v>1775</v>
          </cell>
          <cell r="O14">
            <v>722.5</v>
          </cell>
          <cell r="P14">
            <v>1737</v>
          </cell>
          <cell r="Q14">
            <v>2371</v>
          </cell>
          <cell r="R14">
            <v>2377</v>
          </cell>
          <cell r="S14">
            <v>2413.5</v>
          </cell>
          <cell r="T14">
            <v>2450</v>
          </cell>
        </row>
        <row r="15">
          <cell r="C15">
            <v>248.5</v>
          </cell>
          <cell r="D15">
            <v>592</v>
          </cell>
          <cell r="E15">
            <v>1090</v>
          </cell>
          <cell r="F15">
            <v>1561</v>
          </cell>
          <cell r="G15">
            <v>2050.5</v>
          </cell>
          <cell r="H15">
            <v>2540</v>
          </cell>
          <cell r="O15">
            <v>263.5</v>
          </cell>
          <cell r="P15">
            <v>758</v>
          </cell>
          <cell r="Q15">
            <v>1937</v>
          </cell>
          <cell r="R15">
            <v>2088</v>
          </cell>
          <cell r="S15">
            <v>2241</v>
          </cell>
          <cell r="T15">
            <v>2394</v>
          </cell>
        </row>
        <row r="16">
          <cell r="C16">
            <v>109.5</v>
          </cell>
          <cell r="D16">
            <v>155</v>
          </cell>
          <cell r="E16">
            <v>195</v>
          </cell>
          <cell r="F16">
            <v>225</v>
          </cell>
          <cell r="G16">
            <v>251</v>
          </cell>
          <cell r="H16">
            <v>277</v>
          </cell>
          <cell r="O16">
            <v>129.5</v>
          </cell>
          <cell r="P16">
            <v>190</v>
          </cell>
          <cell r="Q16">
            <v>183</v>
          </cell>
          <cell r="R16">
            <v>247</v>
          </cell>
          <cell r="S16">
            <v>276.5</v>
          </cell>
          <cell r="T16">
            <v>306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C18">
            <v>1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O18">
            <v>1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C19">
            <v>4528.5</v>
          </cell>
          <cell r="D19">
            <v>4892</v>
          </cell>
          <cell r="E19">
            <v>5632</v>
          </cell>
          <cell r="F19">
            <v>6465</v>
          </cell>
          <cell r="G19">
            <v>7296</v>
          </cell>
          <cell r="H19">
            <v>8127</v>
          </cell>
          <cell r="O19">
            <v>4591</v>
          </cell>
          <cell r="P19">
            <v>5535</v>
          </cell>
          <cell r="Q19">
            <v>7288</v>
          </cell>
          <cell r="R19">
            <v>7902</v>
          </cell>
          <cell r="S19">
            <v>8408</v>
          </cell>
          <cell r="T19">
            <v>8914</v>
          </cell>
        </row>
        <row r="20">
          <cell r="C20">
            <v>96</v>
          </cell>
          <cell r="D20">
            <v>95</v>
          </cell>
          <cell r="E20">
            <v>94</v>
          </cell>
          <cell r="F20">
            <v>94</v>
          </cell>
          <cell r="G20">
            <v>92.5</v>
          </cell>
          <cell r="H20">
            <v>91</v>
          </cell>
          <cell r="O20">
            <v>96</v>
          </cell>
          <cell r="P20">
            <v>95</v>
          </cell>
          <cell r="Q20">
            <v>94</v>
          </cell>
          <cell r="R20">
            <v>94</v>
          </cell>
          <cell r="S20">
            <v>94</v>
          </cell>
          <cell r="T20">
            <v>94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0.5</v>
          </cell>
          <cell r="H21">
            <v>1</v>
          </cell>
          <cell r="O21">
            <v>0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</row>
        <row r="22">
          <cell r="C22">
            <v>84</v>
          </cell>
          <cell r="D22">
            <v>85</v>
          </cell>
          <cell r="E22">
            <v>85</v>
          </cell>
          <cell r="F22">
            <v>85</v>
          </cell>
          <cell r="G22">
            <v>85</v>
          </cell>
          <cell r="H22">
            <v>85</v>
          </cell>
          <cell r="O22">
            <v>84</v>
          </cell>
          <cell r="P22">
            <v>85</v>
          </cell>
          <cell r="Q22">
            <v>85</v>
          </cell>
          <cell r="R22">
            <v>85</v>
          </cell>
          <cell r="S22">
            <v>85</v>
          </cell>
          <cell r="T22">
            <v>85</v>
          </cell>
        </row>
        <row r="23">
          <cell r="C23">
            <v>8.5</v>
          </cell>
          <cell r="D23">
            <v>8</v>
          </cell>
          <cell r="E23">
            <v>8</v>
          </cell>
          <cell r="F23">
            <v>8</v>
          </cell>
          <cell r="G23">
            <v>6</v>
          </cell>
          <cell r="H23">
            <v>4</v>
          </cell>
          <cell r="O23">
            <v>8.5</v>
          </cell>
          <cell r="P23">
            <v>8</v>
          </cell>
          <cell r="Q23">
            <v>6</v>
          </cell>
          <cell r="R23">
            <v>6</v>
          </cell>
          <cell r="S23">
            <v>5</v>
          </cell>
          <cell r="T23">
            <v>4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</row>
        <row r="25">
          <cell r="C25">
            <v>176</v>
          </cell>
          <cell r="D25">
            <v>120</v>
          </cell>
          <cell r="E25">
            <v>102</v>
          </cell>
          <cell r="F25">
            <v>79</v>
          </cell>
          <cell r="G25">
            <v>72</v>
          </cell>
          <cell r="H25">
            <v>65</v>
          </cell>
          <cell r="O25">
            <v>172</v>
          </cell>
          <cell r="P25">
            <v>108</v>
          </cell>
          <cell r="Q25">
            <v>77</v>
          </cell>
          <cell r="R25">
            <v>64</v>
          </cell>
          <cell r="S25">
            <v>58.5</v>
          </cell>
          <cell r="T25">
            <v>53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C27">
            <v>313</v>
          </cell>
          <cell r="D27">
            <v>359</v>
          </cell>
          <cell r="E27">
            <v>366</v>
          </cell>
          <cell r="F27">
            <v>378</v>
          </cell>
          <cell r="G27">
            <v>391</v>
          </cell>
          <cell r="H27">
            <v>404</v>
          </cell>
          <cell r="O27">
            <v>312.5</v>
          </cell>
          <cell r="P27">
            <v>335</v>
          </cell>
          <cell r="Q27">
            <v>316</v>
          </cell>
          <cell r="R27">
            <v>344</v>
          </cell>
          <cell r="S27">
            <v>395</v>
          </cell>
          <cell r="T27">
            <v>446</v>
          </cell>
        </row>
        <row r="28">
          <cell r="C28">
            <v>0.5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O28">
            <v>0.5</v>
          </cell>
          <cell r="P28">
            <v>1</v>
          </cell>
          <cell r="Q28">
            <v>1</v>
          </cell>
          <cell r="R28">
            <v>1</v>
          </cell>
          <cell r="S28">
            <v>1</v>
          </cell>
          <cell r="T28">
            <v>1</v>
          </cell>
        </row>
        <row r="29">
          <cell r="C29">
            <v>142.5</v>
          </cell>
          <cell r="D29">
            <v>143</v>
          </cell>
          <cell r="E29">
            <v>140</v>
          </cell>
          <cell r="F29">
            <v>145</v>
          </cell>
          <cell r="G29">
            <v>151.5</v>
          </cell>
          <cell r="H29">
            <v>158</v>
          </cell>
          <cell r="O29">
            <v>142.5</v>
          </cell>
          <cell r="P29">
            <v>141</v>
          </cell>
          <cell r="Q29">
            <v>139</v>
          </cell>
          <cell r="R29">
            <v>163</v>
          </cell>
          <cell r="S29">
            <v>181</v>
          </cell>
          <cell r="T29">
            <v>199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C31">
            <v>209.5</v>
          </cell>
          <cell r="D31">
            <v>293</v>
          </cell>
          <cell r="E31">
            <v>374</v>
          </cell>
          <cell r="F31">
            <v>420</v>
          </cell>
          <cell r="G31">
            <v>451.5</v>
          </cell>
          <cell r="H31">
            <v>483</v>
          </cell>
          <cell r="O31">
            <v>209.5</v>
          </cell>
          <cell r="P31">
            <v>445</v>
          </cell>
          <cell r="Q31">
            <v>632</v>
          </cell>
          <cell r="R31">
            <v>639</v>
          </cell>
          <cell r="S31">
            <v>641.5</v>
          </cell>
          <cell r="T31">
            <v>644</v>
          </cell>
        </row>
        <row r="32">
          <cell r="C32">
            <v>119</v>
          </cell>
          <cell r="D32">
            <v>260</v>
          </cell>
          <cell r="E32">
            <v>458</v>
          </cell>
          <cell r="F32">
            <v>638</v>
          </cell>
          <cell r="G32">
            <v>819.5</v>
          </cell>
          <cell r="H32">
            <v>1001</v>
          </cell>
          <cell r="O32">
            <v>127</v>
          </cell>
          <cell r="P32">
            <v>330</v>
          </cell>
          <cell r="Q32">
            <v>808</v>
          </cell>
          <cell r="R32">
            <v>841</v>
          </cell>
          <cell r="S32">
            <v>888</v>
          </cell>
          <cell r="T32">
            <v>935</v>
          </cell>
        </row>
        <row r="33">
          <cell r="C33">
            <v>72.5</v>
          </cell>
          <cell r="D33">
            <v>100</v>
          </cell>
          <cell r="E33">
            <v>131</v>
          </cell>
          <cell r="F33">
            <v>150</v>
          </cell>
          <cell r="G33">
            <v>166.5</v>
          </cell>
          <cell r="H33">
            <v>183</v>
          </cell>
          <cell r="O33">
            <v>85.5</v>
          </cell>
          <cell r="P33">
            <v>130</v>
          </cell>
          <cell r="Q33">
            <v>167</v>
          </cell>
          <cell r="R33">
            <v>187</v>
          </cell>
          <cell r="S33">
            <v>202.5</v>
          </cell>
          <cell r="T33">
            <v>218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C35">
            <v>28</v>
          </cell>
          <cell r="D35">
            <v>48</v>
          </cell>
          <cell r="E35">
            <v>135</v>
          </cell>
          <cell r="F35">
            <v>250</v>
          </cell>
          <cell r="G35">
            <v>336</v>
          </cell>
          <cell r="H35">
            <v>422</v>
          </cell>
          <cell r="O35">
            <v>32</v>
          </cell>
          <cell r="P35">
            <v>91</v>
          </cell>
          <cell r="Q35">
            <v>280</v>
          </cell>
          <cell r="R35">
            <v>362</v>
          </cell>
          <cell r="S35">
            <v>401</v>
          </cell>
          <cell r="T35">
            <v>440</v>
          </cell>
        </row>
        <row r="36">
          <cell r="C36">
            <v>56.5</v>
          </cell>
          <cell r="D36">
            <v>18</v>
          </cell>
          <cell r="E36">
            <v>9</v>
          </cell>
          <cell r="F36">
            <v>8</v>
          </cell>
          <cell r="G36">
            <v>7.5</v>
          </cell>
          <cell r="H36">
            <v>7</v>
          </cell>
          <cell r="O36">
            <v>57</v>
          </cell>
          <cell r="P36">
            <v>18</v>
          </cell>
          <cell r="Q36">
            <v>9</v>
          </cell>
          <cell r="R36">
            <v>8</v>
          </cell>
          <cell r="S36">
            <v>7.5</v>
          </cell>
          <cell r="T36">
            <v>7</v>
          </cell>
        </row>
      </sheetData>
      <sheetData sheetId="4"/>
      <sheetData sheetId="5"/>
      <sheetData sheetId="6"/>
      <sheetData sheetId="7">
        <row r="4">
          <cell r="B4">
            <v>1004.33</v>
          </cell>
        </row>
      </sheetData>
      <sheetData sheetId="8">
        <row r="4">
          <cell r="C4" t="str">
            <v>Y</v>
          </cell>
        </row>
      </sheetData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A4B9-A9D3-45D5-AA51-B4DF29A4A3D4}">
  <dimension ref="A2:S190"/>
  <sheetViews>
    <sheetView topLeftCell="A16" zoomScale="70" zoomScaleNormal="70" workbookViewId="0">
      <selection activeCell="E72" sqref="E72"/>
    </sheetView>
  </sheetViews>
  <sheetFormatPr defaultRowHeight="14.5" x14ac:dyDescent="0.35"/>
  <cols>
    <col min="1" max="1" width="26" bestFit="1" customWidth="1"/>
    <col min="3" max="3" width="14.54296875" bestFit="1" customWidth="1"/>
  </cols>
  <sheetData>
    <row r="2" spans="1:19" x14ac:dyDescent="0.35">
      <c r="D2" t="s">
        <v>111</v>
      </c>
      <c r="J2" t="s">
        <v>70</v>
      </c>
      <c r="S2" t="s">
        <v>116</v>
      </c>
    </row>
    <row r="3" spans="1:19" x14ac:dyDescent="0.35">
      <c r="D3">
        <v>2025</v>
      </c>
      <c r="E3">
        <v>2030</v>
      </c>
      <c r="F3">
        <v>2035</v>
      </c>
      <c r="G3">
        <v>2040</v>
      </c>
      <c r="H3">
        <v>2045</v>
      </c>
      <c r="I3">
        <v>2050</v>
      </c>
      <c r="J3">
        <v>2025</v>
      </c>
      <c r="K3">
        <v>2030</v>
      </c>
      <c r="L3">
        <v>2035</v>
      </c>
      <c r="M3">
        <v>2040</v>
      </c>
      <c r="N3">
        <v>2045</v>
      </c>
      <c r="O3">
        <v>2050</v>
      </c>
      <c r="Q3">
        <v>2021</v>
      </c>
    </row>
    <row r="4" spans="1:19" x14ac:dyDescent="0.35">
      <c r="A4" s="39" t="s">
        <v>113</v>
      </c>
      <c r="B4" t="s">
        <v>56</v>
      </c>
      <c r="C4" t="s">
        <v>0</v>
      </c>
      <c r="D4" s="41">
        <f>[2]Elec!K3</f>
        <v>757.77499999999998</v>
      </c>
      <c r="E4" s="41">
        <f>[2]Elec!L3</f>
        <v>668.73800000000006</v>
      </c>
      <c r="F4" s="41">
        <f>[2]Elec!M3</f>
        <v>612.07799999999997</v>
      </c>
      <c r="G4" s="41">
        <f>[2]Elec!N3</f>
        <v>612.07799999999997</v>
      </c>
      <c r="H4" s="41">
        <f>[2]Elec!O3</f>
        <v>612.07799999999997</v>
      </c>
      <c r="I4" s="41">
        <f>[2]Elec!P3</f>
        <v>612.07799999999997</v>
      </c>
      <c r="J4" s="41">
        <f>[2]Elec!Q3</f>
        <v>769.91600000000005</v>
      </c>
      <c r="K4" s="41">
        <f>[2]Elec!R3</f>
        <v>769.91600000000005</v>
      </c>
      <c r="L4" s="41">
        <f>[2]Elec!S3</f>
        <v>9.0574499999999993</v>
      </c>
      <c r="M4" s="41">
        <f>[2]Elec!T3</f>
        <v>0</v>
      </c>
      <c r="N4" s="41">
        <f>[2]Elec!U3</f>
        <v>0</v>
      </c>
      <c r="O4" s="41">
        <f>[2]Elec!V3</f>
        <v>0</v>
      </c>
      <c r="P4" s="42"/>
      <c r="Q4" s="41">
        <f>[2]Elec!X3</f>
        <v>773.96299999999997</v>
      </c>
      <c r="R4" s="42"/>
    </row>
    <row r="5" spans="1:19" x14ac:dyDescent="0.35">
      <c r="A5" s="39" t="s">
        <v>114</v>
      </c>
      <c r="C5" t="s">
        <v>1</v>
      </c>
      <c r="D5" s="41">
        <f>[2]Elec!K4</f>
        <v>24.282699999999998</v>
      </c>
      <c r="E5" s="41">
        <f>[2]Elec!L4</f>
        <v>24.282699999999998</v>
      </c>
      <c r="F5" s="41">
        <f>[2]Elec!M4</f>
        <v>24.282699999999998</v>
      </c>
      <c r="G5" s="41">
        <f>[2]Elec!N4</f>
        <v>24.282699999999998</v>
      </c>
      <c r="H5" s="41">
        <f>[2]Elec!O4</f>
        <v>24.282699999999998</v>
      </c>
      <c r="I5" s="41">
        <f>[2]Elec!P4</f>
        <v>24.282699999999998</v>
      </c>
      <c r="J5" s="41">
        <f>[2]Elec!Q4</f>
        <v>24.282699999999998</v>
      </c>
      <c r="K5" s="41">
        <f>[2]Elec!R4</f>
        <v>32.377000000000002</v>
      </c>
      <c r="L5" s="41">
        <f>[2]Elec!S4</f>
        <v>32.377000000000002</v>
      </c>
      <c r="M5" s="41">
        <f>[2]Elec!T4</f>
        <v>0</v>
      </c>
      <c r="N5" s="41">
        <f>[2]Elec!U4</f>
        <v>0</v>
      </c>
      <c r="O5" s="41">
        <f>[2]Elec!V4</f>
        <v>0</v>
      </c>
      <c r="P5" s="42"/>
      <c r="Q5" s="41">
        <f>[2]Elec!X4</f>
        <v>8.0942399999999992</v>
      </c>
      <c r="R5" s="42"/>
    </row>
    <row r="6" spans="1:19" x14ac:dyDescent="0.35">
      <c r="C6" t="s">
        <v>2</v>
      </c>
      <c r="D6" s="41">
        <f>[2]Elec!K5</f>
        <v>284.76400000000001</v>
      </c>
      <c r="E6" s="41">
        <f>[2]Elec!L5</f>
        <v>282.512</v>
      </c>
      <c r="F6" s="41">
        <f>[2]Elec!M5</f>
        <v>282.45800000000003</v>
      </c>
      <c r="G6" s="41">
        <f>[2]Elec!N5</f>
        <v>282.41899999999998</v>
      </c>
      <c r="H6" s="41">
        <f>[2]Elec!O5</f>
        <v>282.13400000000001</v>
      </c>
      <c r="I6" s="41">
        <f>[2]Elec!P5</f>
        <v>281.83800000000002</v>
      </c>
      <c r="J6" s="41">
        <f>[2]Elec!Q5</f>
        <v>284.76400000000001</v>
      </c>
      <c r="K6" s="41">
        <f>[2]Elec!R5</f>
        <v>282.512</v>
      </c>
      <c r="L6" s="41">
        <f>[2]Elec!S5</f>
        <v>280.65800000000002</v>
      </c>
      <c r="M6" s="41">
        <f>[2]Elec!T5</f>
        <v>277.19799999999998</v>
      </c>
      <c r="N6" s="41">
        <f>[2]Elec!U5</f>
        <v>278.53300000000002</v>
      </c>
      <c r="O6" s="41">
        <f>[2]Elec!V5</f>
        <v>278.23700000000002</v>
      </c>
      <c r="P6" s="42"/>
      <c r="Q6" s="41">
        <f>[2]Elec!X5</f>
        <v>284.34399999999999</v>
      </c>
      <c r="R6" s="42"/>
    </row>
    <row r="7" spans="1:19" x14ac:dyDescent="0.35">
      <c r="C7" t="s">
        <v>3</v>
      </c>
      <c r="D7" s="41">
        <f>[2]Elec!K6</f>
        <v>37.614600000000003</v>
      </c>
      <c r="E7" s="41">
        <f>[2]Elec!L6</f>
        <v>22.036899999999999</v>
      </c>
      <c r="F7" s="41">
        <f>[2]Elec!M6</f>
        <v>22.591100000000001</v>
      </c>
      <c r="G7" s="41">
        <f>[2]Elec!N6</f>
        <v>23.080200000000001</v>
      </c>
      <c r="H7" s="41">
        <f>[2]Elec!O6</f>
        <v>20.379100000000001</v>
      </c>
      <c r="I7" s="41">
        <f>[2]Elec!P6</f>
        <v>20.1995</v>
      </c>
      <c r="J7" s="41">
        <f>[2]Elec!Q6</f>
        <v>0.219528</v>
      </c>
      <c r="K7" s="41">
        <f>[2]Elec!R6</f>
        <v>4.2482399999999997E-2</v>
      </c>
      <c r="L7" s="41">
        <f>[2]Elec!S6</f>
        <v>2.5278999999999999E-2</v>
      </c>
      <c r="M7" s="41">
        <f>[2]Elec!T6</f>
        <v>3.5849400000000001E-8</v>
      </c>
      <c r="N7" s="41">
        <f>[2]Elec!U6</f>
        <v>2.3743900000000001E-3</v>
      </c>
      <c r="O7" s="41">
        <f>[2]Elec!V6</f>
        <v>6.0809200000000001E-3</v>
      </c>
      <c r="P7" s="42"/>
      <c r="Q7" s="41">
        <f>[2]Elec!X6</f>
        <v>35.3904</v>
      </c>
      <c r="R7" s="42"/>
    </row>
    <row r="8" spans="1:19" x14ac:dyDescent="0.35">
      <c r="C8" t="s">
        <v>4</v>
      </c>
      <c r="D8" s="41">
        <f>[2]Elec!K7</f>
        <v>0</v>
      </c>
      <c r="E8" s="41">
        <f>[2]Elec!L7</f>
        <v>0</v>
      </c>
      <c r="F8" s="41">
        <f>[2]Elec!M7</f>
        <v>0</v>
      </c>
      <c r="G8" s="41">
        <f>[2]Elec!N7</f>
        <v>0</v>
      </c>
      <c r="H8" s="41">
        <f>[2]Elec!O7</f>
        <v>0</v>
      </c>
      <c r="I8" s="41">
        <f>[2]Elec!P7</f>
        <v>0</v>
      </c>
      <c r="J8" s="41">
        <f>[2]Elec!Q7</f>
        <v>0</v>
      </c>
      <c r="K8" s="41">
        <f>[2]Elec!R7</f>
        <v>0</v>
      </c>
      <c r="L8" s="41">
        <f>[2]Elec!S7</f>
        <v>0</v>
      </c>
      <c r="M8" s="41">
        <f>[2]Elec!T7</f>
        <v>0</v>
      </c>
      <c r="N8" s="41">
        <f>[2]Elec!U7</f>
        <v>0</v>
      </c>
      <c r="O8" s="41">
        <f>[2]Elec!V7</f>
        <v>0</v>
      </c>
      <c r="P8" s="42"/>
      <c r="Q8" s="41">
        <f>[2]Elec!X7</f>
        <v>0</v>
      </c>
      <c r="R8" s="42"/>
    </row>
    <row r="9" spans="1:19" x14ac:dyDescent="0.35">
      <c r="C9" t="s">
        <v>5</v>
      </c>
      <c r="D9" s="41">
        <f>[2]Elec!K8</f>
        <v>608.779</v>
      </c>
      <c r="E9" s="41">
        <f>[2]Elec!L8</f>
        <v>434.37099999999998</v>
      </c>
      <c r="F9" s="41">
        <f>[2]Elec!M8</f>
        <v>407.82900000000001</v>
      </c>
      <c r="G9" s="41">
        <f>[2]Elec!N8</f>
        <v>398.72500000000002</v>
      </c>
      <c r="H9" s="41">
        <f>[2]Elec!O8</f>
        <v>388.15800000000002</v>
      </c>
      <c r="I9" s="41">
        <f>[2]Elec!P8</f>
        <v>389.76</v>
      </c>
      <c r="J9" s="41">
        <f>[2]Elec!Q8</f>
        <v>566.61095999999998</v>
      </c>
      <c r="K9" s="41">
        <f>[2]Elec!R8</f>
        <v>188.615341</v>
      </c>
      <c r="L9" s="41">
        <f>[2]Elec!S8</f>
        <v>18.053761999999999</v>
      </c>
      <c r="M9" s="41">
        <f>[2]Elec!T8</f>
        <v>2.9336100000000001E-3</v>
      </c>
      <c r="N9" s="41">
        <f>[2]Elec!U8</f>
        <v>0.23520099999999999</v>
      </c>
      <c r="O9" s="41">
        <f>[2]Elec!V8</f>
        <v>0.37318499999999999</v>
      </c>
      <c r="P9" s="42"/>
      <c r="Q9" s="41">
        <f>[2]Elec!X8</f>
        <v>797.33100000000002</v>
      </c>
      <c r="R9" s="42"/>
    </row>
    <row r="10" spans="1:19" x14ac:dyDescent="0.35">
      <c r="C10" t="s">
        <v>6</v>
      </c>
      <c r="D10" s="41">
        <f>[2]Elec!K9</f>
        <v>0</v>
      </c>
      <c r="E10" s="41">
        <f>[2]Elec!L9</f>
        <v>0</v>
      </c>
      <c r="F10" s="41">
        <f>[2]Elec!M9</f>
        <v>0</v>
      </c>
      <c r="G10" s="41">
        <f>[2]Elec!N9</f>
        <v>0</v>
      </c>
      <c r="H10" s="41">
        <f>[2]Elec!O9</f>
        <v>0</v>
      </c>
      <c r="I10" s="41">
        <f>[2]Elec!P9</f>
        <v>0</v>
      </c>
      <c r="J10" s="41">
        <f>[2]Elec!Q9</f>
        <v>0</v>
      </c>
      <c r="K10" s="41">
        <f>[2]Elec!R9</f>
        <v>0</v>
      </c>
      <c r="L10" s="41">
        <f>[2]Elec!S9</f>
        <v>0</v>
      </c>
      <c r="M10" s="41">
        <f>[2]Elec!T9</f>
        <v>0</v>
      </c>
      <c r="N10" s="41">
        <f>[2]Elec!U9</f>
        <v>0</v>
      </c>
      <c r="O10" s="41">
        <f>[2]Elec!V9</f>
        <v>0</v>
      </c>
      <c r="P10" s="42"/>
      <c r="Q10" s="41">
        <f>[2]Elec!X9</f>
        <v>0</v>
      </c>
      <c r="R10" s="42"/>
    </row>
    <row r="11" spans="1:19" x14ac:dyDescent="0.35">
      <c r="C11" t="s">
        <v>7</v>
      </c>
      <c r="D11" s="41">
        <f>[2]Elec!K10</f>
        <v>1533.28</v>
      </c>
      <c r="E11" s="41">
        <f>[2]Elec!L10</f>
        <v>1569.99</v>
      </c>
      <c r="F11" s="41">
        <f>[2]Elec!M10</f>
        <v>1578.08</v>
      </c>
      <c r="G11" s="41">
        <f>[2]Elec!N10</f>
        <v>1581.69</v>
      </c>
      <c r="H11" s="41">
        <f>[2]Elec!O10</f>
        <v>1589.32</v>
      </c>
      <c r="I11" s="41">
        <f>[2]Elec!P10</f>
        <v>1590.02</v>
      </c>
      <c r="J11" s="41">
        <f>[2]Elec!Q10</f>
        <v>1351.29</v>
      </c>
      <c r="K11" s="41">
        <f>[2]Elec!R10</f>
        <v>747.58699999999999</v>
      </c>
      <c r="L11" s="41">
        <f>[2]Elec!S10</f>
        <v>282.31200000000001</v>
      </c>
      <c r="M11" s="41">
        <f>[2]Elec!T10</f>
        <v>6.2499799999999997E-6</v>
      </c>
      <c r="N11" s="41">
        <f>[2]Elec!U10</f>
        <v>83.281999999999996</v>
      </c>
      <c r="O11" s="41">
        <f>[2]Elec!V10</f>
        <v>285.76499999999999</v>
      </c>
      <c r="P11" s="42"/>
      <c r="Q11" s="41">
        <f>[2]Elec!X10</f>
        <v>1397.01</v>
      </c>
      <c r="R11" s="42"/>
    </row>
    <row r="12" spans="1:19" x14ac:dyDescent="0.35">
      <c r="C12" t="s">
        <v>8</v>
      </c>
      <c r="D12" s="41">
        <f>[2]Elec!K11</f>
        <v>0</v>
      </c>
      <c r="E12" s="41">
        <f>[2]Elec!L11</f>
        <v>0</v>
      </c>
      <c r="F12" s="41">
        <f>[2]Elec!M11</f>
        <v>0</v>
      </c>
      <c r="G12" s="41">
        <f>[2]Elec!N11</f>
        <v>0</v>
      </c>
      <c r="H12" s="41">
        <f>[2]Elec!O11</f>
        <v>0</v>
      </c>
      <c r="I12" s="41">
        <f>[2]Elec!P11</f>
        <v>0</v>
      </c>
      <c r="J12" s="41">
        <f>[2]Elec!Q11</f>
        <v>0</v>
      </c>
      <c r="K12" s="41">
        <f>[2]Elec!R11</f>
        <v>0</v>
      </c>
      <c r="L12" s="41">
        <f>[2]Elec!S11</f>
        <v>0</v>
      </c>
      <c r="M12" s="41">
        <f>[2]Elec!T11</f>
        <v>0</v>
      </c>
      <c r="N12" s="41">
        <f>[2]Elec!U11</f>
        <v>0</v>
      </c>
      <c r="O12" s="41">
        <f>[2]Elec!V11</f>
        <v>0</v>
      </c>
      <c r="P12" s="42"/>
      <c r="Q12" s="41">
        <f>[2]Elec!X11</f>
        <v>0</v>
      </c>
      <c r="R12" s="42"/>
    </row>
    <row r="13" spans="1:19" x14ac:dyDescent="0.35">
      <c r="C13" t="s">
        <v>9</v>
      </c>
      <c r="D13" s="41">
        <f>[2]Elec!K12</f>
        <v>150.77099999999999</v>
      </c>
      <c r="E13" s="41">
        <f>[2]Elec!L12</f>
        <v>208.99799999999999</v>
      </c>
      <c r="F13" s="41">
        <f>[2]Elec!M12</f>
        <v>250.00299999999999</v>
      </c>
      <c r="G13" s="41">
        <f>[2]Elec!N12</f>
        <v>293.24400000000003</v>
      </c>
      <c r="H13" s="41">
        <f>[2]Elec!O12</f>
        <v>334.21100000000001</v>
      </c>
      <c r="I13" s="41">
        <f>[2]Elec!P12</f>
        <v>382.18400000000003</v>
      </c>
      <c r="J13" s="41">
        <f>[2]Elec!Q12</f>
        <v>211.64</v>
      </c>
      <c r="K13" s="41">
        <f>[2]Elec!R12</f>
        <v>259.93799999999999</v>
      </c>
      <c r="L13" s="41">
        <f>[2]Elec!S12</f>
        <v>430.02499999999998</v>
      </c>
      <c r="M13" s="41">
        <f>[2]Elec!T12</f>
        <v>486.077</v>
      </c>
      <c r="N13" s="41">
        <f>[2]Elec!U12</f>
        <v>523.84</v>
      </c>
      <c r="O13" s="41">
        <f>[2]Elec!V12</f>
        <v>589.82299999999998</v>
      </c>
      <c r="P13" s="42"/>
      <c r="Q13" s="41">
        <f>[2]Elec!X12</f>
        <v>147.453</v>
      </c>
      <c r="R13" s="42"/>
    </row>
    <row r="14" spans="1:19" x14ac:dyDescent="0.35">
      <c r="C14" t="s">
        <v>10</v>
      </c>
      <c r="D14" s="41">
        <f>[2]Elec!K13</f>
        <v>0</v>
      </c>
      <c r="E14" s="41">
        <f>[2]Elec!L13</f>
        <v>0</v>
      </c>
      <c r="F14" s="41">
        <f>[2]Elec!M13</f>
        <v>0</v>
      </c>
      <c r="G14" s="41">
        <f>[2]Elec!N13</f>
        <v>0</v>
      </c>
      <c r="H14" s="41">
        <f>[2]Elec!O13</f>
        <v>0</v>
      </c>
      <c r="I14" s="41">
        <f>[2]Elec!P13</f>
        <v>0</v>
      </c>
      <c r="J14" s="41">
        <f>[2]Elec!Q13</f>
        <v>0</v>
      </c>
      <c r="K14" s="41">
        <f>[2]Elec!R13</f>
        <v>0</v>
      </c>
      <c r="L14" s="41">
        <f>[2]Elec!S13</f>
        <v>0</v>
      </c>
      <c r="M14" s="41">
        <f>[2]Elec!T13</f>
        <v>0</v>
      </c>
      <c r="N14" s="41">
        <f>[2]Elec!U13</f>
        <v>0</v>
      </c>
      <c r="O14" s="41">
        <f>[2]Elec!V13</f>
        <v>0</v>
      </c>
      <c r="P14" s="42"/>
      <c r="Q14" s="41">
        <f>[2]Elec!X13</f>
        <v>0</v>
      </c>
      <c r="R14" s="42"/>
    </row>
    <row r="15" spans="1:19" x14ac:dyDescent="0.35">
      <c r="C15" t="s">
        <v>11</v>
      </c>
      <c r="D15" s="41">
        <f>[2]Elec!K14</f>
        <v>512.30330000000004</v>
      </c>
      <c r="E15" s="41">
        <f>[2]Elec!L14</f>
        <v>733.78869999999995</v>
      </c>
      <c r="F15" s="41">
        <f>[2]Elec!M14</f>
        <v>890.63479999999993</v>
      </c>
      <c r="G15" s="41">
        <f>[2]Elec!N14</f>
        <v>1016.0438</v>
      </c>
      <c r="H15" s="41">
        <f>[2]Elec!O14</f>
        <v>1132.521</v>
      </c>
      <c r="I15" s="41">
        <f>[2]Elec!P14</f>
        <v>1255.5152</v>
      </c>
      <c r="J15" s="41">
        <f>[2]Elec!Q14</f>
        <v>775.29629999999997</v>
      </c>
      <c r="K15" s="41">
        <f>[2]Elec!R14</f>
        <v>1598.2755999999999</v>
      </c>
      <c r="L15" s="41">
        <f>[2]Elec!S14</f>
        <v>2577.9689000000003</v>
      </c>
      <c r="M15" s="41">
        <f>[2]Elec!T14</f>
        <v>2872.6918000000001</v>
      </c>
      <c r="N15" s="41">
        <f>[2]Elec!U14</f>
        <v>2925.1504</v>
      </c>
      <c r="O15" s="41">
        <f>[2]Elec!V14</f>
        <v>2963.7460999999998</v>
      </c>
      <c r="P15" s="42"/>
      <c r="Q15" s="41">
        <f>[2]Elec!X14</f>
        <v>418.71699999999998</v>
      </c>
      <c r="R15" s="42"/>
    </row>
    <row r="16" spans="1:19" x14ac:dyDescent="0.35">
      <c r="C16" t="s">
        <v>12</v>
      </c>
      <c r="D16" s="41">
        <f>[2]Elec!K15</f>
        <v>250.369</v>
      </c>
      <c r="E16" s="41">
        <f>[2]Elec!L15</f>
        <v>431.846</v>
      </c>
      <c r="F16" s="41">
        <f>[2]Elec!M15</f>
        <v>608.04899999999998</v>
      </c>
      <c r="G16" s="41">
        <f>[2]Elec!N15</f>
        <v>760.06299999999999</v>
      </c>
      <c r="H16" s="41">
        <f>[2]Elec!O15</f>
        <v>906.26199999999994</v>
      </c>
      <c r="I16" s="41">
        <f>[2]Elec!P15</f>
        <v>1063.75</v>
      </c>
      <c r="J16" s="41">
        <f>[2]Elec!Q15</f>
        <v>367.58061999999995</v>
      </c>
      <c r="K16" s="41">
        <f>[2]Elec!R15</f>
        <v>929.57892199999992</v>
      </c>
      <c r="L16" s="41">
        <f>[2]Elec!S15</f>
        <v>1490.4790600000001</v>
      </c>
      <c r="M16" s="41">
        <f>[2]Elec!T15</f>
        <v>1755.830385</v>
      </c>
      <c r="N16" s="41">
        <f>[2]Elec!U15</f>
        <v>1802.5719219999999</v>
      </c>
      <c r="O16" s="41">
        <f>[2]Elec!V15</f>
        <v>1842.121922</v>
      </c>
      <c r="P16" s="42"/>
      <c r="Q16" s="41">
        <f>[2]Elec!X15</f>
        <v>130.84</v>
      </c>
      <c r="R16" s="42"/>
    </row>
    <row r="17" spans="2:18" x14ac:dyDescent="0.35">
      <c r="C17" t="s">
        <v>13</v>
      </c>
      <c r="D17" s="41">
        <f>[2]Elec!K16</f>
        <v>82.507000000000005</v>
      </c>
      <c r="E17" s="41">
        <f>[2]Elec!L16</f>
        <v>106.19</v>
      </c>
      <c r="F17" s="41">
        <f>[2]Elec!M16</f>
        <v>129.66999999999999</v>
      </c>
      <c r="G17" s="41">
        <f>[2]Elec!N16</f>
        <v>159.63</v>
      </c>
      <c r="H17" s="41">
        <f>[2]Elec!O16</f>
        <v>196.95</v>
      </c>
      <c r="I17" s="41">
        <f>[2]Elec!P16</f>
        <v>240.61</v>
      </c>
      <c r="J17" s="41">
        <f>[2]Elec!Q16</f>
        <v>96.220100000000002</v>
      </c>
      <c r="K17" s="41">
        <f>[2]Elec!R16</f>
        <v>143.01900000000001</v>
      </c>
      <c r="L17" s="41">
        <f>[2]Elec!S16</f>
        <v>188.179</v>
      </c>
      <c r="M17" s="41">
        <f>[2]Elec!T16</f>
        <v>228.59100000000001</v>
      </c>
      <c r="N17" s="41">
        <f>[2]Elec!U16</f>
        <v>270.80900000000003</v>
      </c>
      <c r="O17" s="41">
        <f>[2]Elec!V16</f>
        <v>319.42399999999998</v>
      </c>
      <c r="P17" s="42"/>
      <c r="Q17" s="41">
        <f>[2]Elec!X16</f>
        <v>56.755000000000003</v>
      </c>
      <c r="R17" s="42"/>
    </row>
    <row r="18" spans="2:18" x14ac:dyDescent="0.35">
      <c r="C18" t="s">
        <v>14</v>
      </c>
      <c r="D18" s="41">
        <f>[2]Elec!K17</f>
        <v>0</v>
      </c>
      <c r="E18" s="41">
        <f>[2]Elec!L17</f>
        <v>0</v>
      </c>
      <c r="F18" s="41">
        <f>[2]Elec!M17</f>
        <v>0</v>
      </c>
      <c r="G18" s="41">
        <f>[2]Elec!N17</f>
        <v>0</v>
      </c>
      <c r="H18" s="41">
        <f>[2]Elec!O17</f>
        <v>0</v>
      </c>
      <c r="I18" s="41">
        <f>[2]Elec!P17</f>
        <v>0</v>
      </c>
      <c r="J18" s="41">
        <f>[2]Elec!Q17</f>
        <v>0</v>
      </c>
      <c r="K18" s="41">
        <f>[2]Elec!R17</f>
        <v>0</v>
      </c>
      <c r="L18" s="41">
        <f>[2]Elec!S17</f>
        <v>0</v>
      </c>
      <c r="M18" s="41">
        <f>[2]Elec!T17</f>
        <v>0</v>
      </c>
      <c r="N18" s="41">
        <f>[2]Elec!U17</f>
        <v>0</v>
      </c>
      <c r="O18" s="41">
        <f>[2]Elec!V17</f>
        <v>0</v>
      </c>
      <c r="P18" s="42"/>
      <c r="Q18" s="41">
        <f>[2]Elec!X17</f>
        <v>0</v>
      </c>
      <c r="R18" s="42"/>
    </row>
    <row r="19" spans="2:18" x14ac:dyDescent="0.35">
      <c r="C19" t="s">
        <v>46</v>
      </c>
      <c r="D19" s="41">
        <f>[2]Elec!K18</f>
        <v>26.525600000000001</v>
      </c>
      <c r="E19" s="41">
        <f>[2]Elec!L18</f>
        <v>27.876999999999999</v>
      </c>
      <c r="F19" s="41">
        <f>[2]Elec!M18</f>
        <v>28.607499999999998</v>
      </c>
      <c r="G19" s="41">
        <f>[2]Elec!N18</f>
        <v>29.066000000000003</v>
      </c>
      <c r="H19" s="41">
        <f>[2]Elec!O18</f>
        <v>29.124400000000001</v>
      </c>
      <c r="I19" s="41">
        <f>[2]Elec!P18</f>
        <v>29.1783</v>
      </c>
      <c r="J19" s="41">
        <f>[2]Elec!Q18</f>
        <v>12.4887</v>
      </c>
      <c r="K19" s="41">
        <f>[2]Elec!R18</f>
        <v>12.595700000000001</v>
      </c>
      <c r="L19" s="41">
        <f>[2]Elec!S18</f>
        <v>12.8887</v>
      </c>
      <c r="M19" s="41">
        <f>[2]Elec!T18</f>
        <v>12.954700000000001</v>
      </c>
      <c r="N19" s="41">
        <f>[2]Elec!U18</f>
        <v>12.9839</v>
      </c>
      <c r="O19" s="41">
        <f>[2]Elec!V18</f>
        <v>13.0311</v>
      </c>
      <c r="P19" s="42"/>
      <c r="Q19" s="41">
        <f>[2]Elec!X18</f>
        <v>26.159100000000002</v>
      </c>
      <c r="R19" s="42"/>
    </row>
    <row r="20" spans="2:18" x14ac:dyDescent="0.35">
      <c r="C20" t="s">
        <v>16</v>
      </c>
      <c r="D20" s="41">
        <f>[2]Elec!K19</f>
        <v>4016.49</v>
      </c>
      <c r="E20" s="41">
        <f>[2]Elec!L19</f>
        <v>4220.92</v>
      </c>
      <c r="F20" s="41">
        <f>[2]Elec!M19</f>
        <v>4503.34</v>
      </c>
      <c r="G20" s="41">
        <f>[2]Elec!N19</f>
        <v>4801.7299999999996</v>
      </c>
      <c r="H20" s="41">
        <f>[2]Elec!O19</f>
        <v>5078.6499999999996</v>
      </c>
      <c r="I20" s="41">
        <f>[2]Elec!P19</f>
        <v>5390.47</v>
      </c>
      <c r="J20" s="41">
        <f>[2]Elec!Q19</f>
        <v>4143.83</v>
      </c>
      <c r="K20" s="41">
        <f>[2]Elec!R19</f>
        <v>4562.17</v>
      </c>
      <c r="L20" s="41">
        <f>[2]Elec!S19</f>
        <v>4853.54</v>
      </c>
      <c r="M20" s="41">
        <f>[2]Elec!T19</f>
        <v>5107.91</v>
      </c>
      <c r="N20" s="41">
        <f>[2]Elec!U19</f>
        <v>5313.15</v>
      </c>
      <c r="O20" s="41">
        <f>[2]Elec!V19</f>
        <v>5639.03</v>
      </c>
      <c r="P20" s="42"/>
      <c r="Q20" s="41">
        <f>[2]Elec!X19</f>
        <v>3882.57</v>
      </c>
      <c r="R20" s="42"/>
    </row>
    <row r="21" spans="2:18" x14ac:dyDescent="0.35">
      <c r="B21" t="s">
        <v>112</v>
      </c>
      <c r="C21" t="s">
        <v>0</v>
      </c>
      <c r="D21" s="41"/>
      <c r="E21" s="41">
        <f>[3]Elec!D3</f>
        <v>433.37643083249617</v>
      </c>
      <c r="F21" s="41">
        <f>[3]Elec!E3</f>
        <v>353.13250438700004</v>
      </c>
      <c r="G21" s="41"/>
      <c r="H21" s="41"/>
      <c r="I21" s="41"/>
      <c r="J21" s="41"/>
      <c r="K21" s="41">
        <f>[3]Elec!J3</f>
        <v>646.63150204323858</v>
      </c>
      <c r="L21" s="41">
        <f>[3]Elec!K3</f>
        <v>632.59492044107628</v>
      </c>
      <c r="M21" s="41"/>
      <c r="N21" s="41"/>
      <c r="O21" s="41"/>
      <c r="P21" s="42"/>
      <c r="Q21" s="41"/>
      <c r="R21" s="42"/>
    </row>
    <row r="22" spans="2:18" x14ac:dyDescent="0.35">
      <c r="C22" t="s">
        <v>1</v>
      </c>
      <c r="D22" s="41"/>
      <c r="E22" s="41">
        <f>[3]Elec!D4</f>
        <v>13.292799669707456</v>
      </c>
      <c r="F22" s="41">
        <f>[3]Elec!E4</f>
        <v>13.704302808265561</v>
      </c>
      <c r="G22" s="41"/>
      <c r="H22" s="41"/>
      <c r="I22" s="41"/>
      <c r="J22" s="41"/>
      <c r="K22" s="41">
        <f>[3]Elec!J4</f>
        <v>2.719130584749917E-5</v>
      </c>
      <c r="L22" s="41">
        <f>[3]Elec!K4</f>
        <v>5.5303185275318751E-5</v>
      </c>
      <c r="M22" s="41"/>
      <c r="N22" s="41"/>
      <c r="O22" s="41"/>
      <c r="P22" s="42"/>
      <c r="Q22" s="41"/>
      <c r="R22" s="42"/>
    </row>
    <row r="23" spans="2:18" x14ac:dyDescent="0.35">
      <c r="C23" t="s">
        <v>2</v>
      </c>
      <c r="D23" s="41"/>
      <c r="E23" s="41">
        <f>[3]Elec!D5</f>
        <v>262.72186797209196</v>
      </c>
      <c r="F23" s="41">
        <f>[3]Elec!E5</f>
        <v>260.5002684045013</v>
      </c>
      <c r="G23" s="41"/>
      <c r="H23" s="41"/>
      <c r="I23" s="41"/>
      <c r="J23" s="41"/>
      <c r="K23" s="41">
        <f>[3]Elec!J5</f>
        <v>253.89200025245046</v>
      </c>
      <c r="L23" s="41">
        <f>[3]Elec!K5</f>
        <v>252.83302768485652</v>
      </c>
      <c r="M23" s="41"/>
      <c r="N23" s="41"/>
      <c r="O23" s="41"/>
      <c r="P23" s="42"/>
      <c r="Q23" s="41"/>
      <c r="R23" s="42"/>
    </row>
    <row r="24" spans="2:18" x14ac:dyDescent="0.35">
      <c r="C24" t="s">
        <v>3</v>
      </c>
      <c r="D24" s="41"/>
      <c r="E24" s="41">
        <f>[3]Elec!D6</f>
        <v>64.878332451878009</v>
      </c>
      <c r="F24" s="41">
        <f>[3]Elec!E6</f>
        <v>64.373785107305793</v>
      </c>
      <c r="G24" s="41"/>
      <c r="H24" s="41"/>
      <c r="I24" s="41"/>
      <c r="J24" s="41"/>
      <c r="K24" s="41">
        <f>[3]Elec!J6</f>
        <v>63.64822543414747</v>
      </c>
      <c r="L24" s="41">
        <f>[3]Elec!K6</f>
        <v>64.340784729838333</v>
      </c>
      <c r="M24" s="41"/>
      <c r="N24" s="41"/>
      <c r="O24" s="41"/>
      <c r="P24" s="42"/>
      <c r="Q24" s="41"/>
      <c r="R24" s="42"/>
    </row>
    <row r="25" spans="2:18" x14ac:dyDescent="0.35">
      <c r="C25" t="s">
        <v>4</v>
      </c>
      <c r="D25" s="41"/>
      <c r="E25" s="41">
        <f>[3]Elec!D7</f>
        <v>0</v>
      </c>
      <c r="F25" s="41">
        <f>[3]Elec!E7</f>
        <v>0</v>
      </c>
      <c r="G25" s="41"/>
      <c r="H25" s="41"/>
      <c r="I25" s="41"/>
      <c r="J25" s="41"/>
      <c r="K25" s="41">
        <f>[3]Elec!J7</f>
        <v>0</v>
      </c>
      <c r="L25" s="41">
        <f>[3]Elec!K7</f>
        <v>0</v>
      </c>
      <c r="M25" s="41"/>
      <c r="N25" s="41"/>
      <c r="O25" s="41"/>
      <c r="P25" s="42"/>
      <c r="Q25" s="41"/>
      <c r="R25" s="42"/>
    </row>
    <row r="26" spans="2:18" x14ac:dyDescent="0.35">
      <c r="C26" t="s">
        <v>5</v>
      </c>
      <c r="D26" s="41"/>
      <c r="E26" s="41">
        <f>[3]Elec!D8</f>
        <v>718.0843109081078</v>
      </c>
      <c r="F26" s="41">
        <f>[3]Elec!E8</f>
        <v>633.45372244452869</v>
      </c>
      <c r="G26" s="41"/>
      <c r="H26" s="41"/>
      <c r="I26" s="41"/>
      <c r="J26" s="41"/>
      <c r="K26" s="41">
        <f>[3]Elec!J8</f>
        <v>4.7628789572194412</v>
      </c>
      <c r="L26" s="41">
        <f>[3]Elec!K8</f>
        <v>1.4903822356149441</v>
      </c>
      <c r="M26" s="41"/>
      <c r="N26" s="41"/>
      <c r="O26" s="41"/>
      <c r="P26" s="42"/>
      <c r="Q26" s="41"/>
      <c r="R26" s="42"/>
    </row>
    <row r="27" spans="2:18" x14ac:dyDescent="0.35">
      <c r="C27" t="s">
        <v>6</v>
      </c>
      <c r="D27" s="41"/>
      <c r="E27" s="41">
        <f>[3]Elec!D9</f>
        <v>8.5405725996646314E-6</v>
      </c>
      <c r="F27" s="41">
        <f>[3]Elec!E9</f>
        <v>6.1948668875996749</v>
      </c>
      <c r="G27" s="41"/>
      <c r="H27" s="41"/>
      <c r="I27" s="41"/>
      <c r="J27" s="41"/>
      <c r="K27" s="41">
        <f>[3]Elec!J9</f>
        <v>517.18655305741913</v>
      </c>
      <c r="L27" s="41">
        <f>[3]Elec!K9</f>
        <v>520.79972880527725</v>
      </c>
      <c r="M27" s="41"/>
      <c r="N27" s="41"/>
      <c r="O27" s="41"/>
      <c r="P27" s="42"/>
      <c r="Q27" s="41"/>
      <c r="R27" s="42"/>
    </row>
    <row r="28" spans="2:18" x14ac:dyDescent="0.35">
      <c r="C28" t="s">
        <v>7</v>
      </c>
      <c r="D28" s="41"/>
      <c r="E28" s="41">
        <f>[3]Elec!D10</f>
        <v>1432.9423258536262</v>
      </c>
      <c r="F28" s="41">
        <f>[3]Elec!E10</f>
        <v>1294.0897650693919</v>
      </c>
      <c r="G28" s="41"/>
      <c r="H28" s="41"/>
      <c r="I28" s="41"/>
      <c r="J28" s="41"/>
      <c r="K28" s="41">
        <f>[3]Elec!J10</f>
        <v>956.54968040856102</v>
      </c>
      <c r="L28" s="41">
        <f>[3]Elec!K10</f>
        <v>797.31271315847277</v>
      </c>
      <c r="M28" s="41"/>
      <c r="N28" s="41"/>
      <c r="O28" s="41"/>
      <c r="P28" s="42"/>
      <c r="Q28" s="41"/>
      <c r="R28" s="42"/>
    </row>
    <row r="29" spans="2:18" x14ac:dyDescent="0.35">
      <c r="C29" t="s">
        <v>8</v>
      </c>
      <c r="D29" s="41"/>
      <c r="E29" s="41">
        <f>[3]Elec!D11</f>
        <v>3.9148938794181755E-5</v>
      </c>
      <c r="F29" s="41">
        <f>[3]Elec!E11</f>
        <v>24.984575113451644</v>
      </c>
      <c r="G29" s="41"/>
      <c r="H29" s="41"/>
      <c r="I29" s="41"/>
      <c r="J29" s="41"/>
      <c r="K29" s="41">
        <f>[3]Elec!J11</f>
        <v>1.6847374405851126E-3</v>
      </c>
      <c r="L29" s="41">
        <f>[3]Elec!K11</f>
        <v>2.897471771752997E-3</v>
      </c>
      <c r="M29" s="41"/>
      <c r="N29" s="41"/>
      <c r="O29" s="41"/>
      <c r="P29" s="42"/>
      <c r="Q29" s="41"/>
      <c r="R29" s="42"/>
    </row>
    <row r="30" spans="2:18" x14ac:dyDescent="0.35">
      <c r="C30" t="s">
        <v>9</v>
      </c>
      <c r="D30" s="41"/>
      <c r="E30" s="41">
        <f>[3]Elec!D12</f>
        <v>47.849576145368857</v>
      </c>
      <c r="F30" s="41">
        <f>[3]Elec!E12</f>
        <v>47.320331317169888</v>
      </c>
      <c r="G30" s="41"/>
      <c r="H30" s="41"/>
      <c r="I30" s="41"/>
      <c r="J30" s="41"/>
      <c r="K30" s="41">
        <f>[3]Elec!J12</f>
        <v>44.695549693882278</v>
      </c>
      <c r="L30" s="41">
        <f>[3]Elec!K12</f>
        <v>41.088789233254758</v>
      </c>
      <c r="M30" s="41"/>
      <c r="N30" s="41"/>
      <c r="O30" s="41"/>
      <c r="P30" s="42"/>
      <c r="Q30" s="41"/>
      <c r="R30" s="42"/>
    </row>
    <row r="31" spans="2:18" x14ac:dyDescent="0.35">
      <c r="C31" t="s">
        <v>10</v>
      </c>
      <c r="D31" s="41"/>
      <c r="E31" s="41">
        <f>[3]Elec!D13</f>
        <v>0</v>
      </c>
      <c r="F31" s="41">
        <f>[3]Elec!E13</f>
        <v>0</v>
      </c>
      <c r="G31" s="41"/>
      <c r="H31" s="41"/>
      <c r="I31" s="41"/>
      <c r="J31" s="41"/>
      <c r="K31" s="41">
        <f>[3]Elec!J13</f>
        <v>0</v>
      </c>
      <c r="L31" s="41">
        <f>[3]Elec!K13</f>
        <v>0</v>
      </c>
      <c r="M31" s="41"/>
      <c r="N31" s="41"/>
      <c r="O31" s="41"/>
      <c r="P31" s="42"/>
      <c r="Q31" s="41"/>
      <c r="R31" s="42"/>
    </row>
    <row r="32" spans="2:18" x14ac:dyDescent="0.35">
      <c r="C32" t="s">
        <v>11</v>
      </c>
      <c r="D32" s="41"/>
      <c r="E32" s="41">
        <f>[3]Elec!D14</f>
        <v>805.39458263481345</v>
      </c>
      <c r="F32" s="41">
        <f>[3]Elec!E14</f>
        <v>1022.1358807494266</v>
      </c>
      <c r="G32" s="41"/>
      <c r="H32" s="41"/>
      <c r="I32" s="41"/>
      <c r="J32" s="41"/>
      <c r="K32" s="41">
        <f>[3]Elec!J14</f>
        <v>1166.602882350702</v>
      </c>
      <c r="L32" s="41">
        <f>[3]Elec!K14</f>
        <v>1366.2309560292438</v>
      </c>
      <c r="M32" s="41"/>
      <c r="N32" s="41"/>
      <c r="O32" s="41"/>
      <c r="P32" s="42"/>
      <c r="Q32" s="41"/>
      <c r="R32" s="42"/>
    </row>
    <row r="33" spans="2:18" x14ac:dyDescent="0.35">
      <c r="C33" t="s">
        <v>12</v>
      </c>
      <c r="D33" s="41"/>
      <c r="E33" s="41">
        <f>[3]Elec!D15</f>
        <v>417.29912531424117</v>
      </c>
      <c r="F33" s="41">
        <f>[3]Elec!E15</f>
        <v>625.945454377695</v>
      </c>
      <c r="G33" s="41"/>
      <c r="H33" s="41"/>
      <c r="I33" s="41"/>
      <c r="J33" s="41"/>
      <c r="K33" s="41">
        <f>[3]Elec!J15</f>
        <v>951.88258142941822</v>
      </c>
      <c r="L33" s="41">
        <f>[3]Elec!K15</f>
        <v>1092.9185930624453</v>
      </c>
      <c r="M33" s="41"/>
      <c r="N33" s="41"/>
      <c r="O33" s="41"/>
      <c r="P33" s="42"/>
      <c r="Q33" s="41"/>
      <c r="R33" s="42"/>
    </row>
    <row r="34" spans="2:18" x14ac:dyDescent="0.35">
      <c r="C34" t="s">
        <v>13</v>
      </c>
      <c r="D34" s="41"/>
      <c r="E34" s="41">
        <f>[3]Elec!D16</f>
        <v>0</v>
      </c>
      <c r="F34" s="41">
        <f>[3]Elec!E16</f>
        <v>0</v>
      </c>
      <c r="G34" s="41"/>
      <c r="H34" s="41"/>
      <c r="I34" s="41"/>
      <c r="J34" s="41"/>
      <c r="K34" s="41">
        <f>[3]Elec!J16</f>
        <v>0</v>
      </c>
      <c r="L34" s="41">
        <f>[3]Elec!K16</f>
        <v>0</v>
      </c>
      <c r="M34" s="41"/>
      <c r="N34" s="41"/>
      <c r="O34" s="41"/>
      <c r="P34" s="42"/>
      <c r="Q34" s="41"/>
      <c r="R34" s="42"/>
    </row>
    <row r="35" spans="2:18" x14ac:dyDescent="0.35">
      <c r="C35" t="s">
        <v>14</v>
      </c>
      <c r="D35" s="41"/>
      <c r="E35" s="41">
        <f>[3]Elec!D17</f>
        <v>5.5540850085275081E-6</v>
      </c>
      <c r="F35" s="41">
        <f>[3]Elec!E17</f>
        <v>1.8657417548916666</v>
      </c>
      <c r="G35" s="41"/>
      <c r="H35" s="41"/>
      <c r="I35" s="41"/>
      <c r="J35" s="41"/>
      <c r="K35" s="41">
        <f>[3]Elec!J17</f>
        <v>1.6340485121271271</v>
      </c>
      <c r="L35" s="41">
        <f>[3]Elec!K17</f>
        <v>1.6502683761221859</v>
      </c>
      <c r="M35" s="41"/>
      <c r="N35" s="41"/>
      <c r="O35" s="41"/>
      <c r="P35" s="42"/>
      <c r="Q35" s="41"/>
      <c r="R35" s="42"/>
    </row>
    <row r="36" spans="2:18" x14ac:dyDescent="0.35">
      <c r="C36" t="s">
        <v>46</v>
      </c>
      <c r="D36" s="41"/>
      <c r="E36" s="41">
        <f>[3]Elec!D18</f>
        <v>80.434202357614041</v>
      </c>
      <c r="F36" s="41">
        <f>[3]Elec!E18</f>
        <v>46.421332319102284</v>
      </c>
      <c r="G36" s="41"/>
      <c r="H36" s="41"/>
      <c r="I36" s="41"/>
      <c r="J36" s="41"/>
      <c r="K36" s="41">
        <f>[3]Elec!J18</f>
        <v>44.861826726684569</v>
      </c>
      <c r="L36" s="41">
        <f>[3]Elec!K18</f>
        <v>31.376969802607537</v>
      </c>
      <c r="M36" s="41"/>
      <c r="N36" s="41"/>
      <c r="O36" s="41"/>
      <c r="P36" s="42"/>
      <c r="Q36" s="41"/>
      <c r="R36" s="42"/>
    </row>
    <row r="37" spans="2:18" x14ac:dyDescent="0.35">
      <c r="C37" t="s">
        <v>16</v>
      </c>
      <c r="D37" s="41"/>
      <c r="E37" s="41">
        <f>[3]Elec!D19</f>
        <v>4276.2736073835413</v>
      </c>
      <c r="F37" s="41">
        <f>[3]Elec!E19</f>
        <v>4394.1225307403301</v>
      </c>
      <c r="G37" s="41"/>
      <c r="H37" s="41"/>
      <c r="I37" s="41"/>
      <c r="J37" s="41"/>
      <c r="K37" s="41">
        <f>[3]Elec!J19</f>
        <v>4652.3494407945973</v>
      </c>
      <c r="L37" s="41">
        <f>[3]Elec!K19</f>
        <v>4802.6400863337667</v>
      </c>
      <c r="M37" s="41"/>
      <c r="N37" s="41"/>
      <c r="O37" s="41"/>
      <c r="P37" s="42"/>
      <c r="Q37" s="41"/>
      <c r="R37" s="42"/>
    </row>
    <row r="38" spans="2:18" x14ac:dyDescent="0.35">
      <c r="B38" t="s">
        <v>98</v>
      </c>
      <c r="C38" t="s">
        <v>0</v>
      </c>
      <c r="D38" s="41">
        <f>[4]Elec!C3</f>
        <v>785.20267045999992</v>
      </c>
      <c r="E38" s="41">
        <f>[4]Elec!D3</f>
        <v>788.67172599000003</v>
      </c>
      <c r="F38" s="41">
        <f>[4]Elec!E3</f>
        <v>788.47144660999982</v>
      </c>
      <c r="G38" s="41"/>
      <c r="H38" s="41"/>
      <c r="I38" s="41"/>
      <c r="J38" s="41">
        <f>[4]Elec!I3</f>
        <v>744.80770841399988</v>
      </c>
      <c r="K38" s="41">
        <f>[4]Elec!J3</f>
        <v>738.32376765399999</v>
      </c>
      <c r="L38" s="41">
        <f>[4]Elec!K3</f>
        <v>760.09544182599996</v>
      </c>
      <c r="M38" s="41"/>
      <c r="N38" s="41"/>
      <c r="O38" s="41"/>
      <c r="P38" s="42"/>
      <c r="Q38" s="41">
        <f>[4]Elec!P3</f>
        <v>785.84128667999994</v>
      </c>
      <c r="R38" s="42"/>
    </row>
    <row r="39" spans="2:18" x14ac:dyDescent="0.35">
      <c r="C39" t="s">
        <v>1</v>
      </c>
      <c r="D39" s="41">
        <f>[4]Elec!C4</f>
        <v>0</v>
      </c>
      <c r="E39" s="41">
        <f>[4]Elec!D4</f>
        <v>0</v>
      </c>
      <c r="F39" s="41">
        <f>[4]Elec!E4</f>
        <v>0</v>
      </c>
      <c r="G39" s="41"/>
      <c r="H39" s="41"/>
      <c r="I39" s="41"/>
      <c r="J39" s="41">
        <f>[4]Elec!I4</f>
        <v>0</v>
      </c>
      <c r="K39" s="41">
        <f>[4]Elec!J4</f>
        <v>0</v>
      </c>
      <c r="L39" s="41">
        <f>[4]Elec!K4</f>
        <v>0</v>
      </c>
      <c r="M39" s="41"/>
      <c r="N39" s="41"/>
      <c r="O39" s="41"/>
      <c r="P39" s="42"/>
      <c r="Q39" s="41">
        <f>[4]Elec!P4</f>
        <v>0</v>
      </c>
      <c r="R39" s="42"/>
    </row>
    <row r="40" spans="2:18" x14ac:dyDescent="0.35">
      <c r="C40" t="s">
        <v>2</v>
      </c>
      <c r="D40" s="41">
        <f>[4]Elec!C5</f>
        <v>300.43870904599999</v>
      </c>
      <c r="E40" s="41">
        <f>[4]Elec!D5</f>
        <v>300.31458305299998</v>
      </c>
      <c r="F40" s="41">
        <f>[4]Elec!E5</f>
        <v>294.16129493819994</v>
      </c>
      <c r="G40" s="41"/>
      <c r="H40" s="41"/>
      <c r="I40" s="41"/>
      <c r="J40" s="41">
        <f>[4]Elec!I5</f>
        <v>296.36114309239997</v>
      </c>
      <c r="K40" s="41">
        <f>[4]Elec!J5</f>
        <v>296.18283833264002</v>
      </c>
      <c r="L40" s="41">
        <f>[4]Elec!K5</f>
        <v>288.85490884856199</v>
      </c>
      <c r="M40" s="41"/>
      <c r="N40" s="41"/>
      <c r="O40" s="41"/>
      <c r="P40" s="42"/>
      <c r="Q40" s="41">
        <f>[4]Elec!P5</f>
        <v>277.80828078180002</v>
      </c>
      <c r="R40" s="42"/>
    </row>
    <row r="41" spans="2:18" x14ac:dyDescent="0.35">
      <c r="C41" t="s">
        <v>3</v>
      </c>
      <c r="D41" s="41">
        <f>[4]Elec!C6</f>
        <v>43.135910041186314</v>
      </c>
      <c r="E41" s="41">
        <f>[4]Elec!D6</f>
        <v>45.595447917887469</v>
      </c>
      <c r="F41" s="41">
        <f>[4]Elec!E6</f>
        <v>44.747556540644048</v>
      </c>
      <c r="G41" s="41"/>
      <c r="H41" s="41"/>
      <c r="I41" s="41"/>
      <c r="J41" s="41">
        <f>[4]Elec!I6</f>
        <v>40.137137666754796</v>
      </c>
      <c r="K41" s="41">
        <f>[4]Elec!J6</f>
        <v>41.30745144530124</v>
      </c>
      <c r="L41" s="41">
        <f>[4]Elec!K6</f>
        <v>39.069618581392653</v>
      </c>
      <c r="M41" s="41"/>
      <c r="N41" s="41"/>
      <c r="O41" s="41"/>
      <c r="P41" s="42"/>
      <c r="Q41" s="41">
        <f>[4]Elec!P6</f>
        <v>36.656052524963116</v>
      </c>
      <c r="R41" s="42"/>
    </row>
    <row r="42" spans="2:18" x14ac:dyDescent="0.35">
      <c r="C42" t="s">
        <v>4</v>
      </c>
      <c r="D42" s="41">
        <f>[4]Elec!C7</f>
        <v>0</v>
      </c>
      <c r="E42" s="41">
        <f>[4]Elec!D7</f>
        <v>0</v>
      </c>
      <c r="F42" s="41">
        <f>[4]Elec!E7</f>
        <v>0</v>
      </c>
      <c r="G42" s="41"/>
      <c r="H42" s="41"/>
      <c r="I42" s="41"/>
      <c r="J42" s="41">
        <f>[4]Elec!I7</f>
        <v>0</v>
      </c>
      <c r="K42" s="41">
        <f>[4]Elec!J7</f>
        <v>0</v>
      </c>
      <c r="L42" s="41">
        <f>[4]Elec!K7</f>
        <v>0</v>
      </c>
      <c r="M42" s="41"/>
      <c r="N42" s="41"/>
      <c r="O42" s="41"/>
      <c r="P42" s="42"/>
      <c r="Q42" s="41">
        <f>[4]Elec!P7</f>
        <v>0</v>
      </c>
      <c r="R42" s="42"/>
    </row>
    <row r="43" spans="2:18" x14ac:dyDescent="0.35">
      <c r="C43" t="s">
        <v>5</v>
      </c>
      <c r="D43" s="41">
        <f>[4]Elec!C8</f>
        <v>767.48411346956698</v>
      </c>
      <c r="E43" s="41">
        <f>[4]Elec!D8</f>
        <v>737.35794822580669</v>
      </c>
      <c r="F43" s="41">
        <f>[4]Elec!E8</f>
        <v>684.04658795384182</v>
      </c>
      <c r="G43" s="41"/>
      <c r="H43" s="41"/>
      <c r="I43" s="41"/>
      <c r="J43" s="41">
        <f>[4]Elec!I8</f>
        <v>497.22615679470152</v>
      </c>
      <c r="K43" s="41">
        <f>[4]Elec!J8</f>
        <v>219.44447723121795</v>
      </c>
      <c r="L43" s="41">
        <f>[4]Elec!K8</f>
        <v>4.3238743654404202E-3</v>
      </c>
      <c r="M43" s="41"/>
      <c r="N43" s="41"/>
      <c r="O43" s="41"/>
      <c r="P43" s="42"/>
      <c r="Q43" s="41">
        <f>[4]Elec!P8</f>
        <v>768.54502094363932</v>
      </c>
      <c r="R43" s="42"/>
    </row>
    <row r="44" spans="2:18" x14ac:dyDescent="0.35">
      <c r="C44" t="s">
        <v>6</v>
      </c>
      <c r="D44" s="41">
        <f>[4]Elec!C9</f>
        <v>0.75765383895999994</v>
      </c>
      <c r="E44" s="41">
        <f>[4]Elec!D9</f>
        <v>1.3633230176079996</v>
      </c>
      <c r="F44" s="41">
        <f>[4]Elec!E9</f>
        <v>0</v>
      </c>
      <c r="G44" s="41"/>
      <c r="H44" s="41"/>
      <c r="I44" s="41"/>
      <c r="J44" s="41">
        <f>[4]Elec!I9</f>
        <v>4.0298405717999995E-2</v>
      </c>
      <c r="K44" s="41">
        <f>[4]Elec!J9</f>
        <v>2.1016274700519238E-2</v>
      </c>
      <c r="L44" s="41">
        <f>[4]Elec!K9</f>
        <v>0</v>
      </c>
      <c r="M44" s="41"/>
      <c r="N44" s="41"/>
      <c r="O44" s="41"/>
      <c r="P44" s="42"/>
      <c r="Q44" s="41">
        <f>[4]Elec!P9</f>
        <v>0</v>
      </c>
      <c r="R44" s="42"/>
    </row>
    <row r="45" spans="2:18" x14ac:dyDescent="0.35">
      <c r="C45" t="s">
        <v>7</v>
      </c>
      <c r="D45" s="41">
        <f>[4]Elec!C10</f>
        <v>1571.9844310846729</v>
      </c>
      <c r="E45" s="41">
        <f>[4]Elec!D10</f>
        <v>1544.6627410841575</v>
      </c>
      <c r="F45" s="41">
        <f>[4]Elec!E10</f>
        <v>1818.0346065706708</v>
      </c>
      <c r="G45" s="41"/>
      <c r="H45" s="41"/>
      <c r="I45" s="41"/>
      <c r="J45" s="41">
        <f>[4]Elec!I10</f>
        <v>1362.4675278695458</v>
      </c>
      <c r="K45" s="41">
        <f>[4]Elec!J10</f>
        <v>1207.7292004227729</v>
      </c>
      <c r="L45" s="41">
        <f>[4]Elec!K10</f>
        <v>1161.1160070206129</v>
      </c>
      <c r="M45" s="41"/>
      <c r="N45" s="41"/>
      <c r="O45" s="41"/>
      <c r="P45" s="42"/>
      <c r="Q45" s="41">
        <f>[4]Elec!P10</f>
        <v>1575.4111152664159</v>
      </c>
      <c r="R45" s="42"/>
    </row>
    <row r="46" spans="2:18" x14ac:dyDescent="0.35">
      <c r="C46" t="s">
        <v>8</v>
      </c>
      <c r="D46" s="41">
        <f>[4]Elec!C11</f>
        <v>1.4659763347446337</v>
      </c>
      <c r="E46" s="41">
        <f>[4]Elec!D11</f>
        <v>2.0809608855539041</v>
      </c>
      <c r="F46" s="41">
        <f>[4]Elec!E11</f>
        <v>0</v>
      </c>
      <c r="G46" s="41"/>
      <c r="H46" s="41"/>
      <c r="I46" s="41"/>
      <c r="J46" s="41">
        <f>[4]Elec!I11</f>
        <v>229.41214669135238</v>
      </c>
      <c r="K46" s="41">
        <f>[4]Elec!J11</f>
        <v>449.13299348752054</v>
      </c>
      <c r="L46" s="41">
        <f>[4]Elec!K11</f>
        <v>456.57663202827996</v>
      </c>
      <c r="M46" s="41"/>
      <c r="N46" s="41"/>
      <c r="O46" s="41"/>
      <c r="P46" s="42"/>
      <c r="Q46" s="41">
        <f>[4]Elec!P11</f>
        <v>0</v>
      </c>
      <c r="R46" s="42"/>
    </row>
    <row r="47" spans="2:18" x14ac:dyDescent="0.35">
      <c r="C47" t="s">
        <v>9</v>
      </c>
      <c r="D47" s="41">
        <f>[4]Elec!C12</f>
        <v>50.778848069073618</v>
      </c>
      <c r="E47" s="41">
        <f>[4]Elec!D12</f>
        <v>44.052829833980695</v>
      </c>
      <c r="F47" s="41">
        <f>[4]Elec!E12</f>
        <v>30.642616006969721</v>
      </c>
      <c r="G47" s="41"/>
      <c r="H47" s="41"/>
      <c r="I47" s="41"/>
      <c r="J47" s="41">
        <f>[4]Elec!I12</f>
        <v>42.940190952748907</v>
      </c>
      <c r="K47" s="41">
        <f>[4]Elec!J12</f>
        <v>34.550420035031848</v>
      </c>
      <c r="L47" s="41">
        <f>[4]Elec!K12</f>
        <v>30.011125767434883</v>
      </c>
      <c r="M47" s="41"/>
      <c r="N47" s="41"/>
      <c r="O47" s="41"/>
      <c r="P47" s="42"/>
      <c r="Q47" s="41">
        <f>[4]Elec!P12</f>
        <v>48.843974694971564</v>
      </c>
      <c r="R47" s="42"/>
    </row>
    <row r="48" spans="2:18" x14ac:dyDescent="0.35">
      <c r="C48" t="s">
        <v>10</v>
      </c>
      <c r="D48" s="41">
        <f>[4]Elec!C13</f>
        <v>0</v>
      </c>
      <c r="E48" s="41">
        <f>[4]Elec!D13</f>
        <v>0</v>
      </c>
      <c r="F48" s="41">
        <f>[4]Elec!E13</f>
        <v>0</v>
      </c>
      <c r="G48" s="41"/>
      <c r="H48" s="41"/>
      <c r="I48" s="41"/>
      <c r="J48" s="41">
        <f>[4]Elec!I13</f>
        <v>0</v>
      </c>
      <c r="K48" s="41">
        <f>[4]Elec!J13</f>
        <v>0</v>
      </c>
      <c r="L48" s="41">
        <f>[4]Elec!K13</f>
        <v>0</v>
      </c>
      <c r="M48" s="41"/>
      <c r="N48" s="41"/>
      <c r="O48" s="41"/>
      <c r="P48" s="42"/>
      <c r="Q48" s="41">
        <f>[4]Elec!P13</f>
        <v>0</v>
      </c>
      <c r="R48" s="42"/>
    </row>
    <row r="49" spans="2:18" x14ac:dyDescent="0.35">
      <c r="C49" t="s">
        <v>11</v>
      </c>
      <c r="D49" s="41">
        <f>[4]Elec!C14</f>
        <v>451.25878173304017</v>
      </c>
      <c r="E49" s="41">
        <f>[4]Elec!D14</f>
        <v>576.46441195340219</v>
      </c>
      <c r="F49" s="41">
        <f>[4]Elec!E14</f>
        <v>617.94013436486046</v>
      </c>
      <c r="G49" s="41"/>
      <c r="H49" s="41"/>
      <c r="I49" s="41"/>
      <c r="J49" s="41">
        <f>[4]Elec!I14</f>
        <v>775.90642818510116</v>
      </c>
      <c r="K49" s="41">
        <f>[4]Elec!J14</f>
        <v>1131.8939186125192</v>
      </c>
      <c r="L49" s="41">
        <f>[4]Elec!K14</f>
        <v>1250.6783408330728</v>
      </c>
      <c r="M49" s="41"/>
      <c r="N49" s="41"/>
      <c r="O49" s="41"/>
      <c r="P49" s="42"/>
      <c r="Q49" s="41">
        <f>[4]Elec!P14</f>
        <v>377.03816743398698</v>
      </c>
      <c r="R49" s="42"/>
    </row>
    <row r="50" spans="2:18" x14ac:dyDescent="0.35">
      <c r="C50" t="s">
        <v>12</v>
      </c>
      <c r="D50" s="41">
        <f>[4]Elec!C15</f>
        <v>342.46136765441554</v>
      </c>
      <c r="E50" s="41">
        <f>[4]Elec!D15</f>
        <v>544.68979204811819</v>
      </c>
      <c r="F50" s="41">
        <f>[4]Elec!E15</f>
        <v>654.28249610468947</v>
      </c>
      <c r="G50" s="41"/>
      <c r="H50" s="41"/>
      <c r="I50" s="41"/>
      <c r="J50" s="41">
        <f>[4]Elec!I15</f>
        <v>446.34784605666351</v>
      </c>
      <c r="K50" s="41">
        <f>[4]Elec!J15</f>
        <v>873.98561769199569</v>
      </c>
      <c r="L50" s="41">
        <f>[4]Elec!K15</f>
        <v>1132.2662419820713</v>
      </c>
      <c r="M50" s="41"/>
      <c r="N50" s="41"/>
      <c r="O50" s="41"/>
      <c r="P50" s="42"/>
      <c r="Q50" s="41">
        <f>[4]Elec!P15</f>
        <v>149.55929578522785</v>
      </c>
      <c r="R50" s="42"/>
    </row>
    <row r="51" spans="2:18" x14ac:dyDescent="0.35">
      <c r="C51" t="s">
        <v>13</v>
      </c>
      <c r="D51" s="41">
        <f>[4]Elec!C16</f>
        <v>22.939601565344397</v>
      </c>
      <c r="E51" s="41">
        <f>[4]Elec!D16</f>
        <v>54.409213281335191</v>
      </c>
      <c r="F51" s="41">
        <f>[4]Elec!E16</f>
        <v>70.499430040928388</v>
      </c>
      <c r="G51" s="41"/>
      <c r="H51" s="41"/>
      <c r="I51" s="41"/>
      <c r="J51" s="41">
        <f>[4]Elec!I16</f>
        <v>26.781920453649594</v>
      </c>
      <c r="K51" s="41">
        <f>[4]Elec!J16</f>
        <v>47.908285402105996</v>
      </c>
      <c r="L51" s="41">
        <f>[4]Elec!K16</f>
        <v>78.193802987086187</v>
      </c>
      <c r="M51" s="41"/>
      <c r="N51" s="41"/>
      <c r="O51" s="41"/>
      <c r="P51" s="42"/>
      <c r="Q51" s="41">
        <f>[4]Elec!P16</f>
        <v>5.7476223842223391</v>
      </c>
      <c r="R51" s="42"/>
    </row>
    <row r="52" spans="2:18" x14ac:dyDescent="0.35">
      <c r="C52" t="s">
        <v>14</v>
      </c>
      <c r="D52" s="41">
        <f>[4]Elec!C17</f>
        <v>0</v>
      </c>
      <c r="E52" s="41">
        <f>[4]Elec!D17</f>
        <v>0</v>
      </c>
      <c r="F52" s="41">
        <f>[4]Elec!E17</f>
        <v>0</v>
      </c>
      <c r="G52" s="41"/>
      <c r="H52" s="41"/>
      <c r="I52" s="41"/>
      <c r="J52" s="41">
        <f>[4]Elec!I17</f>
        <v>0</v>
      </c>
      <c r="K52" s="41">
        <f>[4]Elec!J17</f>
        <v>0</v>
      </c>
      <c r="L52" s="41">
        <f>[4]Elec!K17</f>
        <v>0</v>
      </c>
      <c r="M52" s="41"/>
      <c r="N52" s="41"/>
      <c r="O52" s="41"/>
      <c r="P52" s="42"/>
      <c r="Q52" s="41">
        <f>[4]Elec!P17</f>
        <v>0</v>
      </c>
      <c r="R52" s="42"/>
    </row>
    <row r="53" spans="2:18" x14ac:dyDescent="0.35">
      <c r="C53" t="s">
        <v>46</v>
      </c>
      <c r="D53" s="41">
        <f>[4]Elec!C18</f>
        <v>28.565074268765997</v>
      </c>
      <c r="E53" s="41">
        <f>[4]Elec!D18</f>
        <v>35.438738063191998</v>
      </c>
      <c r="F53" s="41">
        <f>[4]Elec!E18</f>
        <v>36.449421593039993</v>
      </c>
      <c r="G53" s="41"/>
      <c r="H53" s="41"/>
      <c r="I53" s="41"/>
      <c r="J53" s="41">
        <f>[4]Elec!I18</f>
        <v>31.444381414149994</v>
      </c>
      <c r="K53" s="41">
        <f>[4]Elec!J18</f>
        <v>38.704500244636002</v>
      </c>
      <c r="L53" s="41">
        <f>[4]Elec!K18</f>
        <v>32.178566482027996</v>
      </c>
      <c r="M53" s="41"/>
      <c r="N53" s="41"/>
      <c r="O53" s="41"/>
      <c r="P53" s="42"/>
      <c r="Q53" s="41">
        <f>[4]Elec!P18</f>
        <v>14.853868441107998</v>
      </c>
      <c r="R53" s="42"/>
    </row>
    <row r="54" spans="2:18" x14ac:dyDescent="0.35">
      <c r="C54" t="s">
        <v>16</v>
      </c>
      <c r="D54" s="41">
        <f>[4]Elec!C19</f>
        <v>4366.4731375657702</v>
      </c>
      <c r="E54" s="41">
        <f>[4]Elec!D19</f>
        <v>4675.1017153540415</v>
      </c>
      <c r="F54" s="41">
        <f>[4]Elec!E19</f>
        <v>5039.2755907238443</v>
      </c>
      <c r="G54" s="41"/>
      <c r="H54" s="41"/>
      <c r="I54" s="41"/>
      <c r="J54" s="41">
        <f>[4]Elec!I19</f>
        <v>4493.872885996786</v>
      </c>
      <c r="K54" s="41">
        <f>[4]Elec!J19</f>
        <v>5079.1844868344415</v>
      </c>
      <c r="L54" s="41">
        <f>[4]Elec!K19</f>
        <v>5229.045010230906</v>
      </c>
      <c r="M54" s="41"/>
      <c r="N54" s="41"/>
      <c r="O54" s="41"/>
      <c r="P54" s="42"/>
      <c r="Q54" s="41">
        <f>[4]Elec!P19</f>
        <v>4040.3046849363345</v>
      </c>
      <c r="R54" s="42"/>
    </row>
    <row r="55" spans="2:18" x14ac:dyDescent="0.35">
      <c r="B55" t="s">
        <v>67</v>
      </c>
      <c r="C55" t="s">
        <v>0</v>
      </c>
      <c r="D55" s="41">
        <f>[5]Elec!C3</f>
        <v>753.04919300474239</v>
      </c>
      <c r="E55" s="41">
        <f>[5]Elec!D3</f>
        <v>704.98958836146517</v>
      </c>
      <c r="F55" s="41">
        <f>[5]Elec!E3</f>
        <v>559.29508927665211</v>
      </c>
      <c r="G55" s="41">
        <f>[5]Elec!F3</f>
        <v>454.03111702461513</v>
      </c>
      <c r="H55" s="41">
        <f>[5]Elec!G3</f>
        <v>250.09111714160878</v>
      </c>
      <c r="I55" s="41"/>
      <c r="J55" s="41">
        <f>[5]Elec!I3</f>
        <v>753.04919300474285</v>
      </c>
      <c r="K55" s="41">
        <f>[5]Elec!J3</f>
        <v>704.98958836146448</v>
      </c>
      <c r="L55" s="41">
        <f>[5]Elec!K3</f>
        <v>559.29508927665222</v>
      </c>
      <c r="M55" s="41">
        <f>[5]Elec!L3</f>
        <v>454.03111702461536</v>
      </c>
      <c r="N55" s="41">
        <f>[5]Elec!M3</f>
        <v>250.091117141609</v>
      </c>
      <c r="O55" s="41"/>
      <c r="P55" s="42"/>
      <c r="Q55" s="41">
        <f>[5]Elec!P3</f>
        <v>750.09899348637282</v>
      </c>
      <c r="R55" s="42"/>
    </row>
    <row r="56" spans="2:18" x14ac:dyDescent="0.35">
      <c r="C56" t="s">
        <v>1</v>
      </c>
      <c r="D56" s="41" t="str">
        <f>[5]Elec!C4</f>
        <v>-</v>
      </c>
      <c r="E56" s="41" t="str">
        <f>[5]Elec!D4</f>
        <v>-</v>
      </c>
      <c r="F56" s="41" t="str">
        <f>[5]Elec!E4</f>
        <v>-</v>
      </c>
      <c r="G56" s="41" t="str">
        <f>[5]Elec!F4</f>
        <v>-</v>
      </c>
      <c r="H56" s="41" t="str">
        <f>[5]Elec!G4</f>
        <v>-</v>
      </c>
      <c r="I56" s="41"/>
      <c r="J56" s="41" t="str">
        <f>[5]Elec!I4</f>
        <v>-</v>
      </c>
      <c r="K56" s="41" t="str">
        <f>[5]Elec!J4</f>
        <v>-</v>
      </c>
      <c r="L56" s="41" t="str">
        <f>[5]Elec!K4</f>
        <v>-</v>
      </c>
      <c r="M56" s="41" t="str">
        <f>[5]Elec!L4</f>
        <v>-</v>
      </c>
      <c r="N56" s="41" t="str">
        <f>[5]Elec!M4</f>
        <v>-</v>
      </c>
      <c r="O56" s="41"/>
      <c r="P56" s="42"/>
      <c r="Q56" s="41" t="str">
        <f>[5]Elec!P4</f>
        <v>-</v>
      </c>
      <c r="R56" s="42"/>
    </row>
    <row r="57" spans="2:18" x14ac:dyDescent="0.35">
      <c r="C57" t="s">
        <v>2</v>
      </c>
      <c r="D57" s="41">
        <f>[5]Elec!C5</f>
        <v>292.32495992923566</v>
      </c>
      <c r="E57" s="41">
        <f>[5]Elec!D5</f>
        <v>292.25584976195023</v>
      </c>
      <c r="F57" s="41">
        <f>[5]Elec!E5</f>
        <v>291.72522241405909</v>
      </c>
      <c r="G57" s="41">
        <f>[5]Elec!F5</f>
        <v>291.23065191085993</v>
      </c>
      <c r="H57" s="41">
        <f>[5]Elec!G5</f>
        <v>290.47490512411639</v>
      </c>
      <c r="I57" s="41"/>
      <c r="J57" s="41">
        <f>[5]Elec!I5</f>
        <v>292.32495992923566</v>
      </c>
      <c r="K57" s="41">
        <f>[5]Elec!J5</f>
        <v>292.25584976195023</v>
      </c>
      <c r="L57" s="41">
        <f>[5]Elec!K5</f>
        <v>291.72522241405909</v>
      </c>
      <c r="M57" s="41">
        <f>[5]Elec!L5</f>
        <v>291.23065191085993</v>
      </c>
      <c r="N57" s="41">
        <f>[5]Elec!M5</f>
        <v>290.47490512411639</v>
      </c>
      <c r="O57" s="41"/>
      <c r="P57" s="42"/>
      <c r="Q57" s="41">
        <f>[5]Elec!P5</f>
        <v>285.2963586738162</v>
      </c>
      <c r="R57" s="42"/>
    </row>
    <row r="58" spans="2:18" x14ac:dyDescent="0.35">
      <c r="C58" t="s">
        <v>3</v>
      </c>
      <c r="D58" s="41">
        <f>[5]Elec!C6</f>
        <v>37.263290719208186</v>
      </c>
      <c r="E58" s="41">
        <f>[5]Elec!D6</f>
        <v>44.583056832670671</v>
      </c>
      <c r="F58" s="41">
        <f>[5]Elec!E6</f>
        <v>47.203894048701997</v>
      </c>
      <c r="G58" s="41">
        <f>[5]Elec!F6</f>
        <v>54.0057778180065</v>
      </c>
      <c r="H58" s="41">
        <f>[5]Elec!G6</f>
        <v>57.487559532279775</v>
      </c>
      <c r="I58" s="41"/>
      <c r="J58" s="41">
        <f>[5]Elec!I6</f>
        <v>36.941495815077921</v>
      </c>
      <c r="K58" s="41">
        <f>[5]Elec!J6</f>
        <v>41.811645471349657</v>
      </c>
      <c r="L58" s="41">
        <f>[5]Elec!K6</f>
        <v>45.260582063430427</v>
      </c>
      <c r="M58" s="41">
        <f>[5]Elec!L6</f>
        <v>51.473113982649991</v>
      </c>
      <c r="N58" s="41">
        <f>[5]Elec!M6</f>
        <v>58.245758134392808</v>
      </c>
      <c r="O58" s="41"/>
      <c r="P58" s="42"/>
      <c r="Q58" s="41">
        <f>[5]Elec!P6</f>
        <v>32.397709633976419</v>
      </c>
      <c r="R58" s="42"/>
    </row>
    <row r="59" spans="2:18" x14ac:dyDescent="0.35">
      <c r="C59" t="s">
        <v>4</v>
      </c>
      <c r="D59" s="41" t="str">
        <f>[5]Elec!C7</f>
        <v>-</v>
      </c>
      <c r="E59" s="41" t="str">
        <f>[5]Elec!D7</f>
        <v>-</v>
      </c>
      <c r="F59" s="41" t="str">
        <f>[5]Elec!E7</f>
        <v>-</v>
      </c>
      <c r="G59" s="41" t="str">
        <f>[5]Elec!F7</f>
        <v>-</v>
      </c>
      <c r="H59" s="41" t="str">
        <f>[5]Elec!G7</f>
        <v>-</v>
      </c>
      <c r="I59" s="41"/>
      <c r="J59" s="41" t="str">
        <f>[5]Elec!I7</f>
        <v>-</v>
      </c>
      <c r="K59" s="41" t="str">
        <f>[5]Elec!J7</f>
        <v>-</v>
      </c>
      <c r="L59" s="41" t="str">
        <f>[5]Elec!K7</f>
        <v>-</v>
      </c>
      <c r="M59" s="41" t="str">
        <f>[5]Elec!L7</f>
        <v>-</v>
      </c>
      <c r="N59" s="41" t="str">
        <f>[5]Elec!M7</f>
        <v>-</v>
      </c>
      <c r="O59" s="41"/>
      <c r="P59" s="42"/>
      <c r="Q59" s="41" t="str">
        <f>[5]Elec!P7</f>
        <v>-</v>
      </c>
      <c r="R59" s="42"/>
    </row>
    <row r="60" spans="2:18" x14ac:dyDescent="0.35">
      <c r="C60" t="s">
        <v>5</v>
      </c>
      <c r="D60" s="41">
        <f>[5]Elec!C8</f>
        <v>1029.4808994163027</v>
      </c>
      <c r="E60" s="41">
        <f>[5]Elec!D8</f>
        <v>873.1096589540623</v>
      </c>
      <c r="F60" s="41">
        <f>[5]Elec!E8</f>
        <v>793.54881959435318</v>
      </c>
      <c r="G60" s="41">
        <f>[5]Elec!F8</f>
        <v>778.33936478789667</v>
      </c>
      <c r="H60" s="41">
        <f>[5]Elec!G8</f>
        <v>770.8297412882705</v>
      </c>
      <c r="I60" s="41"/>
      <c r="J60" s="41">
        <f>[5]Elec!I8</f>
        <v>899.73124226683478</v>
      </c>
      <c r="K60" s="41">
        <f>[5]Elec!J8</f>
        <v>562.57677524137239</v>
      </c>
      <c r="L60" s="41">
        <f>[5]Elec!K8</f>
        <v>499.44962293133591</v>
      </c>
      <c r="M60" s="41">
        <f>[5]Elec!L8</f>
        <v>502.70972125001003</v>
      </c>
      <c r="N60" s="41">
        <f>[5]Elec!M8</f>
        <v>503.10664129260698</v>
      </c>
      <c r="O60" s="41"/>
      <c r="P60" s="42"/>
      <c r="Q60" s="41">
        <f>[5]Elec!P8</f>
        <v>983.78917823168058</v>
      </c>
      <c r="R60" s="42"/>
    </row>
    <row r="61" spans="2:18" x14ac:dyDescent="0.35">
      <c r="C61" t="s">
        <v>6</v>
      </c>
      <c r="D61" s="41">
        <f>[5]Elec!C9</f>
        <v>0</v>
      </c>
      <c r="E61" s="41">
        <f>[5]Elec!D9</f>
        <v>0</v>
      </c>
      <c r="F61" s="41">
        <f>[5]Elec!E9</f>
        <v>0</v>
      </c>
      <c r="G61" s="41">
        <f>[5]Elec!F9</f>
        <v>0</v>
      </c>
      <c r="H61" s="41">
        <f>[5]Elec!G9</f>
        <v>0</v>
      </c>
      <c r="I61" s="41"/>
      <c r="J61" s="41">
        <f>[5]Elec!I9</f>
        <v>0</v>
      </c>
      <c r="K61" s="41">
        <f>[5]Elec!J9</f>
        <v>5.2556903330652327</v>
      </c>
      <c r="L61" s="41">
        <f>[5]Elec!K9</f>
        <v>6.0733034715383738</v>
      </c>
      <c r="M61" s="41">
        <f>[5]Elec!L9</f>
        <v>17.499823752786959</v>
      </c>
      <c r="N61" s="41">
        <f>[5]Elec!M9</f>
        <v>34.981106692016901</v>
      </c>
      <c r="O61" s="41"/>
      <c r="P61" s="42"/>
      <c r="Q61" s="41">
        <f>[5]Elec!P9</f>
        <v>0</v>
      </c>
      <c r="R61" s="42"/>
    </row>
    <row r="62" spans="2:18" x14ac:dyDescent="0.35">
      <c r="C62" t="s">
        <v>7</v>
      </c>
      <c r="D62" s="41">
        <f>[5]Elec!C10</f>
        <v>610.5230553218089</v>
      </c>
      <c r="E62" s="41">
        <f>[5]Elec!D10</f>
        <v>718.01826184029744</v>
      </c>
      <c r="F62" s="41">
        <f>[5]Elec!E10</f>
        <v>679.45809426405617</v>
      </c>
      <c r="G62" s="41">
        <f>[5]Elec!F10</f>
        <v>691.44056519638718</v>
      </c>
      <c r="H62" s="41">
        <f>[5]Elec!G10</f>
        <v>756.10040359172399</v>
      </c>
      <c r="I62" s="41"/>
      <c r="J62" s="41">
        <f>[5]Elec!I10</f>
        <v>473.88780016134052</v>
      </c>
      <c r="K62" s="41">
        <f>[5]Elec!J10</f>
        <v>441.55194565338962</v>
      </c>
      <c r="L62" s="41">
        <f>[5]Elec!K10</f>
        <v>396.57290771882589</v>
      </c>
      <c r="M62" s="41">
        <f>[5]Elec!L10</f>
        <v>374.4460484053858</v>
      </c>
      <c r="N62" s="41">
        <f>[5]Elec!M10</f>
        <v>379.84368683266393</v>
      </c>
      <c r="O62" s="41"/>
      <c r="P62" s="42"/>
      <c r="Q62" s="41">
        <f>[5]Elec!P10</f>
        <v>1011.305659244862</v>
      </c>
      <c r="R62" s="42"/>
    </row>
    <row r="63" spans="2:18" x14ac:dyDescent="0.35">
      <c r="C63" t="s">
        <v>8</v>
      </c>
      <c r="D63" s="41">
        <f>[5]Elec!C11</f>
        <v>0</v>
      </c>
      <c r="E63" s="41">
        <f>[5]Elec!D11</f>
        <v>0</v>
      </c>
      <c r="F63" s="41">
        <f>[5]Elec!E11</f>
        <v>0</v>
      </c>
      <c r="G63" s="41">
        <f>[5]Elec!F11</f>
        <v>0</v>
      </c>
      <c r="H63" s="41">
        <f>[5]Elec!G11</f>
        <v>0</v>
      </c>
      <c r="I63" s="41"/>
      <c r="J63" s="41">
        <f>[5]Elec!I11</f>
        <v>0</v>
      </c>
      <c r="K63" s="41">
        <f>[5]Elec!J11</f>
        <v>0</v>
      </c>
      <c r="L63" s="41">
        <f>[5]Elec!K11</f>
        <v>0</v>
      </c>
      <c r="M63" s="41">
        <f>[5]Elec!L11</f>
        <v>0</v>
      </c>
      <c r="N63" s="41">
        <f>[5]Elec!M11</f>
        <v>0</v>
      </c>
      <c r="O63" s="41"/>
      <c r="P63" s="42"/>
      <c r="Q63" s="41">
        <f>[5]Elec!P11</f>
        <v>0</v>
      </c>
      <c r="R63" s="42"/>
    </row>
    <row r="64" spans="2:18" x14ac:dyDescent="0.35">
      <c r="C64" t="s">
        <v>9</v>
      </c>
      <c r="D64" s="41">
        <f>[5]Elec!C12</f>
        <v>280.64157978883742</v>
      </c>
      <c r="E64" s="41">
        <f>[5]Elec!D12</f>
        <v>291.9027586900458</v>
      </c>
      <c r="F64" s="41">
        <f>[5]Elec!E12</f>
        <v>284.5692380235725</v>
      </c>
      <c r="G64" s="41">
        <f>[5]Elec!F12</f>
        <v>277.50488092497613</v>
      </c>
      <c r="H64" s="41">
        <f>[5]Elec!G12</f>
        <v>273.7946521031792</v>
      </c>
      <c r="I64" s="41"/>
      <c r="J64" s="41">
        <f>[5]Elec!I12</f>
        <v>271.27997660459556</v>
      </c>
      <c r="K64" s="41">
        <f>[5]Elec!J12</f>
        <v>271.3795542729041</v>
      </c>
      <c r="L64" s="41">
        <f>[5]Elec!K12</f>
        <v>270.28855335514862</v>
      </c>
      <c r="M64" s="41">
        <f>[5]Elec!L12</f>
        <v>267.40129188271561</v>
      </c>
      <c r="N64" s="41">
        <f>[5]Elec!M12</f>
        <v>264.90053162148342</v>
      </c>
      <c r="O64" s="41"/>
      <c r="P64" s="42"/>
      <c r="Q64" s="41">
        <f>[5]Elec!P12</f>
        <v>297.77884560671276</v>
      </c>
      <c r="R64" s="42"/>
    </row>
    <row r="65" spans="2:19" x14ac:dyDescent="0.35">
      <c r="C65" t="s">
        <v>10</v>
      </c>
      <c r="D65" s="41" t="str">
        <f>[5]Elec!C13</f>
        <v>-</v>
      </c>
      <c r="E65" s="41" t="str">
        <f>[5]Elec!D13</f>
        <v>-</v>
      </c>
      <c r="F65" s="41" t="str">
        <f>[5]Elec!E13</f>
        <v>-</v>
      </c>
      <c r="G65" s="41" t="str">
        <f>[5]Elec!F13</f>
        <v>-</v>
      </c>
      <c r="H65" s="41" t="str">
        <f>[5]Elec!G13</f>
        <v>-</v>
      </c>
      <c r="I65" s="41"/>
      <c r="J65" s="41" t="str">
        <f>[5]Elec!I13</f>
        <v>-</v>
      </c>
      <c r="K65" s="41" t="str">
        <f>[5]Elec!J13</f>
        <v>-</v>
      </c>
      <c r="L65" s="41" t="str">
        <f>[5]Elec!K13</f>
        <v>-</v>
      </c>
      <c r="M65" s="41" t="str">
        <f>[5]Elec!L13</f>
        <v>-</v>
      </c>
      <c r="N65" s="41" t="str">
        <f>[5]Elec!M13</f>
        <v>-</v>
      </c>
      <c r="O65" s="41"/>
      <c r="P65" s="42"/>
      <c r="Q65" s="41" t="str">
        <f>[5]Elec!P13</f>
        <v>-</v>
      </c>
      <c r="R65" s="42"/>
    </row>
    <row r="66" spans="2:19" x14ac:dyDescent="0.35">
      <c r="C66" t="s">
        <v>11</v>
      </c>
      <c r="D66" s="41">
        <f>[5]Elec!C14</f>
        <v>738.08947724191398</v>
      </c>
      <c r="E66" s="41">
        <f>[5]Elec!D14</f>
        <v>837.61285550374407</v>
      </c>
      <c r="F66" s="41">
        <f>[5]Elec!E14</f>
        <v>933.99399005103351</v>
      </c>
      <c r="G66" s="41">
        <f>[5]Elec!F14</f>
        <v>1003.327258116941</v>
      </c>
      <c r="H66" s="41">
        <f>[5]Elec!G14</f>
        <v>1027.0684804829359</v>
      </c>
      <c r="I66" s="41"/>
      <c r="J66" s="41">
        <f>[5]Elec!I14</f>
        <v>873.05576302587906</v>
      </c>
      <c r="K66" s="41">
        <f>[5]Elec!J14</f>
        <v>1153.980985739865</v>
      </c>
      <c r="L66" s="41">
        <f>[5]Elec!K14</f>
        <v>1309.8339201745127</v>
      </c>
      <c r="M66" s="41">
        <f>[5]Elec!L14</f>
        <v>1427.4001864821953</v>
      </c>
      <c r="N66" s="41">
        <f>[5]Elec!M14</f>
        <v>1521.8258734628653</v>
      </c>
      <c r="O66" s="41"/>
      <c r="P66" s="42"/>
      <c r="Q66" s="41">
        <f>[5]Elec!P14</f>
        <v>414.75466005832607</v>
      </c>
      <c r="R66" s="42"/>
    </row>
    <row r="67" spans="2:19" x14ac:dyDescent="0.35">
      <c r="C67" t="s">
        <v>12</v>
      </c>
      <c r="D67" s="41">
        <f>[5]Elec!C15</f>
        <v>306.29061207021562</v>
      </c>
      <c r="E67" s="41">
        <f>[5]Elec!D15</f>
        <v>449.30114907115683</v>
      </c>
      <c r="F67" s="41">
        <f>[5]Elec!E15</f>
        <v>627.77428489621434</v>
      </c>
      <c r="G67" s="41">
        <f>[5]Elec!F15</f>
        <v>746.39891660422211</v>
      </c>
      <c r="H67" s="41">
        <f>[5]Elec!G15</f>
        <v>876.17662010205902</v>
      </c>
      <c r="I67" s="41"/>
      <c r="J67" s="41">
        <f>[5]Elec!I15</f>
        <v>448.84053632105588</v>
      </c>
      <c r="K67" s="41">
        <f>[5]Elec!J15</f>
        <v>741.55578931193031</v>
      </c>
      <c r="L67" s="41">
        <f>[5]Elec!K15</f>
        <v>848.45428556128979</v>
      </c>
      <c r="M67" s="41">
        <f>[5]Elec!L15</f>
        <v>920.70948606959348</v>
      </c>
      <c r="N67" s="41">
        <f>[5]Elec!M15</f>
        <v>1020.4957176256099</v>
      </c>
      <c r="O67" s="41"/>
      <c r="P67" s="42"/>
      <c r="Q67" s="41">
        <f>[5]Elec!P15</f>
        <v>140.87282731565557</v>
      </c>
      <c r="R67" s="42"/>
    </row>
    <row r="68" spans="2:19" x14ac:dyDescent="0.35">
      <c r="C68" t="s">
        <v>13</v>
      </c>
      <c r="D68" s="41" t="str">
        <f>[5]Elec!C16</f>
        <v>-</v>
      </c>
      <c r="E68" s="41" t="str">
        <f>[5]Elec!D16</f>
        <v>-</v>
      </c>
      <c r="F68" s="41" t="str">
        <f>[5]Elec!E16</f>
        <v>-</v>
      </c>
      <c r="G68" s="41" t="str">
        <f>[5]Elec!F16</f>
        <v>-</v>
      </c>
      <c r="H68" s="41" t="str">
        <f>[5]Elec!G16</f>
        <v>-</v>
      </c>
      <c r="I68" s="41"/>
      <c r="J68" s="41" t="str">
        <f>[5]Elec!I16</f>
        <v>-</v>
      </c>
      <c r="K68" s="41" t="str">
        <f>[5]Elec!J16</f>
        <v>-</v>
      </c>
      <c r="L68" s="41" t="str">
        <f>[5]Elec!K16</f>
        <v>-</v>
      </c>
      <c r="M68" s="41" t="str">
        <f>[5]Elec!L16</f>
        <v>-</v>
      </c>
      <c r="N68" s="41" t="str">
        <f>[5]Elec!M16</f>
        <v>-</v>
      </c>
      <c r="O68" s="41"/>
      <c r="P68" s="42"/>
      <c r="Q68" s="41" t="str">
        <f>[5]Elec!P16</f>
        <v>-</v>
      </c>
      <c r="R68" s="42"/>
    </row>
    <row r="69" spans="2:19" x14ac:dyDescent="0.35">
      <c r="C69" t="s">
        <v>14</v>
      </c>
      <c r="D69" s="41" t="str">
        <f>[5]Elec!C17</f>
        <v>-</v>
      </c>
      <c r="E69" s="41" t="str">
        <f>[5]Elec!D17</f>
        <v>-</v>
      </c>
      <c r="F69" s="41" t="str">
        <f>[5]Elec!E17</f>
        <v>-</v>
      </c>
      <c r="G69" s="41" t="str">
        <f>[5]Elec!F17</f>
        <v>-</v>
      </c>
      <c r="H69" s="41" t="str">
        <f>[5]Elec!G17</f>
        <v>-</v>
      </c>
      <c r="I69" s="41"/>
      <c r="J69" s="41" t="str">
        <f>[5]Elec!I17</f>
        <v>-</v>
      </c>
      <c r="K69" s="41" t="str">
        <f>[5]Elec!J17</f>
        <v>-</v>
      </c>
      <c r="L69" s="41" t="str">
        <f>[5]Elec!K17</f>
        <v>-</v>
      </c>
      <c r="M69" s="41" t="str">
        <f>[5]Elec!L17</f>
        <v>-</v>
      </c>
      <c r="N69" s="41" t="str">
        <f>[5]Elec!M17</f>
        <v>-</v>
      </c>
      <c r="O69" s="41"/>
      <c r="P69" s="42"/>
      <c r="Q69" s="41" t="str">
        <f>[5]Elec!P17</f>
        <v>-</v>
      </c>
      <c r="R69" s="42"/>
    </row>
    <row r="70" spans="2:19" x14ac:dyDescent="0.35">
      <c r="C70" t="s">
        <v>46</v>
      </c>
      <c r="D70" s="41">
        <f>[5]Elec!C18</f>
        <v>25.863162681742054</v>
      </c>
      <c r="E70" s="41">
        <f>[5]Elec!D18</f>
        <v>33.66006762189668</v>
      </c>
      <c r="F70" s="41">
        <f>[5]Elec!E18</f>
        <v>41.686308133032462</v>
      </c>
      <c r="G70" s="41">
        <f>[5]Elec!F18</f>
        <v>50.925385656023792</v>
      </c>
      <c r="H70" s="41">
        <f>[5]Elec!G18</f>
        <v>58.819509783798622</v>
      </c>
      <c r="I70" s="41"/>
      <c r="J70" s="41">
        <f>[5]Elec!I18</f>
        <v>24.668273571475087</v>
      </c>
      <c r="K70" s="41">
        <f>[5]Elec!J18</f>
        <v>32.215430794665096</v>
      </c>
      <c r="L70" s="41">
        <f>[5]Elec!K18</f>
        <v>39.621584958517339</v>
      </c>
      <c r="M70" s="41">
        <f>[5]Elec!L18</f>
        <v>49.871343222520181</v>
      </c>
      <c r="N70" s="41">
        <f>[5]Elec!M18</f>
        <v>57.827234727170584</v>
      </c>
      <c r="O70" s="41"/>
      <c r="P70" s="42"/>
      <c r="Q70" s="41">
        <f>[5]Elec!P18</f>
        <v>22.856931535475628</v>
      </c>
      <c r="R70" s="42"/>
    </row>
    <row r="71" spans="2:19" x14ac:dyDescent="0.35">
      <c r="C71" t="s">
        <v>16</v>
      </c>
      <c r="D71" s="41">
        <f>[5]Elec!C19</f>
        <v>4073.5262301740081</v>
      </c>
      <c r="E71" s="41">
        <f>[5]Elec!D19</f>
        <v>4245.4332466372889</v>
      </c>
      <c r="F71" s="41">
        <f>[5]Elec!E19</f>
        <v>4259.2549407016759</v>
      </c>
      <c r="G71" s="41">
        <f>[5]Elec!F19</f>
        <v>4347.2039180399288</v>
      </c>
      <c r="H71" s="41">
        <f>[5]Elec!G19</f>
        <v>4360.8429891499709</v>
      </c>
      <c r="I71" s="41"/>
      <c r="J71" s="41">
        <f>[5]Elec!I19</f>
        <v>4073.7792407002385</v>
      </c>
      <c r="K71" s="41">
        <f>[5]Elec!J19</f>
        <v>4247.5732549419572</v>
      </c>
      <c r="L71" s="41">
        <f>[5]Elec!K19</f>
        <v>4266.575071925311</v>
      </c>
      <c r="M71" s="41">
        <f>[5]Elec!L19</f>
        <v>4356.7727839833324</v>
      </c>
      <c r="N71" s="41">
        <f>[5]Elec!M19</f>
        <v>4381.7925726545345</v>
      </c>
      <c r="O71" s="41"/>
      <c r="P71" s="42"/>
      <c r="Q71" s="41">
        <f>[5]Elec!P19</f>
        <v>3939.151163786878</v>
      </c>
      <c r="R71" s="42"/>
    </row>
    <row r="72" spans="2:19" x14ac:dyDescent="0.35">
      <c r="B72" t="s">
        <v>115</v>
      </c>
      <c r="C72" t="s">
        <v>0</v>
      </c>
      <c r="D72" s="41"/>
      <c r="E72" s="41">
        <f>[6]Elec!D3</f>
        <v>628.48204764948002</v>
      </c>
      <c r="F72" s="41">
        <f>[6]Elec!E3</f>
        <v>486.52114213466399</v>
      </c>
      <c r="G72" s="41">
        <f>[6]Elec!F3</f>
        <v>473.79972997115999</v>
      </c>
      <c r="H72" s="41">
        <f>[6]Elec!G3</f>
        <v>450.27226298925603</v>
      </c>
      <c r="I72" s="41">
        <f>[6]Elec!H3</f>
        <v>228.912165680328</v>
      </c>
      <c r="J72" s="41"/>
      <c r="K72" s="41">
        <f>[6]Elec!J3</f>
        <v>733.72959353928002</v>
      </c>
      <c r="L72" s="41">
        <f>[6]Elec!K3</f>
        <v>660.34714714899599</v>
      </c>
      <c r="M72" s="41">
        <f>[6]Elec!L3</f>
        <v>615.80706986107498</v>
      </c>
      <c r="N72" s="41">
        <f>[6]Elec!M3</f>
        <v>494.89981687630103</v>
      </c>
      <c r="O72" s="41">
        <f>[6]Elec!N3</f>
        <v>339.51913622386201</v>
      </c>
      <c r="P72" s="42"/>
      <c r="Q72" s="41"/>
      <c r="R72" s="42"/>
      <c r="S72" t="s">
        <v>117</v>
      </c>
    </row>
    <row r="73" spans="2:19" x14ac:dyDescent="0.35">
      <c r="C73" t="s">
        <v>1</v>
      </c>
      <c r="D73" s="41"/>
      <c r="E73" s="41">
        <f>[6]Elec!D4</f>
        <v>0</v>
      </c>
      <c r="F73" s="41">
        <f>[6]Elec!E4</f>
        <v>0</v>
      </c>
      <c r="G73" s="41">
        <f>[6]Elec!F4</f>
        <v>0</v>
      </c>
      <c r="H73" s="41">
        <f>[6]Elec!G4</f>
        <v>0</v>
      </c>
      <c r="I73" s="41">
        <f>[6]Elec!H4</f>
        <v>0</v>
      </c>
      <c r="J73" s="41"/>
      <c r="K73" s="41">
        <f>[6]Elec!J4</f>
        <v>0</v>
      </c>
      <c r="L73" s="41">
        <f>[6]Elec!K4</f>
        <v>0</v>
      </c>
      <c r="M73" s="41">
        <f>[6]Elec!L4</f>
        <v>0</v>
      </c>
      <c r="N73" s="41">
        <f>[6]Elec!M4</f>
        <v>0</v>
      </c>
      <c r="O73" s="41">
        <f>[6]Elec!N4</f>
        <v>0</v>
      </c>
      <c r="P73" s="42"/>
      <c r="Q73" s="41"/>
      <c r="R73" s="42"/>
    </row>
    <row r="74" spans="2:19" x14ac:dyDescent="0.35">
      <c r="C74" t="s">
        <v>2</v>
      </c>
      <c r="D74" s="41"/>
      <c r="E74" s="41">
        <f>[6]Elec!D5</f>
        <v>304.93052316701198</v>
      </c>
      <c r="F74" s="41">
        <f>[6]Elec!E5</f>
        <v>324.51201607532801</v>
      </c>
      <c r="G74" s="41">
        <f>[6]Elec!F5</f>
        <v>342.00028851907001</v>
      </c>
      <c r="H74" s="41">
        <f>[6]Elec!G5</f>
        <v>344.81091050331901</v>
      </c>
      <c r="I74" s="41">
        <f>[6]Elec!H5</f>
        <v>345.99100203068804</v>
      </c>
      <c r="J74" s="41"/>
      <c r="K74" s="41">
        <f>[6]Elec!J5</f>
        <v>302.75233022717396</v>
      </c>
      <c r="L74" s="41">
        <f>[6]Elec!K5</f>
        <v>328.65334831989401</v>
      </c>
      <c r="M74" s="41">
        <f>[6]Elec!L5</f>
        <v>345.70007669773798</v>
      </c>
      <c r="N74" s="41">
        <f>[6]Elec!M5</f>
        <v>344.59171442073603</v>
      </c>
      <c r="O74" s="41">
        <f>[6]Elec!N5</f>
        <v>346.66610433580303</v>
      </c>
      <c r="P74" s="42"/>
      <c r="Q74" s="41"/>
      <c r="R74" s="42"/>
    </row>
    <row r="75" spans="2:19" x14ac:dyDescent="0.35">
      <c r="C75" t="s">
        <v>3</v>
      </c>
      <c r="D75" s="41"/>
      <c r="E75" s="41">
        <f>[6]Elec!D6</f>
        <v>37.748536098919999</v>
      </c>
      <c r="F75" s="41">
        <f>[6]Elec!E6</f>
        <v>38.902122260994005</v>
      </c>
      <c r="G75" s="41">
        <f>[6]Elec!F6</f>
        <v>39.285430059722998</v>
      </c>
      <c r="H75" s="41">
        <f>[6]Elec!G6</f>
        <v>43.037664481967994</v>
      </c>
      <c r="I75" s="41">
        <f>[6]Elec!H6</f>
        <v>47.495178993970008</v>
      </c>
      <c r="J75" s="41"/>
      <c r="K75" s="41">
        <f>[6]Elec!J6</f>
        <v>38.414524655541996</v>
      </c>
      <c r="L75" s="41">
        <f>[6]Elec!K6</f>
        <v>37.190284751170999</v>
      </c>
      <c r="M75" s="41">
        <f>[6]Elec!L6</f>
        <v>36.529267788141993</v>
      </c>
      <c r="N75" s="41">
        <f>[6]Elec!M6</f>
        <v>34.872311046599002</v>
      </c>
      <c r="O75" s="41">
        <f>[6]Elec!N6</f>
        <v>33.621564103406001</v>
      </c>
      <c r="P75" s="42"/>
      <c r="Q75" s="41"/>
      <c r="R75" s="42"/>
    </row>
    <row r="76" spans="2:19" x14ac:dyDescent="0.35">
      <c r="C76" t="s">
        <v>4</v>
      </c>
      <c r="D76" s="41"/>
      <c r="E76" s="41">
        <f>[6]Elec!D7</f>
        <v>0</v>
      </c>
      <c r="F76" s="41">
        <f>[6]Elec!E7</f>
        <v>0</v>
      </c>
      <c r="G76" s="41">
        <f>[6]Elec!F7</f>
        <v>0</v>
      </c>
      <c r="H76" s="41">
        <f>[6]Elec!G7</f>
        <v>0</v>
      </c>
      <c r="I76" s="41">
        <f>[6]Elec!H7</f>
        <v>0</v>
      </c>
      <c r="J76" s="41"/>
      <c r="K76" s="41">
        <f>[6]Elec!J7</f>
        <v>0</v>
      </c>
      <c r="L76" s="41">
        <f>[6]Elec!K7</f>
        <v>0</v>
      </c>
      <c r="M76" s="41">
        <f>[6]Elec!L7</f>
        <v>0</v>
      </c>
      <c r="N76" s="41">
        <f>[6]Elec!M7</f>
        <v>0</v>
      </c>
      <c r="O76" s="41">
        <f>[6]Elec!N7</f>
        <v>0</v>
      </c>
      <c r="P76" s="42"/>
      <c r="Q76" s="41"/>
      <c r="R76" s="42"/>
    </row>
    <row r="77" spans="2:19" x14ac:dyDescent="0.35">
      <c r="C77" t="s">
        <v>5</v>
      </c>
      <c r="D77" s="41"/>
      <c r="E77" s="41">
        <f>[6]Elec!D8</f>
        <v>554.08002080449307</v>
      </c>
      <c r="F77" s="41">
        <f>[6]Elec!E8</f>
        <v>465.90355725643713</v>
      </c>
      <c r="G77" s="41">
        <f>[6]Elec!F8</f>
        <v>332.96148787083104</v>
      </c>
      <c r="H77" s="41">
        <f>[6]Elec!G8</f>
        <v>276.464390595851</v>
      </c>
      <c r="I77" s="41">
        <f>[6]Elec!H8</f>
        <v>163.08760313579896</v>
      </c>
      <c r="J77" s="41"/>
      <c r="K77" s="41">
        <f>[6]Elec!J8</f>
        <v>242.78762978746306</v>
      </c>
      <c r="L77" s="41">
        <f>[6]Elec!K8</f>
        <v>44.380461521075993</v>
      </c>
      <c r="M77" s="41">
        <f>[6]Elec!L8</f>
        <v>24.156633179226006</v>
      </c>
      <c r="N77" s="41">
        <f>[6]Elec!M8</f>
        <v>18.237632648376003</v>
      </c>
      <c r="O77" s="41">
        <f>[6]Elec!N8</f>
        <v>3.9556141226429999</v>
      </c>
      <c r="P77" s="42"/>
      <c r="Q77" s="41"/>
      <c r="R77" s="42"/>
    </row>
    <row r="78" spans="2:19" x14ac:dyDescent="0.35">
      <c r="C78" t="s">
        <v>6</v>
      </c>
      <c r="D78" s="41"/>
      <c r="E78" s="41">
        <f>[6]Elec!D9</f>
        <v>3.7867657298880002</v>
      </c>
      <c r="F78" s="41">
        <f>[6]Elec!E9</f>
        <v>3.7867657298880002</v>
      </c>
      <c r="G78" s="41">
        <f>[6]Elec!F9</f>
        <v>3.7867657298880002</v>
      </c>
      <c r="H78" s="41">
        <f>[6]Elec!G9</f>
        <v>3.7867657298880002</v>
      </c>
      <c r="I78" s="41">
        <f>[6]Elec!H9</f>
        <v>3.7867657298880002</v>
      </c>
      <c r="J78" s="41"/>
      <c r="K78" s="41">
        <f>[6]Elec!J9</f>
        <v>65.855895845160006</v>
      </c>
      <c r="L78" s="41">
        <f>[6]Elec!K9</f>
        <v>75.239413491047998</v>
      </c>
      <c r="M78" s="41">
        <f>[6]Elec!L9</f>
        <v>54.637843876271994</v>
      </c>
      <c r="N78" s="41">
        <f>[6]Elec!M9</f>
        <v>4.1243184926640009</v>
      </c>
      <c r="O78" s="41">
        <f>[6]Elec!N9</f>
        <v>2.1695472420719999</v>
      </c>
      <c r="P78" s="42"/>
      <c r="Q78" s="41"/>
      <c r="R78" s="42"/>
    </row>
    <row r="79" spans="2:19" x14ac:dyDescent="0.35">
      <c r="C79" t="s">
        <v>7</v>
      </c>
      <c r="D79" s="41"/>
      <c r="E79" s="41">
        <f>[6]Elec!D10</f>
        <v>1659.3104966768642</v>
      </c>
      <c r="F79" s="41">
        <f>[6]Elec!E10</f>
        <v>1736.3043160784719</v>
      </c>
      <c r="G79" s="41">
        <f>[6]Elec!F10</f>
        <v>1677.87827732644</v>
      </c>
      <c r="H79" s="41">
        <f>[6]Elec!G10</f>
        <v>1550.849766526921</v>
      </c>
      <c r="I79" s="41">
        <f>[6]Elec!H10</f>
        <v>1498.4718595558331</v>
      </c>
      <c r="J79" s="41"/>
      <c r="K79" s="41">
        <f>[6]Elec!J10</f>
        <v>1676.5253190707781</v>
      </c>
      <c r="L79" s="41">
        <f>[6]Elec!K10</f>
        <v>1280.9721737562929</v>
      </c>
      <c r="M79" s="41">
        <f>[6]Elec!L10</f>
        <v>1054.519338140525</v>
      </c>
      <c r="N79" s="41">
        <f>[6]Elec!M10</f>
        <v>884.95545371118499</v>
      </c>
      <c r="O79" s="41">
        <f>[6]Elec!N10</f>
        <v>776.10531886311992</v>
      </c>
      <c r="P79" s="42"/>
      <c r="Q79" s="41"/>
      <c r="R79" s="42"/>
    </row>
    <row r="80" spans="2:19" x14ac:dyDescent="0.35">
      <c r="C80" t="s">
        <v>8</v>
      </c>
      <c r="D80" s="41"/>
      <c r="E80" s="41">
        <f>[6]Elec!D11</f>
        <v>24.402802154304002</v>
      </c>
      <c r="F80" s="41">
        <f>[6]Elec!E11</f>
        <v>24.402802154304002</v>
      </c>
      <c r="G80" s="41">
        <f>[6]Elec!F11</f>
        <v>21.980210010756</v>
      </c>
      <c r="H80" s="41">
        <f>[6]Elec!G11</f>
        <v>13.397489422433001</v>
      </c>
      <c r="I80" s="41">
        <f>[6]Elec!H11</f>
        <v>10.919436104515</v>
      </c>
      <c r="J80" s="41"/>
      <c r="K80" s="41">
        <f>[6]Elec!J11</f>
        <v>49.545060596784005</v>
      </c>
      <c r="L80" s="41">
        <f>[6]Elec!K11</f>
        <v>77.159969978495994</v>
      </c>
      <c r="M80" s="41">
        <f>[6]Elec!L11</f>
        <v>77.159969978495994</v>
      </c>
      <c r="N80" s="41">
        <f>[6]Elec!M11</f>
        <v>41.722064141095998</v>
      </c>
      <c r="O80" s="41">
        <f>[6]Elec!N11</f>
        <v>39.368069411496002</v>
      </c>
      <c r="P80" s="42"/>
      <c r="Q80" s="41"/>
      <c r="R80" s="42"/>
    </row>
    <row r="81" spans="2:18" x14ac:dyDescent="0.35">
      <c r="C81" t="s">
        <v>9</v>
      </c>
      <c r="D81" s="41"/>
      <c r="E81" s="41">
        <f>[6]Elec!D12</f>
        <v>131.86675698600601</v>
      </c>
      <c r="F81" s="41">
        <f>[6]Elec!E12</f>
        <v>146.533921938231</v>
      </c>
      <c r="G81" s="41">
        <f>[6]Elec!F12</f>
        <v>138.32808488757101</v>
      </c>
      <c r="H81" s="41">
        <f>[6]Elec!G12</f>
        <v>147.09555896741398</v>
      </c>
      <c r="I81" s="41">
        <f>[6]Elec!H12</f>
        <v>168.138948894522</v>
      </c>
      <c r="J81" s="41"/>
      <c r="K81" s="41">
        <f>[6]Elec!J12</f>
        <v>77.794003209897994</v>
      </c>
      <c r="L81" s="41">
        <f>[6]Elec!K12</f>
        <v>60.508251045455999</v>
      </c>
      <c r="M81" s="41">
        <f>[6]Elec!L12</f>
        <v>35.268185660796</v>
      </c>
      <c r="N81" s="41">
        <f>[6]Elec!M12</f>
        <v>46.170307402168</v>
      </c>
      <c r="O81" s="41">
        <f>[6]Elec!N12</f>
        <v>61.203816560618996</v>
      </c>
      <c r="P81" s="42"/>
      <c r="Q81" s="41"/>
      <c r="R81" s="42"/>
    </row>
    <row r="82" spans="2:18" x14ac:dyDescent="0.35">
      <c r="C82" t="s">
        <v>10</v>
      </c>
      <c r="D82" s="41"/>
      <c r="E82" s="41">
        <f>[6]Elec!D13</f>
        <v>0</v>
      </c>
      <c r="F82" s="41">
        <f>[6]Elec!E13</f>
        <v>0</v>
      </c>
      <c r="G82" s="41">
        <f>[6]Elec!F13</f>
        <v>0</v>
      </c>
      <c r="H82" s="41">
        <f>[6]Elec!G13</f>
        <v>0</v>
      </c>
      <c r="I82" s="41">
        <f>[6]Elec!H13</f>
        <v>0</v>
      </c>
      <c r="J82" s="41"/>
      <c r="K82" s="41">
        <f>[6]Elec!J13</f>
        <v>0</v>
      </c>
      <c r="L82" s="41">
        <f>[6]Elec!K13</f>
        <v>0</v>
      </c>
      <c r="M82" s="41">
        <f>[6]Elec!L13</f>
        <v>0</v>
      </c>
      <c r="N82" s="41">
        <f>[6]Elec!M13</f>
        <v>0</v>
      </c>
      <c r="O82" s="41">
        <f>[6]Elec!N13</f>
        <v>0</v>
      </c>
      <c r="P82" s="42"/>
      <c r="Q82" s="41"/>
      <c r="R82" s="42"/>
    </row>
    <row r="83" spans="2:18" x14ac:dyDescent="0.35">
      <c r="C83" t="s">
        <v>11</v>
      </c>
      <c r="D83" s="41"/>
      <c r="E83" s="41">
        <f>[6]Elec!D14</f>
        <v>712.35042445978252</v>
      </c>
      <c r="F83" s="41">
        <f>[6]Elec!E14</f>
        <v>919.46118207301788</v>
      </c>
      <c r="G83" s="41">
        <f>[6]Elec!F14</f>
        <v>1292.6458827827071</v>
      </c>
      <c r="H83" s="41">
        <f>[6]Elec!G14</f>
        <v>1678.7560317632331</v>
      </c>
      <c r="I83" s="41">
        <f>[6]Elec!H14</f>
        <v>2198.172325551528</v>
      </c>
      <c r="J83" s="41"/>
      <c r="K83" s="41">
        <f>[6]Elec!J14</f>
        <v>844.09715084927473</v>
      </c>
      <c r="L83" s="41">
        <f>[6]Elec!K14</f>
        <v>1500.2992144300722</v>
      </c>
      <c r="M83" s="41">
        <f>[6]Elec!L14</f>
        <v>1906.9667169707182</v>
      </c>
      <c r="N83" s="41">
        <f>[6]Elec!M14</f>
        <v>2433.2366987548007</v>
      </c>
      <c r="O83" s="41">
        <f>[6]Elec!N14</f>
        <v>2824.335562481559</v>
      </c>
      <c r="P83" s="42"/>
      <c r="Q83" s="41"/>
      <c r="R83" s="42"/>
    </row>
    <row r="84" spans="2:18" x14ac:dyDescent="0.35">
      <c r="C84" t="s">
        <v>12</v>
      </c>
      <c r="D84" s="41"/>
      <c r="E84" s="41">
        <f>[6]Elec!D15</f>
        <v>348.8612526442613</v>
      </c>
      <c r="F84" s="41">
        <f>[6]Elec!E15</f>
        <v>529.81885761067963</v>
      </c>
      <c r="G84" s="41">
        <f>[6]Elec!F15</f>
        <v>645.02879368190452</v>
      </c>
      <c r="H84" s="41">
        <f>[6]Elec!G15</f>
        <v>763.94378990933558</v>
      </c>
      <c r="I84" s="41">
        <f>[6]Elec!H15</f>
        <v>938.6871748523356</v>
      </c>
      <c r="J84" s="41"/>
      <c r="K84" s="41">
        <f>[6]Elec!J15</f>
        <v>386.07424052751423</v>
      </c>
      <c r="L84" s="41">
        <f>[6]Elec!K15</f>
        <v>642.72844929617963</v>
      </c>
      <c r="M84" s="41">
        <f>[6]Elec!L15</f>
        <v>882.77119763239955</v>
      </c>
      <c r="N84" s="41">
        <f>[6]Elec!M15</f>
        <v>1066.7187008871124</v>
      </c>
      <c r="O84" s="41">
        <f>[6]Elec!N15</f>
        <v>1329.7699330662865</v>
      </c>
      <c r="P84" s="42"/>
      <c r="Q84" s="41"/>
      <c r="R84" s="42"/>
    </row>
    <row r="85" spans="2:18" x14ac:dyDescent="0.35">
      <c r="C85" t="s">
        <v>13</v>
      </c>
      <c r="D85" s="41"/>
      <c r="E85" s="41">
        <f>[6]Elec!D16</f>
        <v>102.88620040973601</v>
      </c>
      <c r="F85" s="41">
        <f>[6]Elec!E16</f>
        <v>131.215656790716</v>
      </c>
      <c r="G85" s="41">
        <f>[6]Elec!F16</f>
        <v>163.09735594639102</v>
      </c>
      <c r="H85" s="41">
        <f>[6]Elec!G16</f>
        <v>197.442984427683</v>
      </c>
      <c r="I85" s="41">
        <f>[6]Elec!H16</f>
        <v>234.882818206466</v>
      </c>
      <c r="J85" s="41"/>
      <c r="K85" s="41">
        <f>[6]Elec!J16</f>
        <v>102.88620040973601</v>
      </c>
      <c r="L85" s="41">
        <f>[6]Elec!K16</f>
        <v>131.215656790716</v>
      </c>
      <c r="M85" s="41">
        <f>[6]Elec!L16</f>
        <v>163.09735594639102</v>
      </c>
      <c r="N85" s="41">
        <f>[6]Elec!M16</f>
        <v>197.442984427683</v>
      </c>
      <c r="O85" s="41">
        <f>[6]Elec!N16</f>
        <v>234.882818206466</v>
      </c>
      <c r="P85" s="42"/>
      <c r="Q85" s="41"/>
      <c r="R85" s="42"/>
    </row>
    <row r="86" spans="2:18" x14ac:dyDescent="0.35">
      <c r="C86" t="s">
        <v>14</v>
      </c>
      <c r="D86" s="41"/>
      <c r="E86" s="41">
        <f>[6]Elec!D17</f>
        <v>0</v>
      </c>
      <c r="F86" s="41">
        <f>[6]Elec!E17</f>
        <v>0</v>
      </c>
      <c r="G86" s="41">
        <f>[6]Elec!F17</f>
        <v>0</v>
      </c>
      <c r="H86" s="41">
        <f>[6]Elec!G17</f>
        <v>0</v>
      </c>
      <c r="I86" s="41">
        <f>[6]Elec!H17</f>
        <v>0</v>
      </c>
      <c r="J86" s="41"/>
      <c r="K86" s="41">
        <f>[6]Elec!J17</f>
        <v>0</v>
      </c>
      <c r="L86" s="41">
        <f>[6]Elec!K17</f>
        <v>0</v>
      </c>
      <c r="M86" s="41">
        <f>[6]Elec!L17</f>
        <v>0</v>
      </c>
      <c r="N86" s="41">
        <f>[6]Elec!M17</f>
        <v>0</v>
      </c>
      <c r="O86" s="41">
        <f>[6]Elec!N17</f>
        <v>0</v>
      </c>
      <c r="P86" s="42"/>
      <c r="Q86" s="41"/>
      <c r="R86" s="42"/>
    </row>
    <row r="87" spans="2:18" x14ac:dyDescent="0.35">
      <c r="C87" t="s">
        <v>46</v>
      </c>
      <c r="D87" s="41"/>
      <c r="E87" s="41">
        <f>[6]Elec!D18</f>
        <v>29.425405503298002</v>
      </c>
      <c r="F87" s="41">
        <f>[6]Elec!E18</f>
        <v>29.357801428881999</v>
      </c>
      <c r="G87" s="41">
        <f>[6]Elec!F18</f>
        <v>28.947305707958996</v>
      </c>
      <c r="H87" s="41">
        <f>[6]Elec!G18</f>
        <v>28.954925753987002</v>
      </c>
      <c r="I87" s="41">
        <f>[6]Elec!H18</f>
        <v>28.810171960273003</v>
      </c>
      <c r="J87" s="41"/>
      <c r="K87" s="41">
        <f>[6]Elec!J18</f>
        <v>29.359927696479996</v>
      </c>
      <c r="L87" s="41">
        <f>[6]Elec!K18</f>
        <v>29.012795916302004</v>
      </c>
      <c r="M87" s="41">
        <f>[6]Elec!L18</f>
        <v>27.534292991016002</v>
      </c>
      <c r="N87" s="41">
        <f>[6]Elec!M18</f>
        <v>26.803394953708001</v>
      </c>
      <c r="O87" s="41">
        <f>[6]Elec!N18</f>
        <v>25.799958690114998</v>
      </c>
      <c r="P87" s="42"/>
      <c r="Q87" s="41"/>
      <c r="R87" s="42"/>
    </row>
    <row r="88" spans="2:18" x14ac:dyDescent="0.35">
      <c r="C88" t="s">
        <v>16</v>
      </c>
      <c r="D88" s="41"/>
      <c r="E88" s="41">
        <f>[6]Elec!D19</f>
        <v>4480.870432310433</v>
      </c>
      <c r="F88" s="41">
        <f>[6]Elec!E19</f>
        <v>4773.8190823954938</v>
      </c>
      <c r="G88" s="41">
        <f>[6]Elec!F19</f>
        <v>5079.4458113690107</v>
      </c>
      <c r="H88" s="41">
        <f>[6]Elec!G19</f>
        <v>5396.901416075847</v>
      </c>
      <c r="I88" s="41">
        <f>[6]Elec!H19</f>
        <v>5748.881173425656</v>
      </c>
      <c r="J88" s="41"/>
      <c r="K88" s="41">
        <f>[6]Elec!J19</f>
        <v>4544.5024210690963</v>
      </c>
      <c r="L88" s="41">
        <f>[6]Elec!K19</f>
        <v>4890.6424850110943</v>
      </c>
      <c r="M88" s="41">
        <f>[6]Elec!L19</f>
        <v>5264.848422578566</v>
      </c>
      <c r="N88" s="41">
        <f>[6]Elec!M19</f>
        <v>5628.1619978269509</v>
      </c>
      <c r="O88" s="41">
        <f>[6]Elec!N19</f>
        <v>6070.8343967629335</v>
      </c>
      <c r="P88" s="42"/>
      <c r="Q88" s="41"/>
      <c r="R88" s="42"/>
    </row>
    <row r="89" spans="2:18" x14ac:dyDescent="0.35">
      <c r="B89" t="s">
        <v>57</v>
      </c>
      <c r="C89" t="s">
        <v>0</v>
      </c>
      <c r="D89" s="41">
        <f>[7]Elec!C3</f>
        <v>722.04174759050261</v>
      </c>
      <c r="E89" s="41">
        <f>[7]Elec!D3</f>
        <v>509.54177865062422</v>
      </c>
      <c r="F89" s="41">
        <f>[7]Elec!E3</f>
        <v>67.845943403904002</v>
      </c>
      <c r="G89" s="41">
        <f>[7]Elec!F3</f>
        <v>58.336212566313002</v>
      </c>
      <c r="H89" s="41">
        <f>[7]Elec!G3</f>
        <v>32.455025523579998</v>
      </c>
      <c r="I89" s="41">
        <f>[7]Elec!H3</f>
        <v>32.270034130943998</v>
      </c>
      <c r="J89" s="41">
        <f>[7]Elec!I3</f>
        <v>730.2017531606889</v>
      </c>
      <c r="K89" s="41">
        <f>[7]Elec!J3</f>
        <v>677.9494640645529</v>
      </c>
      <c r="L89" s="41">
        <f>[7]Elec!K3</f>
        <v>75.806939614127984</v>
      </c>
      <c r="M89" s="41">
        <f>[7]Elec!L3</f>
        <v>49.730634338683998</v>
      </c>
      <c r="N89" s="41">
        <f>[7]Elec!M3</f>
        <v>7.6875916415039995</v>
      </c>
      <c r="O89" s="41">
        <f>[7]Elec!N3</f>
        <v>7.6875916415039995</v>
      </c>
      <c r="P89" s="42"/>
      <c r="Q89" s="41"/>
      <c r="R89" s="42"/>
    </row>
    <row r="90" spans="2:18" x14ac:dyDescent="0.35">
      <c r="C90" t="s">
        <v>1</v>
      </c>
      <c r="D90" s="41">
        <f>[7]Elec!C4</f>
        <v>0</v>
      </c>
      <c r="E90" s="41">
        <f>[7]Elec!D4</f>
        <v>0</v>
      </c>
      <c r="F90" s="41">
        <f>[7]Elec!E4</f>
        <v>0</v>
      </c>
      <c r="G90" s="41">
        <f>[7]Elec!F4</f>
        <v>0</v>
      </c>
      <c r="H90" s="41">
        <f>[7]Elec!G4</f>
        <v>0</v>
      </c>
      <c r="I90" s="41">
        <f>[7]Elec!H4</f>
        <v>0</v>
      </c>
      <c r="J90" s="41">
        <f>[7]Elec!I4</f>
        <v>0</v>
      </c>
      <c r="K90" s="41">
        <f>[7]Elec!J4</f>
        <v>0</v>
      </c>
      <c r="L90" s="41">
        <f>[7]Elec!K4</f>
        <v>0</v>
      </c>
      <c r="M90" s="41">
        <f>[7]Elec!L4</f>
        <v>0</v>
      </c>
      <c r="N90" s="41">
        <f>[7]Elec!M4</f>
        <v>0</v>
      </c>
      <c r="O90" s="41">
        <f>[7]Elec!N4</f>
        <v>0</v>
      </c>
      <c r="P90" s="42"/>
      <c r="Q90" s="41"/>
      <c r="R90" s="42"/>
    </row>
    <row r="91" spans="2:18" x14ac:dyDescent="0.35">
      <c r="C91" t="s">
        <v>2</v>
      </c>
      <c r="D91" s="41">
        <f>[7]Elec!C5</f>
        <v>308.04937535191215</v>
      </c>
      <c r="E91" s="41">
        <f>[7]Elec!D5</f>
        <v>313.1641188053477</v>
      </c>
      <c r="F91" s="41">
        <f>[7]Elec!E5</f>
        <v>310.64807083535914</v>
      </c>
      <c r="G91" s="41">
        <f>[7]Elec!F5</f>
        <v>310.50784875142278</v>
      </c>
      <c r="H91" s="41">
        <f>[7]Elec!G5</f>
        <v>309.51546534103653</v>
      </c>
      <c r="I91" s="41">
        <f>[7]Elec!H5</f>
        <v>308.19938014207537</v>
      </c>
      <c r="J91" s="41">
        <f>[7]Elec!I5</f>
        <v>302.44845404034936</v>
      </c>
      <c r="K91" s="41">
        <f>[7]Elec!J5</f>
        <v>319.55456404809911</v>
      </c>
      <c r="L91" s="41">
        <f>[7]Elec!K5</f>
        <v>316.09579654330616</v>
      </c>
      <c r="M91" s="41">
        <f>[7]Elec!L5</f>
        <v>315.86836593695546</v>
      </c>
      <c r="N91" s="41">
        <f>[7]Elec!M5</f>
        <v>182.43578039281496</v>
      </c>
      <c r="O91" s="41">
        <f>[7]Elec!N5</f>
        <v>209.83397557914438</v>
      </c>
      <c r="P91" s="42"/>
      <c r="Q91" s="41"/>
      <c r="R91" s="42"/>
    </row>
    <row r="92" spans="2:18" x14ac:dyDescent="0.35">
      <c r="C92" t="s">
        <v>3</v>
      </c>
      <c r="D92" s="41">
        <f>[7]Elec!C6</f>
        <v>41.021870196971044</v>
      </c>
      <c r="E92" s="41">
        <f>[7]Elec!D6</f>
        <v>41.780503020337029</v>
      </c>
      <c r="F92" s="41">
        <f>[7]Elec!E6</f>
        <v>42.455761395414029</v>
      </c>
      <c r="G92" s="41">
        <f>[7]Elec!F6</f>
        <v>44.66281592082904</v>
      </c>
      <c r="H92" s="41">
        <f>[7]Elec!G6</f>
        <v>47.208888344567022</v>
      </c>
      <c r="I92" s="41">
        <f>[7]Elec!H6</f>
        <v>46.346061170079032</v>
      </c>
      <c r="J92" s="41">
        <f>[7]Elec!I6</f>
        <v>40.533748658272039</v>
      </c>
      <c r="K92" s="41">
        <f>[7]Elec!J6</f>
        <v>40.349152724579035</v>
      </c>
      <c r="L92" s="41">
        <f>[7]Elec!K6</f>
        <v>40.342597297805028</v>
      </c>
      <c r="M92" s="41">
        <f>[7]Elec!L6</f>
        <v>37.588080348041025</v>
      </c>
      <c r="N92" s="41">
        <f>[7]Elec!M6</f>
        <v>15.127466490764006</v>
      </c>
      <c r="O92" s="41">
        <f>[7]Elec!N6</f>
        <v>21.739543892778986</v>
      </c>
      <c r="P92" s="42"/>
      <c r="Q92" s="41"/>
      <c r="R92" s="42"/>
    </row>
    <row r="93" spans="2:18" x14ac:dyDescent="0.35">
      <c r="C93" t="s">
        <v>4</v>
      </c>
      <c r="D93" s="41">
        <f>[7]Elec!C7</f>
        <v>0</v>
      </c>
      <c r="E93" s="41">
        <f>[7]Elec!D7</f>
        <v>0</v>
      </c>
      <c r="F93" s="41">
        <f>[7]Elec!E7</f>
        <v>0</v>
      </c>
      <c r="G93" s="41">
        <f>[7]Elec!F7</f>
        <v>0</v>
      </c>
      <c r="H93" s="41">
        <f>[7]Elec!G7</f>
        <v>0</v>
      </c>
      <c r="I93" s="41">
        <f>[7]Elec!H7</f>
        <v>0</v>
      </c>
      <c r="J93" s="41">
        <f>[7]Elec!I7</f>
        <v>0</v>
      </c>
      <c r="K93" s="41">
        <f>[7]Elec!J7</f>
        <v>0</v>
      </c>
      <c r="L93" s="41">
        <f>[7]Elec!K7</f>
        <v>0</v>
      </c>
      <c r="M93" s="41">
        <f>[7]Elec!L7</f>
        <v>0</v>
      </c>
      <c r="N93" s="41">
        <f>[7]Elec!M7</f>
        <v>0</v>
      </c>
      <c r="O93" s="41">
        <f>[7]Elec!N7</f>
        <v>0</v>
      </c>
      <c r="P93" s="42"/>
      <c r="Q93" s="41"/>
      <c r="R93" s="42"/>
    </row>
    <row r="94" spans="2:18" x14ac:dyDescent="0.35">
      <c r="C94" t="s">
        <v>5</v>
      </c>
      <c r="D94" s="41">
        <f>[7]Elec!C8</f>
        <v>486.02101435707402</v>
      </c>
      <c r="E94" s="41">
        <f>[7]Elec!D8</f>
        <v>361.75902028209003</v>
      </c>
      <c r="F94" s="41">
        <f>[7]Elec!E8</f>
        <v>333.60048209684095</v>
      </c>
      <c r="G94" s="41">
        <f>[7]Elec!F8</f>
        <v>154.88581411514599</v>
      </c>
      <c r="H94" s="41">
        <f>[7]Elec!G8</f>
        <v>84.152879192336016</v>
      </c>
      <c r="I94" s="41">
        <f>[7]Elec!H8</f>
        <v>54.011397641848994</v>
      </c>
      <c r="J94" s="41">
        <f>[7]Elec!I8</f>
        <v>512.76594314723923</v>
      </c>
      <c r="K94" s="41">
        <f>[7]Elec!J8</f>
        <v>198.30435250756994</v>
      </c>
      <c r="L94" s="41">
        <f>[7]Elec!K8</f>
        <v>143.31146876299007</v>
      </c>
      <c r="M94" s="41">
        <f>[7]Elec!L8</f>
        <v>75.860589472972975</v>
      </c>
      <c r="N94" s="41">
        <f>[7]Elec!M8</f>
        <v>1.1667632253810001</v>
      </c>
      <c r="O94" s="41">
        <f>[7]Elec!N8</f>
        <v>1.1534576179210001</v>
      </c>
      <c r="P94" s="42"/>
      <c r="Q94" s="41"/>
      <c r="R94" s="42"/>
    </row>
    <row r="95" spans="2:18" x14ac:dyDescent="0.35">
      <c r="C95" t="s">
        <v>6</v>
      </c>
      <c r="D95" s="41">
        <f>[7]Elec!C9</f>
        <v>16.967618495208001</v>
      </c>
      <c r="E95" s="41">
        <f>[7]Elec!D9</f>
        <v>16.967618495208001</v>
      </c>
      <c r="F95" s="41">
        <f>[7]Elec!E9</f>
        <v>16.967618495208001</v>
      </c>
      <c r="G95" s="41">
        <f>[7]Elec!F9</f>
        <v>16.967618495208001</v>
      </c>
      <c r="H95" s="41">
        <f>[7]Elec!G9</f>
        <v>5.023520342903999</v>
      </c>
      <c r="I95" s="41">
        <f>[7]Elec!H9</f>
        <v>0</v>
      </c>
      <c r="J95" s="41">
        <f>[7]Elec!I9</f>
        <v>40.891629076272011</v>
      </c>
      <c r="K95" s="41">
        <f>[7]Elec!J9</f>
        <v>135.28232271866401</v>
      </c>
      <c r="L95" s="41">
        <f>[7]Elec!K9</f>
        <v>135.2823227172</v>
      </c>
      <c r="M95" s="41">
        <f>[7]Elec!L9</f>
        <v>73.584304148543993</v>
      </c>
      <c r="N95" s="41">
        <f>[7]Elec!M9</f>
        <v>0.89058058812899998</v>
      </c>
      <c r="O95" s="41">
        <f>[7]Elec!N9</f>
        <v>0.88513122833100011</v>
      </c>
      <c r="P95" s="42"/>
      <c r="Q95" s="41"/>
      <c r="R95" s="42"/>
    </row>
    <row r="96" spans="2:18" x14ac:dyDescent="0.35">
      <c r="C96" t="s">
        <v>7</v>
      </c>
      <c r="D96" s="41">
        <f>[7]Elec!C10</f>
        <v>1604.4022254061585</v>
      </c>
      <c r="E96" s="41">
        <f>[7]Elec!D10</f>
        <v>1881.8527558148658</v>
      </c>
      <c r="F96" s="41">
        <f>[7]Elec!E10</f>
        <v>2005.5272439608041</v>
      </c>
      <c r="G96" s="41">
        <f>[7]Elec!F10</f>
        <v>1679.3963041920231</v>
      </c>
      <c r="H96" s="41">
        <f>[7]Elec!G10</f>
        <v>1576.2875553209146</v>
      </c>
      <c r="I96" s="41">
        <f>[7]Elec!H10</f>
        <v>1482.5287063460919</v>
      </c>
      <c r="J96" s="41">
        <f>[7]Elec!I10</f>
        <v>1677.738367349024</v>
      </c>
      <c r="K96" s="41">
        <f>[7]Elec!J10</f>
        <v>1582.8259722245059</v>
      </c>
      <c r="L96" s="41">
        <f>[7]Elec!K10</f>
        <v>1582.2810371216201</v>
      </c>
      <c r="M96" s="41">
        <f>[7]Elec!L10</f>
        <v>1299.7038247989444</v>
      </c>
      <c r="N96" s="41">
        <f>[7]Elec!M10</f>
        <v>112.814581730238</v>
      </c>
      <c r="O96" s="41">
        <f>[7]Elec!N10</f>
        <v>143.65004692005505</v>
      </c>
      <c r="P96" s="42"/>
      <c r="Q96" s="41"/>
      <c r="R96" s="42"/>
    </row>
    <row r="97" spans="2:18" x14ac:dyDescent="0.35">
      <c r="C97" t="s">
        <v>8</v>
      </c>
      <c r="D97" s="41">
        <f>[7]Elec!C11</f>
        <v>0</v>
      </c>
      <c r="E97" s="41">
        <f>[7]Elec!D11</f>
        <v>0</v>
      </c>
      <c r="F97" s="41">
        <f>[7]Elec!E11</f>
        <v>0</v>
      </c>
      <c r="G97" s="41">
        <f>[7]Elec!F11</f>
        <v>0</v>
      </c>
      <c r="H97" s="41">
        <f>[7]Elec!G11</f>
        <v>0</v>
      </c>
      <c r="I97" s="41">
        <f>[7]Elec!H11</f>
        <v>0</v>
      </c>
      <c r="J97" s="41">
        <f>[7]Elec!I11</f>
        <v>0</v>
      </c>
      <c r="K97" s="41">
        <f>[7]Elec!J11</f>
        <v>0</v>
      </c>
      <c r="L97" s="41">
        <f>[7]Elec!K11</f>
        <v>0</v>
      </c>
      <c r="M97" s="41">
        <f>[7]Elec!L11</f>
        <v>0</v>
      </c>
      <c r="N97" s="41">
        <f>[7]Elec!M11</f>
        <v>0</v>
      </c>
      <c r="O97" s="41">
        <f>[7]Elec!N11</f>
        <v>0</v>
      </c>
      <c r="P97" s="42"/>
      <c r="Q97" s="41"/>
      <c r="R97" s="42"/>
    </row>
    <row r="98" spans="2:18" x14ac:dyDescent="0.35">
      <c r="C98" t="s">
        <v>9</v>
      </c>
      <c r="D98" s="41">
        <f>[7]Elec!C12</f>
        <v>67.615339522149327</v>
      </c>
      <c r="E98" s="41">
        <f>[7]Elec!D12</f>
        <v>59.742418197060402</v>
      </c>
      <c r="F98" s="41">
        <f>[7]Elec!E12</f>
        <v>52.048955685891613</v>
      </c>
      <c r="G98" s="41">
        <f>[7]Elec!F12</f>
        <v>38.430699648398608</v>
      </c>
      <c r="H98" s="41">
        <f>[7]Elec!G12</f>
        <v>38.967558359177964</v>
      </c>
      <c r="I98" s="41">
        <f>[7]Elec!H12</f>
        <v>38.410277831116971</v>
      </c>
      <c r="J98" s="41">
        <f>[7]Elec!I12</f>
        <v>79.46669919393392</v>
      </c>
      <c r="K98" s="41">
        <f>[7]Elec!J12</f>
        <v>67.134729431833165</v>
      </c>
      <c r="L98" s="41">
        <f>[7]Elec!K12</f>
        <v>71.717317725246573</v>
      </c>
      <c r="M98" s="41">
        <f>[7]Elec!L12</f>
        <v>52.398000398217619</v>
      </c>
      <c r="N98" s="41">
        <f>[7]Elec!M12</f>
        <v>13.391404115550001</v>
      </c>
      <c r="O98" s="41">
        <f>[7]Elec!N12</f>
        <v>26.341484795488618</v>
      </c>
      <c r="P98" s="42"/>
      <c r="Q98" s="41"/>
      <c r="R98" s="42"/>
    </row>
    <row r="99" spans="2:18" x14ac:dyDescent="0.35">
      <c r="C99" t="s">
        <v>10</v>
      </c>
      <c r="D99" s="41">
        <f>[7]Elec!C13</f>
        <v>0</v>
      </c>
      <c r="E99" s="41">
        <f>[7]Elec!D13</f>
        <v>0</v>
      </c>
      <c r="F99" s="41">
        <f>[7]Elec!E13</f>
        <v>0</v>
      </c>
      <c r="G99" s="41">
        <f>[7]Elec!F13</f>
        <v>0</v>
      </c>
      <c r="H99" s="41">
        <f>[7]Elec!G13</f>
        <v>0</v>
      </c>
      <c r="I99" s="41">
        <f>[7]Elec!H13</f>
        <v>0</v>
      </c>
      <c r="J99" s="41">
        <f>[7]Elec!I13</f>
        <v>0</v>
      </c>
      <c r="K99" s="41">
        <f>[7]Elec!J13</f>
        <v>0</v>
      </c>
      <c r="L99" s="41">
        <f>[7]Elec!K13</f>
        <v>0</v>
      </c>
      <c r="M99" s="41">
        <f>[7]Elec!L13</f>
        <v>0</v>
      </c>
      <c r="N99" s="41">
        <f>[7]Elec!M13</f>
        <v>0</v>
      </c>
      <c r="O99" s="41">
        <f>[7]Elec!N13</f>
        <v>0</v>
      </c>
      <c r="P99" s="42"/>
      <c r="Q99" s="41"/>
      <c r="R99" s="42"/>
    </row>
    <row r="100" spans="2:18" x14ac:dyDescent="0.35">
      <c r="C100" t="s">
        <v>11</v>
      </c>
      <c r="D100" s="41">
        <f>[7]Elec!C14</f>
        <v>652.79248097654659</v>
      </c>
      <c r="E100" s="41">
        <f>[7]Elec!D14</f>
        <v>765.79960945337939</v>
      </c>
      <c r="F100" s="41">
        <f>[7]Elec!E14</f>
        <v>991.68428015714642</v>
      </c>
      <c r="G100" s="41">
        <f>[7]Elec!F14</f>
        <v>1601.561934654228</v>
      </c>
      <c r="H100" s="41">
        <f>[7]Elec!G14</f>
        <v>1852.1489552982782</v>
      </c>
      <c r="I100" s="41">
        <f>[7]Elec!H14</f>
        <v>2023.7565433861705</v>
      </c>
      <c r="J100" s="41">
        <f>[7]Elec!I14</f>
        <v>523.43616112551445</v>
      </c>
      <c r="K100" s="41">
        <f>[7]Elec!J14</f>
        <v>890.32611025045185</v>
      </c>
      <c r="L100" s="41">
        <f>[7]Elec!K14</f>
        <v>1368.2407705968026</v>
      </c>
      <c r="M100" s="41">
        <f>[7]Elec!L14</f>
        <v>1897.2520831019156</v>
      </c>
      <c r="N100" s="41">
        <f>[7]Elec!M14</f>
        <v>3143.9223944956702</v>
      </c>
      <c r="O100" s="41">
        <f>[7]Elec!N14</f>
        <v>3170.8633741666213</v>
      </c>
      <c r="P100" s="42"/>
      <c r="Q100" s="41"/>
      <c r="R100" s="42"/>
    </row>
    <row r="101" spans="2:18" x14ac:dyDescent="0.35">
      <c r="C101" t="s">
        <v>12</v>
      </c>
      <c r="D101" s="41">
        <f>[7]Elec!C15</f>
        <v>303.41141895534838</v>
      </c>
      <c r="E101" s="41">
        <f>[7]Elec!D15</f>
        <v>333.0558868586694</v>
      </c>
      <c r="F101" s="41">
        <f>[7]Elec!E15</f>
        <v>574.09761333847825</v>
      </c>
      <c r="G101" s="41">
        <f>[7]Elec!F15</f>
        <v>687.62506439080153</v>
      </c>
      <c r="H101" s="41">
        <f>[7]Elec!G15</f>
        <v>857.34735256488204</v>
      </c>
      <c r="I101" s="41">
        <f>[7]Elec!H15</f>
        <v>1055.7243677414567</v>
      </c>
      <c r="J101" s="41">
        <f>[7]Elec!I15</f>
        <v>285.64959221776837</v>
      </c>
      <c r="K101" s="41">
        <f>[7]Elec!J15</f>
        <v>369.66026457638668</v>
      </c>
      <c r="L101" s="41">
        <f>[7]Elec!K15</f>
        <v>683.16086229657151</v>
      </c>
      <c r="M101" s="41">
        <f>[7]Elec!L15</f>
        <v>817.97028789231967</v>
      </c>
      <c r="N101" s="41">
        <f>[7]Elec!M15</f>
        <v>1483.8729292404632</v>
      </c>
      <c r="O101" s="41">
        <f>[7]Elec!N15</f>
        <v>1582.0731049010765</v>
      </c>
      <c r="P101" s="42"/>
      <c r="Q101" s="41"/>
      <c r="R101" s="42"/>
    </row>
    <row r="102" spans="2:18" x14ac:dyDescent="0.35">
      <c r="C102" t="s">
        <v>13</v>
      </c>
      <c r="D102" s="41">
        <f>[7]Elec!C16</f>
        <v>0</v>
      </c>
      <c r="E102" s="41">
        <f>[7]Elec!D16</f>
        <v>0</v>
      </c>
      <c r="F102" s="41">
        <f>[7]Elec!E16</f>
        <v>0</v>
      </c>
      <c r="G102" s="41">
        <f>[7]Elec!F16</f>
        <v>0</v>
      </c>
      <c r="H102" s="41">
        <f>[7]Elec!G16</f>
        <v>0</v>
      </c>
      <c r="I102" s="41">
        <f>[7]Elec!H16</f>
        <v>0</v>
      </c>
      <c r="J102" s="41">
        <f>[7]Elec!I16</f>
        <v>0</v>
      </c>
      <c r="K102" s="41">
        <f>[7]Elec!J16</f>
        <v>0</v>
      </c>
      <c r="L102" s="41">
        <f>[7]Elec!K16</f>
        <v>0</v>
      </c>
      <c r="M102" s="41">
        <f>[7]Elec!L16</f>
        <v>0</v>
      </c>
      <c r="N102" s="41">
        <f>[7]Elec!M16</f>
        <v>0</v>
      </c>
      <c r="O102" s="41">
        <f>[7]Elec!N16</f>
        <v>0</v>
      </c>
      <c r="P102" s="42"/>
      <c r="Q102" s="41"/>
      <c r="R102" s="42"/>
    </row>
    <row r="103" spans="2:18" x14ac:dyDescent="0.35">
      <c r="C103" t="s">
        <v>14</v>
      </c>
      <c r="D103" s="41">
        <f>[7]Elec!C17</f>
        <v>0</v>
      </c>
      <c r="E103" s="41">
        <f>[7]Elec!D17</f>
        <v>0</v>
      </c>
      <c r="F103" s="41">
        <f>[7]Elec!E17</f>
        <v>0</v>
      </c>
      <c r="G103" s="41">
        <f>[7]Elec!F17</f>
        <v>0</v>
      </c>
      <c r="H103" s="41">
        <f>[7]Elec!G17</f>
        <v>0</v>
      </c>
      <c r="I103" s="41">
        <f>[7]Elec!H17</f>
        <v>0</v>
      </c>
      <c r="J103" s="41">
        <f>[7]Elec!I17</f>
        <v>0</v>
      </c>
      <c r="K103" s="41">
        <f>[7]Elec!J17</f>
        <v>0</v>
      </c>
      <c r="L103" s="41">
        <f>[7]Elec!K17</f>
        <v>0</v>
      </c>
      <c r="M103" s="41">
        <f>[7]Elec!L17</f>
        <v>0</v>
      </c>
      <c r="N103" s="41">
        <f>[7]Elec!M17</f>
        <v>0</v>
      </c>
      <c r="O103" s="41">
        <f>[7]Elec!N17</f>
        <v>0</v>
      </c>
      <c r="P103" s="42"/>
      <c r="Q103" s="41"/>
      <c r="R103" s="42"/>
    </row>
    <row r="104" spans="2:18" x14ac:dyDescent="0.35">
      <c r="C104" t="s">
        <v>46</v>
      </c>
      <c r="D104" s="41">
        <f>[7]Elec!C18</f>
        <v>0</v>
      </c>
      <c r="E104" s="41">
        <f>[7]Elec!D18</f>
        <v>0</v>
      </c>
      <c r="F104" s="41">
        <f>[7]Elec!E18</f>
        <v>0</v>
      </c>
      <c r="G104" s="41">
        <f>[7]Elec!F18</f>
        <v>0</v>
      </c>
      <c r="H104" s="41">
        <f>[7]Elec!G18</f>
        <v>0</v>
      </c>
      <c r="I104" s="41">
        <f>[7]Elec!H18</f>
        <v>0</v>
      </c>
      <c r="J104" s="41">
        <f>[7]Elec!I18</f>
        <v>0</v>
      </c>
      <c r="K104" s="41">
        <f>[7]Elec!J18</f>
        <v>0</v>
      </c>
      <c r="L104" s="41">
        <f>[7]Elec!K18</f>
        <v>0</v>
      </c>
      <c r="M104" s="41">
        <f>[7]Elec!L18</f>
        <v>0</v>
      </c>
      <c r="N104" s="41">
        <f>[7]Elec!M18</f>
        <v>0</v>
      </c>
      <c r="O104" s="41">
        <f>[7]Elec!N18</f>
        <v>0</v>
      </c>
      <c r="P104" s="42"/>
      <c r="Q104" s="41"/>
      <c r="R104" s="42"/>
    </row>
    <row r="105" spans="2:18" x14ac:dyDescent="0.35">
      <c r="C105" t="s">
        <v>16</v>
      </c>
      <c r="D105" s="41">
        <f>[7]Elec!C19</f>
        <v>4194.3272957229001</v>
      </c>
      <c r="E105" s="41">
        <f>[7]Elec!D19</f>
        <v>4295.4768508658699</v>
      </c>
      <c r="F105" s="41">
        <f>[7]Elec!E19</f>
        <v>4422.2604568606403</v>
      </c>
      <c r="G105" s="41">
        <f>[7]Elec!F19</f>
        <v>4605.8893758347394</v>
      </c>
      <c r="H105" s="41">
        <f>[7]Elec!G19</f>
        <v>4814.4657796747306</v>
      </c>
      <c r="I105" s="41">
        <f>[7]Elec!H19</f>
        <v>5042.5563586661601</v>
      </c>
      <c r="J105" s="41">
        <f>[7]Elec!I19</f>
        <v>4194.3272957229001</v>
      </c>
      <c r="K105" s="41">
        <f>[7]Elec!J19</f>
        <v>4295.4768508658699</v>
      </c>
      <c r="L105" s="41">
        <f>[7]Elec!K19</f>
        <v>4422.2604568606403</v>
      </c>
      <c r="M105" s="41">
        <f>[7]Elec!L19</f>
        <v>4605.8893758347394</v>
      </c>
      <c r="N105" s="41">
        <f>[7]Elec!M19</f>
        <v>4814.4657796747306</v>
      </c>
      <c r="O105" s="41">
        <f>[7]Elec!N19</f>
        <v>5042.5563586661601</v>
      </c>
      <c r="P105" s="42"/>
      <c r="Q105" s="41"/>
      <c r="R105" s="42"/>
    </row>
    <row r="106" spans="2:18" x14ac:dyDescent="0.35">
      <c r="B106" t="s">
        <v>58</v>
      </c>
      <c r="C106" t="s">
        <v>0</v>
      </c>
      <c r="D106" s="41">
        <f>[8]Elec!C3</f>
        <v>800.3</v>
      </c>
      <c r="E106" s="41">
        <f>[8]Elec!D3</f>
        <v>797.5</v>
      </c>
      <c r="F106" s="41">
        <f>[8]Elec!E3</f>
        <v>797.5</v>
      </c>
      <c r="G106" s="41">
        <f>[8]Elec!F3</f>
        <v>797.5</v>
      </c>
      <c r="H106" s="41">
        <f>[8]Elec!G3</f>
        <v>797.5</v>
      </c>
      <c r="I106" s="41">
        <f>[8]Elec!H3</f>
        <v>797.5</v>
      </c>
      <c r="J106" s="41">
        <f>[8]Elec!I3</f>
        <v>800.2869578000001</v>
      </c>
      <c r="K106" s="41">
        <f>[8]Elec!J3</f>
        <v>797.52304680000009</v>
      </c>
      <c r="L106" s="41">
        <f>[8]Elec!K3</f>
        <v>797.52304680000009</v>
      </c>
      <c r="M106" s="41">
        <f>[8]Elec!L3</f>
        <v>797.52304680000009</v>
      </c>
      <c r="N106" s="41">
        <f>[8]Elec!M3</f>
        <v>797.52304680000009</v>
      </c>
      <c r="O106" s="41">
        <f>[8]Elec!N3</f>
        <v>797.52304680000009</v>
      </c>
      <c r="P106" s="42"/>
      <c r="Q106" s="41"/>
      <c r="R106" s="42"/>
    </row>
    <row r="107" spans="2:18" x14ac:dyDescent="0.35">
      <c r="C107" t="s">
        <v>1</v>
      </c>
      <c r="D107" s="41">
        <f>[8]Elec!C4</f>
        <v>0</v>
      </c>
      <c r="E107" s="41">
        <f>[8]Elec!D4</f>
        <v>0</v>
      </c>
      <c r="F107" s="41">
        <f>[8]Elec!E4</f>
        <v>0</v>
      </c>
      <c r="G107" s="41">
        <f>[8]Elec!F4</f>
        <v>0</v>
      </c>
      <c r="H107" s="41">
        <f>[8]Elec!G4</f>
        <v>0</v>
      </c>
      <c r="I107" s="41">
        <f>[8]Elec!H4</f>
        <v>0</v>
      </c>
      <c r="J107" s="41">
        <f>[8]Elec!I4</f>
        <v>0</v>
      </c>
      <c r="K107" s="41">
        <f>[8]Elec!J4</f>
        <v>0</v>
      </c>
      <c r="L107" s="41">
        <f>[8]Elec!K4</f>
        <v>0</v>
      </c>
      <c r="M107" s="41">
        <f>[8]Elec!L4</f>
        <v>0</v>
      </c>
      <c r="N107" s="41">
        <f>[8]Elec!M4</f>
        <v>0</v>
      </c>
      <c r="O107" s="41">
        <f>[8]Elec!N4</f>
        <v>0</v>
      </c>
      <c r="P107" s="42"/>
      <c r="Q107" s="41"/>
      <c r="R107" s="42"/>
    </row>
    <row r="108" spans="2:18" x14ac:dyDescent="0.35">
      <c r="C108" t="s">
        <v>2</v>
      </c>
      <c r="D108" s="41">
        <f>[8]Elec!C5</f>
        <v>286.5</v>
      </c>
      <c r="E108" s="41">
        <f>[8]Elec!D5</f>
        <v>286.5</v>
      </c>
      <c r="F108" s="41">
        <f>[8]Elec!E5</f>
        <v>286.5</v>
      </c>
      <c r="G108" s="41">
        <f>[8]Elec!F5</f>
        <v>286.5</v>
      </c>
      <c r="H108" s="41">
        <f>[8]Elec!G5</f>
        <v>286.5</v>
      </c>
      <c r="I108" s="41">
        <f>[8]Elec!H5</f>
        <v>286.5</v>
      </c>
      <c r="J108" s="41">
        <f>[8]Elec!I5</f>
        <v>286.49395859999998</v>
      </c>
      <c r="K108" s="41">
        <f>[8]Elec!J5</f>
        <v>286.49395859999998</v>
      </c>
      <c r="L108" s="41">
        <f>[8]Elec!K5</f>
        <v>286.49395859999998</v>
      </c>
      <c r="M108" s="41">
        <f>[8]Elec!L5</f>
        <v>286.49395859999998</v>
      </c>
      <c r="N108" s="41">
        <f>[8]Elec!M5</f>
        <v>286.49395859999998</v>
      </c>
      <c r="O108" s="41">
        <f>[8]Elec!N5</f>
        <v>262.87710300000003</v>
      </c>
      <c r="P108" s="42"/>
      <c r="Q108" s="41"/>
      <c r="R108" s="42"/>
    </row>
    <row r="109" spans="2:18" x14ac:dyDescent="0.35">
      <c r="C109" t="s">
        <v>3</v>
      </c>
      <c r="D109" s="41">
        <f>[8]Elec!C6</f>
        <v>9</v>
      </c>
      <c r="E109" s="41">
        <f>[8]Elec!D6</f>
        <v>10.6</v>
      </c>
      <c r="F109" s="41">
        <f>[8]Elec!E6</f>
        <v>10.8</v>
      </c>
      <c r="G109" s="41">
        <f>[8]Elec!F6</f>
        <v>11.3</v>
      </c>
      <c r="H109" s="41">
        <f>[8]Elec!G6</f>
        <v>11.2</v>
      </c>
      <c r="I109" s="41">
        <f>[8]Elec!H6</f>
        <v>5.7</v>
      </c>
      <c r="J109" s="41">
        <f>[8]Elec!I6</f>
        <v>9.0000720000000012</v>
      </c>
      <c r="K109" s="41">
        <f>[8]Elec!J6</f>
        <v>21.794618800000002</v>
      </c>
      <c r="L109" s="41">
        <f>[8]Elec!K6</f>
        <v>9.0195166000000011</v>
      </c>
      <c r="M109" s="41">
        <f>[8]Elec!L6</f>
        <v>8.9361826000000022</v>
      </c>
      <c r="N109" s="41">
        <f>[8]Elec!M6</f>
        <v>5.3222648000000001</v>
      </c>
      <c r="O109" s="41">
        <f>[8]Elec!N6</f>
        <v>6.8139434000000012</v>
      </c>
      <c r="P109" s="42"/>
      <c r="Q109" s="41"/>
      <c r="R109" s="42"/>
    </row>
    <row r="110" spans="2:18" x14ac:dyDescent="0.35">
      <c r="C110" t="s">
        <v>4</v>
      </c>
      <c r="D110" s="41">
        <f>[8]Elec!C7</f>
        <v>0</v>
      </c>
      <c r="E110" s="41">
        <f>[8]Elec!D7</f>
        <v>0</v>
      </c>
      <c r="F110" s="41">
        <f>[8]Elec!E7</f>
        <v>0</v>
      </c>
      <c r="G110" s="41">
        <f>[8]Elec!F7</f>
        <v>0</v>
      </c>
      <c r="H110" s="41">
        <f>[8]Elec!G7</f>
        <v>0</v>
      </c>
      <c r="I110" s="41">
        <f>[8]Elec!H7</f>
        <v>0</v>
      </c>
      <c r="J110" s="41">
        <f>[8]Elec!I7</f>
        <v>0</v>
      </c>
      <c r="K110" s="41">
        <f>[8]Elec!J7</f>
        <v>0</v>
      </c>
      <c r="L110" s="41">
        <f>[8]Elec!K7</f>
        <v>0</v>
      </c>
      <c r="M110" s="41">
        <f>[8]Elec!L7</f>
        <v>0</v>
      </c>
      <c r="N110" s="41">
        <f>[8]Elec!M7</f>
        <v>0</v>
      </c>
      <c r="O110" s="41">
        <f>[8]Elec!N7</f>
        <v>0</v>
      </c>
      <c r="P110" s="42"/>
      <c r="Q110" s="41"/>
      <c r="R110" s="42"/>
    </row>
    <row r="111" spans="2:18" x14ac:dyDescent="0.35">
      <c r="C111" t="s">
        <v>5</v>
      </c>
      <c r="D111" s="41">
        <f>[8]Elec!C8</f>
        <v>723.1</v>
      </c>
      <c r="E111" s="41">
        <f>[8]Elec!D8</f>
        <v>669.7</v>
      </c>
      <c r="F111" s="41">
        <f>[8]Elec!E8</f>
        <v>684.4</v>
      </c>
      <c r="G111" s="41">
        <f>[8]Elec!F8</f>
        <v>680.5</v>
      </c>
      <c r="H111" s="41">
        <f>[8]Elec!G8</f>
        <v>673</v>
      </c>
      <c r="I111" s="41">
        <f>[8]Elec!H8</f>
        <v>665.1</v>
      </c>
      <c r="J111" s="41">
        <f>[8]Elec!I8</f>
        <v>702.0583941999995</v>
      </c>
      <c r="K111" s="41">
        <f>[8]Elec!J8</f>
        <v>521.06250179999995</v>
      </c>
      <c r="L111" s="41">
        <f>[8]Elec!K8</f>
        <v>185.44592799999941</v>
      </c>
      <c r="M111" s="41">
        <f>[8]Elec!L8</f>
        <v>163.65686479999954</v>
      </c>
      <c r="N111" s="41">
        <f>[8]Elec!M8</f>
        <v>119.1342864000012</v>
      </c>
      <c r="O111" s="41">
        <f>[8]Elec!N8</f>
        <v>62.464388599998983</v>
      </c>
      <c r="P111" s="42"/>
      <c r="Q111" s="41"/>
      <c r="R111" s="42"/>
    </row>
    <row r="112" spans="2:18" x14ac:dyDescent="0.35">
      <c r="C112" t="s">
        <v>6</v>
      </c>
      <c r="D112" s="41">
        <f>[8]Elec!C9</f>
        <v>0</v>
      </c>
      <c r="E112" s="41">
        <f>[8]Elec!D9</f>
        <v>0</v>
      </c>
      <c r="F112" s="41">
        <f>[8]Elec!E9</f>
        <v>0</v>
      </c>
      <c r="G112" s="41">
        <f>[8]Elec!F9</f>
        <v>0</v>
      </c>
      <c r="H112" s="41">
        <f>[8]Elec!G9</f>
        <v>0</v>
      </c>
      <c r="I112" s="41">
        <f>[8]Elec!H9</f>
        <v>0</v>
      </c>
      <c r="J112" s="41">
        <f>[8]Elec!I9</f>
        <v>0</v>
      </c>
      <c r="K112" s="41">
        <f>[8]Elec!J9</f>
        <v>127.52602020000002</v>
      </c>
      <c r="L112" s="41">
        <f>[8]Elec!K9</f>
        <v>1137.6007674000002</v>
      </c>
      <c r="M112" s="41">
        <f>[8]Elec!L9</f>
        <v>1657.0882566000002</v>
      </c>
      <c r="N112" s="41">
        <f>[8]Elec!M9</f>
        <v>2261.5514256000001</v>
      </c>
      <c r="O112" s="41">
        <f>[8]Elec!N9</f>
        <v>3351.0879196000001</v>
      </c>
      <c r="P112" s="42"/>
      <c r="Q112" s="41"/>
      <c r="R112" s="42"/>
    </row>
    <row r="113" spans="2:18" x14ac:dyDescent="0.35">
      <c r="C113" t="s">
        <v>7</v>
      </c>
      <c r="D113" s="41">
        <f>[8]Elec!C10</f>
        <v>1570.7</v>
      </c>
      <c r="E113" s="41">
        <f>[8]Elec!D10</f>
        <v>1748.1</v>
      </c>
      <c r="F113" s="41">
        <f>[8]Elec!E10</f>
        <v>1874.3</v>
      </c>
      <c r="G113" s="41">
        <f>[8]Elec!F10</f>
        <v>1925.1</v>
      </c>
      <c r="H113" s="41">
        <f>[8]Elec!G10</f>
        <v>2036.5</v>
      </c>
      <c r="I113" s="41">
        <f>[8]Elec!H10</f>
        <v>2141.8000000000002</v>
      </c>
      <c r="J113" s="41">
        <f>[8]Elec!I10</f>
        <v>1523.5316325999997</v>
      </c>
      <c r="K113" s="41">
        <f>[8]Elec!J10</f>
        <v>1554.4763246000007</v>
      </c>
      <c r="L113" s="41">
        <f>[8]Elec!K10</f>
        <v>1046.0805908000004</v>
      </c>
      <c r="M113" s="41">
        <f>[8]Elec!L10</f>
        <v>686.91105080000011</v>
      </c>
      <c r="N113" s="41">
        <f>[8]Elec!M10</f>
        <v>474.50935159999977</v>
      </c>
      <c r="O113" s="41">
        <f>[8]Elec!N10</f>
        <v>167.35133880000004</v>
      </c>
      <c r="P113" s="42"/>
      <c r="Q113" s="41"/>
      <c r="R113" s="42"/>
    </row>
    <row r="114" spans="2:18" x14ac:dyDescent="0.35">
      <c r="C114" t="s">
        <v>8</v>
      </c>
      <c r="D114" s="41">
        <f>[8]Elec!C11</f>
        <v>0</v>
      </c>
      <c r="E114" s="41">
        <f>[8]Elec!D11</f>
        <v>0</v>
      </c>
      <c r="F114" s="41">
        <f>[8]Elec!E11</f>
        <v>0</v>
      </c>
      <c r="G114" s="41">
        <f>[8]Elec!F11</f>
        <v>0</v>
      </c>
      <c r="H114" s="41">
        <f>[8]Elec!G11</f>
        <v>0</v>
      </c>
      <c r="I114" s="41">
        <f>[8]Elec!H11</f>
        <v>0</v>
      </c>
      <c r="J114" s="41">
        <f>[8]Elec!I11</f>
        <v>0</v>
      </c>
      <c r="K114" s="41">
        <f>[8]Elec!J11</f>
        <v>78.292293000000015</v>
      </c>
      <c r="L114" s="41">
        <f>[8]Elec!K11</f>
        <v>78.292293000000015</v>
      </c>
      <c r="M114" s="41">
        <f>[8]Elec!L11</f>
        <v>78.292293000000015</v>
      </c>
      <c r="N114" s="41">
        <f>[8]Elec!M11</f>
        <v>78.292293000000015</v>
      </c>
      <c r="O114" s="41">
        <f>[8]Elec!N11</f>
        <v>78.292293000000015</v>
      </c>
      <c r="P114" s="42"/>
      <c r="Q114" s="41"/>
      <c r="R114" s="42"/>
    </row>
    <row r="115" spans="2:18" x14ac:dyDescent="0.35">
      <c r="C115" t="s">
        <v>9</v>
      </c>
      <c r="D115" s="41">
        <f>[8]Elec!C12</f>
        <v>143.77892800000001</v>
      </c>
      <c r="E115" s="41">
        <f>[8]Elec!D12</f>
        <v>143.6</v>
      </c>
      <c r="F115" s="41">
        <f>[8]Elec!E12</f>
        <v>144.19999999999999</v>
      </c>
      <c r="G115" s="41">
        <f>[8]Elec!F12</f>
        <v>145.19999999999999</v>
      </c>
      <c r="H115" s="41">
        <f>[8]Elec!G12</f>
        <v>145.80000000000001</v>
      </c>
      <c r="I115" s="41">
        <f>[8]Elec!H12</f>
        <v>152.80000000000001</v>
      </c>
      <c r="J115" s="41">
        <f>[8]Elec!I12</f>
        <v>144.03170780000002</v>
      </c>
      <c r="K115" s="41">
        <f>[8]Elec!J12</f>
        <v>150.45120360000001</v>
      </c>
      <c r="L115" s="41">
        <f>[8]Elec!K12</f>
        <v>143.65948259999999</v>
      </c>
      <c r="M115" s="41">
        <f>[8]Elec!L12</f>
        <v>142.82058700000002</v>
      </c>
      <c r="N115" s="41">
        <f>[8]Elec!M12</f>
        <v>142.74280860000002</v>
      </c>
      <c r="O115" s="41">
        <f>[8]Elec!N12</f>
        <v>142.74280860000002</v>
      </c>
      <c r="P115" s="42"/>
      <c r="Q115" s="41"/>
      <c r="R115" s="42"/>
    </row>
    <row r="116" spans="2:18" x14ac:dyDescent="0.35">
      <c r="C116" t="s">
        <v>10</v>
      </c>
      <c r="D116" s="41" t="str">
        <f>[8]Elec!C13</f>
        <v>N/A</v>
      </c>
      <c r="E116" s="41" t="str">
        <f>[8]Elec!D13</f>
        <v>N/A</v>
      </c>
      <c r="F116" s="41" t="str">
        <f>[8]Elec!E13</f>
        <v>N/A</v>
      </c>
      <c r="G116" s="41" t="str">
        <f>[8]Elec!F13</f>
        <v>N/A</v>
      </c>
      <c r="H116" s="41" t="str">
        <f>[8]Elec!G13</f>
        <v>N/A</v>
      </c>
      <c r="I116" s="41" t="str">
        <f>[8]Elec!H13</f>
        <v>N/A</v>
      </c>
      <c r="J116" s="41" t="str">
        <f>[8]Elec!I13</f>
        <v>N/A</v>
      </c>
      <c r="K116" s="41" t="str">
        <f>[8]Elec!J13</f>
        <v>N/A</v>
      </c>
      <c r="L116" s="41" t="str">
        <f>[8]Elec!K13</f>
        <v>N/A</v>
      </c>
      <c r="M116" s="41" t="str">
        <f>[8]Elec!L13</f>
        <v>N/A</v>
      </c>
      <c r="N116" s="41" t="str">
        <f>[8]Elec!M13</f>
        <v>N/A</v>
      </c>
      <c r="O116" s="41" t="str">
        <f>[8]Elec!N13</f>
        <v>N/A</v>
      </c>
      <c r="P116" s="42"/>
      <c r="Q116" s="41"/>
      <c r="R116" s="42"/>
    </row>
    <row r="117" spans="2:18" x14ac:dyDescent="0.35">
      <c r="C117" t="s">
        <v>11</v>
      </c>
      <c r="D117" s="41">
        <f>[8]Elec!C14</f>
        <v>614.20000000000005</v>
      </c>
      <c r="E117" s="41">
        <f>[8]Elec!D14</f>
        <v>650.1</v>
      </c>
      <c r="F117" s="41">
        <f>[8]Elec!E14</f>
        <v>666.9</v>
      </c>
      <c r="G117" s="41">
        <f>[8]Elec!F14</f>
        <v>681.5</v>
      </c>
      <c r="H117" s="41">
        <f>[8]Elec!G14</f>
        <v>732</v>
      </c>
      <c r="I117" s="41">
        <f>[8]Elec!H14</f>
        <v>865.6</v>
      </c>
      <c r="J117" s="41">
        <f>[8]Elec!I14</f>
        <v>568.55732620000003</v>
      </c>
      <c r="K117" s="41">
        <f>[8]Elec!J14</f>
        <v>568.55732620000003</v>
      </c>
      <c r="L117" s="41">
        <f>[8]Elec!K14</f>
        <v>568.55732620000003</v>
      </c>
      <c r="M117" s="41">
        <f>[8]Elec!L14</f>
        <v>538.09597140000005</v>
      </c>
      <c r="N117" s="41">
        <f>[8]Elec!M14</f>
        <v>498.18176320000009</v>
      </c>
      <c r="O117" s="41">
        <f>[8]Elec!N14</f>
        <v>387.92254780000002</v>
      </c>
      <c r="P117" s="42"/>
      <c r="Q117" s="41"/>
      <c r="R117" s="42"/>
    </row>
    <row r="118" spans="2:18" x14ac:dyDescent="0.35">
      <c r="C118" t="s">
        <v>12</v>
      </c>
      <c r="D118" s="41">
        <f>[8]Elec!C15</f>
        <v>494.9</v>
      </c>
      <c r="E118" s="41">
        <f>[8]Elec!D15</f>
        <v>516.5</v>
      </c>
      <c r="F118" s="41">
        <f>[8]Elec!E15</f>
        <v>538.20000000000005</v>
      </c>
      <c r="G118" s="41">
        <f>[8]Elec!F15</f>
        <v>560</v>
      </c>
      <c r="H118" s="41">
        <f>[8]Elec!G15</f>
        <v>569.5</v>
      </c>
      <c r="I118" s="41">
        <f>[8]Elec!H15</f>
        <v>561</v>
      </c>
      <c r="J118" s="41">
        <f>[8]Elec!I15</f>
        <v>401.70876920000006</v>
      </c>
      <c r="K118" s="41">
        <f>[8]Elec!J15</f>
        <v>423.36172020000004</v>
      </c>
      <c r="L118" s="41">
        <f>[8]Elec!K15</f>
        <v>445.00633780000004</v>
      </c>
      <c r="M118" s="41">
        <f>[8]Elec!L15</f>
        <v>456.2842058</v>
      </c>
      <c r="N118" s="41">
        <f>[8]Elec!M15</f>
        <v>363.77235460000003</v>
      </c>
      <c r="O118" s="41">
        <f>[8]Elec!N15</f>
        <v>237.83801380000003</v>
      </c>
      <c r="P118" s="42"/>
      <c r="Q118" s="41"/>
      <c r="R118" s="42"/>
    </row>
    <row r="119" spans="2:18" x14ac:dyDescent="0.35">
      <c r="C119" t="s">
        <v>13</v>
      </c>
      <c r="D119" s="41" t="str">
        <f>[8]Elec!C16</f>
        <v>N/A</v>
      </c>
      <c r="E119" s="41" t="str">
        <f>[8]Elec!D16</f>
        <v>N/A</v>
      </c>
      <c r="F119" s="41" t="str">
        <f>[8]Elec!E16</f>
        <v>N/A</v>
      </c>
      <c r="G119" s="41" t="str">
        <f>[8]Elec!F16</f>
        <v>N/A</v>
      </c>
      <c r="H119" s="41" t="str">
        <f>[8]Elec!G16</f>
        <v>N/A</v>
      </c>
      <c r="I119" s="41" t="str">
        <f>[8]Elec!H16</f>
        <v>N/A</v>
      </c>
      <c r="J119" s="41" t="str">
        <f>[8]Elec!I16</f>
        <v>N/A</v>
      </c>
      <c r="K119" s="41" t="str">
        <f>[8]Elec!J16</f>
        <v>N/A</v>
      </c>
      <c r="L119" s="41" t="str">
        <f>[8]Elec!K16</f>
        <v>N/A</v>
      </c>
      <c r="M119" s="41" t="str">
        <f>[8]Elec!L16</f>
        <v>N/A</v>
      </c>
      <c r="N119" s="41" t="str">
        <f>[8]Elec!M16</f>
        <v>N/A</v>
      </c>
      <c r="O119" s="41" t="str">
        <f>[8]Elec!N16</f>
        <v>N/A</v>
      </c>
      <c r="P119" s="42"/>
      <c r="Q119" s="41"/>
      <c r="R119" s="42"/>
    </row>
    <row r="120" spans="2:18" x14ac:dyDescent="0.35">
      <c r="C120" t="s">
        <v>14</v>
      </c>
      <c r="D120" s="41" t="str">
        <f>[8]Elec!C17</f>
        <v>N/A</v>
      </c>
      <c r="E120" s="41" t="str">
        <f>[8]Elec!D17</f>
        <v>N/A</v>
      </c>
      <c r="F120" s="41" t="str">
        <f>[8]Elec!E17</f>
        <v>N/A</v>
      </c>
      <c r="G120" s="41" t="str">
        <f>[8]Elec!F17</f>
        <v>N/A</v>
      </c>
      <c r="H120" s="41" t="str">
        <f>[8]Elec!G17</f>
        <v>N/A</v>
      </c>
      <c r="I120" s="41" t="str">
        <f>[8]Elec!H17</f>
        <v>N/A</v>
      </c>
      <c r="J120" s="41" t="str">
        <f>[8]Elec!I17</f>
        <v>N/A</v>
      </c>
      <c r="K120" s="41" t="str">
        <f>[8]Elec!J17</f>
        <v>N/A</v>
      </c>
      <c r="L120" s="41" t="str">
        <f>[8]Elec!K17</f>
        <v>N/A</v>
      </c>
      <c r="M120" s="41" t="str">
        <f>[8]Elec!L17</f>
        <v>N/A</v>
      </c>
      <c r="N120" s="41" t="str">
        <f>[8]Elec!M17</f>
        <v>N/A</v>
      </c>
      <c r="O120" s="41" t="str">
        <f>[8]Elec!N17</f>
        <v>N/A</v>
      </c>
      <c r="P120" s="42"/>
      <c r="Q120" s="41"/>
      <c r="R120" s="42"/>
    </row>
    <row r="121" spans="2:18" x14ac:dyDescent="0.35">
      <c r="C121" t="s">
        <v>46</v>
      </c>
      <c r="D121" s="41">
        <f>[8]Elec!C18</f>
        <v>23.7</v>
      </c>
      <c r="E121" s="41">
        <f>[8]Elec!D18</f>
        <v>56.9</v>
      </c>
      <c r="F121" s="41">
        <f>[8]Elec!E18</f>
        <v>56.9</v>
      </c>
      <c r="G121" s="41">
        <f>[8]Elec!F18</f>
        <v>56.9</v>
      </c>
      <c r="H121" s="41">
        <f>[8]Elec!G18</f>
        <v>56.9</v>
      </c>
      <c r="I121" s="41">
        <f>[8]Elec!H18</f>
        <v>53.5</v>
      </c>
      <c r="J121" s="41">
        <f>[8]Elec!I18</f>
        <v>23.691856200000004</v>
      </c>
      <c r="K121" s="41">
        <f>[8]Elec!J18</f>
        <v>56.878232800000006</v>
      </c>
      <c r="L121" s="41">
        <f>[8]Elec!K18</f>
        <v>56.878232800000006</v>
      </c>
      <c r="M121" s="41">
        <f>[8]Elec!L18</f>
        <v>56.878232800000006</v>
      </c>
      <c r="N121" s="41">
        <f>[8]Elec!M18</f>
        <v>56.878232800000006</v>
      </c>
      <c r="O121" s="41">
        <f>[8]Elec!N18</f>
        <v>53.280981800000006</v>
      </c>
      <c r="P121" s="42"/>
      <c r="Q121" s="41"/>
      <c r="R121" s="42"/>
    </row>
    <row r="122" spans="2:18" x14ac:dyDescent="0.35">
      <c r="C122" t="s">
        <v>16</v>
      </c>
      <c r="D122" s="41" t="str">
        <f>[8]Elec!C19</f>
        <v>N/A</v>
      </c>
      <c r="E122" s="41" t="str">
        <f>[8]Elec!D19</f>
        <v>N/A</v>
      </c>
      <c r="F122" s="41" t="str">
        <f>[8]Elec!E19</f>
        <v>N/A</v>
      </c>
      <c r="G122" s="41" t="str">
        <f>[8]Elec!F19</f>
        <v>N/A</v>
      </c>
      <c r="H122" s="41" t="str">
        <f>[8]Elec!G19</f>
        <v>N/A</v>
      </c>
      <c r="I122" s="41" t="str">
        <f>[8]Elec!H19</f>
        <v>N/A</v>
      </c>
      <c r="J122" s="41" t="str">
        <f>[8]Elec!I19</f>
        <v>N/A</v>
      </c>
      <c r="K122" s="41" t="str">
        <f>[8]Elec!J19</f>
        <v>N/A</v>
      </c>
      <c r="L122" s="41" t="str">
        <f>[8]Elec!K19</f>
        <v>N/A</v>
      </c>
      <c r="M122" s="41" t="str">
        <f>[8]Elec!L19</f>
        <v>N/A</v>
      </c>
      <c r="N122" s="41" t="str">
        <f>[8]Elec!M19</f>
        <v>N/A</v>
      </c>
      <c r="O122" s="41" t="str">
        <f>[8]Elec!N19</f>
        <v>N/A</v>
      </c>
      <c r="P122" s="42"/>
      <c r="Q122" s="41"/>
      <c r="R122" s="42"/>
    </row>
    <row r="123" spans="2:18" x14ac:dyDescent="0.35">
      <c r="B123" t="s">
        <v>59</v>
      </c>
      <c r="C123" t="s">
        <v>0</v>
      </c>
      <c r="D123" s="41">
        <f>[9]Elec!C3</f>
        <v>781.77593999999999</v>
      </c>
      <c r="E123" s="41">
        <f>[9]Elec!D3</f>
        <v>679.12219200000004</v>
      </c>
      <c r="F123" s="41">
        <f>[9]Elec!E3</f>
        <v>624.71051</v>
      </c>
      <c r="G123" s="41"/>
      <c r="H123" s="41"/>
      <c r="I123" s="41"/>
      <c r="J123" s="41">
        <f>[9]Elec!I3</f>
        <v>781.76892099999998</v>
      </c>
      <c r="K123" s="41">
        <f>[9]Elec!J3</f>
        <v>754.86395300000004</v>
      </c>
      <c r="L123" s="41">
        <f>[9]Elec!K3</f>
        <v>186.50744599999999</v>
      </c>
      <c r="M123" s="41"/>
      <c r="N123" s="41"/>
      <c r="O123" s="41"/>
      <c r="P123" s="42"/>
      <c r="Q123" s="41"/>
      <c r="R123" s="42"/>
    </row>
    <row r="124" spans="2:18" x14ac:dyDescent="0.35">
      <c r="C124" t="s">
        <v>1</v>
      </c>
      <c r="D124" s="41">
        <f>[9]Elec!C4</f>
        <v>0</v>
      </c>
      <c r="E124" s="41">
        <f>[9]Elec!D4</f>
        <v>0</v>
      </c>
      <c r="F124" s="41">
        <f>[9]Elec!E4</f>
        <v>0</v>
      </c>
      <c r="G124" s="41"/>
      <c r="H124" s="41"/>
      <c r="I124" s="41"/>
      <c r="J124" s="41">
        <f>[9]Elec!I4</f>
        <v>0</v>
      </c>
      <c r="K124" s="41">
        <f>[9]Elec!J4</f>
        <v>0</v>
      </c>
      <c r="L124" s="41">
        <f>[9]Elec!K4</f>
        <v>0</v>
      </c>
      <c r="M124" s="41"/>
      <c r="N124" s="41"/>
      <c r="O124" s="41"/>
      <c r="P124" s="42"/>
      <c r="Q124" s="41"/>
      <c r="R124" s="42"/>
    </row>
    <row r="125" spans="2:18" x14ac:dyDescent="0.35">
      <c r="C125" t="s">
        <v>2</v>
      </c>
      <c r="D125" s="41">
        <f>[9]Elec!C5</f>
        <v>298.72198500000002</v>
      </c>
      <c r="E125" s="41">
        <f>[9]Elec!D5</f>
        <v>296.67837500000002</v>
      </c>
      <c r="F125" s="41">
        <f>[9]Elec!E5</f>
        <v>293.20446800000002</v>
      </c>
      <c r="G125" s="41"/>
      <c r="H125" s="41"/>
      <c r="I125" s="41"/>
      <c r="J125" s="41">
        <f>[9]Elec!I5</f>
        <v>298.68099999999998</v>
      </c>
      <c r="K125" s="41">
        <f>[9]Elec!J5</f>
        <v>285.11086999999998</v>
      </c>
      <c r="L125" s="41">
        <f>[9]Elec!K5</f>
        <v>259.54174799999998</v>
      </c>
      <c r="M125" s="41"/>
      <c r="N125" s="41"/>
      <c r="O125" s="41"/>
      <c r="P125" s="42"/>
      <c r="Q125" s="41"/>
      <c r="R125" s="42"/>
    </row>
    <row r="126" spans="2:18" x14ac:dyDescent="0.35">
      <c r="C126" t="s">
        <v>3</v>
      </c>
      <c r="D126" s="41">
        <f>[9]Elec!C6</f>
        <v>48.259076</v>
      </c>
      <c r="E126" s="41">
        <f>[9]Elec!D6</f>
        <v>56.882835</v>
      </c>
      <c r="F126" s="41">
        <f>[9]Elec!E6</f>
        <v>65.627898999999999</v>
      </c>
      <c r="G126" s="41"/>
      <c r="H126" s="41"/>
      <c r="I126" s="41"/>
      <c r="J126" s="41">
        <f>[9]Elec!I6</f>
        <v>48.591290999999998</v>
      </c>
      <c r="K126" s="41">
        <f>[9]Elec!J6</f>
        <v>60.584315999999994</v>
      </c>
      <c r="L126" s="41">
        <f>[9]Elec!K6</f>
        <v>70.479870000000005</v>
      </c>
      <c r="M126" s="41"/>
      <c r="N126" s="41"/>
      <c r="O126" s="41"/>
      <c r="P126" s="42"/>
      <c r="Q126" s="41"/>
      <c r="R126" s="42"/>
    </row>
    <row r="127" spans="2:18" x14ac:dyDescent="0.35">
      <c r="C127" t="s">
        <v>4</v>
      </c>
      <c r="D127" s="41">
        <f>[9]Elec!C7</f>
        <v>0</v>
      </c>
      <c r="E127" s="41">
        <f>[9]Elec!D7</f>
        <v>0</v>
      </c>
      <c r="F127" s="41">
        <f>[9]Elec!E7</f>
        <v>0</v>
      </c>
      <c r="G127" s="41"/>
      <c r="H127" s="41"/>
      <c r="I127" s="41"/>
      <c r="J127" s="41">
        <f>[9]Elec!I7</f>
        <v>0</v>
      </c>
      <c r="K127" s="41">
        <f>[9]Elec!J7</f>
        <v>0</v>
      </c>
      <c r="L127" s="41">
        <f>[9]Elec!K7</f>
        <v>0</v>
      </c>
      <c r="M127" s="41"/>
      <c r="N127" s="41"/>
      <c r="O127" s="41"/>
      <c r="P127" s="42"/>
      <c r="Q127" s="41"/>
      <c r="R127" s="42"/>
    </row>
    <row r="128" spans="2:18" x14ac:dyDescent="0.35">
      <c r="C128" t="s">
        <v>5</v>
      </c>
      <c r="D128" s="41">
        <f>[9]Elec!C8</f>
        <v>592.70623799999998</v>
      </c>
      <c r="E128" s="41">
        <f>[9]Elec!D8</f>
        <v>485.20886200000001</v>
      </c>
      <c r="F128" s="41">
        <f>[9]Elec!E8</f>
        <v>446.35171500000001</v>
      </c>
      <c r="G128" s="41"/>
      <c r="H128" s="41"/>
      <c r="I128" s="41"/>
      <c r="J128" s="41">
        <f>[9]Elec!I8</f>
        <v>619.53832999999997</v>
      </c>
      <c r="K128" s="41">
        <f>[9]Elec!J8</f>
        <v>137.58805799999999</v>
      </c>
      <c r="L128" s="41">
        <f>[9]Elec!K8</f>
        <v>204.843323</v>
      </c>
      <c r="M128" s="41"/>
      <c r="N128" s="41"/>
      <c r="O128" s="41"/>
      <c r="P128" s="42"/>
      <c r="Q128" s="41"/>
      <c r="R128" s="42"/>
    </row>
    <row r="129" spans="2:18" x14ac:dyDescent="0.35">
      <c r="C129" t="s">
        <v>6</v>
      </c>
      <c r="D129" s="41">
        <f>[9]Elec!C9</f>
        <v>0</v>
      </c>
      <c r="E129" s="41">
        <f>[9]Elec!D9</f>
        <v>0</v>
      </c>
      <c r="F129" s="41">
        <f>[9]Elec!E9</f>
        <v>0</v>
      </c>
      <c r="G129" s="41"/>
      <c r="H129" s="41"/>
      <c r="I129" s="41"/>
      <c r="J129" s="41">
        <f>[9]Elec!I9</f>
        <v>0</v>
      </c>
      <c r="K129" s="41">
        <f>[9]Elec!J9</f>
        <v>0</v>
      </c>
      <c r="L129" s="41">
        <f>[9]Elec!K9</f>
        <v>0</v>
      </c>
      <c r="M129" s="41"/>
      <c r="N129" s="41"/>
      <c r="O129" s="41"/>
      <c r="P129" s="42"/>
      <c r="Q129" s="41"/>
      <c r="R129" s="42"/>
    </row>
    <row r="130" spans="2:18" x14ac:dyDescent="0.35">
      <c r="C130" t="s">
        <v>7</v>
      </c>
      <c r="D130" s="41">
        <f>[9]Elec!C10</f>
        <v>1164.4039620000001</v>
      </c>
      <c r="E130" s="41">
        <f>[9]Elec!D10</f>
        <v>1208.7621760000002</v>
      </c>
      <c r="F130" s="41">
        <f>[9]Elec!E10</f>
        <v>1137.8700249999999</v>
      </c>
      <c r="G130" s="41"/>
      <c r="H130" s="41"/>
      <c r="I130" s="41"/>
      <c r="J130" s="41">
        <f>[9]Elec!I10</f>
        <v>1360.635407</v>
      </c>
      <c r="K130" s="41">
        <f>[9]Elec!J10</f>
        <v>762.81127900000001</v>
      </c>
      <c r="L130" s="41">
        <f>[9]Elec!K10</f>
        <v>891.18502799999987</v>
      </c>
      <c r="M130" s="41"/>
      <c r="N130" s="41"/>
      <c r="O130" s="41"/>
      <c r="P130" s="42"/>
      <c r="Q130" s="41"/>
      <c r="R130" s="42"/>
    </row>
    <row r="131" spans="2:18" x14ac:dyDescent="0.35">
      <c r="C131" t="s">
        <v>8</v>
      </c>
      <c r="D131" s="41">
        <f>[9]Elec!C11</f>
        <v>0</v>
      </c>
      <c r="E131" s="41">
        <f>[9]Elec!D11</f>
        <v>0</v>
      </c>
      <c r="F131" s="41">
        <f>[9]Elec!E11</f>
        <v>0</v>
      </c>
      <c r="G131" s="41"/>
      <c r="H131" s="41"/>
      <c r="I131" s="41"/>
      <c r="J131" s="41">
        <f>[9]Elec!I11</f>
        <v>0</v>
      </c>
      <c r="K131" s="41">
        <f>[9]Elec!J11</f>
        <v>0</v>
      </c>
      <c r="L131" s="41">
        <f>[9]Elec!K11</f>
        <v>0</v>
      </c>
      <c r="M131" s="41"/>
      <c r="N131" s="41"/>
      <c r="O131" s="41"/>
      <c r="P131" s="42"/>
      <c r="Q131" s="41"/>
      <c r="R131" s="42"/>
    </row>
    <row r="132" spans="2:18" x14ac:dyDescent="0.35">
      <c r="C132" t="s">
        <v>9</v>
      </c>
      <c r="D132" s="41">
        <f>[9]Elec!C12</f>
        <v>64.357446999999993</v>
      </c>
      <c r="E132" s="41">
        <f>[9]Elec!D12</f>
        <v>51.100462</v>
      </c>
      <c r="F132" s="41">
        <f>[9]Elec!E12</f>
        <v>47.021577000000001</v>
      </c>
      <c r="G132" s="41"/>
      <c r="H132" s="41"/>
      <c r="I132" s="41"/>
      <c r="J132" s="41">
        <f>[9]Elec!I12</f>
        <v>70.934889999999996</v>
      </c>
      <c r="K132" s="41">
        <f>[9]Elec!J12</f>
        <v>58.376089</v>
      </c>
      <c r="L132" s="41">
        <f>[9]Elec!K12</f>
        <v>55.963816000000008</v>
      </c>
      <c r="M132" s="41"/>
      <c r="N132" s="41"/>
      <c r="O132" s="41"/>
      <c r="P132" s="42"/>
      <c r="Q132" s="41"/>
      <c r="R132" s="42"/>
    </row>
    <row r="133" spans="2:18" x14ac:dyDescent="0.35">
      <c r="C133" t="s">
        <v>10</v>
      </c>
      <c r="D133" s="41">
        <f>[9]Elec!C13</f>
        <v>0</v>
      </c>
      <c r="E133" s="41">
        <f>[9]Elec!D13</f>
        <v>0</v>
      </c>
      <c r="F133" s="41">
        <f>[9]Elec!E13</f>
        <v>0</v>
      </c>
      <c r="G133" s="41"/>
      <c r="H133" s="41"/>
      <c r="I133" s="41"/>
      <c r="J133" s="41">
        <f>[9]Elec!I13</f>
        <v>0</v>
      </c>
      <c r="K133" s="41">
        <f>[9]Elec!J13</f>
        <v>0</v>
      </c>
      <c r="L133" s="41">
        <f>[9]Elec!K13</f>
        <v>0</v>
      </c>
      <c r="M133" s="41"/>
      <c r="N133" s="41"/>
      <c r="O133" s="41"/>
      <c r="P133" s="42"/>
      <c r="Q133" s="41"/>
      <c r="R133" s="42"/>
    </row>
    <row r="134" spans="2:18" x14ac:dyDescent="0.35">
      <c r="C134" t="s">
        <v>11</v>
      </c>
      <c r="D134" s="41">
        <f>[9]Elec!C14</f>
        <v>667.93541500000003</v>
      </c>
      <c r="E134" s="41">
        <f>[9]Elec!D14</f>
        <v>779.59555</v>
      </c>
      <c r="F134" s="41">
        <f>[9]Elec!E14</f>
        <v>818.24822300000005</v>
      </c>
      <c r="G134" s="41"/>
      <c r="H134" s="41"/>
      <c r="I134" s="41"/>
      <c r="J134" s="41">
        <f>[9]Elec!I14</f>
        <v>544.97564</v>
      </c>
      <c r="K134" s="41">
        <f>[9]Elec!J14</f>
        <v>1232.7311100000002</v>
      </c>
      <c r="L134" s="41">
        <f>[9]Elec!K14</f>
        <v>1483.314087</v>
      </c>
      <c r="M134" s="41"/>
      <c r="N134" s="41"/>
      <c r="O134" s="41"/>
      <c r="P134" s="42"/>
      <c r="Q134" s="41"/>
      <c r="R134" s="42"/>
    </row>
    <row r="135" spans="2:18" x14ac:dyDescent="0.35">
      <c r="C135" t="s">
        <v>12</v>
      </c>
      <c r="D135" s="41">
        <f>[9]Elec!C15</f>
        <v>444.21766300000002</v>
      </c>
      <c r="E135" s="41">
        <f>[9]Elec!D15</f>
        <v>549.95623699999999</v>
      </c>
      <c r="F135" s="41">
        <f>[9]Elec!E15</f>
        <v>813.65657299999998</v>
      </c>
      <c r="G135" s="41"/>
      <c r="H135" s="41"/>
      <c r="I135" s="41"/>
      <c r="J135" s="41">
        <f>[9]Elec!I15</f>
        <v>310.59684499999997</v>
      </c>
      <c r="K135" s="41">
        <f>[9]Elec!J15</f>
        <v>840.90923800000007</v>
      </c>
      <c r="L135" s="41">
        <f>[9]Elec!K15</f>
        <v>1212.7356159999999</v>
      </c>
      <c r="M135" s="41"/>
      <c r="N135" s="41"/>
      <c r="O135" s="41"/>
      <c r="P135" s="42"/>
      <c r="Q135" s="41"/>
      <c r="R135" s="42"/>
    </row>
    <row r="136" spans="2:18" x14ac:dyDescent="0.35">
      <c r="C136" t="s">
        <v>13</v>
      </c>
      <c r="D136" s="41">
        <f>[9]Elec!C16</f>
        <v>86.884276999999997</v>
      </c>
      <c r="E136" s="41">
        <f>[9]Elec!D16</f>
        <v>154.24382</v>
      </c>
      <c r="F136" s="41">
        <f>[9]Elec!E16</f>
        <v>198.035934</v>
      </c>
      <c r="G136" s="41"/>
      <c r="H136" s="41"/>
      <c r="I136" s="41"/>
      <c r="J136" s="41">
        <f>[9]Elec!I16</f>
        <v>90.406441000000001</v>
      </c>
      <c r="K136" s="41">
        <f>[9]Elec!J16</f>
        <v>163.24052399999999</v>
      </c>
      <c r="L136" s="41">
        <f>[9]Elec!K16</f>
        <v>196.47010800000001</v>
      </c>
      <c r="M136" s="41"/>
      <c r="N136" s="41"/>
      <c r="O136" s="41"/>
      <c r="P136" s="42"/>
      <c r="Q136" s="41"/>
      <c r="R136" s="42"/>
    </row>
    <row r="137" spans="2:18" x14ac:dyDescent="0.35">
      <c r="C137" t="s">
        <v>14</v>
      </c>
      <c r="D137" s="41">
        <f>[9]Elec!C17</f>
        <v>0</v>
      </c>
      <c r="E137" s="41">
        <f>[9]Elec!D17</f>
        <v>0</v>
      </c>
      <c r="F137" s="41">
        <f>[9]Elec!E17</f>
        <v>0</v>
      </c>
      <c r="G137" s="41"/>
      <c r="H137" s="41"/>
      <c r="I137" s="41"/>
      <c r="J137" s="41">
        <f>[9]Elec!I17</f>
        <v>0</v>
      </c>
      <c r="K137" s="41">
        <f>[9]Elec!J17</f>
        <v>0</v>
      </c>
      <c r="L137" s="41">
        <f>[9]Elec!K17</f>
        <v>0</v>
      </c>
      <c r="M137" s="41"/>
      <c r="N137" s="41"/>
      <c r="O137" s="41"/>
      <c r="P137" s="42"/>
      <c r="Q137" s="41"/>
      <c r="R137" s="42"/>
    </row>
    <row r="138" spans="2:18" x14ac:dyDescent="0.35">
      <c r="C138" t="s">
        <v>46</v>
      </c>
      <c r="D138" s="41">
        <f>[9]Elec!C18</f>
        <v>3.9602170000000001</v>
      </c>
      <c r="E138" s="41">
        <f>[9]Elec!D18</f>
        <v>3.936925</v>
      </c>
      <c r="F138" s="41">
        <f>[9]Elec!E18</f>
        <v>3.9109629999999997</v>
      </c>
      <c r="G138" s="41"/>
      <c r="H138" s="41"/>
      <c r="I138" s="41"/>
      <c r="J138" s="41">
        <f>[9]Elec!I18</f>
        <v>3.9597449999999998</v>
      </c>
      <c r="K138" s="41">
        <f>[9]Elec!J18</f>
        <v>3.8828450000000001</v>
      </c>
      <c r="L138" s="41">
        <f>[9]Elec!K18</f>
        <v>4.9458029999999997</v>
      </c>
      <c r="M138" s="41"/>
      <c r="N138" s="41"/>
      <c r="O138" s="41"/>
      <c r="P138" s="42"/>
      <c r="Q138" s="41"/>
      <c r="R138" s="42"/>
    </row>
    <row r="139" spans="2:18" x14ac:dyDescent="0.35">
      <c r="C139" t="s">
        <v>16</v>
      </c>
      <c r="D139" s="41">
        <f>[9]Elec!C19</f>
        <v>4133.7294920000004</v>
      </c>
      <c r="E139" s="41">
        <f>[9]Elec!D19</f>
        <v>4195.5732420000004</v>
      </c>
      <c r="F139" s="41">
        <f>[9]Elec!E19</f>
        <v>4340.6010740000002</v>
      </c>
      <c r="G139" s="41"/>
      <c r="H139" s="41"/>
      <c r="I139" s="41"/>
      <c r="J139" s="41">
        <f>[9]Elec!I19</f>
        <v>4107.0991210000002</v>
      </c>
      <c r="K139" s="41">
        <f>[9]Elec!J19</f>
        <v>4202.3701170000004</v>
      </c>
      <c r="L139" s="41">
        <f>[9]Elec!K19</f>
        <v>4434.4116210000002</v>
      </c>
      <c r="M139" s="41"/>
      <c r="N139" s="41"/>
      <c r="O139" s="41"/>
      <c r="P139" s="42"/>
      <c r="Q139" s="41"/>
      <c r="R139" s="42"/>
    </row>
    <row r="140" spans="2:18" x14ac:dyDescent="0.35">
      <c r="B140" t="s">
        <v>97</v>
      </c>
      <c r="C140" t="s">
        <v>0</v>
      </c>
      <c r="D140" s="41">
        <f>[10]Elec!C3</f>
        <v>780.388206174316</v>
      </c>
      <c r="E140" s="41">
        <f>[10]Elec!D3</f>
        <v>762.49630831831598</v>
      </c>
      <c r="F140" s="41">
        <f>[10]Elec!E3</f>
        <v>762.49630831831598</v>
      </c>
      <c r="G140" s="41">
        <f>[10]Elec!F3</f>
        <v>762.49630831831598</v>
      </c>
      <c r="H140" s="41"/>
      <c r="I140" s="41"/>
      <c r="J140" s="41">
        <f>[10]Elec!I3</f>
        <v>780.28084511171005</v>
      </c>
      <c r="K140" s="41">
        <f>[10]Elec!J3</f>
        <v>738.39725001100101</v>
      </c>
      <c r="L140" s="41">
        <f>[10]Elec!K3</f>
        <v>722.82972936727504</v>
      </c>
      <c r="M140" s="41">
        <f>[10]Elec!L3</f>
        <v>741.92627319778103</v>
      </c>
      <c r="N140" s="41"/>
      <c r="O140" s="41"/>
      <c r="P140" s="42"/>
      <c r="Q140" s="41"/>
      <c r="R140" s="42"/>
    </row>
    <row r="141" spans="2:18" x14ac:dyDescent="0.35">
      <c r="C141" t="s">
        <v>1</v>
      </c>
      <c r="D141" s="41">
        <f>[10]Elec!C4</f>
        <v>0</v>
      </c>
      <c r="E141" s="41">
        <f>[10]Elec!D4</f>
        <v>0</v>
      </c>
      <c r="F141" s="41">
        <f>[10]Elec!E4</f>
        <v>0</v>
      </c>
      <c r="G141" s="41">
        <f>[10]Elec!F4</f>
        <v>0</v>
      </c>
      <c r="H141" s="41"/>
      <c r="I141" s="41"/>
      <c r="J141" s="41">
        <f>[10]Elec!I4</f>
        <v>0</v>
      </c>
      <c r="K141" s="41">
        <f>[10]Elec!J4</f>
        <v>0</v>
      </c>
      <c r="L141" s="41">
        <f>[10]Elec!K4</f>
        <v>0</v>
      </c>
      <c r="M141" s="41">
        <f>[10]Elec!L4</f>
        <v>0</v>
      </c>
      <c r="N141" s="41"/>
      <c r="O141" s="41"/>
      <c r="P141" s="42"/>
      <c r="Q141" s="41"/>
      <c r="R141" s="42"/>
    </row>
    <row r="142" spans="2:18" x14ac:dyDescent="0.35">
      <c r="C142" t="s">
        <v>2</v>
      </c>
      <c r="D142" s="41">
        <f>[10]Elec!C5</f>
        <v>299.87461785131501</v>
      </c>
      <c r="E142" s="41">
        <f>[10]Elec!D5</f>
        <v>302.32521400238301</v>
      </c>
      <c r="F142" s="41">
        <f>[10]Elec!E5</f>
        <v>303.65308302530701</v>
      </c>
      <c r="G142" s="41">
        <f>[10]Elec!F5</f>
        <v>305.45027456485002</v>
      </c>
      <c r="H142" s="41"/>
      <c r="I142" s="41"/>
      <c r="J142" s="41">
        <f>[10]Elec!I5</f>
        <v>299.20971688573002</v>
      </c>
      <c r="K142" s="41">
        <f>[10]Elec!J5</f>
        <v>302.80770179154001</v>
      </c>
      <c r="L142" s="41">
        <f>[10]Elec!K5</f>
        <v>302.03874669822801</v>
      </c>
      <c r="M142" s="41">
        <f>[10]Elec!L5</f>
        <v>306.95585386125799</v>
      </c>
      <c r="N142" s="41"/>
      <c r="O142" s="41"/>
      <c r="P142" s="42"/>
      <c r="Q142" s="41"/>
      <c r="R142" s="42"/>
    </row>
    <row r="143" spans="2:18" x14ac:dyDescent="0.35">
      <c r="C143" t="s">
        <v>3</v>
      </c>
      <c r="D143" s="41">
        <f>[10]Elec!C6</f>
        <v>18.675109592004599</v>
      </c>
      <c r="E143" s="41">
        <f>[10]Elec!D6</f>
        <v>17.539007097368</v>
      </c>
      <c r="F143" s="41">
        <f>[10]Elec!E6</f>
        <v>16.403209887408</v>
      </c>
      <c r="G143" s="41">
        <f>[10]Elec!F6</f>
        <v>16.255435187429999</v>
      </c>
      <c r="H143" s="41"/>
      <c r="I143" s="41"/>
      <c r="J143" s="41">
        <f>[10]Elec!I6</f>
        <v>17.493335248982</v>
      </c>
      <c r="K143" s="41">
        <f>[10]Elec!J6</f>
        <v>16.148640057560101</v>
      </c>
      <c r="L143" s="41">
        <f>[10]Elec!K6</f>
        <v>15.4745753772727</v>
      </c>
      <c r="M143" s="41">
        <f>[10]Elec!L6</f>
        <v>15.8694379886572</v>
      </c>
      <c r="N143" s="41"/>
      <c r="O143" s="41"/>
      <c r="P143" s="42"/>
      <c r="Q143" s="41"/>
      <c r="R143" s="42"/>
    </row>
    <row r="144" spans="2:18" x14ac:dyDescent="0.35">
      <c r="C144" t="s">
        <v>4</v>
      </c>
      <c r="D144" s="41">
        <f>[10]Elec!C7</f>
        <v>0</v>
      </c>
      <c r="E144" s="41">
        <f>[10]Elec!D7</f>
        <v>0</v>
      </c>
      <c r="F144" s="41">
        <f>[10]Elec!E7</f>
        <v>0</v>
      </c>
      <c r="G144" s="41">
        <f>[10]Elec!F7</f>
        <v>0</v>
      </c>
      <c r="H144" s="41"/>
      <c r="I144" s="41"/>
      <c r="J144" s="41">
        <f>[10]Elec!I7</f>
        <v>0</v>
      </c>
      <c r="K144" s="41">
        <f>[10]Elec!J7</f>
        <v>0</v>
      </c>
      <c r="L144" s="41">
        <f>[10]Elec!K7</f>
        <v>0</v>
      </c>
      <c r="M144" s="41">
        <f>[10]Elec!L7</f>
        <v>0</v>
      </c>
      <c r="N144" s="41"/>
      <c r="O144" s="41"/>
      <c r="P144" s="42"/>
      <c r="Q144" s="41"/>
      <c r="R144" s="42"/>
    </row>
    <row r="145" spans="2:18" x14ac:dyDescent="0.35">
      <c r="C145" t="s">
        <v>5</v>
      </c>
      <c r="D145" s="41">
        <f>[10]Elec!C8</f>
        <v>762.91261764502894</v>
      </c>
      <c r="E145" s="41">
        <f>[10]Elec!D8</f>
        <v>696.42600368404499</v>
      </c>
      <c r="F145" s="41">
        <f>[10]Elec!E8</f>
        <v>637.86975527047002</v>
      </c>
      <c r="G145" s="41">
        <f>[10]Elec!F8</f>
        <v>579.71367772978999</v>
      </c>
      <c r="H145" s="41"/>
      <c r="I145" s="41"/>
      <c r="J145" s="41">
        <f>[10]Elec!I8</f>
        <v>612.001565487025</v>
      </c>
      <c r="K145" s="41">
        <f>[10]Elec!J8</f>
        <v>72.057770319517104</v>
      </c>
      <c r="L145" s="41">
        <f>[10]Elec!K8</f>
        <v>62.442907385498202</v>
      </c>
      <c r="M145" s="41">
        <f>[10]Elec!L8</f>
        <v>139.94639304514601</v>
      </c>
      <c r="N145" s="41"/>
      <c r="O145" s="41"/>
      <c r="P145" s="42"/>
      <c r="Q145" s="41"/>
      <c r="R145" s="42"/>
    </row>
    <row r="146" spans="2:18" x14ac:dyDescent="0.35">
      <c r="C146" t="s">
        <v>6</v>
      </c>
      <c r="D146" s="41">
        <f>[10]Elec!C9</f>
        <v>0</v>
      </c>
      <c r="E146" s="41">
        <f>[10]Elec!D9</f>
        <v>0</v>
      </c>
      <c r="F146" s="41">
        <f>[10]Elec!E9</f>
        <v>0</v>
      </c>
      <c r="G146" s="41">
        <f>[10]Elec!F9</f>
        <v>0</v>
      </c>
      <c r="H146" s="41"/>
      <c r="I146" s="41"/>
      <c r="J146" s="41">
        <f>[10]Elec!I9</f>
        <v>0</v>
      </c>
      <c r="K146" s="41">
        <f>[10]Elec!J9</f>
        <v>269.38930690071402</v>
      </c>
      <c r="L146" s="41">
        <f>[10]Elec!K9</f>
        <v>290.12724731632102</v>
      </c>
      <c r="M146" s="41">
        <f>[10]Elec!L9</f>
        <v>14.178579595903599</v>
      </c>
      <c r="N146" s="41"/>
      <c r="O146" s="41"/>
      <c r="P146" s="42"/>
      <c r="Q146" s="41"/>
      <c r="R146" s="42"/>
    </row>
    <row r="147" spans="2:18" x14ac:dyDescent="0.35">
      <c r="C147" t="s">
        <v>7</v>
      </c>
      <c r="D147" s="41">
        <f>[10]Elec!C10</f>
        <v>1320.3572713296601</v>
      </c>
      <c r="E147" s="41">
        <f>[10]Elec!D10</f>
        <v>1241.8854264155</v>
      </c>
      <c r="F147" s="41">
        <f>[10]Elec!E10</f>
        <v>1235.34068425601</v>
      </c>
      <c r="G147" s="41">
        <f>[10]Elec!F10</f>
        <v>1305.2098432079499</v>
      </c>
      <c r="H147" s="41"/>
      <c r="I147" s="41"/>
      <c r="J147" s="41">
        <f>[10]Elec!I10</f>
        <v>1208.3986972333901</v>
      </c>
      <c r="K147" s="41">
        <f>[10]Elec!J10</f>
        <v>672.02672594786895</v>
      </c>
      <c r="L147" s="41">
        <f>[10]Elec!K10</f>
        <v>455.90465845953798</v>
      </c>
      <c r="M147" s="41">
        <f>[10]Elec!L10</f>
        <v>776.97574053274798</v>
      </c>
      <c r="N147" s="41"/>
      <c r="O147" s="41"/>
      <c r="P147" s="42"/>
      <c r="Q147" s="41"/>
      <c r="R147" s="42"/>
    </row>
    <row r="148" spans="2:18" x14ac:dyDescent="0.35">
      <c r="C148" t="s">
        <v>8</v>
      </c>
      <c r="D148" s="41">
        <f>[10]Elec!C11</f>
        <v>0</v>
      </c>
      <c r="E148" s="41">
        <f>[10]Elec!D11</f>
        <v>0</v>
      </c>
      <c r="F148" s="41">
        <f>[10]Elec!E11</f>
        <v>0</v>
      </c>
      <c r="G148" s="41">
        <f>[10]Elec!F11</f>
        <v>0</v>
      </c>
      <c r="H148" s="41"/>
      <c r="I148" s="41"/>
      <c r="J148" s="41">
        <f>[10]Elec!I11</f>
        <v>0</v>
      </c>
      <c r="K148" s="41">
        <f>[10]Elec!J11</f>
        <v>0</v>
      </c>
      <c r="L148" s="41">
        <f>[10]Elec!K11</f>
        <v>0</v>
      </c>
      <c r="M148" s="41">
        <f>[10]Elec!L11</f>
        <v>0</v>
      </c>
      <c r="N148" s="41"/>
      <c r="O148" s="41"/>
      <c r="P148" s="42"/>
      <c r="Q148" s="41"/>
      <c r="R148" s="42"/>
    </row>
    <row r="149" spans="2:18" x14ac:dyDescent="0.35">
      <c r="C149" t="s">
        <v>9</v>
      </c>
      <c r="D149" s="41">
        <f>[10]Elec!C12</f>
        <v>64.649007177700497</v>
      </c>
      <c r="E149" s="41">
        <f>[10]Elec!D12</f>
        <v>61.297590182562402</v>
      </c>
      <c r="F149" s="41">
        <f>[10]Elec!E12</f>
        <v>60.28189057294</v>
      </c>
      <c r="G149" s="41">
        <f>[10]Elec!F12</f>
        <v>62.528663141414597</v>
      </c>
      <c r="H149" s="41"/>
      <c r="I149" s="41"/>
      <c r="J149" s="41">
        <f>[10]Elec!I12</f>
        <v>62.619874959315098</v>
      </c>
      <c r="K149" s="41">
        <f>[10]Elec!J12</f>
        <v>59.7648729811621</v>
      </c>
      <c r="L149" s="41">
        <f>[10]Elec!K12</f>
        <v>61.207948168493303</v>
      </c>
      <c r="M149" s="41">
        <f>[10]Elec!L12</f>
        <v>81.319519021867904</v>
      </c>
      <c r="N149" s="41"/>
      <c r="O149" s="41"/>
      <c r="P149" s="42"/>
      <c r="Q149" s="41"/>
      <c r="R149" s="42"/>
    </row>
    <row r="150" spans="2:18" x14ac:dyDescent="0.35">
      <c r="C150" t="s">
        <v>10</v>
      </c>
      <c r="D150" s="41">
        <f>[10]Elec!C13</f>
        <v>0</v>
      </c>
      <c r="E150" s="41">
        <f>[10]Elec!D13</f>
        <v>0</v>
      </c>
      <c r="F150" s="41">
        <f>[10]Elec!E13</f>
        <v>0</v>
      </c>
      <c r="G150" s="41">
        <f>[10]Elec!F13</f>
        <v>0</v>
      </c>
      <c r="H150" s="41"/>
      <c r="I150" s="41"/>
      <c r="J150" s="41">
        <f>[10]Elec!I13</f>
        <v>0</v>
      </c>
      <c r="K150" s="41">
        <f>[10]Elec!J13</f>
        <v>0</v>
      </c>
      <c r="L150" s="41">
        <f>[10]Elec!K13</f>
        <v>0</v>
      </c>
      <c r="M150" s="41">
        <f>[10]Elec!L13</f>
        <v>0</v>
      </c>
      <c r="N150" s="41"/>
      <c r="O150" s="41"/>
      <c r="P150" s="42"/>
      <c r="Q150" s="41"/>
      <c r="R150" s="42"/>
    </row>
    <row r="151" spans="2:18" x14ac:dyDescent="0.35">
      <c r="C151" t="s">
        <v>11</v>
      </c>
      <c r="D151" s="41">
        <f>[10]Elec!C14</f>
        <v>600.40285528588902</v>
      </c>
      <c r="E151" s="41">
        <f>[10]Elec!D14</f>
        <v>686.13375373350698</v>
      </c>
      <c r="F151" s="41">
        <f>[10]Elec!E14</f>
        <v>831.31152743028701</v>
      </c>
      <c r="G151" s="41">
        <f>[10]Elec!F14</f>
        <v>958.61117643372404</v>
      </c>
      <c r="H151" s="41"/>
      <c r="I151" s="41"/>
      <c r="J151" s="41">
        <f>[10]Elec!I14</f>
        <v>739.85577853972802</v>
      </c>
      <c r="K151" s="41">
        <f>[10]Elec!J14</f>
        <v>1273.89909069533</v>
      </c>
      <c r="L151" s="41">
        <f>[10]Elec!K14</f>
        <v>1574.77559275216</v>
      </c>
      <c r="M151" s="41">
        <f>[10]Elec!L14</f>
        <v>1640.2377951563501</v>
      </c>
      <c r="N151" s="41"/>
      <c r="O151" s="41"/>
      <c r="P151" s="42"/>
      <c r="Q151" s="41"/>
      <c r="R151" s="42"/>
    </row>
    <row r="152" spans="2:18" x14ac:dyDescent="0.35">
      <c r="C152" t="s">
        <v>12</v>
      </c>
      <c r="D152" s="41">
        <f>[10]Elec!C15</f>
        <v>269.994310217129</v>
      </c>
      <c r="E152" s="41">
        <f>[10]Elec!D15</f>
        <v>417.38983185406698</v>
      </c>
      <c r="F152" s="41">
        <f>[10]Elec!E15</f>
        <v>453.30591529031898</v>
      </c>
      <c r="G152" s="41">
        <f>[10]Elec!F15</f>
        <v>517.43530746823797</v>
      </c>
      <c r="H152" s="41"/>
      <c r="I152" s="41"/>
      <c r="J152" s="41">
        <f>[10]Elec!I15</f>
        <v>337.83089356829299</v>
      </c>
      <c r="K152" s="41">
        <f>[10]Elec!J15</f>
        <v>866.61336415875599</v>
      </c>
      <c r="L152" s="41">
        <f>[10]Elec!K15</f>
        <v>1083.30017417154</v>
      </c>
      <c r="M152" s="41">
        <f>[10]Elec!L15</f>
        <v>1200.6780477266</v>
      </c>
      <c r="N152" s="41"/>
      <c r="O152" s="41"/>
      <c r="P152" s="42"/>
      <c r="Q152" s="41"/>
      <c r="R152" s="42"/>
    </row>
    <row r="153" spans="2:18" x14ac:dyDescent="0.35">
      <c r="C153" t="s">
        <v>13</v>
      </c>
      <c r="D153" s="41">
        <f>[10]Elec!C16</f>
        <v>50.576085296977602</v>
      </c>
      <c r="E153" s="41">
        <f>[10]Elec!D16</f>
        <v>87.0063065273809</v>
      </c>
      <c r="F153" s="41">
        <f>[10]Elec!E16</f>
        <v>135.94092304719999</v>
      </c>
      <c r="G153" s="41">
        <f>[10]Elec!F16</f>
        <v>159.77004950832799</v>
      </c>
      <c r="H153" s="41"/>
      <c r="I153" s="41"/>
      <c r="J153" s="41">
        <f>[10]Elec!I16</f>
        <v>70.671609043535298</v>
      </c>
      <c r="K153" s="41">
        <f>[10]Elec!J16</f>
        <v>129.641000324902</v>
      </c>
      <c r="L153" s="41">
        <f>[10]Elec!K16</f>
        <v>192.158223122062</v>
      </c>
      <c r="M153" s="41">
        <f>[10]Elec!L16</f>
        <v>218.187034747756</v>
      </c>
      <c r="N153" s="41"/>
      <c r="O153" s="41"/>
      <c r="P153" s="42"/>
      <c r="Q153" s="41"/>
      <c r="R153" s="42"/>
    </row>
    <row r="154" spans="2:18" x14ac:dyDescent="0.35">
      <c r="C154" t="s">
        <v>14</v>
      </c>
      <c r="D154" s="41">
        <f>[10]Elec!C17</f>
        <v>0</v>
      </c>
      <c r="E154" s="41">
        <f>[10]Elec!D17</f>
        <v>0</v>
      </c>
      <c r="F154" s="41">
        <f>[10]Elec!E17</f>
        <v>0</v>
      </c>
      <c r="G154" s="41">
        <f>[10]Elec!F17</f>
        <v>0</v>
      </c>
      <c r="H154" s="41"/>
      <c r="I154" s="41"/>
      <c r="J154" s="41">
        <f>[10]Elec!I17</f>
        <v>0</v>
      </c>
      <c r="K154" s="41">
        <f>[10]Elec!J17</f>
        <v>0</v>
      </c>
      <c r="L154" s="41">
        <f>[10]Elec!K17</f>
        <v>0</v>
      </c>
      <c r="M154" s="41">
        <f>[10]Elec!L17</f>
        <v>0</v>
      </c>
      <c r="N154" s="41"/>
      <c r="O154" s="41"/>
      <c r="P154" s="42"/>
      <c r="Q154" s="41"/>
      <c r="R154" s="42"/>
    </row>
    <row r="155" spans="2:18" x14ac:dyDescent="0.35">
      <c r="C155" t="s">
        <v>46</v>
      </c>
      <c r="D155" s="41">
        <f>[10]Elec!C18</f>
        <v>67.870024072608601</v>
      </c>
      <c r="E155" s="41">
        <f>[10]Elec!D18</f>
        <v>85.7579116462435</v>
      </c>
      <c r="F155" s="41">
        <f>[10]Elec!E18</f>
        <v>81.5168570997795</v>
      </c>
      <c r="G155" s="41">
        <f>[10]Elec!F18</f>
        <v>76.159001201178597</v>
      </c>
      <c r="H155" s="41"/>
      <c r="I155" s="41"/>
      <c r="J155" s="41">
        <f>[10]Elec!I18</f>
        <v>67.779307134056793</v>
      </c>
      <c r="K155" s="41">
        <f>[10]Elec!J18</f>
        <v>66.899651319493003</v>
      </c>
      <c r="L155" s="41">
        <f>[10]Elec!K18</f>
        <v>43.686656892965701</v>
      </c>
      <c r="M155" s="41">
        <f>[10]Elec!L18</f>
        <v>35.720740932651303</v>
      </c>
      <c r="N155" s="41"/>
      <c r="O155" s="41"/>
      <c r="P155" s="42"/>
      <c r="Q155" s="41"/>
      <c r="R155" s="42"/>
    </row>
    <row r="156" spans="2:18" x14ac:dyDescent="0.35">
      <c r="C156" t="s">
        <v>16</v>
      </c>
      <c r="D156" s="41">
        <f>[10]Elec!C19</f>
        <v>4235.7001046426303</v>
      </c>
      <c r="E156" s="41">
        <f>[10]Elec!D19</f>
        <v>4358.2573534613803</v>
      </c>
      <c r="F156" s="41">
        <f>[10]Elec!E19</f>
        <v>4518.1201541980399</v>
      </c>
      <c r="G156" s="41">
        <f>[10]Elec!F19</f>
        <v>4743.6297367612196</v>
      </c>
      <c r="H156" s="41"/>
      <c r="I156" s="41"/>
      <c r="J156" s="41">
        <f>[10]Elec!I19</f>
        <v>4196.1416232117699</v>
      </c>
      <c r="K156" s="41">
        <f>[10]Elec!J19</f>
        <v>4467.6453745078497</v>
      </c>
      <c r="L156" s="41">
        <f>[10]Elec!K19</f>
        <v>4803.9464597113501</v>
      </c>
      <c r="M156" s="41">
        <f>[10]Elec!L19</f>
        <v>5171.9954158067303</v>
      </c>
      <c r="N156" s="41"/>
      <c r="O156" s="41"/>
      <c r="P156" s="42"/>
      <c r="Q156" s="41"/>
      <c r="R156" s="42"/>
    </row>
    <row r="157" spans="2:18" x14ac:dyDescent="0.35">
      <c r="B157" t="s">
        <v>60</v>
      </c>
      <c r="C157" t="s">
        <v>0</v>
      </c>
      <c r="D157" s="41">
        <f>[11]Elec!C3</f>
        <v>748.10605006655999</v>
      </c>
      <c r="E157" s="41">
        <f>[11]Elec!D3</f>
        <v>749.59585311885974</v>
      </c>
      <c r="F157" s="41">
        <f>[11]Elec!E3</f>
        <v>752.92578473324409</v>
      </c>
      <c r="G157" s="41"/>
      <c r="H157" s="41"/>
      <c r="I157" s="41"/>
      <c r="J157" s="41">
        <f>[11]Elec!I3</f>
        <v>753.17563155618689</v>
      </c>
      <c r="K157" s="41">
        <f>[11]Elec!J3</f>
        <v>752.29839269113972</v>
      </c>
      <c r="L157" s="41">
        <f>[11]Elec!K3</f>
        <v>732.51250661501888</v>
      </c>
      <c r="M157" s="41"/>
      <c r="N157" s="41"/>
      <c r="O157" s="41"/>
      <c r="P157" s="42"/>
      <c r="Q157" s="41"/>
      <c r="R157" s="42"/>
    </row>
    <row r="158" spans="2:18" x14ac:dyDescent="0.35">
      <c r="C158" t="s">
        <v>1</v>
      </c>
      <c r="D158" s="41">
        <f>[11]Elec!C4</f>
        <v>29.418168619129872</v>
      </c>
      <c r="E158" s="41">
        <f>[11]Elec!D4</f>
        <v>29.607262934940106</v>
      </c>
      <c r="F158" s="41">
        <f>[11]Elec!E4</f>
        <v>29.776930543905028</v>
      </c>
      <c r="G158" s="41"/>
      <c r="H158" s="41"/>
      <c r="I158" s="41"/>
      <c r="J158" s="41">
        <f>[11]Elec!I4</f>
        <v>29.611891711644681</v>
      </c>
      <c r="K158" s="41">
        <f>[11]Elec!J4</f>
        <v>29.646548074984498</v>
      </c>
      <c r="L158" s="41">
        <f>[11]Elec!K4</f>
        <v>28.85956881661853</v>
      </c>
      <c r="M158" s="41"/>
      <c r="N158" s="41"/>
      <c r="O158" s="41"/>
      <c r="P158" s="42"/>
      <c r="Q158" s="41"/>
      <c r="R158" s="42"/>
    </row>
    <row r="159" spans="2:18" x14ac:dyDescent="0.35">
      <c r="C159" t="s">
        <v>2</v>
      </c>
      <c r="D159" s="41">
        <f>[11]Elec!C5</f>
        <v>282.12141104875781</v>
      </c>
      <c r="E159" s="41">
        <f>[11]Elec!D5</f>
        <v>258.55096966893689</v>
      </c>
      <c r="F159" s="41">
        <f>[11]Elec!E5</f>
        <v>276.19032811920096</v>
      </c>
      <c r="G159" s="41"/>
      <c r="H159" s="41"/>
      <c r="I159" s="41"/>
      <c r="J159" s="41">
        <f>[11]Elec!I5</f>
        <v>277.46045394919383</v>
      </c>
      <c r="K159" s="41">
        <f>[11]Elec!J5</f>
        <v>277.4283611946189</v>
      </c>
      <c r="L159" s="41">
        <f>[11]Elec!K5</f>
        <v>305.91932385781001</v>
      </c>
      <c r="M159" s="41"/>
      <c r="N159" s="41"/>
      <c r="O159" s="41"/>
      <c r="P159" s="42"/>
      <c r="Q159" s="41"/>
      <c r="R159" s="42"/>
    </row>
    <row r="160" spans="2:18" x14ac:dyDescent="0.35">
      <c r="C160" t="s">
        <v>3</v>
      </c>
      <c r="D160" s="41">
        <f>[11]Elec!C6</f>
        <v>60.489052110644927</v>
      </c>
      <c r="E160" s="41">
        <f>[11]Elec!D6</f>
        <v>58.657422811399279</v>
      </c>
      <c r="F160" s="41">
        <f>[11]Elec!E6</f>
        <v>57.441499865361003</v>
      </c>
      <c r="G160" s="41"/>
      <c r="H160" s="41"/>
      <c r="I160" s="41"/>
      <c r="J160" s="41">
        <f>[11]Elec!I6</f>
        <v>60.185358930868347</v>
      </c>
      <c r="K160" s="41">
        <f>[11]Elec!J6</f>
        <v>56.563323830485466</v>
      </c>
      <c r="L160" s="41">
        <f>[11]Elec!K6</f>
        <v>56.52504474330037</v>
      </c>
      <c r="M160" s="41"/>
      <c r="N160" s="41"/>
      <c r="O160" s="41"/>
      <c r="P160" s="42"/>
      <c r="Q160" s="41"/>
      <c r="R160" s="42"/>
    </row>
    <row r="161" spans="2:18" x14ac:dyDescent="0.35">
      <c r="C161" t="s">
        <v>4</v>
      </c>
      <c r="D161" s="41">
        <f>[11]Elec!C7</f>
        <v>0</v>
      </c>
      <c r="E161" s="41">
        <f>[11]Elec!D7</f>
        <v>2.8096319105617976E-7</v>
      </c>
      <c r="F161" s="41">
        <f>[11]Elec!E7</f>
        <v>3.50289736444426</v>
      </c>
      <c r="G161" s="41"/>
      <c r="H161" s="41"/>
      <c r="I161" s="41"/>
      <c r="J161" s="41">
        <f>[11]Elec!I7</f>
        <v>6.7976928946839488E-2</v>
      </c>
      <c r="K161" s="41">
        <f>[11]Elec!J7</f>
        <v>5.068942259158181</v>
      </c>
      <c r="L161" s="41">
        <f>[11]Elec!K7</f>
        <v>5.0644337605240084</v>
      </c>
      <c r="M161" s="41"/>
      <c r="N161" s="41"/>
      <c r="O161" s="41"/>
      <c r="P161" s="42"/>
      <c r="Q161" s="41"/>
      <c r="R161" s="42"/>
    </row>
    <row r="162" spans="2:18" x14ac:dyDescent="0.35">
      <c r="C162" t="s">
        <v>5</v>
      </c>
      <c r="D162" s="41">
        <f>[11]Elec!C8</f>
        <v>939.56024923007226</v>
      </c>
      <c r="E162" s="41">
        <f>[11]Elec!D8</f>
        <v>668.25467992476388</v>
      </c>
      <c r="F162" s="41">
        <f>[11]Elec!E8</f>
        <v>594.48903716059795</v>
      </c>
      <c r="G162" s="41"/>
      <c r="H162" s="41"/>
      <c r="I162" s="41"/>
      <c r="J162" s="41">
        <f>[11]Elec!I8</f>
        <v>896.43904243126622</v>
      </c>
      <c r="K162" s="41">
        <f>[11]Elec!J8</f>
        <v>464.65810118434644</v>
      </c>
      <c r="L162" s="41">
        <f>[11]Elec!K8</f>
        <v>150.99254530181562</v>
      </c>
      <c r="M162" s="41"/>
      <c r="N162" s="41"/>
      <c r="O162" s="41"/>
      <c r="P162" s="42"/>
      <c r="Q162" s="41"/>
      <c r="R162" s="42"/>
    </row>
    <row r="163" spans="2:18" x14ac:dyDescent="0.35">
      <c r="C163" t="s">
        <v>6</v>
      </c>
      <c r="D163" s="41">
        <f>[11]Elec!C9</f>
        <v>0</v>
      </c>
      <c r="E163" s="41">
        <f>[11]Elec!D9</f>
        <v>5.9550615318193583E-7</v>
      </c>
      <c r="F163" s="41">
        <f>[11]Elec!E9</f>
        <v>1.2639577611840718E-6</v>
      </c>
      <c r="G163" s="41"/>
      <c r="H163" s="41"/>
      <c r="I163" s="41"/>
      <c r="J163" s="41">
        <f>[11]Elec!I9</f>
        <v>127.10584683986583</v>
      </c>
      <c r="K163" s="41">
        <f>[11]Elec!J9</f>
        <v>176.4432861855949</v>
      </c>
      <c r="L163" s="41">
        <f>[11]Elec!K9</f>
        <v>176.27757933654118</v>
      </c>
      <c r="M163" s="41"/>
      <c r="N163" s="41"/>
      <c r="O163" s="41"/>
      <c r="P163" s="42"/>
      <c r="Q163" s="41"/>
      <c r="R163" s="42"/>
    </row>
    <row r="164" spans="2:18" x14ac:dyDescent="0.35">
      <c r="C164" t="s">
        <v>7</v>
      </c>
      <c r="D164" s="41">
        <f>[11]Elec!C10</f>
        <v>978.52641846119309</v>
      </c>
      <c r="E164" s="41">
        <f>[11]Elec!D10</f>
        <v>1136.6706528647974</v>
      </c>
      <c r="F164" s="41">
        <f>[11]Elec!E10</f>
        <v>1321.0377032412939</v>
      </c>
      <c r="G164" s="41"/>
      <c r="H164" s="41"/>
      <c r="I164" s="41"/>
      <c r="J164" s="41">
        <f>[11]Elec!I10</f>
        <v>977.25377473825915</v>
      </c>
      <c r="K164" s="41">
        <f>[11]Elec!J10</f>
        <v>1242.9234083217041</v>
      </c>
      <c r="L164" s="41">
        <f>[11]Elec!K10</f>
        <v>831.28287918717933</v>
      </c>
      <c r="M164" s="41"/>
      <c r="N164" s="41"/>
      <c r="O164" s="41"/>
      <c r="P164" s="42"/>
      <c r="Q164" s="41"/>
      <c r="R164" s="42"/>
    </row>
    <row r="165" spans="2:18" x14ac:dyDescent="0.35">
      <c r="C165" t="s">
        <v>8</v>
      </c>
      <c r="D165" s="41">
        <f>[11]Elec!C11</f>
        <v>0</v>
      </c>
      <c r="E165" s="41">
        <f>[11]Elec!D11</f>
        <v>2.6280814524380833E-6</v>
      </c>
      <c r="F165" s="41">
        <f>[11]Elec!E11</f>
        <v>3.0262379256862112E-6</v>
      </c>
      <c r="G165" s="41"/>
      <c r="H165" s="41"/>
      <c r="I165" s="41"/>
      <c r="J165" s="41">
        <f>[11]Elec!I11</f>
        <v>8.1243712009845126</v>
      </c>
      <c r="K165" s="41">
        <f>[11]Elec!J11</f>
        <v>0.55844040232428238</v>
      </c>
      <c r="L165" s="41">
        <f>[11]Elec!K11</f>
        <v>0.56098247543647528</v>
      </c>
      <c r="M165" s="41"/>
      <c r="N165" s="41"/>
      <c r="O165" s="41"/>
      <c r="P165" s="42"/>
      <c r="Q165" s="41"/>
      <c r="R165" s="42"/>
    </row>
    <row r="166" spans="2:18" x14ac:dyDescent="0.35">
      <c r="C166" t="s">
        <v>9</v>
      </c>
      <c r="D166" s="41">
        <f>[11]Elec!C12</f>
        <v>72.605033206887597</v>
      </c>
      <c r="E166" s="41">
        <f>[11]Elec!D12</f>
        <v>55.044681682467093</v>
      </c>
      <c r="F166" s="41">
        <f>[11]Elec!E12</f>
        <v>44.724428464628161</v>
      </c>
      <c r="G166" s="41"/>
      <c r="H166" s="41"/>
      <c r="I166" s="41"/>
      <c r="J166" s="41">
        <f>[11]Elec!I12</f>
        <v>61.863953473149536</v>
      </c>
      <c r="K166" s="41">
        <f>[11]Elec!J12</f>
        <v>79.704062644214375</v>
      </c>
      <c r="L166" s="41">
        <f>[11]Elec!K12</f>
        <v>40.618502450867197</v>
      </c>
      <c r="M166" s="41"/>
      <c r="N166" s="41"/>
      <c r="O166" s="41"/>
      <c r="P166" s="42"/>
      <c r="Q166" s="41"/>
      <c r="R166" s="42"/>
    </row>
    <row r="167" spans="2:18" x14ac:dyDescent="0.35">
      <c r="C167" t="s">
        <v>10</v>
      </c>
      <c r="D167" s="41">
        <f>[11]Elec!C13</f>
        <v>0</v>
      </c>
      <c r="E167" s="41">
        <f>[11]Elec!D13</f>
        <v>0</v>
      </c>
      <c r="F167" s="41">
        <f>[11]Elec!E13</f>
        <v>0</v>
      </c>
      <c r="G167" s="41"/>
      <c r="H167" s="41"/>
      <c r="I167" s="41"/>
      <c r="J167" s="41">
        <f>[11]Elec!I13</f>
        <v>0</v>
      </c>
      <c r="K167" s="41">
        <f>[11]Elec!J13</f>
        <v>0</v>
      </c>
      <c r="L167" s="41">
        <f>[11]Elec!K13</f>
        <v>0</v>
      </c>
      <c r="M167" s="41"/>
      <c r="N167" s="41"/>
      <c r="O167" s="41"/>
      <c r="P167" s="42"/>
      <c r="Q167" s="41"/>
      <c r="R167" s="42"/>
    </row>
    <row r="168" spans="2:18" x14ac:dyDescent="0.35">
      <c r="C168" t="s">
        <v>11</v>
      </c>
      <c r="D168" s="41">
        <f>[11]Elec!C14</f>
        <v>537.99460192713104</v>
      </c>
      <c r="E168" s="41">
        <f>[11]Elec!D14</f>
        <v>630.9182465963612</v>
      </c>
      <c r="F168" s="41">
        <f>[11]Elec!E14</f>
        <v>644.00069349159151</v>
      </c>
      <c r="G168" s="41"/>
      <c r="H168" s="41"/>
      <c r="I168" s="41"/>
      <c r="J168" s="41">
        <f>[11]Elec!I14</f>
        <v>546.67348430405457</v>
      </c>
      <c r="K168" s="41">
        <f>[11]Elec!J14</f>
        <v>627.44198336755585</v>
      </c>
      <c r="L168" s="41">
        <f>[11]Elec!K14</f>
        <v>1368.0104339627267</v>
      </c>
      <c r="M168" s="41"/>
      <c r="N168" s="41"/>
      <c r="O168" s="41"/>
      <c r="P168" s="42"/>
      <c r="Q168" s="41"/>
      <c r="R168" s="42"/>
    </row>
    <row r="169" spans="2:18" x14ac:dyDescent="0.35">
      <c r="C169" t="s">
        <v>12</v>
      </c>
      <c r="D169" s="41">
        <f>[11]Elec!C15</f>
        <v>300.17604346941414</v>
      </c>
      <c r="E169" s="41">
        <f>[11]Elec!D15</f>
        <v>363.4490631430653</v>
      </c>
      <c r="F169" s="41">
        <f>[11]Elec!E15</f>
        <v>370.000059159172</v>
      </c>
      <c r="G169" s="41"/>
      <c r="H169" s="41"/>
      <c r="I169" s="41"/>
      <c r="J169" s="41">
        <f>[11]Elec!I15</f>
        <v>288.54058697938672</v>
      </c>
      <c r="K169" s="41">
        <f>[11]Elec!J15</f>
        <v>345.83569838629279</v>
      </c>
      <c r="L169" s="41">
        <f>[11]Elec!K15</f>
        <v>642.32010137163343</v>
      </c>
      <c r="M169" s="41"/>
      <c r="N169" s="41"/>
      <c r="O169" s="41"/>
      <c r="P169" s="42"/>
      <c r="Q169" s="41"/>
      <c r="R169" s="42"/>
    </row>
    <row r="170" spans="2:18" x14ac:dyDescent="0.35">
      <c r="C170" t="s">
        <v>13</v>
      </c>
      <c r="D170" s="41">
        <f>[11]Elec!C16</f>
        <v>117.62324657823888</v>
      </c>
      <c r="E170" s="41">
        <f>[11]Elec!D16</f>
        <v>163.5654557153488</v>
      </c>
      <c r="F170" s="41">
        <f>[11]Elec!E16</f>
        <v>208.45700177724555</v>
      </c>
      <c r="G170" s="41"/>
      <c r="H170" s="41"/>
      <c r="I170" s="41"/>
      <c r="J170" s="41">
        <f>[11]Elec!I16</f>
        <v>132.63676430670591</v>
      </c>
      <c r="K170" s="41">
        <f>[11]Elec!J16</f>
        <v>202.69526428596157</v>
      </c>
      <c r="L170" s="41">
        <f>[11]Elec!K16</f>
        <v>253.89221631396563</v>
      </c>
      <c r="M170" s="41"/>
      <c r="N170" s="41"/>
      <c r="O170" s="41"/>
      <c r="P170" s="42"/>
      <c r="Q170" s="41"/>
      <c r="R170" s="42"/>
    </row>
    <row r="171" spans="2:18" x14ac:dyDescent="0.35">
      <c r="C171" t="s">
        <v>14</v>
      </c>
      <c r="D171" s="41">
        <f>[11]Elec!C17</f>
        <v>0</v>
      </c>
      <c r="E171" s="41">
        <f>[11]Elec!D17</f>
        <v>3.2283119322752599E-7</v>
      </c>
      <c r="F171" s="41">
        <f>[11]Elec!E17</f>
        <v>1.9187420608304607E-7</v>
      </c>
      <c r="G171" s="41"/>
      <c r="H171" s="41"/>
      <c r="I171" s="41"/>
      <c r="J171" s="41">
        <f>[11]Elec!I17</f>
        <v>5.5721445031698106E-7</v>
      </c>
      <c r="K171" s="41">
        <f>[11]Elec!J17</f>
        <v>0.19437849324600931</v>
      </c>
      <c r="L171" s="41">
        <f>[11]Elec!K17</f>
        <v>1.0458718565621824E-2</v>
      </c>
      <c r="M171" s="41"/>
      <c r="N171" s="41"/>
      <c r="O171" s="41"/>
      <c r="P171" s="42"/>
      <c r="Q171" s="41"/>
      <c r="R171" s="42"/>
    </row>
    <row r="172" spans="2:18" x14ac:dyDescent="0.35">
      <c r="C172" t="s">
        <v>46</v>
      </c>
      <c r="D172" s="41">
        <f>[11]Elec!C18</f>
        <v>0</v>
      </c>
      <c r="E172" s="41">
        <f>[11]Elec!D18</f>
        <v>0</v>
      </c>
      <c r="F172" s="41">
        <f>[11]Elec!E18</f>
        <v>0</v>
      </c>
      <c r="G172" s="41"/>
      <c r="H172" s="41"/>
      <c r="I172" s="41"/>
      <c r="J172" s="41">
        <f>[11]Elec!I18</f>
        <v>0</v>
      </c>
      <c r="K172" s="41">
        <f>[11]Elec!J18</f>
        <v>0</v>
      </c>
      <c r="L172" s="41">
        <f>[11]Elec!K18</f>
        <v>0</v>
      </c>
      <c r="M172" s="41"/>
      <c r="N172" s="41"/>
      <c r="O172" s="41"/>
      <c r="P172" s="42"/>
      <c r="Q172" s="41"/>
      <c r="R172" s="42"/>
    </row>
    <row r="173" spans="2:18" x14ac:dyDescent="0.35">
      <c r="C173" t="s">
        <v>16</v>
      </c>
      <c r="D173" s="41">
        <f>[11]Elec!C19</f>
        <v>4015.5980422009879</v>
      </c>
      <c r="E173" s="41">
        <f>[11]Elec!D19</f>
        <v>4017.3498912562295</v>
      </c>
      <c r="F173" s="41">
        <f>[11]Elec!E19</f>
        <v>4160.6904214107053</v>
      </c>
      <c r="G173" s="41"/>
      <c r="H173" s="41"/>
      <c r="I173" s="41"/>
      <c r="J173" s="41">
        <f>[11]Elec!I19</f>
        <v>4093.1034079668066</v>
      </c>
      <c r="K173" s="41">
        <f>[11]Elec!J19</f>
        <v>4125.365991489266</v>
      </c>
      <c r="L173" s="41">
        <f>[11]Elec!K19</f>
        <v>4405.555428097764</v>
      </c>
      <c r="M173" s="41"/>
      <c r="N173" s="41"/>
      <c r="O173" s="41"/>
      <c r="P173" s="42"/>
      <c r="Q173" s="41"/>
      <c r="R173" s="42"/>
    </row>
    <row r="174" spans="2:18" x14ac:dyDescent="0.35">
      <c r="B174" t="s">
        <v>61</v>
      </c>
      <c r="C174" t="s">
        <v>0</v>
      </c>
      <c r="D174" s="41">
        <f>[12]Elec!C3</f>
        <v>800.5</v>
      </c>
      <c r="E174" s="41">
        <f>[12]Elec!D3</f>
        <v>791</v>
      </c>
      <c r="F174" s="41">
        <f>[12]Elec!E3</f>
        <v>785</v>
      </c>
      <c r="G174" s="41">
        <f>[12]Elec!F3</f>
        <v>785</v>
      </c>
      <c r="H174" s="41">
        <f>[12]Elec!G3</f>
        <v>773</v>
      </c>
      <c r="I174" s="41">
        <f>[12]Elec!H3</f>
        <v>761</v>
      </c>
      <c r="J174" s="41">
        <f>[12]Elec!O3</f>
        <v>800</v>
      </c>
      <c r="K174" s="41">
        <f>[12]Elec!P3</f>
        <v>790</v>
      </c>
      <c r="L174" s="41">
        <f>[12]Elec!Q3</f>
        <v>783</v>
      </c>
      <c r="M174" s="41">
        <f>[12]Elec!R3</f>
        <v>782</v>
      </c>
      <c r="N174" s="41">
        <f>[12]Elec!S3</f>
        <v>782</v>
      </c>
      <c r="O174" s="41">
        <f>[12]Elec!T3</f>
        <v>782</v>
      </c>
      <c r="P174" s="42"/>
      <c r="Q174" s="41"/>
      <c r="R174" s="42"/>
    </row>
    <row r="175" spans="2:18" x14ac:dyDescent="0.35">
      <c r="C175" t="s">
        <v>1</v>
      </c>
      <c r="D175" s="41">
        <f>[12]Elec!C4</f>
        <v>0</v>
      </c>
      <c r="E175" s="41">
        <f>[12]Elec!D4</f>
        <v>4</v>
      </c>
      <c r="F175" s="41">
        <f>[12]Elec!E4</f>
        <v>4</v>
      </c>
      <c r="G175" s="41">
        <f>[12]Elec!F4</f>
        <v>4</v>
      </c>
      <c r="H175" s="41">
        <f>[12]Elec!G4</f>
        <v>4</v>
      </c>
      <c r="I175" s="41">
        <f>[12]Elec!H4</f>
        <v>4</v>
      </c>
      <c r="J175" s="41">
        <f>[12]Elec!O4</f>
        <v>0</v>
      </c>
      <c r="K175" s="41">
        <f>[12]Elec!P4</f>
        <v>4</v>
      </c>
      <c r="L175" s="41">
        <f>[12]Elec!Q4</f>
        <v>4</v>
      </c>
      <c r="M175" s="41">
        <f>[12]Elec!R4</f>
        <v>4</v>
      </c>
      <c r="N175" s="41">
        <f>[12]Elec!S4</f>
        <v>4</v>
      </c>
      <c r="O175" s="41">
        <f>[12]Elec!T4</f>
        <v>4</v>
      </c>
      <c r="P175" s="42"/>
      <c r="Q175" s="41"/>
      <c r="R175" s="42"/>
    </row>
    <row r="176" spans="2:18" x14ac:dyDescent="0.35">
      <c r="C176" t="s">
        <v>2</v>
      </c>
      <c r="D176" s="41">
        <f>[12]Elec!C5</f>
        <v>303</v>
      </c>
      <c r="E176" s="41">
        <f>[12]Elec!D5</f>
        <v>304</v>
      </c>
      <c r="F176" s="41">
        <f>[12]Elec!E5</f>
        <v>299</v>
      </c>
      <c r="G176" s="41">
        <f>[12]Elec!F5</f>
        <v>312</v>
      </c>
      <c r="H176" s="41">
        <f>[12]Elec!G5</f>
        <v>309</v>
      </c>
      <c r="I176" s="41">
        <f>[12]Elec!H5</f>
        <v>306</v>
      </c>
      <c r="J176" s="41">
        <f>[12]Elec!O5</f>
        <v>303</v>
      </c>
      <c r="K176" s="41">
        <f>[12]Elec!P5</f>
        <v>297</v>
      </c>
      <c r="L176" s="41">
        <f>[12]Elec!Q5</f>
        <v>273</v>
      </c>
      <c r="M176" s="41">
        <f>[12]Elec!R5</f>
        <v>306</v>
      </c>
      <c r="N176" s="41">
        <f>[12]Elec!S5</f>
        <v>306</v>
      </c>
      <c r="O176" s="41">
        <f>[12]Elec!T5</f>
        <v>306</v>
      </c>
      <c r="P176" s="42"/>
      <c r="Q176" s="41"/>
      <c r="R176" s="42"/>
    </row>
    <row r="177" spans="3:18" x14ac:dyDescent="0.35">
      <c r="C177" t="s">
        <v>3</v>
      </c>
      <c r="D177" s="41">
        <f>[12]Elec!C6</f>
        <v>45</v>
      </c>
      <c r="E177" s="41">
        <f>[12]Elec!D6</f>
        <v>41</v>
      </c>
      <c r="F177" s="41">
        <f>[12]Elec!E6</f>
        <v>40</v>
      </c>
      <c r="G177" s="41">
        <f>[12]Elec!F6</f>
        <v>39</v>
      </c>
      <c r="H177" s="41">
        <f>[12]Elec!G6</f>
        <v>31.5</v>
      </c>
      <c r="I177" s="41">
        <f>[12]Elec!H6</f>
        <v>24</v>
      </c>
      <c r="J177" s="41">
        <f>[12]Elec!O6</f>
        <v>45</v>
      </c>
      <c r="K177" s="41">
        <f>[12]Elec!P6</f>
        <v>40</v>
      </c>
      <c r="L177" s="41">
        <f>[12]Elec!Q6</f>
        <v>31</v>
      </c>
      <c r="M177" s="41">
        <f>[12]Elec!R6</f>
        <v>32</v>
      </c>
      <c r="N177" s="41">
        <f>[12]Elec!S6</f>
        <v>27</v>
      </c>
      <c r="O177" s="41">
        <f>[12]Elec!T6</f>
        <v>22</v>
      </c>
      <c r="P177" s="42"/>
      <c r="Q177" s="41"/>
      <c r="R177" s="42"/>
    </row>
    <row r="178" spans="3:18" x14ac:dyDescent="0.35">
      <c r="C178" t="s">
        <v>4</v>
      </c>
      <c r="D178" s="41">
        <f>[12]Elec!C7</f>
        <v>0</v>
      </c>
      <c r="E178" s="41">
        <f>[12]Elec!D7</f>
        <v>0</v>
      </c>
      <c r="F178" s="41">
        <f>[12]Elec!E7</f>
        <v>0</v>
      </c>
      <c r="G178" s="41">
        <f>[12]Elec!F7</f>
        <v>0</v>
      </c>
      <c r="H178" s="41">
        <f>[12]Elec!G7</f>
        <v>0</v>
      </c>
      <c r="I178" s="41">
        <f>[12]Elec!H7</f>
        <v>0</v>
      </c>
      <c r="J178" s="41">
        <f>[12]Elec!O7</f>
        <v>0</v>
      </c>
      <c r="K178" s="41">
        <f>[12]Elec!P7</f>
        <v>0</v>
      </c>
      <c r="L178" s="41">
        <f>[12]Elec!Q7</f>
        <v>0</v>
      </c>
      <c r="M178" s="41">
        <f>[12]Elec!R7</f>
        <v>0</v>
      </c>
      <c r="N178" s="41">
        <f>[12]Elec!S7</f>
        <v>0</v>
      </c>
      <c r="O178" s="41">
        <f>[12]Elec!T7</f>
        <v>0</v>
      </c>
      <c r="P178" s="42"/>
      <c r="Q178" s="41"/>
      <c r="R178" s="42"/>
    </row>
    <row r="179" spans="3:18" x14ac:dyDescent="0.35">
      <c r="C179" t="s">
        <v>5</v>
      </c>
      <c r="D179" s="41">
        <f>[12]Elec!C8</f>
        <v>1088.5</v>
      </c>
      <c r="E179" s="41">
        <f>[12]Elec!D8</f>
        <v>654</v>
      </c>
      <c r="F179" s="41">
        <f>[12]Elec!E8</f>
        <v>493</v>
      </c>
      <c r="G179" s="41">
        <f>[12]Elec!F8</f>
        <v>423</v>
      </c>
      <c r="H179" s="41">
        <f>[12]Elec!G8</f>
        <v>380.5</v>
      </c>
      <c r="I179" s="41">
        <f>[12]Elec!H8</f>
        <v>338</v>
      </c>
      <c r="J179" s="41">
        <f>[12]Elec!O8</f>
        <v>1095</v>
      </c>
      <c r="K179" s="41">
        <f>[12]Elec!P8</f>
        <v>475</v>
      </c>
      <c r="L179" s="41">
        <f>[12]Elec!Q8</f>
        <v>236</v>
      </c>
      <c r="M179" s="41">
        <f>[12]Elec!R8</f>
        <v>297</v>
      </c>
      <c r="N179" s="41">
        <f>[12]Elec!S8</f>
        <v>303</v>
      </c>
      <c r="O179" s="41">
        <f>[12]Elec!T8</f>
        <v>309</v>
      </c>
      <c r="P179" s="42"/>
      <c r="Q179" s="41"/>
      <c r="R179" s="42"/>
    </row>
    <row r="180" spans="3:18" x14ac:dyDescent="0.35">
      <c r="C180" t="s">
        <v>6</v>
      </c>
      <c r="D180" s="41">
        <f>[12]Elec!C9</f>
        <v>0</v>
      </c>
      <c r="E180" s="41">
        <f>[12]Elec!D9</f>
        <v>0</v>
      </c>
      <c r="F180" s="41">
        <f>[12]Elec!E9</f>
        <v>0</v>
      </c>
      <c r="G180" s="41">
        <f>[12]Elec!F9</f>
        <v>0</v>
      </c>
      <c r="H180" s="41">
        <f>[12]Elec!G9</f>
        <v>0</v>
      </c>
      <c r="I180" s="41">
        <f>[12]Elec!H9</f>
        <v>0</v>
      </c>
      <c r="J180" s="41">
        <f>[12]Elec!O9</f>
        <v>0</v>
      </c>
      <c r="K180" s="41">
        <f>[12]Elec!P9</f>
        <v>0</v>
      </c>
      <c r="L180" s="41">
        <f>[12]Elec!Q9</f>
        <v>0</v>
      </c>
      <c r="M180" s="41">
        <f>[12]Elec!R9</f>
        <v>0</v>
      </c>
      <c r="N180" s="41">
        <f>[12]Elec!S9</f>
        <v>0</v>
      </c>
      <c r="O180" s="41">
        <f>[12]Elec!T9</f>
        <v>0</v>
      </c>
      <c r="P180" s="42"/>
      <c r="Q180" s="41"/>
      <c r="R180" s="42"/>
    </row>
    <row r="181" spans="3:18" x14ac:dyDescent="0.35">
      <c r="C181" t="s">
        <v>7</v>
      </c>
      <c r="D181" s="41">
        <f>[12]Elec!C10</f>
        <v>956</v>
      </c>
      <c r="E181" s="41">
        <f>[12]Elec!D10</f>
        <v>966</v>
      </c>
      <c r="F181" s="41">
        <f>[12]Elec!E10</f>
        <v>832</v>
      </c>
      <c r="G181" s="41">
        <f>[12]Elec!F10</f>
        <v>928</v>
      </c>
      <c r="H181" s="41">
        <f>[12]Elec!G10</f>
        <v>1015.5</v>
      </c>
      <c r="I181" s="41">
        <f>[12]Elec!H10</f>
        <v>1103</v>
      </c>
      <c r="J181" s="41">
        <f>[12]Elec!O10</f>
        <v>1002.5</v>
      </c>
      <c r="K181" s="41">
        <f>[12]Elec!P10</f>
        <v>806</v>
      </c>
      <c r="L181" s="41">
        <f>[12]Elec!Q10</f>
        <v>440</v>
      </c>
      <c r="M181" s="41">
        <f>[12]Elec!R10</f>
        <v>768</v>
      </c>
      <c r="N181" s="41">
        <f>[12]Elec!S10</f>
        <v>1059.5</v>
      </c>
      <c r="O181" s="41">
        <f>[12]Elec!T10</f>
        <v>1351</v>
      </c>
      <c r="P181" s="42"/>
      <c r="Q181" s="41"/>
      <c r="R181" s="42"/>
    </row>
    <row r="182" spans="3:18" x14ac:dyDescent="0.35">
      <c r="C182" t="s">
        <v>8</v>
      </c>
      <c r="D182" s="41">
        <f>[12]Elec!C11</f>
        <v>4</v>
      </c>
      <c r="E182" s="41">
        <f>[12]Elec!D11</f>
        <v>4</v>
      </c>
      <c r="F182" s="41">
        <f>[12]Elec!E11</f>
        <v>3</v>
      </c>
      <c r="G182" s="41">
        <f>[12]Elec!F11</f>
        <v>3</v>
      </c>
      <c r="H182" s="41">
        <f>[12]Elec!G11</f>
        <v>3</v>
      </c>
      <c r="I182" s="41">
        <f>[12]Elec!H11</f>
        <v>3</v>
      </c>
      <c r="J182" s="41">
        <f>[12]Elec!O11</f>
        <v>6</v>
      </c>
      <c r="K182" s="41">
        <f>[12]Elec!P11</f>
        <v>5</v>
      </c>
      <c r="L182" s="41">
        <f>[12]Elec!Q11</f>
        <v>2</v>
      </c>
      <c r="M182" s="41">
        <f>[12]Elec!R11</f>
        <v>3</v>
      </c>
      <c r="N182" s="41">
        <f>[12]Elec!S11</f>
        <v>4</v>
      </c>
      <c r="O182" s="41">
        <f>[12]Elec!T11</f>
        <v>5</v>
      </c>
      <c r="P182" s="42"/>
      <c r="Q182" s="41"/>
      <c r="R182" s="42"/>
    </row>
    <row r="183" spans="3:18" x14ac:dyDescent="0.35">
      <c r="C183" t="s">
        <v>9</v>
      </c>
      <c r="D183" s="41">
        <f>[12]Elec!C12</f>
        <v>87.5</v>
      </c>
      <c r="E183" s="41">
        <f>[12]Elec!D12</f>
        <v>6</v>
      </c>
      <c r="F183" s="41">
        <f>[12]Elec!E12</f>
        <v>6</v>
      </c>
      <c r="G183" s="41">
        <f>[12]Elec!F12</f>
        <v>6</v>
      </c>
      <c r="H183" s="41">
        <f>[12]Elec!G12</f>
        <v>7</v>
      </c>
      <c r="I183" s="41">
        <f>[12]Elec!H12</f>
        <v>8</v>
      </c>
      <c r="J183" s="41">
        <f>[12]Elec!O12</f>
        <v>88.5</v>
      </c>
      <c r="K183" s="41">
        <f>[12]Elec!P12</f>
        <v>6</v>
      </c>
      <c r="L183" s="41">
        <f>[12]Elec!Q12</f>
        <v>5</v>
      </c>
      <c r="M183" s="41">
        <f>[12]Elec!R12</f>
        <v>11</v>
      </c>
      <c r="N183" s="41">
        <f>[12]Elec!S12</f>
        <v>11.5</v>
      </c>
      <c r="O183" s="41">
        <f>[12]Elec!T12</f>
        <v>12</v>
      </c>
      <c r="P183" s="42"/>
      <c r="Q183" s="41"/>
      <c r="R183" s="42"/>
    </row>
    <row r="184" spans="3:18" x14ac:dyDescent="0.35">
      <c r="C184" t="s">
        <v>10</v>
      </c>
      <c r="D184" s="41">
        <f>[12]Elec!C13</f>
        <v>0</v>
      </c>
      <c r="E184" s="41">
        <f>[12]Elec!D13</f>
        <v>0</v>
      </c>
      <c r="F184" s="41">
        <f>[12]Elec!E13</f>
        <v>0</v>
      </c>
      <c r="G184" s="41">
        <f>[12]Elec!F13</f>
        <v>0</v>
      </c>
      <c r="H184" s="41">
        <f>[12]Elec!G13</f>
        <v>0</v>
      </c>
      <c r="I184" s="41">
        <f>[12]Elec!H13</f>
        <v>0</v>
      </c>
      <c r="J184" s="41">
        <f>[12]Elec!O13</f>
        <v>0</v>
      </c>
      <c r="K184" s="41">
        <f>[12]Elec!P13</f>
        <v>0</v>
      </c>
      <c r="L184" s="41">
        <f>[12]Elec!Q13</f>
        <v>0</v>
      </c>
      <c r="M184" s="41">
        <f>[12]Elec!R13</f>
        <v>0</v>
      </c>
      <c r="N184" s="41">
        <f>[12]Elec!S13</f>
        <v>0</v>
      </c>
      <c r="O184" s="41">
        <f>[12]Elec!T13</f>
        <v>0</v>
      </c>
      <c r="P184" s="42"/>
      <c r="Q184" s="41"/>
      <c r="R184" s="42"/>
    </row>
    <row r="185" spans="3:18" x14ac:dyDescent="0.35">
      <c r="C185" t="s">
        <v>11</v>
      </c>
      <c r="D185" s="41">
        <f>[12]Elec!C14</f>
        <v>715.5</v>
      </c>
      <c r="E185" s="41">
        <f>[12]Elec!D14</f>
        <v>1095</v>
      </c>
      <c r="F185" s="41">
        <f>[12]Elec!E14</f>
        <v>1394</v>
      </c>
      <c r="G185" s="41">
        <f>[12]Elec!F14</f>
        <v>1517</v>
      </c>
      <c r="H185" s="41">
        <f>[12]Elec!G14</f>
        <v>1646</v>
      </c>
      <c r="I185" s="41">
        <f>[12]Elec!H14</f>
        <v>1775</v>
      </c>
      <c r="J185" s="41">
        <f>[12]Elec!O14</f>
        <v>722.5</v>
      </c>
      <c r="K185" s="41">
        <f>[12]Elec!P14</f>
        <v>1737</v>
      </c>
      <c r="L185" s="41">
        <f>[12]Elec!Q14</f>
        <v>2371</v>
      </c>
      <c r="M185" s="41">
        <f>[12]Elec!R14</f>
        <v>2377</v>
      </c>
      <c r="N185" s="41">
        <f>[12]Elec!S14</f>
        <v>2413.5</v>
      </c>
      <c r="O185" s="41">
        <f>[12]Elec!T14</f>
        <v>2450</v>
      </c>
      <c r="P185" s="42"/>
      <c r="Q185" s="41"/>
      <c r="R185" s="42"/>
    </row>
    <row r="186" spans="3:18" x14ac:dyDescent="0.35">
      <c r="C186" t="s">
        <v>12</v>
      </c>
      <c r="D186" s="41">
        <f>[12]Elec!C15</f>
        <v>248.5</v>
      </c>
      <c r="E186" s="41">
        <f>[12]Elec!D15</f>
        <v>592</v>
      </c>
      <c r="F186" s="41">
        <f>[12]Elec!E15</f>
        <v>1090</v>
      </c>
      <c r="G186" s="41">
        <f>[12]Elec!F15</f>
        <v>1561</v>
      </c>
      <c r="H186" s="41">
        <f>[12]Elec!G15</f>
        <v>2050.5</v>
      </c>
      <c r="I186" s="41">
        <f>[12]Elec!H15</f>
        <v>2540</v>
      </c>
      <c r="J186" s="41">
        <f>[12]Elec!O15</f>
        <v>263.5</v>
      </c>
      <c r="K186" s="41">
        <f>[12]Elec!P15</f>
        <v>758</v>
      </c>
      <c r="L186" s="41">
        <f>[12]Elec!Q15</f>
        <v>1937</v>
      </c>
      <c r="M186" s="41">
        <f>[12]Elec!R15</f>
        <v>2088</v>
      </c>
      <c r="N186" s="41">
        <f>[12]Elec!S15</f>
        <v>2241</v>
      </c>
      <c r="O186" s="41">
        <f>[12]Elec!T15</f>
        <v>2394</v>
      </c>
      <c r="P186" s="42"/>
      <c r="Q186" s="41"/>
      <c r="R186" s="42"/>
    </row>
    <row r="187" spans="3:18" x14ac:dyDescent="0.35">
      <c r="C187" t="s">
        <v>13</v>
      </c>
      <c r="D187" s="41">
        <f>[12]Elec!C16</f>
        <v>109.5</v>
      </c>
      <c r="E187" s="41">
        <f>[12]Elec!D16</f>
        <v>155</v>
      </c>
      <c r="F187" s="41">
        <f>[12]Elec!E16</f>
        <v>195</v>
      </c>
      <c r="G187" s="41">
        <f>[12]Elec!F16</f>
        <v>225</v>
      </c>
      <c r="H187" s="41">
        <f>[12]Elec!G16</f>
        <v>251</v>
      </c>
      <c r="I187" s="41">
        <f>[12]Elec!H16</f>
        <v>277</v>
      </c>
      <c r="J187" s="41">
        <f>[12]Elec!O16</f>
        <v>129.5</v>
      </c>
      <c r="K187" s="41">
        <f>[12]Elec!P16</f>
        <v>190</v>
      </c>
      <c r="L187" s="41">
        <f>[12]Elec!Q16</f>
        <v>183</v>
      </c>
      <c r="M187" s="41">
        <f>[12]Elec!R16</f>
        <v>247</v>
      </c>
      <c r="N187" s="41">
        <f>[12]Elec!S16</f>
        <v>276.5</v>
      </c>
      <c r="O187" s="41">
        <f>[12]Elec!T16</f>
        <v>306</v>
      </c>
      <c r="P187" s="42"/>
      <c r="Q187" s="41"/>
      <c r="R187" s="42"/>
    </row>
    <row r="188" spans="3:18" x14ac:dyDescent="0.35">
      <c r="C188" t="s">
        <v>14</v>
      </c>
      <c r="D188" s="41">
        <f>[12]Elec!C17</f>
        <v>0</v>
      </c>
      <c r="E188" s="41">
        <f>[12]Elec!D17</f>
        <v>0</v>
      </c>
      <c r="F188" s="41">
        <f>[12]Elec!E17</f>
        <v>0</v>
      </c>
      <c r="G188" s="41">
        <f>[12]Elec!F17</f>
        <v>0</v>
      </c>
      <c r="H188" s="41">
        <f>[12]Elec!G17</f>
        <v>0</v>
      </c>
      <c r="I188" s="41">
        <f>[12]Elec!H17</f>
        <v>0</v>
      </c>
      <c r="J188" s="41">
        <f>[12]Elec!O17</f>
        <v>0</v>
      </c>
      <c r="K188" s="41">
        <f>[12]Elec!P17</f>
        <v>0</v>
      </c>
      <c r="L188" s="41">
        <f>[12]Elec!Q17</f>
        <v>0</v>
      </c>
      <c r="M188" s="41">
        <f>[12]Elec!R17</f>
        <v>0</v>
      </c>
      <c r="N188" s="41">
        <f>[12]Elec!S17</f>
        <v>0</v>
      </c>
      <c r="O188" s="41">
        <f>[12]Elec!T17</f>
        <v>0</v>
      </c>
      <c r="P188" s="42"/>
      <c r="Q188" s="41"/>
      <c r="R188" s="42"/>
    </row>
    <row r="189" spans="3:18" x14ac:dyDescent="0.35">
      <c r="C189" t="s">
        <v>46</v>
      </c>
      <c r="D189" s="41">
        <f>[12]Elec!C18</f>
        <v>1</v>
      </c>
      <c r="E189" s="41">
        <f>[12]Elec!D18</f>
        <v>0</v>
      </c>
      <c r="F189" s="41">
        <f>[12]Elec!E18</f>
        <v>0</v>
      </c>
      <c r="G189" s="41">
        <f>[12]Elec!F18</f>
        <v>0</v>
      </c>
      <c r="H189" s="41">
        <f>[12]Elec!G18</f>
        <v>0</v>
      </c>
      <c r="I189" s="41">
        <f>[12]Elec!H18</f>
        <v>0</v>
      </c>
      <c r="J189" s="41">
        <f>[12]Elec!O18</f>
        <v>1</v>
      </c>
      <c r="K189" s="41">
        <f>[12]Elec!P18</f>
        <v>0</v>
      </c>
      <c r="L189" s="41">
        <f>[12]Elec!Q18</f>
        <v>0</v>
      </c>
      <c r="M189" s="41">
        <f>[12]Elec!R18</f>
        <v>0</v>
      </c>
      <c r="N189" s="41">
        <f>[12]Elec!S18</f>
        <v>0</v>
      </c>
      <c r="O189" s="41">
        <f>[12]Elec!T18</f>
        <v>0</v>
      </c>
      <c r="Q189" s="40"/>
    </row>
    <row r="190" spans="3:18" x14ac:dyDescent="0.35">
      <c r="C190" t="s">
        <v>16</v>
      </c>
      <c r="D190" s="41">
        <f>[12]Elec!C19</f>
        <v>4528.5</v>
      </c>
      <c r="E190" s="41">
        <f>[12]Elec!D19</f>
        <v>4892</v>
      </c>
      <c r="F190" s="41">
        <f>[12]Elec!E19</f>
        <v>5632</v>
      </c>
      <c r="G190" s="41">
        <f>[12]Elec!F19</f>
        <v>6465</v>
      </c>
      <c r="H190" s="41">
        <f>[12]Elec!G19</f>
        <v>7296</v>
      </c>
      <c r="I190" s="41">
        <f>[12]Elec!H19</f>
        <v>8127</v>
      </c>
      <c r="J190" s="41">
        <f>[12]Elec!O19</f>
        <v>4591</v>
      </c>
      <c r="K190" s="41">
        <f>[12]Elec!P19</f>
        <v>5535</v>
      </c>
      <c r="L190" s="41">
        <f>[12]Elec!Q19</f>
        <v>7288</v>
      </c>
      <c r="M190" s="41">
        <f>[12]Elec!R19</f>
        <v>7902</v>
      </c>
      <c r="N190" s="41">
        <f>[12]Elec!S19</f>
        <v>8408</v>
      </c>
      <c r="O190" s="41">
        <f>[12]Elec!T19</f>
        <v>8914</v>
      </c>
      <c r="Q190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0116-6A3C-4351-A715-368C46B06EA2}">
  <dimension ref="A2:Q190"/>
  <sheetViews>
    <sheetView zoomScale="70" zoomScaleNormal="70" workbookViewId="0">
      <selection activeCell="W33" sqref="W33"/>
    </sheetView>
  </sheetViews>
  <sheetFormatPr defaultRowHeight="14.5" x14ac:dyDescent="0.35"/>
  <cols>
    <col min="1" max="1" width="26" bestFit="1" customWidth="1"/>
    <col min="3" max="3" width="14.54296875" bestFit="1" customWidth="1"/>
  </cols>
  <sheetData>
    <row r="2" spans="1:17" x14ac:dyDescent="0.35">
      <c r="D2" t="s">
        <v>111</v>
      </c>
      <c r="J2" t="s">
        <v>70</v>
      </c>
    </row>
    <row r="3" spans="1:17" x14ac:dyDescent="0.35">
      <c r="D3">
        <v>2025</v>
      </c>
      <c r="E3">
        <v>2030</v>
      </c>
      <c r="F3">
        <v>2035</v>
      </c>
      <c r="G3">
        <v>2040</v>
      </c>
      <c r="H3">
        <v>2045</v>
      </c>
      <c r="I3">
        <v>2050</v>
      </c>
      <c r="J3">
        <v>2025</v>
      </c>
      <c r="K3">
        <v>2030</v>
      </c>
      <c r="L3">
        <v>2035</v>
      </c>
      <c r="M3">
        <v>2040</v>
      </c>
      <c r="N3">
        <v>2045</v>
      </c>
      <c r="O3">
        <v>2050</v>
      </c>
      <c r="Q3">
        <v>2021</v>
      </c>
    </row>
    <row r="4" spans="1:17" x14ac:dyDescent="0.35">
      <c r="A4" s="39" t="s">
        <v>113</v>
      </c>
      <c r="B4" t="s">
        <v>56</v>
      </c>
      <c r="C4" t="s">
        <v>0</v>
      </c>
      <c r="D4" s="41">
        <f>[2]Elec!K20</f>
        <v>93.619</v>
      </c>
      <c r="E4" s="41">
        <f>[2]Elec!L20</f>
        <v>82.619</v>
      </c>
      <c r="F4" s="41">
        <f>[2]Elec!M20</f>
        <v>75.619</v>
      </c>
      <c r="G4" s="41">
        <f>[2]Elec!N20</f>
        <v>75.619</v>
      </c>
      <c r="H4" s="41">
        <f>[2]Elec!O20</f>
        <v>75.619</v>
      </c>
      <c r="I4" s="41">
        <f>[2]Elec!P20</f>
        <v>75.619</v>
      </c>
      <c r="J4" s="41">
        <f>[2]Elec!Q20</f>
        <v>95.119</v>
      </c>
      <c r="K4" s="41">
        <f>[2]Elec!R20</f>
        <v>95.119</v>
      </c>
      <c r="L4" s="41">
        <f>[2]Elec!S20</f>
        <v>1.119</v>
      </c>
      <c r="M4" s="41">
        <f>[2]Elec!T20</f>
        <v>0</v>
      </c>
      <c r="N4" s="41">
        <f>[2]Elec!U20</f>
        <v>0</v>
      </c>
      <c r="O4" s="41">
        <f>[2]Elec!V20</f>
        <v>0</v>
      </c>
      <c r="P4" s="42"/>
      <c r="Q4" s="41">
        <f>[2]Elec!X20</f>
        <v>95.619</v>
      </c>
    </row>
    <row r="5" spans="1:17" x14ac:dyDescent="0.35">
      <c r="A5" s="39" t="s">
        <v>114</v>
      </c>
      <c r="C5" t="s">
        <v>1</v>
      </c>
      <c r="D5" s="41">
        <f>[2]Elec!K21</f>
        <v>3</v>
      </c>
      <c r="E5" s="41">
        <f>[2]Elec!L21</f>
        <v>3</v>
      </c>
      <c r="F5" s="41">
        <f>[2]Elec!M21</f>
        <v>3</v>
      </c>
      <c r="G5" s="41">
        <f>[2]Elec!N21</f>
        <v>3</v>
      </c>
      <c r="H5" s="41">
        <f>[2]Elec!O21</f>
        <v>3</v>
      </c>
      <c r="I5" s="41">
        <f>[2]Elec!P21</f>
        <v>3</v>
      </c>
      <c r="J5" s="41">
        <f>[2]Elec!Q21</f>
        <v>3</v>
      </c>
      <c r="K5" s="41">
        <f>[2]Elec!R21</f>
        <v>4</v>
      </c>
      <c r="L5" s="41">
        <f>[2]Elec!S21</f>
        <v>4</v>
      </c>
      <c r="M5" s="41">
        <f>[2]Elec!T21</f>
        <v>0</v>
      </c>
      <c r="N5" s="41">
        <f>[2]Elec!U21</f>
        <v>0</v>
      </c>
      <c r="O5" s="41">
        <f>[2]Elec!V21</f>
        <v>0</v>
      </c>
      <c r="P5" s="42"/>
      <c r="Q5" s="41">
        <f>[2]Elec!X21</f>
        <v>1</v>
      </c>
    </row>
    <row r="6" spans="1:17" x14ac:dyDescent="0.35">
      <c r="C6" t="s">
        <v>2</v>
      </c>
      <c r="D6" s="41">
        <f>[2]Elec!K22</f>
        <v>79.820999999999998</v>
      </c>
      <c r="E6" s="41">
        <f>[2]Elec!L22</f>
        <v>79.188000000000002</v>
      </c>
      <c r="F6" s="41">
        <f>[2]Elec!M22</f>
        <v>79.173000000000002</v>
      </c>
      <c r="G6" s="41">
        <f>[2]Elec!N22</f>
        <v>79.162000000000006</v>
      </c>
      <c r="H6" s="41">
        <f>[2]Elec!O22</f>
        <v>79.081999999999994</v>
      </c>
      <c r="I6" s="41">
        <f>[2]Elec!P22</f>
        <v>78.998999999999995</v>
      </c>
      <c r="J6" s="41">
        <f>[2]Elec!Q22</f>
        <v>79.820999999999998</v>
      </c>
      <c r="K6" s="41">
        <f>[2]Elec!R22</f>
        <v>79.188000000000002</v>
      </c>
      <c r="L6" s="41">
        <f>[2]Elec!S22</f>
        <v>78.668000000000006</v>
      </c>
      <c r="M6" s="41">
        <f>[2]Elec!T22</f>
        <v>78.152000000000001</v>
      </c>
      <c r="N6" s="41">
        <f>[2]Elec!U22</f>
        <v>78.072000000000003</v>
      </c>
      <c r="O6" s="41">
        <f>[2]Elec!V22</f>
        <v>77.989000000000004</v>
      </c>
      <c r="P6" s="42"/>
      <c r="Q6" s="41">
        <f>[2]Elec!X22</f>
        <v>79.727000000000004</v>
      </c>
    </row>
    <row r="7" spans="1:17" x14ac:dyDescent="0.35">
      <c r="C7" t="s">
        <v>3</v>
      </c>
      <c r="D7" s="41">
        <f>[2]Elec!K23</f>
        <v>5.0149999999999997</v>
      </c>
      <c r="E7" s="41">
        <f>[2]Elec!L23</f>
        <v>5.1050000000000004</v>
      </c>
      <c r="F7" s="41">
        <f>[2]Elec!M23</f>
        <v>5.1050000000000004</v>
      </c>
      <c r="G7" s="41">
        <f>[2]Elec!N23</f>
        <v>5.1050000000000004</v>
      </c>
      <c r="H7" s="41">
        <f>[2]Elec!O23</f>
        <v>5.1050000000000004</v>
      </c>
      <c r="I7" s="41">
        <f>[2]Elec!P23</f>
        <v>5.1050000000000004</v>
      </c>
      <c r="J7" s="41">
        <f>[2]Elec!Q23</f>
        <v>2.9000000000000001E-2</v>
      </c>
      <c r="K7" s="41">
        <f>[2]Elec!R23</f>
        <v>1.0999999999999999E-2</v>
      </c>
      <c r="L7" s="41">
        <f>[2]Elec!S23</f>
        <v>1.0999999999999999E-2</v>
      </c>
      <c r="M7" s="41">
        <f>[2]Elec!T23</f>
        <v>1.0999999999999999E-2</v>
      </c>
      <c r="N7" s="41">
        <f>[2]Elec!U23</f>
        <v>1.0999999999999999E-2</v>
      </c>
      <c r="O7" s="41">
        <f>[2]Elec!V23</f>
        <v>1.0999999999999999E-2</v>
      </c>
      <c r="P7" s="42"/>
      <c r="Q7" s="41">
        <f>[2]Elec!X23</f>
        <v>4.9429999999999996</v>
      </c>
    </row>
    <row r="8" spans="1:17" x14ac:dyDescent="0.35">
      <c r="C8" t="s">
        <v>4</v>
      </c>
      <c r="D8" s="41">
        <f>[2]Elec!K24</f>
        <v>0</v>
      </c>
      <c r="E8" s="41">
        <f>[2]Elec!L24</f>
        <v>0</v>
      </c>
      <c r="F8" s="41">
        <f>[2]Elec!M24</f>
        <v>0</v>
      </c>
      <c r="G8" s="41">
        <f>[2]Elec!N24</f>
        <v>0</v>
      </c>
      <c r="H8" s="41">
        <f>[2]Elec!O24</f>
        <v>0</v>
      </c>
      <c r="I8" s="41">
        <f>[2]Elec!P24</f>
        <v>0</v>
      </c>
      <c r="J8" s="41">
        <f>[2]Elec!Q24</f>
        <v>0</v>
      </c>
      <c r="K8" s="41">
        <f>[2]Elec!R24</f>
        <v>0</v>
      </c>
      <c r="L8" s="41">
        <f>[2]Elec!S24</f>
        <v>0</v>
      </c>
      <c r="M8" s="41">
        <f>[2]Elec!T24</f>
        <v>0</v>
      </c>
      <c r="N8" s="41">
        <f>[2]Elec!U24</f>
        <v>0</v>
      </c>
      <c r="O8" s="41">
        <f>[2]Elec!V24</f>
        <v>0</v>
      </c>
      <c r="P8" s="42"/>
      <c r="Q8" s="41">
        <f>[2]Elec!X24</f>
        <v>0</v>
      </c>
    </row>
    <row r="9" spans="1:17" x14ac:dyDescent="0.35">
      <c r="C9" t="s">
        <v>5</v>
      </c>
      <c r="D9" s="41">
        <f>[2]Elec!K25</f>
        <v>164.74199999999999</v>
      </c>
      <c r="E9" s="41">
        <f>[2]Elec!L25</f>
        <v>122.66200000000001</v>
      </c>
      <c r="F9" s="41">
        <f>[2]Elec!M25</f>
        <v>114.246</v>
      </c>
      <c r="G9" s="41">
        <f>[2]Elec!N25</f>
        <v>111.35300000000001</v>
      </c>
      <c r="H9" s="41">
        <f>[2]Elec!O25</f>
        <v>108.986</v>
      </c>
      <c r="I9" s="41">
        <f>[2]Elec!P25</f>
        <v>108.986</v>
      </c>
      <c r="J9" s="41">
        <f>[2]Elec!Q25</f>
        <v>146.858</v>
      </c>
      <c r="K9" s="41">
        <f>[2]Elec!R25</f>
        <v>58.49</v>
      </c>
      <c r="L9" s="41">
        <f>[2]Elec!S25</f>
        <v>6.9420000000000002</v>
      </c>
      <c r="M9" s="41">
        <f>[2]Elec!T25</f>
        <v>0.223</v>
      </c>
      <c r="N9" s="41">
        <f>[2]Elec!U25</f>
        <v>0.223</v>
      </c>
      <c r="O9" s="41">
        <f>[2]Elec!V25</f>
        <v>0.223</v>
      </c>
      <c r="P9" s="42"/>
      <c r="Q9" s="41">
        <f>[2]Elec!X25</f>
        <v>213.66</v>
      </c>
    </row>
    <row r="10" spans="1:17" x14ac:dyDescent="0.35">
      <c r="C10" t="s">
        <v>6</v>
      </c>
      <c r="D10" s="41">
        <f>[2]Elec!K26</f>
        <v>0</v>
      </c>
      <c r="E10" s="41">
        <f>[2]Elec!L26</f>
        <v>0</v>
      </c>
      <c r="F10" s="41">
        <f>[2]Elec!M26</f>
        <v>0</v>
      </c>
      <c r="G10" s="41">
        <f>[2]Elec!N26</f>
        <v>0</v>
      </c>
      <c r="H10" s="41">
        <f>[2]Elec!O26</f>
        <v>0</v>
      </c>
      <c r="I10" s="41">
        <f>[2]Elec!P26</f>
        <v>0</v>
      </c>
      <c r="J10" s="41">
        <f>[2]Elec!Q26</f>
        <v>0</v>
      </c>
      <c r="K10" s="41">
        <f>[2]Elec!R26</f>
        <v>0</v>
      </c>
      <c r="L10" s="41">
        <f>[2]Elec!S26</f>
        <v>0</v>
      </c>
      <c r="M10" s="41">
        <f>[2]Elec!T26</f>
        <v>0</v>
      </c>
      <c r="N10" s="41">
        <f>[2]Elec!U26</f>
        <v>0</v>
      </c>
      <c r="O10" s="41">
        <f>[2]Elec!V26</f>
        <v>0</v>
      </c>
      <c r="P10" s="42"/>
      <c r="Q10" s="41">
        <f>[2]Elec!X26</f>
        <v>0</v>
      </c>
    </row>
    <row r="11" spans="1:17" x14ac:dyDescent="0.35">
      <c r="C11" t="s">
        <v>7</v>
      </c>
      <c r="D11" s="41">
        <f>[2]Elec!K27</f>
        <v>336.49</v>
      </c>
      <c r="E11" s="41">
        <f>[2]Elec!L27</f>
        <v>331.34199999999998</v>
      </c>
      <c r="F11" s="41">
        <f>[2]Elec!M27</f>
        <v>330.09399999999999</v>
      </c>
      <c r="G11" s="41">
        <f>[2]Elec!N27</f>
        <v>330.56200000000001</v>
      </c>
      <c r="H11" s="41">
        <f>[2]Elec!O27</f>
        <v>331.18599999999998</v>
      </c>
      <c r="I11" s="41">
        <f>[2]Elec!P27</f>
        <v>331.96600000000001</v>
      </c>
      <c r="J11" s="41">
        <f>[2]Elec!Q27</f>
        <v>271.90600000000001</v>
      </c>
      <c r="K11" s="41">
        <f>[2]Elec!R27</f>
        <v>201.39400000000001</v>
      </c>
      <c r="L11" s="41">
        <f>[2]Elec!S27</f>
        <v>124.486</v>
      </c>
      <c r="M11" s="41">
        <f>[2]Elec!T27</f>
        <v>107.95</v>
      </c>
      <c r="N11" s="41">
        <f>[2]Elec!U27</f>
        <v>107.63800000000001</v>
      </c>
      <c r="O11" s="41">
        <f>[2]Elec!V27</f>
        <v>107.63800000000001</v>
      </c>
      <c r="P11" s="42"/>
      <c r="Q11" s="41">
        <f>[2]Elec!X27</f>
        <v>339.298</v>
      </c>
    </row>
    <row r="12" spans="1:17" x14ac:dyDescent="0.35">
      <c r="C12" t="s">
        <v>8</v>
      </c>
      <c r="D12" s="41">
        <f>[2]Elec!K28</f>
        <v>0</v>
      </c>
      <c r="E12" s="41">
        <f>[2]Elec!L28</f>
        <v>0</v>
      </c>
      <c r="F12" s="41">
        <f>[2]Elec!M28</f>
        <v>0</v>
      </c>
      <c r="G12" s="41">
        <f>[2]Elec!N28</f>
        <v>0</v>
      </c>
      <c r="H12" s="41">
        <f>[2]Elec!O28</f>
        <v>0</v>
      </c>
      <c r="I12" s="41">
        <f>[2]Elec!P28</f>
        <v>0</v>
      </c>
      <c r="J12" s="41">
        <f>[2]Elec!Q28</f>
        <v>0</v>
      </c>
      <c r="K12" s="41">
        <f>[2]Elec!R28</f>
        <v>0</v>
      </c>
      <c r="L12" s="41">
        <f>[2]Elec!S28</f>
        <v>0</v>
      </c>
      <c r="M12" s="41">
        <f>[2]Elec!T28</f>
        <v>0</v>
      </c>
      <c r="N12" s="41">
        <f>[2]Elec!U28</f>
        <v>0</v>
      </c>
      <c r="O12" s="41">
        <f>[2]Elec!V28</f>
        <v>0</v>
      </c>
      <c r="P12" s="42"/>
      <c r="Q12" s="41">
        <f>[2]Elec!X28</f>
        <v>0</v>
      </c>
    </row>
    <row r="13" spans="1:17" x14ac:dyDescent="0.35">
      <c r="C13" t="s">
        <v>9</v>
      </c>
      <c r="D13" s="41">
        <f>[2]Elec!K29</f>
        <v>133.54900000000001</v>
      </c>
      <c r="E13" s="41">
        <f>[2]Elec!L29</f>
        <v>179.149</v>
      </c>
      <c r="F13" s="41">
        <f>[2]Elec!M29</f>
        <v>211.249</v>
      </c>
      <c r="G13" s="41">
        <f>[2]Elec!N29</f>
        <v>245.149</v>
      </c>
      <c r="H13" s="41">
        <f>[2]Elec!O29</f>
        <v>277.34899999999999</v>
      </c>
      <c r="I13" s="41">
        <f>[2]Elec!P29</f>
        <v>315.09899999999999</v>
      </c>
      <c r="J13" s="41">
        <f>[2]Elec!Q29</f>
        <v>181.29900000000001</v>
      </c>
      <c r="K13" s="41">
        <f>[2]Elec!R29</f>
        <v>219.69900000000001</v>
      </c>
      <c r="L13" s="41">
        <f>[2]Elec!S29</f>
        <v>353.19900000000001</v>
      </c>
      <c r="M13" s="41">
        <f>[2]Elec!T29</f>
        <v>398.79899999999998</v>
      </c>
      <c r="N13" s="41">
        <f>[2]Elec!U29</f>
        <v>427.44900000000001</v>
      </c>
      <c r="O13" s="41">
        <f>[2]Elec!V29</f>
        <v>478.74900000000002</v>
      </c>
      <c r="P13" s="42"/>
      <c r="Q13" s="41">
        <f>[2]Elec!X29</f>
        <v>130.84899999999999</v>
      </c>
    </row>
    <row r="14" spans="1:17" x14ac:dyDescent="0.35">
      <c r="C14" t="s">
        <v>10</v>
      </c>
      <c r="D14" s="41">
        <f>[2]Elec!K30</f>
        <v>0</v>
      </c>
      <c r="E14" s="41">
        <f>[2]Elec!L30</f>
        <v>0</v>
      </c>
      <c r="F14" s="41">
        <f>[2]Elec!M30</f>
        <v>0</v>
      </c>
      <c r="G14" s="41">
        <f>[2]Elec!N30</f>
        <v>0</v>
      </c>
      <c r="H14" s="41">
        <f>[2]Elec!O30</f>
        <v>0</v>
      </c>
      <c r="I14" s="41">
        <f>[2]Elec!P30</f>
        <v>0</v>
      </c>
      <c r="J14" s="41">
        <f>[2]Elec!Q30</f>
        <v>0</v>
      </c>
      <c r="K14" s="41">
        <f>[2]Elec!R30</f>
        <v>0</v>
      </c>
      <c r="L14" s="41">
        <f>[2]Elec!S30</f>
        <v>0</v>
      </c>
      <c r="M14" s="41">
        <f>[2]Elec!T30</f>
        <v>0</v>
      </c>
      <c r="N14" s="41">
        <f>[2]Elec!U30</f>
        <v>0</v>
      </c>
      <c r="O14" s="41">
        <f>[2]Elec!V30</f>
        <v>0</v>
      </c>
      <c r="P14" s="42"/>
      <c r="Q14" s="41">
        <f>[2]Elec!X30</f>
        <v>0</v>
      </c>
    </row>
    <row r="15" spans="1:17" x14ac:dyDescent="0.35">
      <c r="C15" t="s">
        <v>11</v>
      </c>
      <c r="D15" s="41">
        <f>[2]Elec!K31</f>
        <v>158.97299999999998</v>
      </c>
      <c r="E15" s="41">
        <f>[2]Elec!L31</f>
        <v>217.04299999999998</v>
      </c>
      <c r="F15" s="41">
        <f>[2]Elec!M31</f>
        <v>258.03300000000002</v>
      </c>
      <c r="G15" s="41">
        <f>[2]Elec!N31</f>
        <v>290.233</v>
      </c>
      <c r="H15" s="41">
        <f>[2]Elec!O31</f>
        <v>318.88300000000004</v>
      </c>
      <c r="I15" s="41">
        <f>[2]Elec!P31</f>
        <v>348.673</v>
      </c>
      <c r="J15" s="41">
        <f>[2]Elec!Q31</f>
        <v>233.05799999999999</v>
      </c>
      <c r="K15" s="41">
        <f>[2]Elec!R31</f>
        <v>459.33799999999997</v>
      </c>
      <c r="L15" s="41">
        <f>[2]Elec!S31</f>
        <v>723.84799999999996</v>
      </c>
      <c r="M15" s="41">
        <f>[2]Elec!T31</f>
        <v>803.73300000000006</v>
      </c>
      <c r="N15" s="41">
        <f>[2]Elec!U31</f>
        <v>803.83300000000008</v>
      </c>
      <c r="O15" s="41">
        <f>[2]Elec!V31</f>
        <v>804.03800000000001</v>
      </c>
      <c r="P15" s="42"/>
      <c r="Q15" s="41">
        <f>[2]Elec!X31</f>
        <v>133.518</v>
      </c>
    </row>
    <row r="16" spans="1:17" x14ac:dyDescent="0.35">
      <c r="C16" t="s">
        <v>12</v>
      </c>
      <c r="D16" s="41">
        <f>[2]Elec!K32</f>
        <v>119.071</v>
      </c>
      <c r="E16" s="41">
        <f>[2]Elec!L32</f>
        <v>197.67699999999999</v>
      </c>
      <c r="F16" s="41">
        <f>[2]Elec!M32</f>
        <v>273.84100000000001</v>
      </c>
      <c r="G16" s="41">
        <f>[2]Elec!N32</f>
        <v>337.625</v>
      </c>
      <c r="H16" s="41">
        <f>[2]Elec!O32</f>
        <v>396.61099999999999</v>
      </c>
      <c r="I16" s="41">
        <f>[2]Elec!P32</f>
        <v>458.82299999999998</v>
      </c>
      <c r="J16" s="41">
        <f>[2]Elec!Q32</f>
        <v>170.26900000000001</v>
      </c>
      <c r="K16" s="41">
        <f>[2]Elec!R32</f>
        <v>420.30099999999999</v>
      </c>
      <c r="L16" s="41">
        <f>[2]Elec!S32</f>
        <v>666.13299999999992</v>
      </c>
      <c r="M16" s="41">
        <f>[2]Elec!T32</f>
        <v>777.62900000000002</v>
      </c>
      <c r="N16" s="41">
        <f>[2]Elec!U32</f>
        <v>777.83699999999999</v>
      </c>
      <c r="O16" s="41">
        <f>[2]Elec!V32</f>
        <v>778.26499999999999</v>
      </c>
      <c r="P16" s="42"/>
      <c r="Q16" s="41">
        <f>[2]Elec!X32</f>
        <v>63.792999999999999</v>
      </c>
    </row>
    <row r="17" spans="2:17" x14ac:dyDescent="0.35">
      <c r="C17" t="s">
        <v>13</v>
      </c>
      <c r="D17" s="41">
        <f>[2]Elec!K33</f>
        <v>56.497999999999998</v>
      </c>
      <c r="E17" s="41">
        <f>[2]Elec!L33</f>
        <v>71.046999999999997</v>
      </c>
      <c r="F17" s="41">
        <f>[2]Elec!M33</f>
        <v>84.867000000000004</v>
      </c>
      <c r="G17" s="41">
        <f>[2]Elec!N33</f>
        <v>103.31</v>
      </c>
      <c r="H17" s="41">
        <f>[2]Elec!O33</f>
        <v>126.61</v>
      </c>
      <c r="I17" s="41">
        <f>[2]Elec!P33</f>
        <v>153.68</v>
      </c>
      <c r="J17" s="41">
        <f>[2]Elec!Q33</f>
        <v>66.643299999999996</v>
      </c>
      <c r="K17" s="41">
        <f>[2]Elec!R33</f>
        <v>98.101100000000002</v>
      </c>
      <c r="L17" s="41">
        <f>[2]Elec!S33</f>
        <v>127.545</v>
      </c>
      <c r="M17" s="41">
        <f>[2]Elec!T33</f>
        <v>153.292</v>
      </c>
      <c r="N17" s="41">
        <f>[2]Elec!U33</f>
        <v>179.80500000000001</v>
      </c>
      <c r="O17" s="41">
        <f>[2]Elec!V33</f>
        <v>210.08799999999999</v>
      </c>
      <c r="P17" s="42"/>
      <c r="Q17" s="41">
        <f>[2]Elec!X33</f>
        <v>39.686</v>
      </c>
    </row>
    <row r="18" spans="2:17" x14ac:dyDescent="0.35">
      <c r="C18" t="s">
        <v>14</v>
      </c>
      <c r="D18" s="41">
        <f>[2]Elec!K34</f>
        <v>0</v>
      </c>
      <c r="E18" s="41">
        <f>[2]Elec!L34</f>
        <v>0</v>
      </c>
      <c r="F18" s="41">
        <f>[2]Elec!M34</f>
        <v>0</v>
      </c>
      <c r="G18" s="41">
        <f>[2]Elec!N34</f>
        <v>0</v>
      </c>
      <c r="H18" s="41">
        <f>[2]Elec!O34</f>
        <v>0</v>
      </c>
      <c r="I18" s="41">
        <f>[2]Elec!P34</f>
        <v>0</v>
      </c>
      <c r="J18" s="41">
        <f>[2]Elec!Q34</f>
        <v>0</v>
      </c>
      <c r="K18" s="41">
        <f>[2]Elec!R34</f>
        <v>0</v>
      </c>
      <c r="L18" s="41">
        <f>[2]Elec!S34</f>
        <v>0</v>
      </c>
      <c r="M18" s="41">
        <f>[2]Elec!T34</f>
        <v>0</v>
      </c>
      <c r="N18" s="41">
        <f>[2]Elec!U34</f>
        <v>0</v>
      </c>
      <c r="O18" s="41">
        <f>[2]Elec!V34</f>
        <v>0</v>
      </c>
      <c r="P18" s="42"/>
      <c r="Q18" s="41">
        <f>[2]Elec!X34</f>
        <v>0</v>
      </c>
    </row>
    <row r="19" spans="2:17" x14ac:dyDescent="0.35">
      <c r="C19" t="s">
        <v>15</v>
      </c>
      <c r="D19" s="41">
        <f>[2]Elec!K35</f>
        <v>10.023999999999999</v>
      </c>
      <c r="E19" s="41">
        <f>[2]Elec!L35</f>
        <v>15.03</v>
      </c>
      <c r="F19" s="41">
        <f>[2]Elec!M35</f>
        <v>18.559999999999999</v>
      </c>
      <c r="G19" s="41">
        <f>[2]Elec!N35</f>
        <v>19.776</v>
      </c>
      <c r="H19" s="41">
        <f>[2]Elec!O35</f>
        <v>24.102</v>
      </c>
      <c r="I19" s="41">
        <f>[2]Elec!P35</f>
        <v>27.707000000000001</v>
      </c>
      <c r="J19" s="41">
        <f>[2]Elec!Q35</f>
        <v>14.3017</v>
      </c>
      <c r="K19" s="41">
        <f>[2]Elec!R35</f>
        <v>61.622699999999995</v>
      </c>
      <c r="L19" s="41">
        <f>[2]Elec!S35</f>
        <v>124.08199999999999</v>
      </c>
      <c r="M19" s="41">
        <f>[2]Elec!T35</f>
        <v>153.108</v>
      </c>
      <c r="N19" s="41">
        <f>[2]Elec!U35</f>
        <v>157.434</v>
      </c>
      <c r="O19" s="41">
        <f>[2]Elec!V35</f>
        <v>161.03899999999999</v>
      </c>
      <c r="P19" s="42"/>
      <c r="Q19" s="41">
        <f>[2]Elec!X35</f>
        <v>3.968</v>
      </c>
    </row>
    <row r="20" spans="2:17" x14ac:dyDescent="0.35">
      <c r="C20" t="s">
        <v>46</v>
      </c>
      <c r="D20" s="41">
        <f>[2]Elec!K36</f>
        <v>28.233000000000001</v>
      </c>
      <c r="E20" s="41">
        <f>[2]Elec!L36</f>
        <v>28.481000000000002</v>
      </c>
      <c r="F20" s="41">
        <f>[2]Elec!M36</f>
        <v>28.620999999999999</v>
      </c>
      <c r="G20" s="41">
        <f>[2]Elec!N36</f>
        <v>28.723999999999997</v>
      </c>
      <c r="H20" s="41">
        <f>[2]Elec!O36</f>
        <v>28.770000000000003</v>
      </c>
      <c r="I20" s="41">
        <f>[2]Elec!P36</f>
        <v>28.814999999999998</v>
      </c>
      <c r="J20" s="41">
        <f>[2]Elec!Q36</f>
        <v>26.515999999999998</v>
      </c>
      <c r="K20" s="41">
        <f>[2]Elec!R36</f>
        <v>26.605</v>
      </c>
      <c r="L20" s="41">
        <f>[2]Elec!S36</f>
        <v>26.838999999999999</v>
      </c>
      <c r="M20" s="41">
        <f>[2]Elec!T36</f>
        <v>26.914000000000001</v>
      </c>
      <c r="N20" s="41">
        <f>[2]Elec!U36</f>
        <v>26.952000000000002</v>
      </c>
      <c r="O20" s="41">
        <f>[2]Elec!V36</f>
        <v>27.007000000000001</v>
      </c>
      <c r="P20" s="42"/>
      <c r="Q20" s="41">
        <f>[2]Elec!X36</f>
        <v>28.16</v>
      </c>
    </row>
    <row r="21" spans="2:17" x14ac:dyDescent="0.35">
      <c r="B21" t="s">
        <v>112</v>
      </c>
      <c r="C21" t="s">
        <v>0</v>
      </c>
      <c r="D21" s="41"/>
      <c r="E21" s="41">
        <f>[3]Elec!D20</f>
        <v>53.599344920247127</v>
      </c>
      <c r="F21" s="41">
        <f>[3]Elec!E20</f>
        <v>43.690855958586752</v>
      </c>
      <c r="G21" s="41"/>
      <c r="H21" s="41"/>
      <c r="I21" s="41"/>
      <c r="J21" s="41"/>
      <c r="K21" s="41">
        <f>[3]Elec!J20</f>
        <v>79.974412053730873</v>
      </c>
      <c r="L21" s="41">
        <f>[3]Elec!K20</f>
        <v>78.23838998963096</v>
      </c>
      <c r="M21" s="41"/>
      <c r="N21" s="41"/>
      <c r="O21" s="41"/>
      <c r="P21" s="42"/>
      <c r="Q21" s="41"/>
    </row>
    <row r="22" spans="2:17" x14ac:dyDescent="0.35">
      <c r="C22" t="s">
        <v>1</v>
      </c>
      <c r="D22" s="41"/>
      <c r="E22" s="41">
        <f>[3]Elec!D21</f>
        <v>1.7106076385305491</v>
      </c>
      <c r="F22" s="41">
        <f>[3]Elec!E21</f>
        <v>1.7930580518015975</v>
      </c>
      <c r="G22" s="41"/>
      <c r="H22" s="41"/>
      <c r="I22" s="41"/>
      <c r="J22" s="41"/>
      <c r="K22" s="41">
        <f>[3]Elec!J21</f>
        <v>5.3342840909952184E-6</v>
      </c>
      <c r="L22" s="41">
        <f>[3]Elec!K21</f>
        <v>1.123792695415523E-5</v>
      </c>
      <c r="M22" s="41"/>
      <c r="N22" s="41"/>
      <c r="O22" s="41"/>
      <c r="P22" s="42"/>
      <c r="Q22" s="41"/>
    </row>
    <row r="23" spans="2:17" x14ac:dyDescent="0.35">
      <c r="C23" t="s">
        <v>2</v>
      </c>
      <c r="D23" s="41"/>
      <c r="E23" s="41">
        <f>[3]Elec!D22</f>
        <v>78.714482453867504</v>
      </c>
      <c r="F23" s="41">
        <f>[3]Elec!E22</f>
        <v>78.714482453867504</v>
      </c>
      <c r="G23" s="41"/>
      <c r="H23" s="41"/>
      <c r="I23" s="41"/>
      <c r="J23" s="41"/>
      <c r="K23" s="41">
        <f>[3]Elec!J22</f>
        <v>78.718909818732399</v>
      </c>
      <c r="L23" s="41">
        <f>[3]Elec!K22</f>
        <v>78.718909818732399</v>
      </c>
      <c r="M23" s="41"/>
      <c r="N23" s="41"/>
      <c r="O23" s="41"/>
      <c r="P23" s="42"/>
      <c r="Q23" s="41"/>
    </row>
    <row r="24" spans="2:17" x14ac:dyDescent="0.35">
      <c r="C24" t="s">
        <v>3</v>
      </c>
      <c r="D24" s="41"/>
      <c r="E24" s="41">
        <f>[3]Elec!D23</f>
        <v>12.135100000000001</v>
      </c>
      <c r="F24" s="41">
        <f>[3]Elec!E23</f>
        <v>12.135100000000001</v>
      </c>
      <c r="G24" s="41"/>
      <c r="H24" s="41"/>
      <c r="I24" s="41"/>
      <c r="J24" s="41"/>
      <c r="K24" s="41">
        <f>[3]Elec!J23</f>
        <v>12.135100000000001</v>
      </c>
      <c r="L24" s="41">
        <f>[3]Elec!K23</f>
        <v>12.135100000000001</v>
      </c>
      <c r="M24" s="41"/>
      <c r="N24" s="41"/>
      <c r="O24" s="41"/>
      <c r="P24" s="42"/>
      <c r="Q24" s="41"/>
    </row>
    <row r="25" spans="2:17" x14ac:dyDescent="0.35">
      <c r="C25" t="s">
        <v>4</v>
      </c>
      <c r="D25" s="41"/>
      <c r="E25" s="41">
        <f>[3]Elec!D24</f>
        <v>0</v>
      </c>
      <c r="F25" s="41">
        <f>[3]Elec!E24</f>
        <v>0</v>
      </c>
      <c r="G25" s="41"/>
      <c r="H25" s="41"/>
      <c r="I25" s="41"/>
      <c r="J25" s="41"/>
      <c r="K25" s="41">
        <f>[3]Elec!J24</f>
        <v>0</v>
      </c>
      <c r="L25" s="41">
        <f>[3]Elec!K24</f>
        <v>0</v>
      </c>
      <c r="M25" s="41"/>
      <c r="N25" s="41"/>
      <c r="O25" s="41"/>
      <c r="P25" s="42"/>
      <c r="Q25" s="41"/>
    </row>
    <row r="26" spans="2:17" x14ac:dyDescent="0.35">
      <c r="C26" t="s">
        <v>5</v>
      </c>
      <c r="D26" s="41"/>
      <c r="E26" s="41">
        <f>[3]Elec!D25</f>
        <v>107.88329333462293</v>
      </c>
      <c r="F26" s="41">
        <f>[3]Elec!E25</f>
        <v>97.120164601272279</v>
      </c>
      <c r="G26" s="41"/>
      <c r="H26" s="41"/>
      <c r="I26" s="41"/>
      <c r="J26" s="41"/>
      <c r="K26" s="41">
        <f>[3]Elec!J25</f>
        <v>1.8768837239076663</v>
      </c>
      <c r="L26" s="41">
        <f>[3]Elec!K25</f>
        <v>0.89376744238991823</v>
      </c>
      <c r="M26" s="41"/>
      <c r="N26" s="41"/>
      <c r="O26" s="41"/>
      <c r="P26" s="42"/>
      <c r="Q26" s="41"/>
    </row>
    <row r="27" spans="2:17" x14ac:dyDescent="0.35">
      <c r="C27" t="s">
        <v>6</v>
      </c>
      <c r="D27" s="41"/>
      <c r="E27" s="41">
        <f>[3]Elec!D26</f>
        <v>2.9294437851492576E-6</v>
      </c>
      <c r="F27" s="41">
        <f>[3]Elec!E26</f>
        <v>1.7973886272117425</v>
      </c>
      <c r="G27" s="41"/>
      <c r="H27" s="41"/>
      <c r="I27" s="41"/>
      <c r="J27" s="41"/>
      <c r="K27" s="41">
        <f>[3]Elec!J26</f>
        <v>69.330540833323539</v>
      </c>
      <c r="L27" s="41">
        <f>[3]Elec!K26</f>
        <v>69.814891989674734</v>
      </c>
      <c r="M27" s="41"/>
      <c r="N27" s="41"/>
      <c r="O27" s="41"/>
      <c r="P27" s="42"/>
      <c r="Q27" s="41"/>
    </row>
    <row r="28" spans="2:17" x14ac:dyDescent="0.35">
      <c r="C28" t="s">
        <v>7</v>
      </c>
      <c r="D28" s="41"/>
      <c r="E28" s="41">
        <f>[3]Elec!D27</f>
        <v>364.11402048166264</v>
      </c>
      <c r="F28" s="41">
        <f>[3]Elec!E27</f>
        <v>344.23363031390414</v>
      </c>
      <c r="G28" s="41"/>
      <c r="H28" s="41"/>
      <c r="I28" s="41"/>
      <c r="J28" s="41"/>
      <c r="K28" s="41">
        <f>[3]Elec!J27</f>
        <v>315.78330663452283</v>
      </c>
      <c r="L28" s="41">
        <f>[3]Elec!K27</f>
        <v>302.87506711005273</v>
      </c>
      <c r="M28" s="41"/>
      <c r="N28" s="41"/>
      <c r="O28" s="41"/>
      <c r="P28" s="42"/>
      <c r="Q28" s="41"/>
    </row>
    <row r="29" spans="2:17" x14ac:dyDescent="0.35">
      <c r="C29" t="s">
        <v>8</v>
      </c>
      <c r="D29" s="41"/>
      <c r="E29" s="41">
        <f>[3]Elec!D28</f>
        <v>1.4186733469737919E-5</v>
      </c>
      <c r="F29" s="41">
        <f>[3]Elec!E28</f>
        <v>6.3065327851468576</v>
      </c>
      <c r="G29" s="41"/>
      <c r="H29" s="41"/>
      <c r="I29" s="41"/>
      <c r="J29" s="41"/>
      <c r="K29" s="41">
        <f>[3]Elec!J28</f>
        <v>3.3276400458377725E-4</v>
      </c>
      <c r="L29" s="41">
        <f>[3]Elec!K28</f>
        <v>6.5485535100970923E-4</v>
      </c>
      <c r="M29" s="41"/>
      <c r="N29" s="41"/>
      <c r="O29" s="41"/>
      <c r="P29" s="42"/>
      <c r="Q29" s="41"/>
    </row>
    <row r="30" spans="2:17" x14ac:dyDescent="0.35">
      <c r="C30" t="s">
        <v>9</v>
      </c>
      <c r="D30" s="41"/>
      <c r="E30" s="41">
        <f>[3]Elec!D29</f>
        <v>103.62995966639143</v>
      </c>
      <c r="F30" s="41">
        <f>[3]Elec!E29</f>
        <v>98.092667838178471</v>
      </c>
      <c r="G30" s="41"/>
      <c r="H30" s="41"/>
      <c r="I30" s="41"/>
      <c r="J30" s="41"/>
      <c r="K30" s="41">
        <f>[3]Elec!J29</f>
        <v>107.78855874879177</v>
      </c>
      <c r="L30" s="41">
        <f>[3]Elec!K29</f>
        <v>106.45152114197091</v>
      </c>
      <c r="M30" s="41"/>
      <c r="N30" s="41"/>
      <c r="O30" s="41"/>
      <c r="P30" s="42"/>
      <c r="Q30" s="41"/>
    </row>
    <row r="31" spans="2:17" x14ac:dyDescent="0.35">
      <c r="C31" t="s">
        <v>10</v>
      </c>
      <c r="D31" s="41"/>
      <c r="E31" s="41">
        <f>[3]Elec!D30</f>
        <v>0</v>
      </c>
      <c r="F31" s="41">
        <f>[3]Elec!E30</f>
        <v>0</v>
      </c>
      <c r="G31" s="41"/>
      <c r="H31" s="41"/>
      <c r="I31" s="41"/>
      <c r="J31" s="41"/>
      <c r="K31" s="41">
        <f>[3]Elec!J30</f>
        <v>0</v>
      </c>
      <c r="L31" s="41">
        <f>[3]Elec!K30</f>
        <v>0</v>
      </c>
      <c r="M31" s="41"/>
      <c r="N31" s="41"/>
      <c r="O31" s="41"/>
      <c r="P31" s="42"/>
      <c r="Q31" s="41"/>
    </row>
    <row r="32" spans="2:17" x14ac:dyDescent="0.35">
      <c r="C32" t="s">
        <v>11</v>
      </c>
      <c r="D32" s="41"/>
      <c r="E32" s="41">
        <f>[3]Elec!D31</f>
        <v>216.20230639207287</v>
      </c>
      <c r="F32" s="41">
        <f>[3]Elec!E31</f>
        <v>281.05735318378527</v>
      </c>
      <c r="G32" s="41"/>
      <c r="H32" s="41"/>
      <c r="I32" s="41"/>
      <c r="J32" s="41"/>
      <c r="K32" s="41">
        <f>[3]Elec!J31</f>
        <v>319.13051805399408</v>
      </c>
      <c r="L32" s="41">
        <f>[3]Elec!K31</f>
        <v>380.14197183586475</v>
      </c>
      <c r="M32" s="41"/>
      <c r="N32" s="41"/>
      <c r="O32" s="41"/>
      <c r="P32" s="42"/>
      <c r="Q32" s="41"/>
    </row>
    <row r="33" spans="2:17" x14ac:dyDescent="0.35">
      <c r="C33" t="s">
        <v>12</v>
      </c>
      <c r="D33" s="41"/>
      <c r="E33" s="41">
        <f>[3]Elec!D32</f>
        <v>183.68698717192277</v>
      </c>
      <c r="F33" s="41">
        <f>[3]Elec!E32</f>
        <v>293.11817968648569</v>
      </c>
      <c r="G33" s="41"/>
      <c r="H33" s="41"/>
      <c r="I33" s="41"/>
      <c r="J33" s="41"/>
      <c r="K33" s="41">
        <f>[3]Elec!J32</f>
        <v>439.2736558929451</v>
      </c>
      <c r="L33" s="41">
        <f>[3]Elec!K32</f>
        <v>519.68561403971364</v>
      </c>
      <c r="M33" s="41"/>
      <c r="N33" s="41"/>
      <c r="O33" s="41"/>
      <c r="P33" s="42"/>
      <c r="Q33" s="41"/>
    </row>
    <row r="34" spans="2:17" x14ac:dyDescent="0.35">
      <c r="C34" t="s">
        <v>13</v>
      </c>
      <c r="D34" s="41"/>
      <c r="E34" s="41">
        <f>[3]Elec!D33</f>
        <v>0</v>
      </c>
      <c r="F34" s="41">
        <f>[3]Elec!E33</f>
        <v>0</v>
      </c>
      <c r="G34" s="41"/>
      <c r="H34" s="41"/>
      <c r="I34" s="41"/>
      <c r="J34" s="41"/>
      <c r="K34" s="41">
        <f>[3]Elec!J33</f>
        <v>0</v>
      </c>
      <c r="L34" s="41">
        <f>[3]Elec!K33</f>
        <v>0</v>
      </c>
      <c r="M34" s="41"/>
      <c r="N34" s="41"/>
      <c r="O34" s="41"/>
      <c r="P34" s="42"/>
      <c r="Q34" s="41"/>
    </row>
    <row r="35" spans="2:17" x14ac:dyDescent="0.35">
      <c r="C35" t="s">
        <v>14</v>
      </c>
      <c r="D35" s="41"/>
      <c r="E35" s="41">
        <f>[3]Elec!D34</f>
        <v>6.6776238116341739E-6</v>
      </c>
      <c r="F35" s="41">
        <f>[3]Elec!E34</f>
        <v>1.9669766322959181</v>
      </c>
      <c r="G35" s="41"/>
      <c r="H35" s="41"/>
      <c r="I35" s="41"/>
      <c r="J35" s="41"/>
      <c r="K35" s="41">
        <f>[3]Elec!J34</f>
        <v>2.8877554667964938</v>
      </c>
      <c r="L35" s="41">
        <f>[3]Elec!K34</f>
        <v>2.9283640105781763</v>
      </c>
      <c r="M35" s="41"/>
      <c r="N35" s="41"/>
      <c r="O35" s="41"/>
      <c r="P35" s="42"/>
      <c r="Q35" s="41"/>
    </row>
    <row r="36" spans="2:17" x14ac:dyDescent="0.35">
      <c r="C36" t="s">
        <v>15</v>
      </c>
      <c r="D36" s="41"/>
      <c r="E36" s="41">
        <f>[3]Elec!D35</f>
        <v>26.536588137327104</v>
      </c>
      <c r="F36" s="41">
        <f>[3]Elec!E35</f>
        <v>97.475638376728014</v>
      </c>
      <c r="G36" s="41"/>
      <c r="H36" s="41"/>
      <c r="I36" s="41"/>
      <c r="J36" s="41"/>
      <c r="K36" s="41">
        <f>[3]Elec!J35</f>
        <v>108.8904512642908</v>
      </c>
      <c r="L36" s="41">
        <f>[3]Elec!K35</f>
        <v>139.73264616616899</v>
      </c>
      <c r="M36" s="41"/>
      <c r="N36" s="41"/>
      <c r="O36" s="41"/>
      <c r="P36" s="42"/>
      <c r="Q36" s="41"/>
    </row>
    <row r="37" spans="2:17" x14ac:dyDescent="0.35">
      <c r="C37" t="s">
        <v>46</v>
      </c>
      <c r="D37" s="41"/>
      <c r="E37" s="41">
        <f>[3]Elec!D36</f>
        <v>48.256656855114734</v>
      </c>
      <c r="F37" s="41">
        <f>[3]Elec!E36</f>
        <v>35.432415563385</v>
      </c>
      <c r="G37" s="41"/>
      <c r="H37" s="41"/>
      <c r="I37" s="41"/>
      <c r="J37" s="41"/>
      <c r="K37" s="41">
        <f>[3]Elec!J36</f>
        <v>45.703075313994425</v>
      </c>
      <c r="L37" s="41">
        <f>[3]Elec!K36</f>
        <v>40.455460586118747</v>
      </c>
      <c r="M37" s="41"/>
      <c r="N37" s="41"/>
      <c r="O37" s="41"/>
      <c r="P37" s="42"/>
      <c r="Q37" s="41"/>
    </row>
    <row r="38" spans="2:17" x14ac:dyDescent="0.35">
      <c r="B38" t="s">
        <v>98</v>
      </c>
      <c r="C38" t="s">
        <v>0</v>
      </c>
      <c r="D38" s="41">
        <f>[4]Elec!C20</f>
        <v>100.255751580552</v>
      </c>
      <c r="E38" s="41">
        <f>[4]Elec!D20</f>
        <v>100.654075699982</v>
      </c>
      <c r="F38" s="41">
        <f>[4]Elec!E20</f>
        <v>100.58395626982499</v>
      </c>
      <c r="G38" s="41"/>
      <c r="H38" s="41"/>
      <c r="I38" s="41"/>
      <c r="J38" s="41">
        <f>[4]Elec!I20</f>
        <v>95.556908573383495</v>
      </c>
      <c r="K38" s="41">
        <f>[4]Elec!J20</f>
        <v>94.652437500792601</v>
      </c>
      <c r="L38" s="41">
        <f>[4]Elec!K20</f>
        <v>97.368921895590304</v>
      </c>
      <c r="M38" s="41"/>
      <c r="N38" s="41"/>
      <c r="O38" s="41"/>
      <c r="P38" s="42"/>
      <c r="Q38" s="41">
        <f>[4]Elec!P20</f>
        <v>100.89879999999999</v>
      </c>
    </row>
    <row r="39" spans="2:17" x14ac:dyDescent="0.35">
      <c r="C39" t="s">
        <v>1</v>
      </c>
      <c r="D39" s="41">
        <f>[4]Elec!C21</f>
        <v>0</v>
      </c>
      <c r="E39" s="41">
        <f>[4]Elec!D21</f>
        <v>0</v>
      </c>
      <c r="F39" s="41">
        <f>[4]Elec!E21</f>
        <v>0</v>
      </c>
      <c r="G39" s="41"/>
      <c r="H39" s="41"/>
      <c r="I39" s="41"/>
      <c r="J39" s="41">
        <f>[4]Elec!I21</f>
        <v>0</v>
      </c>
      <c r="K39" s="41">
        <f>[4]Elec!J21</f>
        <v>0</v>
      </c>
      <c r="L39" s="41">
        <f>[4]Elec!K21</f>
        <v>0</v>
      </c>
      <c r="M39" s="41"/>
      <c r="N39" s="41"/>
      <c r="O39" s="41"/>
      <c r="P39" s="42"/>
      <c r="Q39" s="41">
        <f>[4]Elec!P21</f>
        <v>0</v>
      </c>
    </row>
    <row r="40" spans="2:17" x14ac:dyDescent="0.35">
      <c r="C40" t="s">
        <v>2</v>
      </c>
      <c r="D40" s="41">
        <f>[4]Elec!C22</f>
        <v>109.74165311690599</v>
      </c>
      <c r="E40" s="41">
        <f>[4]Elec!D22</f>
        <v>109.696313447761</v>
      </c>
      <c r="F40" s="41">
        <f>[4]Elec!E22</f>
        <v>107.44869358557</v>
      </c>
      <c r="G40" s="41"/>
      <c r="H40" s="41"/>
      <c r="I40" s="41"/>
      <c r="J40" s="41">
        <f>[4]Elec!I22</f>
        <v>108.667740644867</v>
      </c>
      <c r="K40" s="41">
        <f>[4]Elec!J22</f>
        <v>108.602361036774</v>
      </c>
      <c r="L40" s="41">
        <f>[4]Elec!K22</f>
        <v>105.915404398901</v>
      </c>
      <c r="M40" s="41"/>
      <c r="N40" s="41"/>
      <c r="O40" s="41"/>
      <c r="P40" s="42"/>
      <c r="Q40" s="41">
        <f>[4]Elec!P22</f>
        <v>101.86490000000001</v>
      </c>
    </row>
    <row r="41" spans="2:17" x14ac:dyDescent="0.35">
      <c r="C41" t="s">
        <v>3</v>
      </c>
      <c r="D41" s="41">
        <f>[4]Elec!C23</f>
        <v>18.870558344054899</v>
      </c>
      <c r="E41" s="41">
        <f>[4]Elec!D23</f>
        <v>19.322471838547699</v>
      </c>
      <c r="F41" s="41">
        <f>[4]Elec!E23</f>
        <v>18.503529759285101</v>
      </c>
      <c r="G41" s="41"/>
      <c r="H41" s="41"/>
      <c r="I41" s="41"/>
      <c r="J41" s="41">
        <f>[4]Elec!I23</f>
        <v>17.774096279350701</v>
      </c>
      <c r="K41" s="41">
        <f>[4]Elec!J23</f>
        <v>17.745791634021</v>
      </c>
      <c r="L41" s="41">
        <f>[4]Elec!K23</f>
        <v>16.432286200541299</v>
      </c>
      <c r="M41" s="41"/>
      <c r="N41" s="41"/>
      <c r="O41" s="41"/>
      <c r="P41" s="42"/>
      <c r="Q41" s="41">
        <f>[4]Elec!P23</f>
        <v>14.752000000000001</v>
      </c>
    </row>
    <row r="42" spans="2:17" x14ac:dyDescent="0.35">
      <c r="C42" t="s">
        <v>4</v>
      </c>
      <c r="D42" s="41">
        <f>[4]Elec!C24</f>
        <v>0</v>
      </c>
      <c r="E42" s="41">
        <f>[4]Elec!D24</f>
        <v>0</v>
      </c>
      <c r="F42" s="41">
        <f>[4]Elec!E24</f>
        <v>0</v>
      </c>
      <c r="G42" s="41"/>
      <c r="H42" s="41"/>
      <c r="I42" s="41"/>
      <c r="J42" s="41">
        <f>[4]Elec!I24</f>
        <v>0</v>
      </c>
      <c r="K42" s="41">
        <f>[4]Elec!J24</f>
        <v>0</v>
      </c>
      <c r="L42" s="41">
        <f>[4]Elec!K24</f>
        <v>0</v>
      </c>
      <c r="M42" s="41"/>
      <c r="N42" s="41"/>
      <c r="O42" s="41"/>
      <c r="P42" s="42"/>
      <c r="Q42" s="41">
        <f>[4]Elec!P24</f>
        <v>0</v>
      </c>
    </row>
    <row r="43" spans="2:17" x14ac:dyDescent="0.35">
      <c r="C43" t="s">
        <v>5</v>
      </c>
      <c r="D43" s="41">
        <f>[4]Elec!C25</f>
        <v>231.503937419327</v>
      </c>
      <c r="E43" s="41">
        <f>[4]Elec!D25</f>
        <v>222.51102074425401</v>
      </c>
      <c r="F43" s="41">
        <f>[4]Elec!E25</f>
        <v>206.24469177704</v>
      </c>
      <c r="G43" s="41"/>
      <c r="H43" s="41"/>
      <c r="I43" s="41"/>
      <c r="J43" s="41">
        <f>[4]Elec!I25</f>
        <v>149.92005041125901</v>
      </c>
      <c r="K43" s="41">
        <f>[4]Elec!J25</f>
        <v>66.166117732983693</v>
      </c>
      <c r="L43" s="41">
        <f>[4]Elec!K25</f>
        <v>1.30367748555027E-3</v>
      </c>
      <c r="M43" s="41"/>
      <c r="N43" s="41"/>
      <c r="O43" s="41"/>
      <c r="P43" s="42"/>
      <c r="Q43" s="41">
        <f>[4]Elec!P25</f>
        <v>234.12629999999999</v>
      </c>
    </row>
    <row r="44" spans="2:17" x14ac:dyDescent="0.35">
      <c r="C44" t="s">
        <v>6</v>
      </c>
      <c r="D44" s="41">
        <f>[4]Elec!C26</f>
        <v>0</v>
      </c>
      <c r="E44" s="41">
        <f>[4]Elec!D26</f>
        <v>0</v>
      </c>
      <c r="F44" s="41">
        <f>[4]Elec!E26</f>
        <v>0</v>
      </c>
      <c r="G44" s="41"/>
      <c r="H44" s="41"/>
      <c r="I44" s="41"/>
      <c r="J44" s="41">
        <f>[4]Elec!I26</f>
        <v>0</v>
      </c>
      <c r="K44" s="41">
        <f>[4]Elec!J26</f>
        <v>0</v>
      </c>
      <c r="L44" s="41">
        <f>[4]Elec!K26</f>
        <v>0</v>
      </c>
      <c r="M44" s="41"/>
      <c r="N44" s="41"/>
      <c r="O44" s="41"/>
      <c r="P44" s="42"/>
      <c r="Q44" s="41">
        <f>[4]Elec!P26</f>
        <v>0</v>
      </c>
    </row>
    <row r="45" spans="2:17" x14ac:dyDescent="0.35">
      <c r="C45" t="s">
        <v>7</v>
      </c>
      <c r="D45" s="41">
        <f>[4]Elec!C27</f>
        <v>418.73974660150844</v>
      </c>
      <c r="E45" s="41">
        <f>[4]Elec!D27</f>
        <v>401.02495577686125</v>
      </c>
      <c r="F45" s="41">
        <f>[4]Elec!E27</f>
        <v>432.42036797501527</v>
      </c>
      <c r="G45" s="41"/>
      <c r="H45" s="41"/>
      <c r="I45" s="41"/>
      <c r="J45" s="41">
        <f>[4]Elec!I27</f>
        <v>367.95014212663438</v>
      </c>
      <c r="K45" s="41">
        <f>[4]Elec!J27</f>
        <v>322.59064142624499</v>
      </c>
      <c r="L45" s="41">
        <f>[4]Elec!K27</f>
        <v>308.27249352908365</v>
      </c>
      <c r="M45" s="41"/>
      <c r="N45" s="41"/>
      <c r="O45" s="41"/>
      <c r="P45" s="42"/>
      <c r="Q45" s="41">
        <f>[4]Elec!P27</f>
        <v>395.80062749999996</v>
      </c>
    </row>
    <row r="46" spans="2:17" x14ac:dyDescent="0.35">
      <c r="C46" t="s">
        <v>8</v>
      </c>
      <c r="D46" s="41">
        <f>[4]Elec!C28</f>
        <v>0.17159150482781599</v>
      </c>
      <c r="E46" s="41">
        <f>[4]Elec!D28</f>
        <v>0.25269491822837398</v>
      </c>
      <c r="F46" s="41">
        <f>[4]Elec!E28</f>
        <v>0</v>
      </c>
      <c r="G46" s="41"/>
      <c r="H46" s="41"/>
      <c r="I46" s="41"/>
      <c r="J46" s="41">
        <f>[4]Elec!I28</f>
        <v>32.732241156614698</v>
      </c>
      <c r="K46" s="41">
        <f>[4]Elec!J28</f>
        <v>64.088095602055603</v>
      </c>
      <c r="L46" s="41">
        <f>[4]Elec!K28</f>
        <v>65.150253916159301</v>
      </c>
      <c r="M46" s="41"/>
      <c r="N46" s="41"/>
      <c r="O46" s="41"/>
      <c r="P46" s="42"/>
      <c r="Q46" s="41">
        <f>[4]Elec!P28</f>
        <v>0</v>
      </c>
    </row>
    <row r="47" spans="2:17" x14ac:dyDescent="0.35">
      <c r="C47" t="s">
        <v>9</v>
      </c>
      <c r="D47" s="41">
        <f>[4]Elec!C29</f>
        <v>201.61543354887442</v>
      </c>
      <c r="E47" s="41">
        <f>[4]Elec!D29</f>
        <v>193.08608981848874</v>
      </c>
      <c r="F47" s="41">
        <f>[4]Elec!E29</f>
        <v>208.20239939537771</v>
      </c>
      <c r="G47" s="41"/>
      <c r="H47" s="41"/>
      <c r="I47" s="41"/>
      <c r="J47" s="41">
        <f>[4]Elec!I29</f>
        <v>177.1611795424536</v>
      </c>
      <c r="K47" s="41">
        <f>[4]Elec!J29</f>
        <v>155.32141994596981</v>
      </c>
      <c r="L47" s="41">
        <f>[4]Elec!K29</f>
        <v>148.4274968843736</v>
      </c>
      <c r="M47" s="41"/>
      <c r="N47" s="41"/>
      <c r="O47" s="41"/>
      <c r="P47" s="42"/>
      <c r="Q47" s="41">
        <f>[4]Elec!P29</f>
        <v>190.57067249999997</v>
      </c>
    </row>
    <row r="48" spans="2:17" x14ac:dyDescent="0.35">
      <c r="C48" t="s">
        <v>10</v>
      </c>
      <c r="D48" s="41">
        <f>[4]Elec!C30</f>
        <v>0</v>
      </c>
      <c r="E48" s="41">
        <f>[4]Elec!D30</f>
        <v>0</v>
      </c>
      <c r="F48" s="41">
        <f>[4]Elec!E30</f>
        <v>0</v>
      </c>
      <c r="G48" s="41"/>
      <c r="H48" s="41"/>
      <c r="I48" s="41"/>
      <c r="J48" s="41">
        <f>[4]Elec!I30</f>
        <v>0</v>
      </c>
      <c r="K48" s="41">
        <f>[4]Elec!J30</f>
        <v>0</v>
      </c>
      <c r="L48" s="41">
        <f>[4]Elec!K30</f>
        <v>0</v>
      </c>
      <c r="M48" s="41"/>
      <c r="N48" s="41"/>
      <c r="O48" s="41"/>
      <c r="P48" s="42"/>
      <c r="Q48" s="41">
        <f>[4]Elec!P30</f>
        <v>0</v>
      </c>
    </row>
    <row r="49" spans="2:17" x14ac:dyDescent="0.35">
      <c r="C49" t="s">
        <v>11</v>
      </c>
      <c r="D49" s="41">
        <f>[4]Elec!C31</f>
        <v>175.22919999999999</v>
      </c>
      <c r="E49" s="41">
        <f>[4]Elec!D31</f>
        <v>223.5591</v>
      </c>
      <c r="F49" s="41">
        <f>[4]Elec!E31</f>
        <v>240.58680000000001</v>
      </c>
      <c r="G49" s="41"/>
      <c r="H49" s="41"/>
      <c r="I49" s="41"/>
      <c r="J49" s="41">
        <f>[4]Elec!I31</f>
        <v>302.6232</v>
      </c>
      <c r="K49" s="41">
        <f>[4]Elec!J31</f>
        <v>443.85430000000002</v>
      </c>
      <c r="L49" s="41">
        <f>[4]Elec!K31</f>
        <v>491.5926</v>
      </c>
      <c r="M49" s="41"/>
      <c r="N49" s="41"/>
      <c r="O49" s="41"/>
      <c r="P49" s="42"/>
      <c r="Q49" s="41">
        <f>[4]Elec!P31</f>
        <v>118.7282</v>
      </c>
    </row>
    <row r="50" spans="2:17" x14ac:dyDescent="0.35">
      <c r="C50" t="s">
        <v>12</v>
      </c>
      <c r="D50" s="41">
        <f>[4]Elec!C32</f>
        <v>188.56984431842798</v>
      </c>
      <c r="E50" s="41">
        <f>[4]Elec!D32</f>
        <v>299.09228891942968</v>
      </c>
      <c r="F50" s="41">
        <f>[4]Elec!E32</f>
        <v>357.09982574689968</v>
      </c>
      <c r="G50" s="41"/>
      <c r="H50" s="41"/>
      <c r="I50" s="41"/>
      <c r="J50" s="41">
        <f>[4]Elec!I32</f>
        <v>242.6588012562971</v>
      </c>
      <c r="K50" s="41">
        <f>[4]Elec!J32</f>
        <v>481.15022968677914</v>
      </c>
      <c r="L50" s="41">
        <f>[4]Elec!K32</f>
        <v>629.43209922773269</v>
      </c>
      <c r="M50" s="41"/>
      <c r="N50" s="41"/>
      <c r="O50" s="41"/>
      <c r="P50" s="42"/>
      <c r="Q50" s="41">
        <f>[4]Elec!P32</f>
        <v>45.438189999999999</v>
      </c>
    </row>
    <row r="51" spans="2:17" x14ac:dyDescent="0.35">
      <c r="C51" t="s">
        <v>13</v>
      </c>
      <c r="D51" s="41">
        <f>[4]Elec!C33</f>
        <v>12.631255681572016</v>
      </c>
      <c r="E51" s="41">
        <f>[4]Elec!D33</f>
        <v>29.87641108057036</v>
      </c>
      <c r="F51" s="41">
        <f>[4]Elec!E33</f>
        <v>38.477774253100343</v>
      </c>
      <c r="G51" s="41"/>
      <c r="H51" s="41"/>
      <c r="I51" s="41"/>
      <c r="J51" s="41">
        <f>[4]Elec!I33</f>
        <v>14.560098743702932</v>
      </c>
      <c r="K51" s="41">
        <f>[4]Elec!J33</f>
        <v>26.374670313220875</v>
      </c>
      <c r="L51" s="41">
        <f>[4]Elec!K33</f>
        <v>43.46830077226727</v>
      </c>
      <c r="M51" s="41"/>
      <c r="N51" s="41"/>
      <c r="O51" s="41"/>
      <c r="P51" s="42"/>
      <c r="Q51" s="41">
        <f>[4]Elec!P33</f>
        <v>2.9003100000000046</v>
      </c>
    </row>
    <row r="52" spans="2:17" x14ac:dyDescent="0.35">
      <c r="C52" t="s">
        <v>14</v>
      </c>
      <c r="D52" s="41">
        <f>[4]Elec!C34</f>
        <v>0</v>
      </c>
      <c r="E52" s="41">
        <f>[4]Elec!D34</f>
        <v>0</v>
      </c>
      <c r="F52" s="41">
        <f>[4]Elec!E34</f>
        <v>0</v>
      </c>
      <c r="G52" s="41"/>
      <c r="H52" s="41"/>
      <c r="I52" s="41"/>
      <c r="J52" s="41">
        <f>[4]Elec!I34</f>
        <v>0</v>
      </c>
      <c r="K52" s="41">
        <f>[4]Elec!J34</f>
        <v>0</v>
      </c>
      <c r="L52" s="41">
        <f>[4]Elec!K34</f>
        <v>0</v>
      </c>
      <c r="M52" s="41"/>
      <c r="N52" s="41"/>
      <c r="O52" s="41"/>
      <c r="P52" s="42"/>
      <c r="Q52" s="41">
        <f>[4]Elec!P34</f>
        <v>0</v>
      </c>
    </row>
    <row r="53" spans="2:17" x14ac:dyDescent="0.35">
      <c r="C53" t="s">
        <v>15</v>
      </c>
      <c r="D53" s="41">
        <f>[4]Elec!C35</f>
        <v>2.9064796665161881</v>
      </c>
      <c r="E53" s="41">
        <f>[4]Elec!D35</f>
        <v>6.2561286015385198</v>
      </c>
      <c r="F53" s="41">
        <f>[4]Elec!E35</f>
        <v>8.3508204301950499</v>
      </c>
      <c r="G53" s="41"/>
      <c r="H53" s="41"/>
      <c r="I53" s="41"/>
      <c r="J53" s="41">
        <f>[4]Elec!I35</f>
        <v>4.2671734802054289</v>
      </c>
      <c r="K53" s="41">
        <f>[4]Elec!J35</f>
        <v>13.887647827398169</v>
      </c>
      <c r="L53" s="41">
        <f>[4]Elec!K35</f>
        <v>16.652155259430732</v>
      </c>
      <c r="M53" s="41"/>
      <c r="N53" s="41"/>
      <c r="O53" s="41"/>
      <c r="P53" s="42"/>
      <c r="Q53" s="41">
        <f>[4]Elec!P35</f>
        <v>0</v>
      </c>
    </row>
    <row r="54" spans="2:17" x14ac:dyDescent="0.35">
      <c r="C54" t="s">
        <v>46</v>
      </c>
      <c r="D54" s="41">
        <f>[4]Elec!C36</f>
        <v>6.0567118555990298</v>
      </c>
      <c r="E54" s="41">
        <f>[4]Elec!D36</f>
        <v>7.5406811435237104</v>
      </c>
      <c r="F54" s="41">
        <f>[4]Elec!E36</f>
        <v>7.74509470429446</v>
      </c>
      <c r="G54" s="41"/>
      <c r="H54" s="41"/>
      <c r="I54" s="41"/>
      <c r="J54" s="41">
        <f>[4]Elec!I36</f>
        <v>6.9255594521028101</v>
      </c>
      <c r="K54" s="41">
        <f>[4]Elec!J36</f>
        <v>8.5907362174843893</v>
      </c>
      <c r="L54" s="41">
        <f>[4]Elec!K36</f>
        <v>7.1338227260348699</v>
      </c>
      <c r="M54" s="41"/>
      <c r="N54" s="41"/>
      <c r="O54" s="41"/>
      <c r="P54" s="42"/>
      <c r="Q54" s="41">
        <f>[4]Elec!P36</f>
        <v>0</v>
      </c>
    </row>
    <row r="55" spans="2:17" x14ac:dyDescent="0.35">
      <c r="B55" t="s">
        <v>67</v>
      </c>
      <c r="C55" t="s">
        <v>0</v>
      </c>
      <c r="D55" s="41">
        <f>[5]Elec!C20</f>
        <v>97.041600000000003</v>
      </c>
      <c r="E55" s="41">
        <f>[5]Elec!D20</f>
        <v>90.744299999999996</v>
      </c>
      <c r="F55" s="41">
        <f>[5]Elec!E20</f>
        <v>71.951600000000013</v>
      </c>
      <c r="G55" s="41">
        <f>[5]Elec!F20</f>
        <v>58.453500000000012</v>
      </c>
      <c r="H55" s="41">
        <f>[5]Elec!G20</f>
        <v>32.130499999999998</v>
      </c>
      <c r="I55" s="41"/>
      <c r="J55" s="41">
        <f>[5]Elec!I20</f>
        <v>97.041600000000003</v>
      </c>
      <c r="K55" s="41">
        <f>[5]Elec!J20</f>
        <v>90.744299999999996</v>
      </c>
      <c r="L55" s="41">
        <f>[5]Elec!K20</f>
        <v>71.951600000000013</v>
      </c>
      <c r="M55" s="41">
        <f>[5]Elec!L20</f>
        <v>58.453500000000012</v>
      </c>
      <c r="N55" s="41">
        <f>[5]Elec!M20</f>
        <v>32.128499999999995</v>
      </c>
      <c r="O55" s="41"/>
      <c r="P55" s="42"/>
      <c r="Q55" s="41">
        <f>[5]Elec!P20</f>
        <v>96.843599999999995</v>
      </c>
    </row>
    <row r="56" spans="2:17" x14ac:dyDescent="0.35">
      <c r="C56" t="s">
        <v>1</v>
      </c>
      <c r="D56" s="41" t="str">
        <f>[5]Elec!C21</f>
        <v>-</v>
      </c>
      <c r="E56" s="41" t="str">
        <f>[5]Elec!D21</f>
        <v>-</v>
      </c>
      <c r="F56" s="41" t="str">
        <f>[5]Elec!E21</f>
        <v>-</v>
      </c>
      <c r="G56" s="41" t="str">
        <f>[5]Elec!F21</f>
        <v>-</v>
      </c>
      <c r="H56" s="41" t="str">
        <f>[5]Elec!G21</f>
        <v>-</v>
      </c>
      <c r="I56" s="41"/>
      <c r="J56" s="41" t="str">
        <f>[5]Elec!I21</f>
        <v>-</v>
      </c>
      <c r="K56" s="41" t="str">
        <f>[5]Elec!J21</f>
        <v>-</v>
      </c>
      <c r="L56" s="41" t="str">
        <f>[5]Elec!K21</f>
        <v>-</v>
      </c>
      <c r="M56" s="41" t="str">
        <f>[5]Elec!L21</f>
        <v>-</v>
      </c>
      <c r="N56" s="41" t="str">
        <f>[5]Elec!M21</f>
        <v>-</v>
      </c>
      <c r="O56" s="41"/>
      <c r="P56" s="42"/>
      <c r="Q56" s="41" t="str">
        <f>[5]Elec!P21</f>
        <v>-</v>
      </c>
    </row>
    <row r="57" spans="2:17" x14ac:dyDescent="0.35">
      <c r="C57" t="s">
        <v>2</v>
      </c>
      <c r="D57" s="41">
        <f>[5]Elec!C22</f>
        <v>79.070858999999999</v>
      </c>
      <c r="E57" s="41">
        <f>[5]Elec!D22</f>
        <v>79.074858999999989</v>
      </c>
      <c r="F57" s="41">
        <f>[5]Elec!E22</f>
        <v>79.074858999999989</v>
      </c>
      <c r="G57" s="41">
        <f>[5]Elec!F22</f>
        <v>79.074858999999989</v>
      </c>
      <c r="H57" s="41">
        <f>[5]Elec!G22</f>
        <v>79.074858999999989</v>
      </c>
      <c r="I57" s="41"/>
      <c r="J57" s="41">
        <f>[5]Elec!I22</f>
        <v>79.070858999999999</v>
      </c>
      <c r="K57" s="41">
        <f>[5]Elec!J22</f>
        <v>79.074858999999989</v>
      </c>
      <c r="L57" s="41">
        <f>[5]Elec!K22</f>
        <v>79.074858999999989</v>
      </c>
      <c r="M57" s="41">
        <f>[5]Elec!L22</f>
        <v>79.074858999999989</v>
      </c>
      <c r="N57" s="41">
        <f>[5]Elec!M22</f>
        <v>79.074858999999989</v>
      </c>
      <c r="O57" s="41"/>
      <c r="P57" s="42"/>
      <c r="Q57" s="41">
        <f>[5]Elec!P22</f>
        <v>78.959158999999985</v>
      </c>
    </row>
    <row r="58" spans="2:17" x14ac:dyDescent="0.35">
      <c r="C58" t="s">
        <v>3</v>
      </c>
      <c r="D58" s="41">
        <f>[5]Elec!C23</f>
        <v>11.36218</v>
      </c>
      <c r="E58" s="41">
        <f>[5]Elec!D23</f>
        <v>11.36218</v>
      </c>
      <c r="F58" s="41">
        <f>[5]Elec!E23</f>
        <v>11.36218</v>
      </c>
      <c r="G58" s="41">
        <f>[5]Elec!F23</f>
        <v>11.36218</v>
      </c>
      <c r="H58" s="41">
        <f>[5]Elec!G23</f>
        <v>11.36218</v>
      </c>
      <c r="I58" s="41"/>
      <c r="J58" s="41">
        <f>[5]Elec!I23</f>
        <v>11.36218</v>
      </c>
      <c r="K58" s="41">
        <f>[5]Elec!J23</f>
        <v>11.36218</v>
      </c>
      <c r="L58" s="41">
        <f>[5]Elec!K23</f>
        <v>11.36218</v>
      </c>
      <c r="M58" s="41">
        <f>[5]Elec!L23</f>
        <v>11.36218</v>
      </c>
      <c r="N58" s="41">
        <f>[5]Elec!M23</f>
        <v>11.36218</v>
      </c>
      <c r="O58" s="41"/>
      <c r="P58" s="42"/>
      <c r="Q58" s="41">
        <f>[5]Elec!P23</f>
        <v>11.30218</v>
      </c>
    </row>
    <row r="59" spans="2:17" x14ac:dyDescent="0.35">
      <c r="C59" t="s">
        <v>4</v>
      </c>
      <c r="D59" s="41" t="str">
        <f>[5]Elec!C24</f>
        <v>-</v>
      </c>
      <c r="E59" s="41" t="str">
        <f>[5]Elec!D24</f>
        <v>-</v>
      </c>
      <c r="F59" s="41" t="str">
        <f>[5]Elec!E24</f>
        <v>-</v>
      </c>
      <c r="G59" s="41" t="str">
        <f>[5]Elec!F24</f>
        <v>-</v>
      </c>
      <c r="H59" s="41" t="str">
        <f>[5]Elec!G24</f>
        <v>-</v>
      </c>
      <c r="I59" s="41"/>
      <c r="J59" s="41" t="str">
        <f>[5]Elec!I24</f>
        <v>-</v>
      </c>
      <c r="K59" s="41" t="str">
        <f>[5]Elec!J24</f>
        <v>-</v>
      </c>
      <c r="L59" s="41" t="str">
        <f>[5]Elec!K24</f>
        <v>-</v>
      </c>
      <c r="M59" s="41" t="str">
        <f>[5]Elec!L24</f>
        <v>-</v>
      </c>
      <c r="N59" s="41" t="str">
        <f>[5]Elec!M24</f>
        <v>-</v>
      </c>
      <c r="O59" s="41"/>
      <c r="P59" s="42"/>
      <c r="Q59" s="41" t="str">
        <f>[5]Elec!P24</f>
        <v>-</v>
      </c>
    </row>
    <row r="60" spans="2:17" x14ac:dyDescent="0.35">
      <c r="C60" t="s">
        <v>5</v>
      </c>
      <c r="D60" s="41">
        <f>[5]Elec!C25</f>
        <v>172.32267561595339</v>
      </c>
      <c r="E60" s="41">
        <f>[5]Elec!D25</f>
        <v>158.8107370269781</v>
      </c>
      <c r="F60" s="41">
        <f>[5]Elec!E25</f>
        <v>154.96469150685999</v>
      </c>
      <c r="G60" s="41">
        <f>[5]Elec!F25</f>
        <v>152.81203702697806</v>
      </c>
      <c r="H60" s="41">
        <f>[5]Elec!G25</f>
        <v>151.57003702697804</v>
      </c>
      <c r="I60" s="41"/>
      <c r="J60" s="41">
        <f>[5]Elec!I25</f>
        <v>163.47172252731383</v>
      </c>
      <c r="K60" s="41">
        <f>[5]Elec!J25</f>
        <v>132.75480820666007</v>
      </c>
      <c r="L60" s="41">
        <f>[5]Elec!K25</f>
        <v>126.06069312803857</v>
      </c>
      <c r="M60" s="41">
        <f>[5]Elec!L25</f>
        <v>124.00579312803856</v>
      </c>
      <c r="N60" s="41">
        <f>[5]Elec!M25</f>
        <v>122.76379312803857</v>
      </c>
      <c r="O60" s="41"/>
      <c r="P60" s="42"/>
      <c r="Q60" s="41">
        <f>[5]Elec!P25</f>
        <v>189.06646345715495</v>
      </c>
    </row>
    <row r="61" spans="2:17" x14ac:dyDescent="0.35">
      <c r="C61" t="s">
        <v>6</v>
      </c>
      <c r="D61" s="41">
        <f>[5]Elec!C26</f>
        <v>0</v>
      </c>
      <c r="E61" s="41">
        <f>[5]Elec!D26</f>
        <v>0</v>
      </c>
      <c r="F61" s="41">
        <f>[5]Elec!E26</f>
        <v>0</v>
      </c>
      <c r="G61" s="41">
        <f>[5]Elec!F26</f>
        <v>0</v>
      </c>
      <c r="H61" s="41">
        <f>[5]Elec!G26</f>
        <v>0</v>
      </c>
      <c r="I61" s="41"/>
      <c r="J61" s="41">
        <f>[5]Elec!I26</f>
        <v>0</v>
      </c>
      <c r="K61" s="41">
        <f>[5]Elec!J26</f>
        <v>0.77822429966549744</v>
      </c>
      <c r="L61" s="41">
        <f>[5]Elec!K26</f>
        <v>0.90447647643388973</v>
      </c>
      <c r="M61" s="41">
        <f>[5]Elec!L26</f>
        <v>2.4929230290061444</v>
      </c>
      <c r="N61" s="41">
        <f>[5]Elec!M26</f>
        <v>5</v>
      </c>
      <c r="O61" s="41"/>
      <c r="P61" s="42"/>
      <c r="Q61" s="41">
        <f>[5]Elec!P26</f>
        <v>0</v>
      </c>
    </row>
    <row r="62" spans="2:17" x14ac:dyDescent="0.35">
      <c r="C62" t="s">
        <v>7</v>
      </c>
      <c r="D62" s="41">
        <f>[5]Elec!C27</f>
        <v>389.98877713664353</v>
      </c>
      <c r="E62" s="41">
        <f>[5]Elec!D27</f>
        <v>389.66621262762192</v>
      </c>
      <c r="F62" s="41">
        <f>[5]Elec!E27</f>
        <v>395.59489556874149</v>
      </c>
      <c r="G62" s="41">
        <f>[5]Elec!F27</f>
        <v>407.78225692218314</v>
      </c>
      <c r="H62" s="41">
        <f>[5]Elec!G27</f>
        <v>420.2638804556484</v>
      </c>
      <c r="I62" s="41"/>
      <c r="J62" s="41">
        <f>[5]Elec!I27</f>
        <v>369.04217798616196</v>
      </c>
      <c r="K62" s="41">
        <f>[5]Elec!J27</f>
        <v>361.41492661508414</v>
      </c>
      <c r="L62" s="41">
        <f>[5]Elec!K27</f>
        <v>354.27761954048071</v>
      </c>
      <c r="M62" s="41">
        <f>[5]Elec!L27</f>
        <v>352.73465011224403</v>
      </c>
      <c r="N62" s="41">
        <f>[5]Elec!M27</f>
        <v>352.61089294608172</v>
      </c>
      <c r="O62" s="41"/>
      <c r="P62" s="42"/>
      <c r="Q62" s="41">
        <f>[5]Elec!P27</f>
        <v>280.66363075152213</v>
      </c>
    </row>
    <row r="63" spans="2:17" x14ac:dyDescent="0.35">
      <c r="C63" t="s">
        <v>8</v>
      </c>
      <c r="D63" s="41">
        <f>[5]Elec!C28</f>
        <v>0</v>
      </c>
      <c r="E63" s="41">
        <f>[5]Elec!D28</f>
        <v>0</v>
      </c>
      <c r="F63" s="41">
        <f>[5]Elec!E28</f>
        <v>0</v>
      </c>
      <c r="G63" s="41">
        <f>[5]Elec!F28</f>
        <v>0</v>
      </c>
      <c r="H63" s="41">
        <f>[5]Elec!G28</f>
        <v>0</v>
      </c>
      <c r="I63" s="41"/>
      <c r="J63" s="41">
        <f>[5]Elec!I28</f>
        <v>0</v>
      </c>
      <c r="K63" s="41">
        <f>[5]Elec!J28</f>
        <v>0</v>
      </c>
      <c r="L63" s="41">
        <f>[5]Elec!K28</f>
        <v>0</v>
      </c>
      <c r="M63" s="41">
        <f>[5]Elec!L28</f>
        <v>0</v>
      </c>
      <c r="N63" s="41">
        <f>[5]Elec!M28</f>
        <v>0</v>
      </c>
      <c r="O63" s="41"/>
      <c r="P63" s="42"/>
      <c r="Q63" s="41">
        <f>[5]Elec!P28</f>
        <v>0</v>
      </c>
    </row>
    <row r="64" spans="2:17" x14ac:dyDescent="0.35">
      <c r="C64" t="s">
        <v>9</v>
      </c>
      <c r="D64" s="41">
        <f>[5]Elec!C29</f>
        <v>139.72095381859</v>
      </c>
      <c r="E64" s="41">
        <f>[5]Elec!D29</f>
        <v>137.47574862892816</v>
      </c>
      <c r="F64" s="41">
        <f>[5]Elec!E29</f>
        <v>138.85574862892815</v>
      </c>
      <c r="G64" s="41">
        <f>[5]Elec!F29</f>
        <v>153.51818803578513</v>
      </c>
      <c r="H64" s="41">
        <f>[5]Elec!G29</f>
        <v>177.34400872446878</v>
      </c>
      <c r="I64" s="41"/>
      <c r="J64" s="41">
        <f>[5]Elec!I29</f>
        <v>134.67854862892816</v>
      </c>
      <c r="K64" s="41">
        <f>[5]Elec!J29</f>
        <v>135.97974862892818</v>
      </c>
      <c r="L64" s="41">
        <f>[5]Elec!K29</f>
        <v>136.74964862892818</v>
      </c>
      <c r="M64" s="41">
        <f>[5]Elec!L29</f>
        <v>136.74583111270181</v>
      </c>
      <c r="N64" s="41">
        <f>[5]Elec!M29</f>
        <v>136.34854862892817</v>
      </c>
      <c r="O64" s="41"/>
      <c r="P64" s="42"/>
      <c r="Q64" s="41">
        <f>[5]Elec!P29</f>
        <v>251.34477100302649</v>
      </c>
    </row>
    <row r="65" spans="2:17" x14ac:dyDescent="0.35">
      <c r="C65" t="s">
        <v>10</v>
      </c>
      <c r="D65" s="41" t="str">
        <f>[5]Elec!C30</f>
        <v>-</v>
      </c>
      <c r="E65" s="41" t="str">
        <f>[5]Elec!D30</f>
        <v>-</v>
      </c>
      <c r="F65" s="41" t="str">
        <f>[5]Elec!E30</f>
        <v>-</v>
      </c>
      <c r="G65" s="41" t="str">
        <f>[5]Elec!F30</f>
        <v>-</v>
      </c>
      <c r="H65" s="41" t="str">
        <f>[5]Elec!G30</f>
        <v>-</v>
      </c>
      <c r="I65" s="41"/>
      <c r="J65" s="41" t="str">
        <f>[5]Elec!I30</f>
        <v>-</v>
      </c>
      <c r="K65" s="41" t="str">
        <f>[5]Elec!J30</f>
        <v>-</v>
      </c>
      <c r="L65" s="41" t="str">
        <f>[5]Elec!K30</f>
        <v>-</v>
      </c>
      <c r="M65" s="41" t="str">
        <f>[5]Elec!L30</f>
        <v>-</v>
      </c>
      <c r="N65" s="41" t="str">
        <f>[5]Elec!M30</f>
        <v>-</v>
      </c>
      <c r="O65" s="41"/>
      <c r="P65" s="42"/>
      <c r="Q65" s="41" t="str">
        <f>[5]Elec!P30</f>
        <v>-</v>
      </c>
    </row>
    <row r="66" spans="2:17" x14ac:dyDescent="0.35">
      <c r="C66" t="s">
        <v>11</v>
      </c>
      <c r="D66" s="41">
        <f>[5]Elec!C31</f>
        <v>249.11534105859641</v>
      </c>
      <c r="E66" s="41">
        <f>[5]Elec!D31</f>
        <v>285.29220449055038</v>
      </c>
      <c r="F66" s="41">
        <f>[5]Elec!E31</f>
        <v>314.1961553626075</v>
      </c>
      <c r="G66" s="41">
        <f>[5]Elec!F31</f>
        <v>336.02460785900541</v>
      </c>
      <c r="H66" s="41">
        <f>[5]Elec!G31</f>
        <v>346.40800757373313</v>
      </c>
      <c r="I66" s="41"/>
      <c r="J66" s="41">
        <f>[5]Elec!I31</f>
        <v>296.60313801892738</v>
      </c>
      <c r="K66" s="41">
        <f>[5]Elec!J31</f>
        <v>389.26996378079428</v>
      </c>
      <c r="L66" s="41">
        <f>[5]Elec!K31</f>
        <v>445.18413151419645</v>
      </c>
      <c r="M66" s="41">
        <f>[5]Elec!L31</f>
        <v>489.48877151934221</v>
      </c>
      <c r="N66" s="41">
        <f>[5]Elec!M31</f>
        <v>524.70106286399562</v>
      </c>
      <c r="O66" s="41"/>
      <c r="P66" s="42"/>
      <c r="Q66" s="41">
        <f>[5]Elec!P31</f>
        <v>158.4726878807474</v>
      </c>
    </row>
    <row r="67" spans="2:17" x14ac:dyDescent="0.35">
      <c r="C67" t="s">
        <v>12</v>
      </c>
      <c r="D67" s="41">
        <f>[5]Elec!C32</f>
        <v>171.32307037838973</v>
      </c>
      <c r="E67" s="41">
        <f>[5]Elec!D32</f>
        <v>247.09730018453632</v>
      </c>
      <c r="F67" s="41">
        <f>[5]Elec!E32</f>
        <v>343.35413682644707</v>
      </c>
      <c r="G67" s="41">
        <f>[5]Elec!F32</f>
        <v>411.6156783541079</v>
      </c>
      <c r="H67" s="41">
        <f>[5]Elec!G32</f>
        <v>489.66640575685017</v>
      </c>
      <c r="I67" s="41"/>
      <c r="J67" s="41">
        <f>[5]Elec!I32</f>
        <v>251.90460851926784</v>
      </c>
      <c r="K67" s="41">
        <f>[5]Elec!J32</f>
        <v>424.34293968035712</v>
      </c>
      <c r="L67" s="41">
        <f>[5]Elec!K32</f>
        <v>495.11122516299628</v>
      </c>
      <c r="M67" s="41">
        <f>[5]Elec!L32</f>
        <v>535.71046976779189</v>
      </c>
      <c r="N67" s="41">
        <f>[5]Elec!M32</f>
        <v>591.76326277479404</v>
      </c>
      <c r="O67" s="41"/>
      <c r="P67" s="42"/>
      <c r="Q67" s="41">
        <f>[5]Elec!P32</f>
        <v>84.478408473182782</v>
      </c>
    </row>
    <row r="68" spans="2:17" x14ac:dyDescent="0.35">
      <c r="C68" t="s">
        <v>13</v>
      </c>
      <c r="D68" s="41" t="str">
        <f>[5]Elec!C33</f>
        <v>-</v>
      </c>
      <c r="E68" s="41" t="str">
        <f>[5]Elec!D33</f>
        <v>-</v>
      </c>
      <c r="F68" s="41" t="str">
        <f>[5]Elec!E33</f>
        <v>-</v>
      </c>
      <c r="G68" s="41" t="str">
        <f>[5]Elec!F33</f>
        <v>-</v>
      </c>
      <c r="H68" s="41" t="str">
        <f>[5]Elec!G33</f>
        <v>-</v>
      </c>
      <c r="I68" s="41"/>
      <c r="J68" s="41" t="str">
        <f>[5]Elec!I33</f>
        <v>-</v>
      </c>
      <c r="K68" s="41" t="str">
        <f>[5]Elec!J33</f>
        <v>-</v>
      </c>
      <c r="L68" s="41" t="str">
        <f>[5]Elec!K33</f>
        <v>-</v>
      </c>
      <c r="M68" s="41" t="str">
        <f>[5]Elec!L33</f>
        <v>-</v>
      </c>
      <c r="N68" s="41" t="str">
        <f>[5]Elec!M33</f>
        <v>-</v>
      </c>
      <c r="O68" s="41"/>
      <c r="P68" s="42"/>
      <c r="Q68" s="41" t="str">
        <f>[5]Elec!P33</f>
        <v>-</v>
      </c>
    </row>
    <row r="69" spans="2:17" x14ac:dyDescent="0.35">
      <c r="C69" t="s">
        <v>14</v>
      </c>
      <c r="D69" s="41" t="str">
        <f>[5]Elec!C34</f>
        <v>-</v>
      </c>
      <c r="E69" s="41" t="str">
        <f>[5]Elec!D34</f>
        <v>-</v>
      </c>
      <c r="F69" s="41" t="str">
        <f>[5]Elec!E34</f>
        <v>-</v>
      </c>
      <c r="G69" s="41" t="str">
        <f>[5]Elec!F34</f>
        <v>-</v>
      </c>
      <c r="H69" s="41" t="str">
        <f>[5]Elec!G34</f>
        <v>-</v>
      </c>
      <c r="I69" s="41"/>
      <c r="J69" s="41" t="str">
        <f>[5]Elec!I34</f>
        <v>-</v>
      </c>
      <c r="K69" s="41" t="str">
        <f>[5]Elec!J34</f>
        <v>-</v>
      </c>
      <c r="L69" s="41" t="str">
        <f>[5]Elec!K34</f>
        <v>-</v>
      </c>
      <c r="M69" s="41" t="str">
        <f>[5]Elec!L34</f>
        <v>-</v>
      </c>
      <c r="N69" s="41" t="str">
        <f>[5]Elec!M34</f>
        <v>-</v>
      </c>
      <c r="O69" s="41"/>
      <c r="P69" s="42"/>
      <c r="Q69" s="41" t="str">
        <f>[5]Elec!P34</f>
        <v>-</v>
      </c>
    </row>
    <row r="70" spans="2:17" x14ac:dyDescent="0.35">
      <c r="C70" t="s">
        <v>15</v>
      </c>
      <c r="D70" s="41">
        <f>[5]Elec!C35</f>
        <v>38.179015270809685</v>
      </c>
      <c r="E70" s="41">
        <f>[5]Elec!D35</f>
        <v>47.46011941390509</v>
      </c>
      <c r="F70" s="41">
        <f>[5]Elec!E35</f>
        <v>51.657450937203485</v>
      </c>
      <c r="G70" s="41">
        <f>[5]Elec!F35</f>
        <v>52.659102583810096</v>
      </c>
      <c r="H70" s="41">
        <f>[5]Elec!G35</f>
        <v>57.713071676132273</v>
      </c>
      <c r="I70" s="41"/>
      <c r="J70" s="41">
        <f>[5]Elec!I35</f>
        <v>38.049981622604378</v>
      </c>
      <c r="K70" s="41">
        <f>[5]Elec!J35</f>
        <v>47.415119413905096</v>
      </c>
      <c r="L70" s="41">
        <f>[5]Elec!K35</f>
        <v>55.744965101572731</v>
      </c>
      <c r="M70" s="41">
        <f>[5]Elec!L35</f>
        <v>78.135065674189008</v>
      </c>
      <c r="N70" s="41">
        <f>[5]Elec!M35</f>
        <v>118.84708920307217</v>
      </c>
      <c r="O70" s="41"/>
      <c r="P70" s="42"/>
      <c r="Q70" s="41">
        <f>[5]Elec!P35</f>
        <v>31.976506764989061</v>
      </c>
    </row>
    <row r="71" spans="2:17" x14ac:dyDescent="0.35">
      <c r="C71" t="s">
        <v>46</v>
      </c>
      <c r="D71" s="41">
        <f>[5]Elec!C36</f>
        <v>32.813980000000001</v>
      </c>
      <c r="E71" s="41">
        <f>[5]Elec!D36</f>
        <v>32.786680000000004</v>
      </c>
      <c r="F71" s="41">
        <f>[5]Elec!E36</f>
        <v>32.786680000000004</v>
      </c>
      <c r="G71" s="41">
        <f>[5]Elec!F36</f>
        <v>32.718679999999999</v>
      </c>
      <c r="H71" s="41">
        <f>[5]Elec!G36</f>
        <v>32.716879999999996</v>
      </c>
      <c r="I71" s="41"/>
      <c r="J71" s="41">
        <f>[5]Elec!I36</f>
        <v>30.017980000000001</v>
      </c>
      <c r="K71" s="41">
        <f>[5]Elec!J36</f>
        <v>29.403180000000003</v>
      </c>
      <c r="L71" s="41">
        <f>[5]Elec!K36</f>
        <v>29.165369999999999</v>
      </c>
      <c r="M71" s="41">
        <f>[5]Elec!L36</f>
        <v>29.095569999999999</v>
      </c>
      <c r="N71" s="41">
        <f>[5]Elec!M36</f>
        <v>29.095569999999999</v>
      </c>
      <c r="O71" s="41"/>
      <c r="P71" s="42"/>
      <c r="Q71" s="41">
        <f>[5]Elec!P36</f>
        <v>33.244479999999996</v>
      </c>
    </row>
    <row r="72" spans="2:17" x14ac:dyDescent="0.35">
      <c r="B72" t="s">
        <v>115</v>
      </c>
      <c r="C72" t="s">
        <v>0</v>
      </c>
      <c r="D72" s="41"/>
      <c r="E72" s="41">
        <f>[6]Elec!D20</f>
        <v>78.084596904999998</v>
      </c>
      <c r="F72" s="41">
        <f>[6]Elec!E20</f>
        <v>60.346843618999998</v>
      </c>
      <c r="G72" s="41">
        <f>[6]Elec!F20</f>
        <v>58.673843618999996</v>
      </c>
      <c r="H72" s="41">
        <f>[6]Elec!G20</f>
        <v>55.702669364999998</v>
      </c>
      <c r="I72" s="41">
        <f>[6]Elec!H20</f>
        <v>28.224771360999998</v>
      </c>
      <c r="J72" s="41"/>
      <c r="K72" s="41">
        <f>[6]Elec!J20</f>
        <v>91.861399999999989</v>
      </c>
      <c r="L72" s="41">
        <f>[6]Elec!K20</f>
        <v>83.576499999999996</v>
      </c>
      <c r="M72" s="41">
        <f>[6]Elec!L20</f>
        <v>78.903399999999991</v>
      </c>
      <c r="N72" s="41">
        <f>[6]Elec!M20</f>
        <v>64.704599999999999</v>
      </c>
      <c r="O72" s="41">
        <f>[6]Elec!N20</f>
        <v>45.247099999999996</v>
      </c>
      <c r="P72" s="42"/>
      <c r="Q72" s="41"/>
    </row>
    <row r="73" spans="2:17" x14ac:dyDescent="0.35">
      <c r="C73" t="s">
        <v>1</v>
      </c>
      <c r="D73" s="41"/>
      <c r="E73" s="41">
        <f>[6]Elec!D21</f>
        <v>0</v>
      </c>
      <c r="F73" s="41">
        <f>[6]Elec!E21</f>
        <v>0</v>
      </c>
      <c r="G73" s="41">
        <f>[6]Elec!F21</f>
        <v>0</v>
      </c>
      <c r="H73" s="41">
        <f>[6]Elec!G21</f>
        <v>0</v>
      </c>
      <c r="I73" s="41">
        <f>[6]Elec!H21</f>
        <v>0</v>
      </c>
      <c r="J73" s="41"/>
      <c r="K73" s="41">
        <f>[6]Elec!J21</f>
        <v>0</v>
      </c>
      <c r="L73" s="41">
        <f>[6]Elec!K21</f>
        <v>0</v>
      </c>
      <c r="M73" s="41">
        <f>[6]Elec!L21</f>
        <v>0</v>
      </c>
      <c r="N73" s="41">
        <f>[6]Elec!M21</f>
        <v>0</v>
      </c>
      <c r="O73" s="41">
        <f>[6]Elec!N21</f>
        <v>0</v>
      </c>
      <c r="P73" s="42"/>
      <c r="Q73" s="41"/>
    </row>
    <row r="74" spans="2:17" x14ac:dyDescent="0.35">
      <c r="C74" t="s">
        <v>2</v>
      </c>
      <c r="D74" s="41"/>
      <c r="E74" s="41">
        <f>[6]Elec!D22</f>
        <v>80.280200000999997</v>
      </c>
      <c r="F74" s="41">
        <f>[6]Elec!E22</f>
        <v>83.155200000999997</v>
      </c>
      <c r="G74" s="41">
        <f>[6]Elec!F22</f>
        <v>85.933976748000006</v>
      </c>
      <c r="H74" s="41">
        <f>[6]Elec!G22</f>
        <v>86.117518552999996</v>
      </c>
      <c r="I74" s="41">
        <f>[6]Elec!H22</f>
        <v>86.117518552999996</v>
      </c>
      <c r="J74" s="41"/>
      <c r="K74" s="41">
        <f>[6]Elec!J22</f>
        <v>80.613700000999984</v>
      </c>
      <c r="L74" s="41">
        <f>[6]Elec!K22</f>
        <v>84.926199999999994</v>
      </c>
      <c r="M74" s="41">
        <f>[6]Elec!L22</f>
        <v>87.189216487999985</v>
      </c>
      <c r="N74" s="41">
        <f>[6]Elec!M22</f>
        <v>87.189216487999985</v>
      </c>
      <c r="O74" s="41">
        <f>[6]Elec!N22</f>
        <v>87.189216487999985</v>
      </c>
      <c r="P74" s="42"/>
      <c r="Q74" s="41"/>
    </row>
    <row r="75" spans="2:17" x14ac:dyDescent="0.35">
      <c r="C75" t="s">
        <v>3</v>
      </c>
      <c r="D75" s="41"/>
      <c r="E75" s="41">
        <f>[6]Elec!D23</f>
        <v>5.8947085460000004</v>
      </c>
      <c r="F75" s="41">
        <f>[6]Elec!E23</f>
        <v>5.9842013490000001</v>
      </c>
      <c r="G75" s="41">
        <f>[6]Elec!F23</f>
        <v>6.0839033909999998</v>
      </c>
      <c r="H75" s="41">
        <f>[6]Elec!G23</f>
        <v>6.5441817750000002</v>
      </c>
      <c r="I75" s="41">
        <f>[6]Elec!H23</f>
        <v>7.2743970080000002</v>
      </c>
      <c r="J75" s="41"/>
      <c r="K75" s="41">
        <f>[6]Elec!J23</f>
        <v>5.8723799980000004</v>
      </c>
      <c r="L75" s="41">
        <f>[6]Elec!K23</f>
        <v>5.8723799980000004</v>
      </c>
      <c r="M75" s="41">
        <f>[6]Elec!L23</f>
        <v>5.8723799980000004</v>
      </c>
      <c r="N75" s="41">
        <f>[6]Elec!M23</f>
        <v>5.8723799980000004</v>
      </c>
      <c r="O75" s="41">
        <f>[6]Elec!N23</f>
        <v>5.8723799980000004</v>
      </c>
      <c r="P75" s="42"/>
      <c r="Q75" s="41"/>
    </row>
    <row r="76" spans="2:17" x14ac:dyDescent="0.35">
      <c r="C76" t="s">
        <v>4</v>
      </c>
      <c r="D76" s="41"/>
      <c r="E76" s="41">
        <f>[6]Elec!D24</f>
        <v>0</v>
      </c>
      <c r="F76" s="41">
        <f>[6]Elec!E24</f>
        <v>0</v>
      </c>
      <c r="G76" s="41">
        <f>[6]Elec!F24</f>
        <v>0</v>
      </c>
      <c r="H76" s="41">
        <f>[6]Elec!G24</f>
        <v>0</v>
      </c>
      <c r="I76" s="41">
        <f>[6]Elec!H24</f>
        <v>0</v>
      </c>
      <c r="J76" s="41"/>
      <c r="K76" s="41">
        <f>[6]Elec!J24</f>
        <v>0</v>
      </c>
      <c r="L76" s="41">
        <f>[6]Elec!K24</f>
        <v>0</v>
      </c>
      <c r="M76" s="41">
        <f>[6]Elec!L24</f>
        <v>0</v>
      </c>
      <c r="N76" s="41">
        <f>[6]Elec!M24</f>
        <v>0</v>
      </c>
      <c r="O76" s="41">
        <f>[6]Elec!N24</f>
        <v>0</v>
      </c>
      <c r="P76" s="42"/>
      <c r="Q76" s="41"/>
    </row>
    <row r="77" spans="2:17" x14ac:dyDescent="0.35">
      <c r="C77" t="s">
        <v>5</v>
      </c>
      <c r="D77" s="41"/>
      <c r="E77" s="41">
        <f>[6]Elec!D25</f>
        <v>111.29316423832535</v>
      </c>
      <c r="F77" s="41">
        <f>[6]Elec!E25</f>
        <v>87.75902725932535</v>
      </c>
      <c r="G77" s="41">
        <f>[6]Elec!F25</f>
        <v>69.839984893325351</v>
      </c>
      <c r="H77" s="41">
        <f>[6]Elec!G25</f>
        <v>61.673439585325312</v>
      </c>
      <c r="I77" s="41">
        <f>[6]Elec!H25</f>
        <v>42.122789450325342</v>
      </c>
      <c r="J77" s="41"/>
      <c r="K77" s="41">
        <f>[6]Elec!J25</f>
        <v>59.610259193595411</v>
      </c>
      <c r="L77" s="41">
        <f>[6]Elec!K25</f>
        <v>33.325491722858153</v>
      </c>
      <c r="M77" s="41">
        <f>[6]Elec!L25</f>
        <v>27.654965207989509</v>
      </c>
      <c r="N77" s="41">
        <f>[6]Elec!M25</f>
        <v>21.15138381819877</v>
      </c>
      <c r="O77" s="41">
        <f>[6]Elec!N25</f>
        <v>9.2855571569185642</v>
      </c>
      <c r="P77" s="42"/>
      <c r="Q77" s="41"/>
    </row>
    <row r="78" spans="2:17" x14ac:dyDescent="0.35">
      <c r="C78" t="s">
        <v>6</v>
      </c>
      <c r="D78" s="41"/>
      <c r="E78" s="41">
        <f>[6]Elec!D26</f>
        <v>0.53561357900000006</v>
      </c>
      <c r="F78" s="41">
        <f>[6]Elec!E26</f>
        <v>0.53561357900000006</v>
      </c>
      <c r="G78" s="41">
        <f>[6]Elec!F26</f>
        <v>0.53561357900000006</v>
      </c>
      <c r="H78" s="41">
        <f>[6]Elec!G26</f>
        <v>0.53561357900000006</v>
      </c>
      <c r="I78" s="41">
        <f>[6]Elec!H26</f>
        <v>0.53561357900000006</v>
      </c>
      <c r="J78" s="41"/>
      <c r="K78" s="41">
        <f>[6]Elec!J26</f>
        <v>9.3378814360000018</v>
      </c>
      <c r="L78" s="41">
        <f>[6]Elec!K26</f>
        <v>10.689247484999999</v>
      </c>
      <c r="M78" s="41">
        <f>[6]Elec!L26</f>
        <v>7.7613418159999998</v>
      </c>
      <c r="N78" s="41">
        <f>[6]Elec!M26</f>
        <v>0.59328848100000009</v>
      </c>
      <c r="O78" s="41">
        <f>[6]Elec!N26</f>
        <v>0.31393416100000004</v>
      </c>
      <c r="P78" s="42"/>
      <c r="Q78" s="41"/>
    </row>
    <row r="79" spans="2:17" x14ac:dyDescent="0.35">
      <c r="C79" t="s">
        <v>7</v>
      </c>
      <c r="D79" s="41"/>
      <c r="E79" s="41">
        <f>[6]Elec!D27</f>
        <v>289.87945204078801</v>
      </c>
      <c r="F79" s="41">
        <f>[6]Elec!E27</f>
        <v>303.87638081578802</v>
      </c>
      <c r="G79" s="41">
        <f>[6]Elec!F27</f>
        <v>317.18662259478805</v>
      </c>
      <c r="H79" s="41">
        <f>[6]Elec!G27</f>
        <v>325.55335178078803</v>
      </c>
      <c r="I79" s="41">
        <f>[6]Elec!H27</f>
        <v>341.88293394378798</v>
      </c>
      <c r="J79" s="41"/>
      <c r="K79" s="41">
        <f>[6]Elec!J27</f>
        <v>298.87922240572402</v>
      </c>
      <c r="L79" s="41">
        <f>[6]Elec!K27</f>
        <v>295.202638541721</v>
      </c>
      <c r="M79" s="41">
        <f>[6]Elec!L27</f>
        <v>295.48912369972101</v>
      </c>
      <c r="N79" s="41">
        <f>[6]Elec!M27</f>
        <v>292.03476196772101</v>
      </c>
      <c r="O79" s="41">
        <f>[6]Elec!N27</f>
        <v>286.00747052572103</v>
      </c>
      <c r="P79" s="42"/>
      <c r="Q79" s="41"/>
    </row>
    <row r="80" spans="2:17" x14ac:dyDescent="0.35">
      <c r="C80" t="s">
        <v>8</v>
      </c>
      <c r="D80" s="41"/>
      <c r="E80" s="41">
        <f>[6]Elec!D28</f>
        <v>3.2811637340000002</v>
      </c>
      <c r="F80" s="41">
        <f>[6]Elec!E28</f>
        <v>3.2811637340000002</v>
      </c>
      <c r="G80" s="41">
        <f>[6]Elec!F28</f>
        <v>3.2811637340000002</v>
      </c>
      <c r="H80" s="41">
        <f>[6]Elec!G28</f>
        <v>3.2811637340000002</v>
      </c>
      <c r="I80" s="41">
        <f>[6]Elec!H28</f>
        <v>3.2811637340000002</v>
      </c>
      <c r="J80" s="41"/>
      <c r="K80" s="41">
        <f>[6]Elec!J28</f>
        <v>6.6617536369999995</v>
      </c>
      <c r="L80" s="41">
        <f>[6]Elec!K28</f>
        <v>10.374812432000001</v>
      </c>
      <c r="M80" s="41">
        <f>[6]Elec!L28</f>
        <v>10.374812432000001</v>
      </c>
      <c r="N80" s="41">
        <f>[6]Elec!M28</f>
        <v>10.374812432000001</v>
      </c>
      <c r="O80" s="41">
        <f>[6]Elec!N28</f>
        <v>10.374812432000001</v>
      </c>
      <c r="P80" s="42"/>
      <c r="Q80" s="41"/>
    </row>
    <row r="81" spans="2:17" x14ac:dyDescent="0.35">
      <c r="C81" t="s">
        <v>9</v>
      </c>
      <c r="D81" s="41"/>
      <c r="E81" s="41">
        <f>[6]Elec!D29</f>
        <v>249.54896490099998</v>
      </c>
      <c r="F81" s="41">
        <f>[6]Elec!E29</f>
        <v>268.34563975600003</v>
      </c>
      <c r="G81" s="41">
        <f>[6]Elec!F29</f>
        <v>312.39037403899999</v>
      </c>
      <c r="H81" s="41">
        <f>[6]Elec!G29</f>
        <v>367.50280266499999</v>
      </c>
      <c r="I81" s="41">
        <f>[6]Elec!H29</f>
        <v>462.84632055900005</v>
      </c>
      <c r="J81" s="41"/>
      <c r="K81" s="41">
        <f>[6]Elec!J29</f>
        <v>215.91716833186331</v>
      </c>
      <c r="L81" s="41">
        <f>[6]Elec!K29</f>
        <v>223.55004344086331</v>
      </c>
      <c r="M81" s="41">
        <f>[6]Elec!L29</f>
        <v>266.1718114228633</v>
      </c>
      <c r="N81" s="41">
        <f>[6]Elec!M29</f>
        <v>349.82564065386327</v>
      </c>
      <c r="O81" s="41">
        <f>[6]Elec!N29</f>
        <v>448.23067470386337</v>
      </c>
      <c r="P81" s="42"/>
      <c r="Q81" s="41"/>
    </row>
    <row r="82" spans="2:17" x14ac:dyDescent="0.35">
      <c r="C82" t="s">
        <v>10</v>
      </c>
      <c r="D82" s="41"/>
      <c r="E82" s="41">
        <f>[6]Elec!D30</f>
        <v>0</v>
      </c>
      <c r="F82" s="41">
        <f>[6]Elec!E30</f>
        <v>0</v>
      </c>
      <c r="G82" s="41">
        <f>[6]Elec!F30</f>
        <v>0</v>
      </c>
      <c r="H82" s="41">
        <f>[6]Elec!G30</f>
        <v>0</v>
      </c>
      <c r="I82" s="41">
        <f>[6]Elec!H30</f>
        <v>0</v>
      </c>
      <c r="J82" s="41"/>
      <c r="K82" s="41">
        <f>[6]Elec!J30</f>
        <v>0</v>
      </c>
      <c r="L82" s="41">
        <f>[6]Elec!K30</f>
        <v>0</v>
      </c>
      <c r="M82" s="41">
        <f>[6]Elec!L30</f>
        <v>0</v>
      </c>
      <c r="N82" s="41">
        <f>[6]Elec!M30</f>
        <v>0</v>
      </c>
      <c r="O82" s="41">
        <f>[6]Elec!N30</f>
        <v>0</v>
      </c>
      <c r="P82" s="42"/>
      <c r="Q82" s="41"/>
    </row>
    <row r="83" spans="2:17" x14ac:dyDescent="0.35">
      <c r="C83" t="s">
        <v>11</v>
      </c>
      <c r="D83" s="41"/>
      <c r="E83" s="41">
        <f>[6]Elec!D31</f>
        <v>207.62220937699999</v>
      </c>
      <c r="F83" s="41">
        <f>[6]Elec!E31</f>
        <v>259.69373944899996</v>
      </c>
      <c r="G83" s="41">
        <f>[6]Elec!F31</f>
        <v>349.02388841199996</v>
      </c>
      <c r="H83" s="41">
        <f>[6]Elec!G31</f>
        <v>446.50320695099998</v>
      </c>
      <c r="I83" s="41">
        <f>[6]Elec!H31</f>
        <v>583.53659977500001</v>
      </c>
      <c r="J83" s="41"/>
      <c r="K83" s="41">
        <f>[6]Elec!J31</f>
        <v>236.47023277900001</v>
      </c>
      <c r="L83" s="41">
        <f>[6]Elec!K31</f>
        <v>398.72664886999996</v>
      </c>
      <c r="M83" s="41">
        <f>[6]Elec!L31</f>
        <v>501.90832357800002</v>
      </c>
      <c r="N83" s="41">
        <f>[6]Elec!M31</f>
        <v>638.92829408900013</v>
      </c>
      <c r="O83" s="41">
        <f>[6]Elec!N31</f>
        <v>747.81574590700006</v>
      </c>
      <c r="P83" s="42"/>
      <c r="Q83" s="41"/>
    </row>
    <row r="84" spans="2:17" x14ac:dyDescent="0.35">
      <c r="C84" t="s">
        <v>12</v>
      </c>
      <c r="D84" s="41"/>
      <c r="E84" s="41">
        <f>[6]Elec!D32</f>
        <v>148.192968377</v>
      </c>
      <c r="F84" s="41">
        <f>[6]Elec!E32</f>
        <v>216.39962350300002</v>
      </c>
      <c r="G84" s="41">
        <f>[6]Elec!F32</f>
        <v>259.62435768399996</v>
      </c>
      <c r="H84" s="41">
        <f>[6]Elec!G32</f>
        <v>305.76127990999998</v>
      </c>
      <c r="I84" s="41">
        <f>[6]Elec!H32</f>
        <v>377.10317873299994</v>
      </c>
      <c r="J84" s="41"/>
      <c r="K84" s="41">
        <f>[6]Elec!J32</f>
        <v>161.076569046</v>
      </c>
      <c r="L84" s="41">
        <f>[6]Elec!K32</f>
        <v>263.01143260200001</v>
      </c>
      <c r="M84" s="41">
        <f>[6]Elec!L32</f>
        <v>360.34959958400003</v>
      </c>
      <c r="N84" s="41">
        <f>[6]Elec!M32</f>
        <v>433.39190286999997</v>
      </c>
      <c r="O84" s="41">
        <f>[6]Elec!N32</f>
        <v>539.189656786</v>
      </c>
      <c r="P84" s="42"/>
      <c r="Q84" s="41"/>
    </row>
    <row r="85" spans="2:17" x14ac:dyDescent="0.35">
      <c r="C85" t="s">
        <v>13</v>
      </c>
      <c r="D85" s="41"/>
      <c r="E85" s="41">
        <f>[6]Elec!D33</f>
        <v>74.192512516903506</v>
      </c>
      <c r="F85" s="41">
        <f>[6]Elec!E33</f>
        <v>94.156276876356799</v>
      </c>
      <c r="G85" s="41">
        <f>[6]Elec!F33</f>
        <v>116.46619252746301</v>
      </c>
      <c r="H85" s="41">
        <f>[6]Elec!G33</f>
        <v>140.29298445448799</v>
      </c>
      <c r="I85" s="41">
        <f>[6]Elec!H33</f>
        <v>165.77865126051398</v>
      </c>
      <c r="J85" s="41"/>
      <c r="K85" s="41">
        <f>[6]Elec!J33</f>
        <v>74.192512516903506</v>
      </c>
      <c r="L85" s="41">
        <f>[6]Elec!K33</f>
        <v>94.156276876356799</v>
      </c>
      <c r="M85" s="41">
        <f>[6]Elec!L33</f>
        <v>116.46619252746301</v>
      </c>
      <c r="N85" s="41">
        <f>[6]Elec!M33</f>
        <v>140.29298445448799</v>
      </c>
      <c r="O85" s="41">
        <f>[6]Elec!N33</f>
        <v>165.77865126051398</v>
      </c>
      <c r="P85" s="42"/>
      <c r="Q85" s="41"/>
    </row>
    <row r="86" spans="2:17" x14ac:dyDescent="0.35">
      <c r="C86" t="s">
        <v>14</v>
      </c>
      <c r="D86" s="41"/>
      <c r="E86" s="41">
        <f>[6]Elec!D34</f>
        <v>0</v>
      </c>
      <c r="F86" s="41">
        <f>[6]Elec!E34</f>
        <v>0</v>
      </c>
      <c r="G86" s="41">
        <f>[6]Elec!F34</f>
        <v>0</v>
      </c>
      <c r="H86" s="41">
        <f>[6]Elec!G34</f>
        <v>0</v>
      </c>
      <c r="I86" s="41">
        <f>[6]Elec!H34</f>
        <v>0</v>
      </c>
      <c r="J86" s="41"/>
      <c r="K86" s="41">
        <f>[6]Elec!J34</f>
        <v>0</v>
      </c>
      <c r="L86" s="41">
        <f>[6]Elec!K34</f>
        <v>0</v>
      </c>
      <c r="M86" s="41">
        <f>[6]Elec!L34</f>
        <v>0</v>
      </c>
      <c r="N86" s="41">
        <f>[6]Elec!M34</f>
        <v>0</v>
      </c>
      <c r="O86" s="41">
        <f>[6]Elec!N34</f>
        <v>0</v>
      </c>
      <c r="P86" s="42"/>
      <c r="Q86" s="41"/>
    </row>
    <row r="87" spans="2:17" x14ac:dyDescent="0.35">
      <c r="C87" t="s">
        <v>15</v>
      </c>
      <c r="D87" s="41"/>
      <c r="E87" s="41">
        <f>[6]Elec!D35</f>
        <v>55.545765062000001</v>
      </c>
      <c r="F87" s="41">
        <f>[6]Elec!E35</f>
        <v>71.438110010000003</v>
      </c>
      <c r="G87" s="41">
        <f>[6]Elec!F35</f>
        <v>81.382897936999996</v>
      </c>
      <c r="H87" s="41">
        <f>[6]Elec!G35</f>
        <v>90.045969826999993</v>
      </c>
      <c r="I87" s="41">
        <f>[6]Elec!H35</f>
        <v>104.985630633</v>
      </c>
      <c r="J87" s="41"/>
      <c r="K87" s="41">
        <f>[6]Elec!J35</f>
        <v>91.051013380000001</v>
      </c>
      <c r="L87" s="41">
        <f>[6]Elec!K35</f>
        <v>121.21108059099998</v>
      </c>
      <c r="M87" s="41">
        <f>[6]Elec!L35</f>
        <v>142.80390732199999</v>
      </c>
      <c r="N87" s="41">
        <f>[6]Elec!M35</f>
        <v>156.56119034100001</v>
      </c>
      <c r="O87" s="41">
        <f>[6]Elec!N35</f>
        <v>176.49088102500002</v>
      </c>
      <c r="P87" s="42"/>
      <c r="Q87" s="41"/>
    </row>
    <row r="88" spans="2:17" x14ac:dyDescent="0.35">
      <c r="C88" t="s">
        <v>46</v>
      </c>
      <c r="D88" s="41"/>
      <c r="E88" s="41">
        <f>[6]Elec!D36</f>
        <v>6.9493</v>
      </c>
      <c r="F88" s="41">
        <f>[6]Elec!E36</f>
        <v>6.9493</v>
      </c>
      <c r="G88" s="41">
        <f>[6]Elec!F36</f>
        <v>6.9493</v>
      </c>
      <c r="H88" s="41">
        <f>[6]Elec!G36</f>
        <v>6.9493</v>
      </c>
      <c r="I88" s="41">
        <f>[6]Elec!H36</f>
        <v>6.9493</v>
      </c>
      <c r="J88" s="41"/>
      <c r="K88" s="41">
        <f>[6]Elec!J36</f>
        <v>6.9493</v>
      </c>
      <c r="L88" s="41">
        <f>[6]Elec!K36</f>
        <v>6.9493</v>
      </c>
      <c r="M88" s="41">
        <f>[6]Elec!L36</f>
        <v>6.9493</v>
      </c>
      <c r="N88" s="41">
        <f>[6]Elec!M36</f>
        <v>6.9493</v>
      </c>
      <c r="O88" s="41">
        <f>[6]Elec!N36</f>
        <v>6.9493</v>
      </c>
      <c r="P88" s="42"/>
      <c r="Q88" s="41"/>
    </row>
    <row r="89" spans="2:17" x14ac:dyDescent="0.35">
      <c r="B89" t="s">
        <v>57</v>
      </c>
      <c r="C89" t="s">
        <v>0</v>
      </c>
      <c r="D89" s="41">
        <f>[7]Elec!C20</f>
        <v>90.903600000000083</v>
      </c>
      <c r="E89" s="41">
        <f>[7]Elec!D20</f>
        <v>63.355769595000012</v>
      </c>
      <c r="F89" s="41">
        <f>[7]Elec!E20</f>
        <v>8.4561461760000007</v>
      </c>
      <c r="G89" s="41">
        <f>[7]Elec!F20</f>
        <v>7.2968533210000004</v>
      </c>
      <c r="H89" s="41">
        <f>[7]Elec!G20</f>
        <v>4.0659999999999998</v>
      </c>
      <c r="I89" s="41">
        <f>[7]Elec!H20</f>
        <v>4.0659999999999998</v>
      </c>
      <c r="J89" s="41">
        <f>[7]Elec!I20</f>
        <v>92.046103965000086</v>
      </c>
      <c r="K89" s="41">
        <f>[7]Elec!J20</f>
        <v>85.102004596000072</v>
      </c>
      <c r="L89" s="41">
        <f>[7]Elec!K20</f>
        <v>9.3919999999999995</v>
      </c>
      <c r="M89" s="41">
        <f>[7]Elec!L20</f>
        <v>6.27</v>
      </c>
      <c r="N89" s="41">
        <f>[7]Elec!M20</f>
        <v>3.63</v>
      </c>
      <c r="O89" s="41">
        <f>[7]Elec!N20</f>
        <v>3.63</v>
      </c>
      <c r="P89" s="42"/>
      <c r="Q89" s="41"/>
    </row>
    <row r="90" spans="2:17" x14ac:dyDescent="0.35">
      <c r="C90" t="s">
        <v>1</v>
      </c>
      <c r="D90" s="41">
        <f>[7]Elec!C21</f>
        <v>0</v>
      </c>
      <c r="E90" s="41">
        <f>[7]Elec!D21</f>
        <v>0</v>
      </c>
      <c r="F90" s="41">
        <f>[7]Elec!E21</f>
        <v>0</v>
      </c>
      <c r="G90" s="41">
        <f>[7]Elec!F21</f>
        <v>0</v>
      </c>
      <c r="H90" s="41">
        <f>[7]Elec!G21</f>
        <v>0</v>
      </c>
      <c r="I90" s="41">
        <f>[7]Elec!H21</f>
        <v>0</v>
      </c>
      <c r="J90" s="41">
        <f>[7]Elec!I21</f>
        <v>0</v>
      </c>
      <c r="K90" s="41">
        <f>[7]Elec!J21</f>
        <v>0</v>
      </c>
      <c r="L90" s="41">
        <f>[7]Elec!K21</f>
        <v>0</v>
      </c>
      <c r="M90" s="41">
        <f>[7]Elec!L21</f>
        <v>0</v>
      </c>
      <c r="N90" s="41">
        <f>[7]Elec!M21</f>
        <v>0</v>
      </c>
      <c r="O90" s="41">
        <f>[7]Elec!N21</f>
        <v>0</v>
      </c>
      <c r="P90" s="42"/>
      <c r="Q90" s="41"/>
    </row>
    <row r="91" spans="2:17" x14ac:dyDescent="0.35">
      <c r="C91" t="s">
        <v>2</v>
      </c>
      <c r="D91" s="41">
        <f>[7]Elec!C22</f>
        <v>104.62844182700002</v>
      </c>
      <c r="E91" s="41">
        <f>[7]Elec!D22</f>
        <v>105.88178700000002</v>
      </c>
      <c r="F91" s="41">
        <f>[7]Elec!E22</f>
        <v>105.88038700000001</v>
      </c>
      <c r="G91" s="41">
        <f>[7]Elec!F22</f>
        <v>105.88038700000001</v>
      </c>
      <c r="H91" s="41">
        <f>[7]Elec!G22</f>
        <v>105.88038700000001</v>
      </c>
      <c r="I91" s="41">
        <f>[7]Elec!H22</f>
        <v>105.88038700000001</v>
      </c>
      <c r="J91" s="41">
        <f>[7]Elec!I22</f>
        <v>103.58858022900002</v>
      </c>
      <c r="K91" s="41">
        <f>[7]Elec!J22</f>
        <v>107.13618700000001</v>
      </c>
      <c r="L91" s="41">
        <f>[7]Elec!K22</f>
        <v>107.13478700000002</v>
      </c>
      <c r="M91" s="41">
        <f>[7]Elec!L22</f>
        <v>107.13478700000002</v>
      </c>
      <c r="N91" s="41">
        <f>[7]Elec!M22</f>
        <v>107.13478700000002</v>
      </c>
      <c r="O91" s="41">
        <f>[7]Elec!N22</f>
        <v>107.13478700000002</v>
      </c>
      <c r="P91" s="42"/>
      <c r="Q91" s="41"/>
    </row>
    <row r="92" spans="2:17" x14ac:dyDescent="0.35">
      <c r="C92" t="s">
        <v>3</v>
      </c>
      <c r="D92" s="41">
        <f>[7]Elec!C23</f>
        <v>6.0371079999999999</v>
      </c>
      <c r="E92" s="41">
        <f>[7]Elec!D23</f>
        <v>6.1296080000000002</v>
      </c>
      <c r="F92" s="41">
        <f>[7]Elec!E23</f>
        <v>6.2161079999999993</v>
      </c>
      <c r="G92" s="41">
        <f>[7]Elec!F23</f>
        <v>6.4957474119999992</v>
      </c>
      <c r="H92" s="41">
        <f>[7]Elec!G23</f>
        <v>6.8756142939999991</v>
      </c>
      <c r="I92" s="41">
        <f>[7]Elec!H23</f>
        <v>6.8968699999999981</v>
      </c>
      <c r="J92" s="41">
        <f>[7]Elec!I23</f>
        <v>5.9591079999999979</v>
      </c>
      <c r="K92" s="41">
        <f>[7]Elec!J23</f>
        <v>5.9511079999999978</v>
      </c>
      <c r="L92" s="41">
        <f>[7]Elec!K23</f>
        <v>5.9522079999999988</v>
      </c>
      <c r="M92" s="41">
        <f>[7]Elec!L23</f>
        <v>5.6426522069999994</v>
      </c>
      <c r="N92" s="41">
        <f>[7]Elec!M23</f>
        <v>5.414966999999999</v>
      </c>
      <c r="O92" s="41">
        <f>[7]Elec!N23</f>
        <v>5.414966999999999</v>
      </c>
      <c r="P92" s="42"/>
      <c r="Q92" s="41"/>
    </row>
    <row r="93" spans="2:17" x14ac:dyDescent="0.35">
      <c r="C93" t="s">
        <v>4</v>
      </c>
      <c r="D93" s="41">
        <f>[7]Elec!C24</f>
        <v>0</v>
      </c>
      <c r="E93" s="41">
        <f>[7]Elec!D24</f>
        <v>0</v>
      </c>
      <c r="F93" s="41">
        <f>[7]Elec!E24</f>
        <v>0</v>
      </c>
      <c r="G93" s="41">
        <f>[7]Elec!F24</f>
        <v>0</v>
      </c>
      <c r="H93" s="41">
        <f>[7]Elec!G24</f>
        <v>0</v>
      </c>
      <c r="I93" s="41">
        <f>[7]Elec!H24</f>
        <v>0</v>
      </c>
      <c r="J93" s="41">
        <f>[7]Elec!I24</f>
        <v>0</v>
      </c>
      <c r="K93" s="41">
        <f>[7]Elec!J24</f>
        <v>0</v>
      </c>
      <c r="L93" s="41">
        <f>[7]Elec!K24</f>
        <v>0</v>
      </c>
      <c r="M93" s="41">
        <f>[7]Elec!L24</f>
        <v>0</v>
      </c>
      <c r="N93" s="41">
        <f>[7]Elec!M24</f>
        <v>0</v>
      </c>
      <c r="O93" s="41">
        <f>[7]Elec!N24</f>
        <v>0</v>
      </c>
      <c r="P93" s="42"/>
      <c r="Q93" s="41"/>
    </row>
    <row r="94" spans="2:17" x14ac:dyDescent="0.35">
      <c r="C94" t="s">
        <v>5</v>
      </c>
      <c r="D94" s="41">
        <f>[7]Elec!C25</f>
        <v>104.62927136449809</v>
      </c>
      <c r="E94" s="41">
        <f>[7]Elec!D25</f>
        <v>84.500936675498124</v>
      </c>
      <c r="F94" s="41">
        <f>[7]Elec!E25</f>
        <v>68.483877001498087</v>
      </c>
      <c r="G94" s="41">
        <f>[7]Elec!F25</f>
        <v>39.280441777498083</v>
      </c>
      <c r="H94" s="41">
        <f>[7]Elec!G25</f>
        <v>28.4659708164981</v>
      </c>
      <c r="I94" s="41">
        <f>[7]Elec!H25</f>
        <v>21.303158613498098</v>
      </c>
      <c r="J94" s="41">
        <f>[7]Elec!I25</f>
        <v>106.16136909072196</v>
      </c>
      <c r="K94" s="41">
        <f>[7]Elec!J25</f>
        <v>63.274581430254585</v>
      </c>
      <c r="L94" s="41">
        <f>[7]Elec!K25</f>
        <v>54.185100138254576</v>
      </c>
      <c r="M94" s="41">
        <f>[7]Elec!L25</f>
        <v>40.088064252986634</v>
      </c>
      <c r="N94" s="41">
        <f>[7]Elec!M25</f>
        <v>3.2279121040000001</v>
      </c>
      <c r="O94" s="41">
        <f>[7]Elec!N25</f>
        <v>3.2279121040000001</v>
      </c>
      <c r="P94" s="42"/>
      <c r="Q94" s="41"/>
    </row>
    <row r="95" spans="2:17" x14ac:dyDescent="0.35">
      <c r="C95" t="s">
        <v>6</v>
      </c>
      <c r="D95" s="41">
        <f>[7]Elec!C26</f>
        <v>2.4029110530000004</v>
      </c>
      <c r="E95" s="41">
        <f>[7]Elec!D26</f>
        <v>2.4029110530000004</v>
      </c>
      <c r="F95" s="41">
        <f>[7]Elec!E26</f>
        <v>2.4029110530000004</v>
      </c>
      <c r="G95" s="41">
        <f>[7]Elec!F26</f>
        <v>2.4029110530000004</v>
      </c>
      <c r="H95" s="41">
        <f>[7]Elec!G26</f>
        <v>0.69277410800000006</v>
      </c>
      <c r="I95" s="41">
        <f>[7]Elec!H26</f>
        <v>0</v>
      </c>
      <c r="J95" s="41">
        <f>[7]Elec!I26</f>
        <v>6.0000000000000009</v>
      </c>
      <c r="K95" s="41">
        <f>[7]Elec!J26</f>
        <v>19.667422886000001</v>
      </c>
      <c r="L95" s="41">
        <f>[7]Elec!K26</f>
        <v>19.667422886000001</v>
      </c>
      <c r="M95" s="41">
        <f>[7]Elec!L26</f>
        <v>10.714122885999998</v>
      </c>
      <c r="N95" s="41">
        <f>[7]Elec!M26</f>
        <v>10.455259592999999</v>
      </c>
      <c r="O95" s="41">
        <f>[7]Elec!N26</f>
        <v>10.455259592999999</v>
      </c>
      <c r="P95" s="42"/>
      <c r="Q95" s="41"/>
    </row>
    <row r="96" spans="2:17" x14ac:dyDescent="0.35">
      <c r="C96" t="s">
        <v>7</v>
      </c>
      <c r="D96" s="41">
        <f>[7]Elec!C27</f>
        <v>305.20431580299959</v>
      </c>
      <c r="E96" s="41">
        <f>[7]Elec!D27</f>
        <v>349.58933408799965</v>
      </c>
      <c r="F96" s="41">
        <f>[7]Elec!E27</f>
        <v>377.31242074999966</v>
      </c>
      <c r="G96" s="41">
        <f>[7]Elec!F27</f>
        <v>378.94365408899966</v>
      </c>
      <c r="H96" s="41">
        <f>[7]Elec!G27</f>
        <v>382.56408018999969</v>
      </c>
      <c r="I96" s="41">
        <f>[7]Elec!H27</f>
        <v>377.45462177399969</v>
      </c>
      <c r="J96" s="41">
        <f>[7]Elec!I27</f>
        <v>302.36037613199971</v>
      </c>
      <c r="K96" s="41">
        <f>[7]Elec!J27</f>
        <v>308.78475143899971</v>
      </c>
      <c r="L96" s="41">
        <f>[7]Elec!K27</f>
        <v>313.0576075029997</v>
      </c>
      <c r="M96" s="41">
        <f>[7]Elec!L27</f>
        <v>311.33361150299959</v>
      </c>
      <c r="N96" s="41">
        <f>[7]Elec!M27</f>
        <v>206.8694407589999</v>
      </c>
      <c r="O96" s="41">
        <f>[7]Elec!N27</f>
        <v>206.8694407589999</v>
      </c>
      <c r="P96" s="42"/>
      <c r="Q96" s="41"/>
    </row>
    <row r="97" spans="2:17" x14ac:dyDescent="0.35">
      <c r="C97" t="s">
        <v>8</v>
      </c>
      <c r="D97" s="41">
        <f>[7]Elec!C28</f>
        <v>0</v>
      </c>
      <c r="E97" s="41">
        <f>[7]Elec!D28</f>
        <v>0</v>
      </c>
      <c r="F97" s="41">
        <f>[7]Elec!E28</f>
        <v>0</v>
      </c>
      <c r="G97" s="41">
        <f>[7]Elec!F28</f>
        <v>0</v>
      </c>
      <c r="H97" s="41">
        <f>[7]Elec!G28</f>
        <v>0</v>
      </c>
      <c r="I97" s="41">
        <f>[7]Elec!H28</f>
        <v>0</v>
      </c>
      <c r="J97" s="41">
        <f>[7]Elec!I28</f>
        <v>0</v>
      </c>
      <c r="K97" s="41">
        <f>[7]Elec!J28</f>
        <v>0</v>
      </c>
      <c r="L97" s="41">
        <f>[7]Elec!K28</f>
        <v>0</v>
      </c>
      <c r="M97" s="41">
        <f>[7]Elec!L28</f>
        <v>0</v>
      </c>
      <c r="N97" s="41">
        <f>[7]Elec!M28</f>
        <v>0</v>
      </c>
      <c r="O97" s="41">
        <f>[7]Elec!N28</f>
        <v>0</v>
      </c>
      <c r="P97" s="42"/>
      <c r="Q97" s="41"/>
    </row>
    <row r="98" spans="2:17" x14ac:dyDescent="0.35">
      <c r="C98" t="s">
        <v>9</v>
      </c>
      <c r="D98" s="41">
        <f>[7]Elec!C29</f>
        <v>201.063877843</v>
      </c>
      <c r="E98" s="41">
        <f>[7]Elec!D29</f>
        <v>200.42181350600001</v>
      </c>
      <c r="F98" s="41">
        <f>[7]Elec!E29</f>
        <v>200.63732945700002</v>
      </c>
      <c r="G98" s="41">
        <f>[7]Elec!F29</f>
        <v>199.72484368800002</v>
      </c>
      <c r="H98" s="41">
        <f>[7]Elec!G29</f>
        <v>201.85598692000002</v>
      </c>
      <c r="I98" s="41">
        <f>[7]Elec!H29</f>
        <v>203.50046848899999</v>
      </c>
      <c r="J98" s="41">
        <f>[7]Elec!I29</f>
        <v>208.771187392</v>
      </c>
      <c r="K98" s="41">
        <f>[7]Elec!J29</f>
        <v>203.63147116200003</v>
      </c>
      <c r="L98" s="41">
        <f>[7]Elec!K29</f>
        <v>206.50404306000001</v>
      </c>
      <c r="M98" s="41">
        <f>[7]Elec!L29</f>
        <v>205.49534768299998</v>
      </c>
      <c r="N98" s="41">
        <f>[7]Elec!M29</f>
        <v>57.686521578999987</v>
      </c>
      <c r="O98" s="41">
        <f>[7]Elec!N29</f>
        <v>93.180600318999979</v>
      </c>
      <c r="P98" s="42"/>
      <c r="Q98" s="41"/>
    </row>
    <row r="99" spans="2:17" x14ac:dyDescent="0.35">
      <c r="C99" t="s">
        <v>10</v>
      </c>
      <c r="D99" s="41">
        <f>[7]Elec!C30</f>
        <v>0</v>
      </c>
      <c r="E99" s="41">
        <f>[7]Elec!D30</f>
        <v>0</v>
      </c>
      <c r="F99" s="41">
        <f>[7]Elec!E30</f>
        <v>0</v>
      </c>
      <c r="G99" s="41">
        <f>[7]Elec!F30</f>
        <v>0</v>
      </c>
      <c r="H99" s="41">
        <f>[7]Elec!G30</f>
        <v>0</v>
      </c>
      <c r="I99" s="41">
        <f>[7]Elec!H30</f>
        <v>0</v>
      </c>
      <c r="J99" s="41">
        <f>[7]Elec!I30</f>
        <v>0</v>
      </c>
      <c r="K99" s="41">
        <f>[7]Elec!J30</f>
        <v>0</v>
      </c>
      <c r="L99" s="41">
        <f>[7]Elec!K30</f>
        <v>0</v>
      </c>
      <c r="M99" s="41">
        <f>[7]Elec!L30</f>
        <v>0</v>
      </c>
      <c r="N99" s="41">
        <f>[7]Elec!M30</f>
        <v>0</v>
      </c>
      <c r="O99" s="41">
        <f>[7]Elec!N30</f>
        <v>0</v>
      </c>
      <c r="P99" s="42"/>
      <c r="Q99" s="41"/>
    </row>
    <row r="100" spans="2:17" x14ac:dyDescent="0.35">
      <c r="C100" t="s">
        <v>11</v>
      </c>
      <c r="D100" s="41">
        <f>[7]Elec!C31</f>
        <v>188.74231700099998</v>
      </c>
      <c r="E100" s="41">
        <f>[7]Elec!D31</f>
        <v>216.47077107399991</v>
      </c>
      <c r="F100" s="41">
        <f>[7]Elec!E31</f>
        <v>271.17560959999992</v>
      </c>
      <c r="G100" s="41">
        <f>[7]Elec!F31</f>
        <v>414.18981978000005</v>
      </c>
      <c r="H100" s="41">
        <f>[7]Elec!G31</f>
        <v>474.29691144500003</v>
      </c>
      <c r="I100" s="41">
        <f>[7]Elec!H31</f>
        <v>518.82157331600001</v>
      </c>
      <c r="J100" s="41">
        <f>[7]Elec!I31</f>
        <v>161.04809436099998</v>
      </c>
      <c r="K100" s="41">
        <f>[7]Elec!J31</f>
        <v>245.89446299799991</v>
      </c>
      <c r="L100" s="41">
        <f>[7]Elec!K31</f>
        <v>359.46846299900005</v>
      </c>
      <c r="M100" s="41">
        <f>[7]Elec!L31</f>
        <v>489.20864112099991</v>
      </c>
      <c r="N100" s="41">
        <f>[7]Elec!M31</f>
        <v>1005.5044514829998</v>
      </c>
      <c r="O100" s="41">
        <f>[7]Elec!N31</f>
        <v>1005.5044514829998</v>
      </c>
      <c r="P100" s="42"/>
      <c r="Q100" s="41"/>
    </row>
    <row r="101" spans="2:17" x14ac:dyDescent="0.35">
      <c r="C101" t="s">
        <v>12</v>
      </c>
      <c r="D101" s="41">
        <f>[7]Elec!C32</f>
        <v>135.52337568658993</v>
      </c>
      <c r="E101" s="41">
        <f>[7]Elec!D32</f>
        <v>147.38099844058996</v>
      </c>
      <c r="F101" s="41">
        <f>[7]Elec!E32</f>
        <v>245.34013308658996</v>
      </c>
      <c r="G101" s="41">
        <f>[7]Elec!F32</f>
        <v>291.54548256558996</v>
      </c>
      <c r="H101" s="41">
        <f>[7]Elec!G32</f>
        <v>363.40546287859007</v>
      </c>
      <c r="I101" s="41">
        <f>[7]Elec!H32</f>
        <v>449.32158582058997</v>
      </c>
      <c r="J101" s="41">
        <f>[7]Elec!I32</f>
        <v>127.89095646258994</v>
      </c>
      <c r="K101" s="41">
        <f>[7]Elec!J32</f>
        <v>162.91057792858993</v>
      </c>
      <c r="L101" s="41">
        <f>[7]Elec!K32</f>
        <v>291.91057792659001</v>
      </c>
      <c r="M101" s="41">
        <f>[7]Elec!L32</f>
        <v>349.09394158759</v>
      </c>
      <c r="N101" s="41">
        <f>[7]Elec!M32</f>
        <v>761.92456894458951</v>
      </c>
      <c r="O101" s="41">
        <f>[7]Elec!N32</f>
        <v>761.92456894458951</v>
      </c>
      <c r="P101" s="42"/>
      <c r="Q101" s="41"/>
    </row>
    <row r="102" spans="2:17" x14ac:dyDescent="0.35">
      <c r="C102" t="s">
        <v>13</v>
      </c>
      <c r="D102" s="41">
        <f>[7]Elec!C33</f>
        <v>0</v>
      </c>
      <c r="E102" s="41">
        <f>[7]Elec!D33</f>
        <v>0</v>
      </c>
      <c r="F102" s="41">
        <f>[7]Elec!E33</f>
        <v>0</v>
      </c>
      <c r="G102" s="41">
        <f>[7]Elec!F33</f>
        <v>0</v>
      </c>
      <c r="H102" s="41">
        <f>[7]Elec!G33</f>
        <v>0</v>
      </c>
      <c r="I102" s="41">
        <f>[7]Elec!H33</f>
        <v>0</v>
      </c>
      <c r="J102" s="41">
        <f>[7]Elec!I33</f>
        <v>0</v>
      </c>
      <c r="K102" s="41">
        <f>[7]Elec!J33</f>
        <v>0</v>
      </c>
      <c r="L102" s="41">
        <f>[7]Elec!K33</f>
        <v>0</v>
      </c>
      <c r="M102" s="41">
        <f>[7]Elec!L33</f>
        <v>0</v>
      </c>
      <c r="N102" s="41">
        <f>[7]Elec!M33</f>
        <v>0</v>
      </c>
      <c r="O102" s="41">
        <f>[7]Elec!N33</f>
        <v>0</v>
      </c>
      <c r="P102" s="42"/>
      <c r="Q102" s="41"/>
    </row>
    <row r="103" spans="2:17" x14ac:dyDescent="0.35">
      <c r="C103" t="s">
        <v>14</v>
      </c>
      <c r="D103" s="41">
        <f>[7]Elec!C34</f>
        <v>0</v>
      </c>
      <c r="E103" s="41">
        <f>[7]Elec!D34</f>
        <v>0</v>
      </c>
      <c r="F103" s="41">
        <f>[7]Elec!E34</f>
        <v>0</v>
      </c>
      <c r="G103" s="41">
        <f>[7]Elec!F34</f>
        <v>0</v>
      </c>
      <c r="H103" s="41">
        <f>[7]Elec!G34</f>
        <v>0</v>
      </c>
      <c r="I103" s="41">
        <f>[7]Elec!H34</f>
        <v>0</v>
      </c>
      <c r="J103" s="41">
        <f>[7]Elec!I34</f>
        <v>0</v>
      </c>
      <c r="K103" s="41">
        <f>[7]Elec!J34</f>
        <v>0</v>
      </c>
      <c r="L103" s="41">
        <f>[7]Elec!K34</f>
        <v>0</v>
      </c>
      <c r="M103" s="41">
        <f>[7]Elec!L34</f>
        <v>0</v>
      </c>
      <c r="N103" s="41">
        <f>[7]Elec!M34</f>
        <v>0</v>
      </c>
      <c r="O103" s="41">
        <f>[7]Elec!N34</f>
        <v>0</v>
      </c>
      <c r="P103" s="42"/>
      <c r="Q103" s="41"/>
    </row>
    <row r="104" spans="2:17" x14ac:dyDescent="0.35">
      <c r="C104" t="s">
        <v>15</v>
      </c>
      <c r="D104" s="41">
        <f>[7]Elec!C35</f>
        <v>27.797706096000006</v>
      </c>
      <c r="E104" s="41">
        <f>[7]Elec!D35</f>
        <v>34.613210799000001</v>
      </c>
      <c r="F104" s="41">
        <f>[7]Elec!E35</f>
        <v>80.892523699000009</v>
      </c>
      <c r="G104" s="41">
        <f>[7]Elec!F35</f>
        <v>103.99519843799999</v>
      </c>
      <c r="H104" s="41">
        <f>[7]Elec!G35</f>
        <v>139.92518859299997</v>
      </c>
      <c r="I104" s="41">
        <f>[7]Elec!H35</f>
        <v>183.93944694200007</v>
      </c>
      <c r="J104" s="41">
        <f>[7]Elec!I35</f>
        <v>26.567156899000004</v>
      </c>
      <c r="K104" s="41">
        <f>[7]Elec!J35</f>
        <v>45.256795030999996</v>
      </c>
      <c r="L104" s="41">
        <f>[7]Elec!K35</f>
        <v>109.75679503099998</v>
      </c>
      <c r="M104" s="41">
        <f>[7]Elec!L35</f>
        <v>138.34847686299995</v>
      </c>
      <c r="N104" s="41">
        <f>[7]Elec!M35</f>
        <v>333.50458208900011</v>
      </c>
      <c r="O104" s="41">
        <f>[7]Elec!N35</f>
        <v>333.81312444500008</v>
      </c>
      <c r="P104" s="42"/>
      <c r="Q104" s="41"/>
    </row>
    <row r="105" spans="2:17" x14ac:dyDescent="0.35">
      <c r="C105" t="s">
        <v>46</v>
      </c>
      <c r="D105" s="41">
        <f>[7]Elec!C36</f>
        <v>0</v>
      </c>
      <c r="E105" s="41">
        <f>[7]Elec!D36</f>
        <v>0</v>
      </c>
      <c r="F105" s="41">
        <f>[7]Elec!E36</f>
        <v>0</v>
      </c>
      <c r="G105" s="41">
        <f>[7]Elec!F36</f>
        <v>0</v>
      </c>
      <c r="H105" s="41">
        <f>[7]Elec!G36</f>
        <v>0</v>
      </c>
      <c r="I105" s="41">
        <f>[7]Elec!H36</f>
        <v>0</v>
      </c>
      <c r="J105" s="41">
        <f>[7]Elec!I36</f>
        <v>0</v>
      </c>
      <c r="K105" s="41">
        <f>[7]Elec!J36</f>
        <v>0</v>
      </c>
      <c r="L105" s="41">
        <f>[7]Elec!K36</f>
        <v>0</v>
      </c>
      <c r="M105" s="41">
        <f>[7]Elec!L36</f>
        <v>0</v>
      </c>
      <c r="N105" s="41">
        <f>[7]Elec!M36</f>
        <v>0</v>
      </c>
      <c r="O105" s="41">
        <f>[7]Elec!N36</f>
        <v>0</v>
      </c>
      <c r="P105" s="42"/>
      <c r="Q105" s="41"/>
    </row>
    <row r="106" spans="2:17" x14ac:dyDescent="0.35">
      <c r="B106" t="s">
        <v>58</v>
      </c>
      <c r="C106" t="s">
        <v>0</v>
      </c>
      <c r="D106" s="41">
        <f>[8]Elec!C20</f>
        <v>96.9</v>
      </c>
      <c r="E106" s="41">
        <f>[8]Elec!D20</f>
        <v>95.8</v>
      </c>
      <c r="F106" s="41">
        <f>[8]Elec!E20</f>
        <v>95.8</v>
      </c>
      <c r="G106" s="41">
        <f>[8]Elec!F20</f>
        <v>95.8</v>
      </c>
      <c r="H106" s="41">
        <f>[8]Elec!G20</f>
        <v>95.8</v>
      </c>
      <c r="I106" s="41">
        <f>[8]Elec!H20</f>
        <v>95.8</v>
      </c>
      <c r="J106" s="41">
        <f>[8]Elec!I20</f>
        <v>96.92</v>
      </c>
      <c r="K106" s="41">
        <f>[8]Elec!J20</f>
        <v>95.83</v>
      </c>
      <c r="L106" s="41">
        <f>[8]Elec!K20</f>
        <v>95.83</v>
      </c>
      <c r="M106" s="41">
        <f>[8]Elec!L20</f>
        <v>95.83</v>
      </c>
      <c r="N106" s="41">
        <f>[8]Elec!M20</f>
        <v>95.83</v>
      </c>
      <c r="O106" s="41">
        <f>[8]Elec!N20</f>
        <v>95.83</v>
      </c>
      <c r="P106" s="42"/>
      <c r="Q106" s="41"/>
    </row>
    <row r="107" spans="2:17" x14ac:dyDescent="0.35">
      <c r="C107" t="s">
        <v>1</v>
      </c>
      <c r="D107" s="41">
        <f>[8]Elec!C21</f>
        <v>0</v>
      </c>
      <c r="E107" s="41">
        <f>[8]Elec!D21</f>
        <v>0</v>
      </c>
      <c r="F107" s="41">
        <f>[8]Elec!E21</f>
        <v>0</v>
      </c>
      <c r="G107" s="41">
        <f>[8]Elec!F21</f>
        <v>0</v>
      </c>
      <c r="H107" s="41">
        <f>[8]Elec!G21</f>
        <v>0</v>
      </c>
      <c r="I107" s="41">
        <f>[8]Elec!H21</f>
        <v>0</v>
      </c>
      <c r="J107" s="41">
        <f>[8]Elec!I21</f>
        <v>0</v>
      </c>
      <c r="K107" s="41">
        <f>[8]Elec!J21</f>
        <v>0</v>
      </c>
      <c r="L107" s="41">
        <f>[8]Elec!K21</f>
        <v>0</v>
      </c>
      <c r="M107" s="41">
        <f>[8]Elec!L21</f>
        <v>0</v>
      </c>
      <c r="N107" s="41">
        <f>[8]Elec!M21</f>
        <v>0</v>
      </c>
      <c r="O107" s="41">
        <f>[8]Elec!N21</f>
        <v>0</v>
      </c>
      <c r="P107" s="42"/>
      <c r="Q107" s="41"/>
    </row>
    <row r="108" spans="2:17" x14ac:dyDescent="0.35">
      <c r="C108" t="s">
        <v>2</v>
      </c>
      <c r="D108" s="41">
        <f>[8]Elec!C22</f>
        <v>78.8</v>
      </c>
      <c r="E108" s="41">
        <f>[8]Elec!D22</f>
        <v>78.8</v>
      </c>
      <c r="F108" s="41">
        <f>[8]Elec!E22</f>
        <v>78.8</v>
      </c>
      <c r="G108" s="41">
        <f>[8]Elec!F22</f>
        <v>78.8</v>
      </c>
      <c r="H108" s="41">
        <f>[8]Elec!G22</f>
        <v>78.8</v>
      </c>
      <c r="I108" s="41">
        <f>[8]Elec!H22</f>
        <v>78.8</v>
      </c>
      <c r="J108" s="41">
        <f>[8]Elec!I22</f>
        <v>78.819999999999993</v>
      </c>
      <c r="K108" s="41">
        <f>[8]Elec!J22</f>
        <v>78.819999999999993</v>
      </c>
      <c r="L108" s="41">
        <f>[8]Elec!K22</f>
        <v>78.819999999999993</v>
      </c>
      <c r="M108" s="41">
        <f>[8]Elec!L22</f>
        <v>78.819999999999993</v>
      </c>
      <c r="N108" s="41">
        <f>[8]Elec!M22</f>
        <v>78.819999999999993</v>
      </c>
      <c r="O108" s="41">
        <f>[8]Elec!N22</f>
        <v>78.819999999999993</v>
      </c>
      <c r="P108" s="42"/>
      <c r="Q108" s="41"/>
    </row>
    <row r="109" spans="2:17" x14ac:dyDescent="0.35">
      <c r="C109" t="s">
        <v>3</v>
      </c>
      <c r="D109" s="41">
        <f>[8]Elec!C23</f>
        <v>9.3000000000000007</v>
      </c>
      <c r="E109" s="41">
        <f>[8]Elec!D23</f>
        <v>9.3000000000000007</v>
      </c>
      <c r="F109" s="41">
        <f>[8]Elec!E23</f>
        <v>9.3000000000000007</v>
      </c>
      <c r="G109" s="41">
        <f>[8]Elec!F23</f>
        <v>9.3000000000000007</v>
      </c>
      <c r="H109" s="41">
        <f>[8]Elec!G23</f>
        <v>9.3000000000000007</v>
      </c>
      <c r="I109" s="41">
        <f>[8]Elec!H23</f>
        <v>9.3000000000000007</v>
      </c>
      <c r="J109" s="41">
        <f>[8]Elec!I23</f>
        <v>9.2899999999999991</v>
      </c>
      <c r="K109" s="41">
        <f>[8]Elec!J23</f>
        <v>9.2899999999999991</v>
      </c>
      <c r="L109" s="41">
        <f>[8]Elec!K23</f>
        <v>9.2899999999999991</v>
      </c>
      <c r="M109" s="41">
        <f>[8]Elec!L23</f>
        <v>9.2899999999999991</v>
      </c>
      <c r="N109" s="41">
        <f>[8]Elec!M23</f>
        <v>9.2899999999999991</v>
      </c>
      <c r="O109" s="41">
        <f>[8]Elec!N23</f>
        <v>9.2899999999999991</v>
      </c>
      <c r="P109" s="42"/>
      <c r="Q109" s="41"/>
    </row>
    <row r="110" spans="2:17" x14ac:dyDescent="0.35">
      <c r="C110" t="s">
        <v>4</v>
      </c>
      <c r="D110" s="41">
        <f>[8]Elec!C24</f>
        <v>0</v>
      </c>
      <c r="E110" s="41">
        <f>[8]Elec!D24</f>
        <v>0</v>
      </c>
      <c r="F110" s="41">
        <f>[8]Elec!E24</f>
        <v>0</v>
      </c>
      <c r="G110" s="41">
        <f>[8]Elec!F24</f>
        <v>0</v>
      </c>
      <c r="H110" s="41">
        <f>[8]Elec!G24</f>
        <v>0</v>
      </c>
      <c r="I110" s="41">
        <f>[8]Elec!H24</f>
        <v>0</v>
      </c>
      <c r="J110" s="41">
        <f>[8]Elec!I24</f>
        <v>0</v>
      </c>
      <c r="K110" s="41">
        <f>[8]Elec!J24</f>
        <v>0</v>
      </c>
      <c r="L110" s="41">
        <f>[8]Elec!K24</f>
        <v>0</v>
      </c>
      <c r="M110" s="41">
        <f>[8]Elec!L24</f>
        <v>0</v>
      </c>
      <c r="N110" s="41">
        <f>[8]Elec!M24</f>
        <v>0</v>
      </c>
      <c r="O110" s="41">
        <f>[8]Elec!N24</f>
        <v>-0.01</v>
      </c>
      <c r="P110" s="42"/>
      <c r="Q110" s="41"/>
    </row>
    <row r="111" spans="2:17" x14ac:dyDescent="0.35">
      <c r="C111" t="s">
        <v>5</v>
      </c>
      <c r="D111" s="41">
        <f>[8]Elec!C25</f>
        <v>145.44999999999999</v>
      </c>
      <c r="E111" s="41">
        <f>[8]Elec!D25</f>
        <v>129.34</v>
      </c>
      <c r="F111" s="41">
        <f>[8]Elec!E25</f>
        <v>107.97</v>
      </c>
      <c r="G111" s="41">
        <f>[8]Elec!F25</f>
        <v>103.82</v>
      </c>
      <c r="H111" s="41">
        <f>[8]Elec!G25</f>
        <v>98.84</v>
      </c>
      <c r="I111" s="41">
        <f>[8]Elec!H25</f>
        <v>97.44</v>
      </c>
      <c r="J111" s="41">
        <f>[8]Elec!I25</f>
        <v>133.22</v>
      </c>
      <c r="K111" s="41">
        <f>[8]Elec!J25</f>
        <v>95.699999999999989</v>
      </c>
      <c r="L111" s="41">
        <f>[8]Elec!K25</f>
        <v>58.220000000000027</v>
      </c>
      <c r="M111" s="41">
        <f>[8]Elec!L25</f>
        <v>52.529999999999973</v>
      </c>
      <c r="N111" s="41">
        <f>[8]Elec!M25</f>
        <v>46.839999999999975</v>
      </c>
      <c r="O111" s="41">
        <f>[8]Elec!N25</f>
        <v>38.120000000000005</v>
      </c>
      <c r="P111" s="42"/>
      <c r="Q111" s="41"/>
    </row>
    <row r="112" spans="2:17" x14ac:dyDescent="0.35">
      <c r="C112" t="s">
        <v>6</v>
      </c>
      <c r="D112" s="41">
        <f>[8]Elec!C26</f>
        <v>0</v>
      </c>
      <c r="E112" s="41">
        <f>[8]Elec!D26</f>
        <v>0</v>
      </c>
      <c r="F112" s="41">
        <f>[8]Elec!E26</f>
        <v>0</v>
      </c>
      <c r="G112" s="41">
        <f>[8]Elec!F26</f>
        <v>0</v>
      </c>
      <c r="H112" s="41">
        <f>[8]Elec!G26</f>
        <v>0</v>
      </c>
      <c r="I112" s="41">
        <f>[8]Elec!H26</f>
        <v>0</v>
      </c>
      <c r="J112" s="41">
        <f>[8]Elec!I26</f>
        <v>0</v>
      </c>
      <c r="K112" s="41">
        <f>[8]Elec!J26</f>
        <v>16.18</v>
      </c>
      <c r="L112" s="41">
        <f>[8]Elec!K26</f>
        <v>144.29999999999998</v>
      </c>
      <c r="M112" s="41">
        <f>[8]Elec!L26</f>
        <v>210.17000000000002</v>
      </c>
      <c r="N112" s="41">
        <f>[8]Elec!M26</f>
        <v>286.85000000000002</v>
      </c>
      <c r="O112" s="41">
        <f>[8]Elec!N26</f>
        <v>425.06</v>
      </c>
      <c r="P112" s="42"/>
      <c r="Q112" s="41"/>
    </row>
    <row r="113" spans="2:17" x14ac:dyDescent="0.35">
      <c r="C113" t="s">
        <v>7</v>
      </c>
      <c r="D113" s="41">
        <f>[8]Elec!C27</f>
        <v>470.3</v>
      </c>
      <c r="E113" s="41">
        <f>[8]Elec!D27</f>
        <v>431.8</v>
      </c>
      <c r="F113" s="41">
        <f>[8]Elec!E27</f>
        <v>422</v>
      </c>
      <c r="G113" s="41">
        <f>[8]Elec!F27</f>
        <v>394</v>
      </c>
      <c r="H113" s="41">
        <f>[8]Elec!G27</f>
        <v>393.2</v>
      </c>
      <c r="I113" s="41">
        <f>[8]Elec!H27</f>
        <v>405.8</v>
      </c>
      <c r="J113" s="41">
        <f>[8]Elec!I27</f>
        <v>444.54999999999995</v>
      </c>
      <c r="K113" s="41">
        <f>[8]Elec!J27</f>
        <v>391.27</v>
      </c>
      <c r="L113" s="41">
        <f>[8]Elec!K27</f>
        <v>325.51</v>
      </c>
      <c r="M113" s="41">
        <f>[8]Elec!L27</f>
        <v>261.69000000000005</v>
      </c>
      <c r="N113" s="41">
        <f>[8]Elec!M27</f>
        <v>228.56</v>
      </c>
      <c r="O113" s="41">
        <f>[8]Elec!N27</f>
        <v>215.75999999999996</v>
      </c>
      <c r="P113" s="42"/>
      <c r="Q113" s="41"/>
    </row>
    <row r="114" spans="2:17" x14ac:dyDescent="0.35">
      <c r="C114" t="s">
        <v>8</v>
      </c>
      <c r="D114" s="41">
        <f>[8]Elec!C28</f>
        <v>0</v>
      </c>
      <c r="E114" s="41">
        <f>[8]Elec!D28</f>
        <v>0</v>
      </c>
      <c r="F114" s="41">
        <f>[8]Elec!E28</f>
        <v>0</v>
      </c>
      <c r="G114" s="41">
        <f>[8]Elec!F28</f>
        <v>0</v>
      </c>
      <c r="H114" s="41">
        <f>[8]Elec!G28</f>
        <v>0</v>
      </c>
      <c r="I114" s="41">
        <f>[8]Elec!H28</f>
        <v>0</v>
      </c>
      <c r="J114" s="41">
        <f>[8]Elec!I28</f>
        <v>0</v>
      </c>
      <c r="K114" s="41">
        <f>[8]Elec!J28</f>
        <v>9.93</v>
      </c>
      <c r="L114" s="41">
        <f>[8]Elec!K28</f>
        <v>9.93</v>
      </c>
      <c r="M114" s="41">
        <f>[8]Elec!L28</f>
        <v>9.93</v>
      </c>
      <c r="N114" s="41">
        <f>[8]Elec!M28</f>
        <v>9.93</v>
      </c>
      <c r="O114" s="41">
        <f>[8]Elec!N28</f>
        <v>9.93</v>
      </c>
      <c r="P114" s="42"/>
      <c r="Q114" s="41"/>
    </row>
    <row r="115" spans="2:17" x14ac:dyDescent="0.35">
      <c r="C115" t="s">
        <v>9</v>
      </c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2"/>
      <c r="Q115" s="41"/>
    </row>
    <row r="116" spans="2:17" x14ac:dyDescent="0.35">
      <c r="C116" t="s">
        <v>10</v>
      </c>
      <c r="D116" s="41" t="str">
        <f>[8]Elec!C30</f>
        <v>N/A</v>
      </c>
      <c r="E116" s="41" t="str">
        <f>[8]Elec!D30</f>
        <v>N/A</v>
      </c>
      <c r="F116" s="41" t="str">
        <f>[8]Elec!E30</f>
        <v>N/A</v>
      </c>
      <c r="G116" s="41" t="str">
        <f>[8]Elec!F30</f>
        <v>N/A</v>
      </c>
      <c r="H116" s="41" t="str">
        <f>[8]Elec!G30</f>
        <v>N/A</v>
      </c>
      <c r="I116" s="41" t="str">
        <f>[8]Elec!H30</f>
        <v>N/A</v>
      </c>
      <c r="J116" s="41" t="str">
        <f>[8]Elec!I30</f>
        <v>N/A</v>
      </c>
      <c r="K116" s="41" t="str">
        <f>[8]Elec!J30</f>
        <v>N/A</v>
      </c>
      <c r="L116" s="41" t="str">
        <f>[8]Elec!K30</f>
        <v>N/A</v>
      </c>
      <c r="M116" s="41" t="str">
        <f>[8]Elec!L30</f>
        <v>N/A</v>
      </c>
      <c r="N116" s="41" t="str">
        <f>[8]Elec!M30</f>
        <v>N/A</v>
      </c>
      <c r="O116" s="41" t="str">
        <f>[8]Elec!N30</f>
        <v>N/A</v>
      </c>
      <c r="P116" s="42"/>
      <c r="Q116" s="41"/>
    </row>
    <row r="117" spans="2:17" x14ac:dyDescent="0.35">
      <c r="C117" t="s">
        <v>11</v>
      </c>
      <c r="D117" s="41">
        <f>[8]Elec!C31</f>
        <v>185.9</v>
      </c>
      <c r="E117" s="41">
        <f>[8]Elec!D31</f>
        <v>195.3</v>
      </c>
      <c r="F117" s="41">
        <f>[8]Elec!E31</f>
        <v>199.5</v>
      </c>
      <c r="G117" s="41">
        <f>[8]Elec!F31</f>
        <v>202</v>
      </c>
      <c r="H117" s="41">
        <f>[8]Elec!G31</f>
        <v>216.8</v>
      </c>
      <c r="I117" s="41">
        <f>[8]Elec!H31</f>
        <v>260.39999999999998</v>
      </c>
      <c r="J117" s="41">
        <f>[8]Elec!I31</f>
        <v>174.84</v>
      </c>
      <c r="K117" s="41">
        <f>[8]Elec!J31</f>
        <v>174.84</v>
      </c>
      <c r="L117" s="41">
        <f>[8]Elec!K31</f>
        <v>174.84</v>
      </c>
      <c r="M117" s="41">
        <f>[8]Elec!L31</f>
        <v>163.97</v>
      </c>
      <c r="N117" s="41">
        <f>[8]Elec!M31</f>
        <v>153.34</v>
      </c>
      <c r="O117" s="41">
        <f>[8]Elec!N31</f>
        <v>121.2</v>
      </c>
      <c r="P117" s="42"/>
      <c r="Q117" s="41"/>
    </row>
    <row r="118" spans="2:17" x14ac:dyDescent="0.35">
      <c r="C118" t="s">
        <v>12</v>
      </c>
      <c r="D118" s="41">
        <f>[8]Elec!C32</f>
        <v>199.8</v>
      </c>
      <c r="E118" s="41">
        <f>[8]Elec!D32</f>
        <v>212.2</v>
      </c>
      <c r="F118" s="41">
        <f>[8]Elec!E32</f>
        <v>224.7</v>
      </c>
      <c r="G118" s="41">
        <f>[8]Elec!F32</f>
        <v>237.2</v>
      </c>
      <c r="H118" s="41">
        <f>[8]Elec!G32</f>
        <v>241.7</v>
      </c>
      <c r="I118" s="41">
        <f>[8]Elec!H32</f>
        <v>232.5</v>
      </c>
      <c r="J118" s="41">
        <f>[8]Elec!I32</f>
        <v>166.97</v>
      </c>
      <c r="K118" s="41">
        <f>[8]Elec!J32</f>
        <v>179.4</v>
      </c>
      <c r="L118" s="41">
        <f>[8]Elec!K32</f>
        <v>191.85000000000002</v>
      </c>
      <c r="M118" s="41">
        <f>[8]Elec!L32</f>
        <v>200.60000000000002</v>
      </c>
      <c r="N118" s="41">
        <f>[8]Elec!M32</f>
        <v>168.46</v>
      </c>
      <c r="O118" s="41">
        <f>[8]Elec!N32</f>
        <v>112.78999999999999</v>
      </c>
      <c r="P118" s="42"/>
      <c r="Q118" s="41"/>
    </row>
    <row r="119" spans="2:17" x14ac:dyDescent="0.35">
      <c r="C119" t="s">
        <v>13</v>
      </c>
      <c r="D119" s="41" t="str">
        <f>[8]Elec!C33</f>
        <v>N/A</v>
      </c>
      <c r="E119" s="41" t="str">
        <f>[8]Elec!D33</f>
        <v>N/A</v>
      </c>
      <c r="F119" s="41" t="str">
        <f>[8]Elec!E33</f>
        <v>N/A</v>
      </c>
      <c r="G119" s="41" t="str">
        <f>[8]Elec!F33</f>
        <v>N/A</v>
      </c>
      <c r="H119" s="41" t="str">
        <f>[8]Elec!G33</f>
        <v>N/A</v>
      </c>
      <c r="I119" s="41" t="str">
        <f>[8]Elec!H33</f>
        <v>N/A</v>
      </c>
      <c r="J119" s="41" t="str">
        <f>[8]Elec!I33</f>
        <v>N/A</v>
      </c>
      <c r="K119" s="41" t="str">
        <f>[8]Elec!J33</f>
        <v>N/A</v>
      </c>
      <c r="L119" s="41" t="str">
        <f>[8]Elec!K33</f>
        <v>N/A</v>
      </c>
      <c r="M119" s="41" t="str">
        <f>[8]Elec!L33</f>
        <v>N/A</v>
      </c>
      <c r="N119" s="41" t="str">
        <f>[8]Elec!M33</f>
        <v>N/A</v>
      </c>
      <c r="O119" s="41" t="str">
        <f>[8]Elec!N33</f>
        <v>N/A</v>
      </c>
      <c r="P119" s="42"/>
      <c r="Q119" s="41"/>
    </row>
    <row r="120" spans="2:17" x14ac:dyDescent="0.35">
      <c r="C120" t="s">
        <v>14</v>
      </c>
      <c r="D120" s="41" t="str">
        <f>[8]Elec!C34</f>
        <v>N/A</v>
      </c>
      <c r="E120" s="41" t="str">
        <f>[8]Elec!D34</f>
        <v>N/A</v>
      </c>
      <c r="F120" s="41" t="str">
        <f>[8]Elec!E34</f>
        <v>N/A</v>
      </c>
      <c r="G120" s="41" t="str">
        <f>[8]Elec!F34</f>
        <v>N/A</v>
      </c>
      <c r="H120" s="41" t="str">
        <f>[8]Elec!G34</f>
        <v>N/A</v>
      </c>
      <c r="I120" s="41" t="str">
        <f>[8]Elec!H34</f>
        <v>N/A</v>
      </c>
      <c r="J120" s="41" t="str">
        <f>[8]Elec!I34</f>
        <v>N/A</v>
      </c>
      <c r="K120" s="41" t="str">
        <f>[8]Elec!J34</f>
        <v>N/A</v>
      </c>
      <c r="L120" s="41" t="str">
        <f>[8]Elec!K34</f>
        <v>N/A</v>
      </c>
      <c r="M120" s="41" t="str">
        <f>[8]Elec!L34</f>
        <v>N/A</v>
      </c>
      <c r="N120" s="41" t="str">
        <f>[8]Elec!M34</f>
        <v>N/A</v>
      </c>
      <c r="O120" s="41" t="str">
        <f>[8]Elec!N34</f>
        <v>N/A</v>
      </c>
      <c r="P120" s="42"/>
      <c r="Q120" s="41"/>
    </row>
    <row r="121" spans="2:17" x14ac:dyDescent="0.35">
      <c r="C121" t="s">
        <v>15</v>
      </c>
      <c r="D121" s="41">
        <f>[8]Elec!C35</f>
        <v>38.6</v>
      </c>
      <c r="E121" s="41">
        <f>[8]Elec!D35</f>
        <v>41.2</v>
      </c>
      <c r="F121" s="41">
        <f>[8]Elec!E35</f>
        <v>43.4</v>
      </c>
      <c r="G121" s="41">
        <f>[8]Elec!F35</f>
        <v>45.4</v>
      </c>
      <c r="H121" s="41">
        <f>[8]Elec!G35</f>
        <v>48.1</v>
      </c>
      <c r="I121" s="41">
        <f>[8]Elec!H35</f>
        <v>53.3</v>
      </c>
      <c r="J121" s="41">
        <f>[8]Elec!I35</f>
        <v>32.840000000000003</v>
      </c>
      <c r="K121" s="41">
        <f>[8]Elec!J35</f>
        <v>33.96</v>
      </c>
      <c r="L121" s="41">
        <f>[8]Elec!K35</f>
        <v>35.409999999999997</v>
      </c>
      <c r="M121" s="41">
        <f>[8]Elec!L35</f>
        <v>35.409999999999997</v>
      </c>
      <c r="N121" s="41">
        <f>[8]Elec!M35</f>
        <v>35.450000000000003</v>
      </c>
      <c r="O121" s="41">
        <f>[8]Elec!N35</f>
        <v>35.450000000000003</v>
      </c>
      <c r="P121" s="42"/>
      <c r="Q121" s="41"/>
    </row>
    <row r="122" spans="2:17" x14ac:dyDescent="0.35">
      <c r="C122" t="s">
        <v>46</v>
      </c>
      <c r="D122" s="41">
        <f>[8]Elec!C36</f>
        <v>3.8</v>
      </c>
      <c r="E122" s="41">
        <f>[8]Elec!D36</f>
        <v>3.8</v>
      </c>
      <c r="F122" s="41">
        <f>[8]Elec!E36</f>
        <v>3.8</v>
      </c>
      <c r="G122" s="41">
        <f>[8]Elec!F36</f>
        <v>3.8</v>
      </c>
      <c r="H122" s="41">
        <f>[8]Elec!G36</f>
        <v>3.8</v>
      </c>
      <c r="I122" s="41">
        <f>[8]Elec!H36</f>
        <v>2.9</v>
      </c>
      <c r="J122" s="41">
        <f>[8]Elec!I36</f>
        <v>3.89</v>
      </c>
      <c r="K122" s="41">
        <f>[8]Elec!J36</f>
        <v>3.89</v>
      </c>
      <c r="L122" s="41">
        <f>[8]Elec!K36</f>
        <v>3.89</v>
      </c>
      <c r="M122" s="41">
        <f>[8]Elec!L36</f>
        <v>3.89</v>
      </c>
      <c r="N122" s="41">
        <f>[8]Elec!M36</f>
        <v>3.89</v>
      </c>
      <c r="O122" s="41">
        <f>[8]Elec!N36</f>
        <v>2.87</v>
      </c>
      <c r="P122" s="42"/>
      <c r="Q122" s="41"/>
    </row>
    <row r="123" spans="2:17" x14ac:dyDescent="0.35">
      <c r="B123" t="s">
        <v>59</v>
      </c>
      <c r="C123" t="s">
        <v>0</v>
      </c>
      <c r="D123" s="41">
        <f>[9]Elec!C20</f>
        <v>96.018737999999999</v>
      </c>
      <c r="E123" s="41">
        <f>[9]Elec!D20</f>
        <v>82.614745999999997</v>
      </c>
      <c r="F123" s="41">
        <f>[9]Elec!E20</f>
        <v>75.881714000000002</v>
      </c>
      <c r="G123" s="41"/>
      <c r="H123" s="41"/>
      <c r="I123" s="41"/>
      <c r="J123" s="41">
        <f>[9]Elec!I20</f>
        <v>96.018737999999999</v>
      </c>
      <c r="K123" s="41">
        <f>[9]Elec!J20</f>
        <v>95.133255000000005</v>
      </c>
      <c r="L123" s="41">
        <f>[9]Elec!K20</f>
        <v>23.025003000000002</v>
      </c>
      <c r="M123" s="41"/>
      <c r="N123" s="41"/>
      <c r="O123" s="41"/>
      <c r="P123" s="42"/>
      <c r="Q123" s="41"/>
    </row>
    <row r="124" spans="2:17" x14ac:dyDescent="0.35">
      <c r="C124" t="s">
        <v>1</v>
      </c>
      <c r="D124" s="41">
        <f>[9]Elec!C21</f>
        <v>0</v>
      </c>
      <c r="E124" s="41">
        <f>[9]Elec!D21</f>
        <v>0</v>
      </c>
      <c r="F124" s="41">
        <f>[9]Elec!E21</f>
        <v>0</v>
      </c>
      <c r="G124" s="41"/>
      <c r="H124" s="41"/>
      <c r="I124" s="41"/>
      <c r="J124" s="41">
        <f>[9]Elec!I21</f>
        <v>0</v>
      </c>
      <c r="K124" s="41">
        <f>[9]Elec!J21</f>
        <v>0</v>
      </c>
      <c r="L124" s="41">
        <f>[9]Elec!K21</f>
        <v>0</v>
      </c>
      <c r="M124" s="41"/>
      <c r="N124" s="41"/>
      <c r="O124" s="41"/>
      <c r="P124" s="42"/>
      <c r="Q124" s="41"/>
    </row>
    <row r="125" spans="2:17" x14ac:dyDescent="0.35">
      <c r="C125" t="s">
        <v>2</v>
      </c>
      <c r="D125" s="41">
        <f>[9]Elec!C22</f>
        <v>79.358749000000003</v>
      </c>
      <c r="E125" s="41">
        <f>[9]Elec!D22</f>
        <v>79.339149000000006</v>
      </c>
      <c r="F125" s="41">
        <f>[9]Elec!E22</f>
        <v>79.339149000000006</v>
      </c>
      <c r="G125" s="41"/>
      <c r="H125" s="41"/>
      <c r="I125" s="41"/>
      <c r="J125" s="41">
        <f>[9]Elec!I22</f>
        <v>79.310485999999997</v>
      </c>
      <c r="K125" s="41">
        <f>[9]Elec!J22</f>
        <v>79.311927999999995</v>
      </c>
      <c r="L125" s="41">
        <f>[9]Elec!K22</f>
        <v>79.311927999999995</v>
      </c>
      <c r="M125" s="41"/>
      <c r="N125" s="41"/>
      <c r="O125" s="41"/>
      <c r="P125" s="42"/>
      <c r="Q125" s="41"/>
    </row>
    <row r="126" spans="2:17" x14ac:dyDescent="0.35">
      <c r="C126" t="s">
        <v>3</v>
      </c>
      <c r="D126" s="41">
        <f>[9]Elec!C23</f>
        <v>9.1476559999999996</v>
      </c>
      <c r="E126" s="41">
        <f>[9]Elec!D23</f>
        <v>10.142697999999999</v>
      </c>
      <c r="F126" s="41">
        <f>[9]Elec!E23</f>
        <v>11.185253000000001</v>
      </c>
      <c r="G126" s="41"/>
      <c r="H126" s="41"/>
      <c r="I126" s="41"/>
      <c r="J126" s="41">
        <f>[9]Elec!I23</f>
        <v>9.1871989999999997</v>
      </c>
      <c r="K126" s="41">
        <f>[9]Elec!J23</f>
        <v>10.608810999999999</v>
      </c>
      <c r="L126" s="41">
        <f>[9]Elec!K23</f>
        <v>11.877029</v>
      </c>
      <c r="M126" s="41"/>
      <c r="N126" s="41"/>
      <c r="O126" s="41"/>
      <c r="P126" s="42"/>
      <c r="Q126" s="41"/>
    </row>
    <row r="127" spans="2:17" x14ac:dyDescent="0.35">
      <c r="C127" t="s">
        <v>4</v>
      </c>
      <c r="D127" s="41">
        <f>[9]Elec!C24</f>
        <v>0</v>
      </c>
      <c r="E127" s="41">
        <f>[9]Elec!D24</f>
        <v>0</v>
      </c>
      <c r="F127" s="41">
        <f>[9]Elec!E24</f>
        <v>0</v>
      </c>
      <c r="G127" s="41"/>
      <c r="H127" s="41"/>
      <c r="I127" s="41"/>
      <c r="J127" s="41">
        <f>[9]Elec!I24</f>
        <v>0</v>
      </c>
      <c r="K127" s="41">
        <f>[9]Elec!J24</f>
        <v>0</v>
      </c>
      <c r="L127" s="41">
        <f>[9]Elec!K24</f>
        <v>0</v>
      </c>
      <c r="M127" s="41"/>
      <c r="N127" s="41"/>
      <c r="O127" s="41"/>
      <c r="P127" s="42"/>
      <c r="Q127" s="41"/>
    </row>
    <row r="128" spans="2:17" x14ac:dyDescent="0.35">
      <c r="C128" t="s">
        <v>5</v>
      </c>
      <c r="D128" s="41">
        <f>[9]Elec!C25</f>
        <v>162.200806</v>
      </c>
      <c r="E128" s="41">
        <f>[9]Elec!D25</f>
        <v>101.98271200000001</v>
      </c>
      <c r="F128" s="41">
        <f>[9]Elec!E25</f>
        <v>90.852508999999998</v>
      </c>
      <c r="G128" s="41"/>
      <c r="H128" s="41"/>
      <c r="I128" s="41"/>
      <c r="J128" s="41">
        <f>[9]Elec!I25</f>
        <v>130.748718</v>
      </c>
      <c r="K128" s="41">
        <f>[9]Elec!J25</f>
        <v>73.919303999999997</v>
      </c>
      <c r="L128" s="41">
        <f>[9]Elec!K25</f>
        <v>61.417503000000004</v>
      </c>
      <c r="M128" s="41"/>
      <c r="N128" s="41"/>
      <c r="O128" s="41"/>
      <c r="P128" s="42"/>
      <c r="Q128" s="41"/>
    </row>
    <row r="129" spans="2:17" x14ac:dyDescent="0.35">
      <c r="C129" t="s">
        <v>6</v>
      </c>
      <c r="D129" s="41">
        <f>[9]Elec!C26</f>
        <v>0</v>
      </c>
      <c r="E129" s="41">
        <f>[9]Elec!D26</f>
        <v>0</v>
      </c>
      <c r="F129" s="41">
        <f>[9]Elec!E26</f>
        <v>0</v>
      </c>
      <c r="G129" s="41"/>
      <c r="H129" s="41"/>
      <c r="I129" s="41"/>
      <c r="J129" s="41">
        <f>[9]Elec!I26</f>
        <v>0</v>
      </c>
      <c r="K129" s="41">
        <f>[9]Elec!J26</f>
        <v>0</v>
      </c>
      <c r="L129" s="41">
        <f>[9]Elec!K26</f>
        <v>0</v>
      </c>
      <c r="M129" s="41"/>
      <c r="N129" s="41"/>
      <c r="O129" s="41"/>
      <c r="P129" s="42"/>
      <c r="Q129" s="41"/>
    </row>
    <row r="130" spans="2:17" x14ac:dyDescent="0.35">
      <c r="C130" t="s">
        <v>7</v>
      </c>
      <c r="D130" s="41">
        <f>[9]Elec!C27</f>
        <v>297.69653499999998</v>
      </c>
      <c r="E130" s="41">
        <f>[9]Elec!D27</f>
        <v>329.17826099999996</v>
      </c>
      <c r="F130" s="41">
        <f>[9]Elec!E27</f>
        <v>349.73947900000002</v>
      </c>
      <c r="G130" s="41"/>
      <c r="H130" s="41"/>
      <c r="I130" s="41"/>
      <c r="J130" s="41">
        <f>[9]Elec!I27</f>
        <v>306.47386900000004</v>
      </c>
      <c r="K130" s="41">
        <f>[9]Elec!J27</f>
        <v>335.58097900000001</v>
      </c>
      <c r="L130" s="41">
        <f>[9]Elec!K27</f>
        <v>356.23845599999999</v>
      </c>
      <c r="M130" s="41"/>
      <c r="N130" s="41"/>
      <c r="O130" s="41"/>
      <c r="P130" s="42"/>
      <c r="Q130" s="41"/>
    </row>
    <row r="131" spans="2:17" x14ac:dyDescent="0.35">
      <c r="C131" t="s">
        <v>8</v>
      </c>
      <c r="D131" s="41">
        <f>[9]Elec!C28</f>
        <v>0</v>
      </c>
      <c r="E131" s="41">
        <f>[9]Elec!D28</f>
        <v>0.206371</v>
      </c>
      <c r="F131" s="41">
        <f>[9]Elec!E28</f>
        <v>0.206371</v>
      </c>
      <c r="G131" s="41"/>
      <c r="H131" s="41"/>
      <c r="I131" s="41"/>
      <c r="J131" s="41">
        <f>[9]Elec!I28</f>
        <v>0</v>
      </c>
      <c r="K131" s="41">
        <f>[9]Elec!J28</f>
        <v>0</v>
      </c>
      <c r="L131" s="41">
        <f>[9]Elec!K28</f>
        <v>0</v>
      </c>
      <c r="M131" s="41"/>
      <c r="N131" s="41"/>
      <c r="O131" s="41"/>
      <c r="P131" s="42"/>
      <c r="Q131" s="41"/>
    </row>
    <row r="132" spans="2:17" x14ac:dyDescent="0.35">
      <c r="C132" t="s">
        <v>9</v>
      </c>
      <c r="D132" s="41">
        <f>[9]Elec!C29</f>
        <v>240.28393</v>
      </c>
      <c r="E132" s="41">
        <f>[9]Elec!D29</f>
        <v>272.60033699999997</v>
      </c>
      <c r="F132" s="41">
        <f>[9]Elec!E29</f>
        <v>299.91934599999996</v>
      </c>
      <c r="G132" s="41"/>
      <c r="H132" s="41"/>
      <c r="I132" s="41"/>
      <c r="J132" s="41">
        <f>[9]Elec!I29</f>
        <v>251.187252</v>
      </c>
      <c r="K132" s="41">
        <f>[9]Elec!J29</f>
        <v>312.101541</v>
      </c>
      <c r="L132" s="41">
        <f>[9]Elec!K29</f>
        <v>367.14764799999995</v>
      </c>
      <c r="M132" s="41"/>
      <c r="N132" s="41"/>
      <c r="O132" s="41"/>
      <c r="P132" s="42"/>
      <c r="Q132" s="41"/>
    </row>
    <row r="133" spans="2:17" x14ac:dyDescent="0.35">
      <c r="C133" t="s">
        <v>10</v>
      </c>
      <c r="D133" s="41">
        <f>[9]Elec!C30</f>
        <v>0</v>
      </c>
      <c r="E133" s="41">
        <f>[9]Elec!D30</f>
        <v>0</v>
      </c>
      <c r="F133" s="41">
        <f>[9]Elec!E30</f>
        <v>0</v>
      </c>
      <c r="G133" s="41"/>
      <c r="H133" s="41"/>
      <c r="I133" s="41"/>
      <c r="J133" s="41">
        <f>[9]Elec!I30</f>
        <v>0</v>
      </c>
      <c r="K133" s="41">
        <f>[9]Elec!J30</f>
        <v>0</v>
      </c>
      <c r="L133" s="41">
        <f>[9]Elec!K30</f>
        <v>0</v>
      </c>
      <c r="M133" s="41"/>
      <c r="N133" s="41"/>
      <c r="O133" s="41"/>
      <c r="P133" s="42"/>
      <c r="Q133" s="41"/>
    </row>
    <row r="134" spans="2:17" x14ac:dyDescent="0.35">
      <c r="C134" t="s">
        <v>11</v>
      </c>
      <c r="D134" s="41">
        <f>[9]Elec!C31</f>
        <v>217.844752</v>
      </c>
      <c r="E134" s="41">
        <f>[9]Elec!D31</f>
        <v>239.309742</v>
      </c>
      <c r="F134" s="41">
        <f>[9]Elec!E31</f>
        <v>255.506336</v>
      </c>
      <c r="G134" s="41"/>
      <c r="H134" s="41"/>
      <c r="I134" s="41"/>
      <c r="J134" s="41">
        <f>[9]Elec!I31</f>
        <v>178.72745399999999</v>
      </c>
      <c r="K134" s="41">
        <f>[9]Elec!J31</f>
        <v>393.49606899999998</v>
      </c>
      <c r="L134" s="41">
        <f>[9]Elec!K31</f>
        <v>468.06763100000001</v>
      </c>
      <c r="M134" s="41"/>
      <c r="N134" s="41"/>
      <c r="O134" s="41"/>
      <c r="P134" s="42"/>
      <c r="Q134" s="41"/>
    </row>
    <row r="135" spans="2:17" x14ac:dyDescent="0.35">
      <c r="C135" t="s">
        <v>12</v>
      </c>
      <c r="D135" s="41">
        <f>[9]Elec!C32</f>
        <v>214.651712</v>
      </c>
      <c r="E135" s="41">
        <f>[9]Elec!D32</f>
        <v>249.04043799999999</v>
      </c>
      <c r="F135" s="41">
        <f>[9]Elec!E32</f>
        <v>370.97113000000002</v>
      </c>
      <c r="G135" s="41"/>
      <c r="H135" s="41"/>
      <c r="I135" s="41"/>
      <c r="J135" s="41">
        <f>[9]Elec!I32</f>
        <v>160.08600700000002</v>
      </c>
      <c r="K135" s="41">
        <f>[9]Elec!J32</f>
        <v>388.99245600000006</v>
      </c>
      <c r="L135" s="41">
        <f>[9]Elec!K32</f>
        <v>717.03277500000002</v>
      </c>
      <c r="M135" s="41"/>
      <c r="N135" s="41"/>
      <c r="O135" s="41"/>
      <c r="P135" s="42"/>
      <c r="Q135" s="41"/>
    </row>
    <row r="136" spans="2:17" x14ac:dyDescent="0.35">
      <c r="C136" t="s">
        <v>13</v>
      </c>
      <c r="D136" s="41">
        <f>[9]Elec!C33</f>
        <v>59.733021000000001</v>
      </c>
      <c r="E136" s="41">
        <f>[9]Elec!D33</f>
        <v>108.440376</v>
      </c>
      <c r="F136" s="41">
        <f>[9]Elec!E33</f>
        <v>136.21002200000001</v>
      </c>
      <c r="G136" s="41"/>
      <c r="H136" s="41"/>
      <c r="I136" s="41"/>
      <c r="J136" s="41">
        <f>[9]Elec!I33</f>
        <v>62.022255000000001</v>
      </c>
      <c r="K136" s="41">
        <f>[9]Elec!J33</f>
        <v>114.033394</v>
      </c>
      <c r="L136" s="41">
        <f>[9]Elec!K33</f>
        <v>132.578461</v>
      </c>
      <c r="M136" s="41"/>
      <c r="N136" s="41"/>
      <c r="O136" s="41"/>
      <c r="P136" s="42"/>
      <c r="Q136" s="41"/>
    </row>
    <row r="137" spans="2:17" x14ac:dyDescent="0.35">
      <c r="C137" t="s">
        <v>14</v>
      </c>
      <c r="D137" s="41">
        <f>[9]Elec!C34</f>
        <v>0</v>
      </c>
      <c r="E137" s="41">
        <f>[9]Elec!D34</f>
        <v>0</v>
      </c>
      <c r="F137" s="41">
        <f>[9]Elec!E34</f>
        <v>0</v>
      </c>
      <c r="G137" s="41"/>
      <c r="H137" s="41"/>
      <c r="I137" s="41"/>
      <c r="J137" s="41">
        <f>[9]Elec!I34</f>
        <v>0</v>
      </c>
      <c r="K137" s="41">
        <f>[9]Elec!J34</f>
        <v>0</v>
      </c>
      <c r="L137" s="41">
        <f>[9]Elec!K34</f>
        <v>0</v>
      </c>
      <c r="M137" s="41"/>
      <c r="N137" s="41"/>
      <c r="O137" s="41"/>
      <c r="P137" s="42"/>
      <c r="Q137" s="41"/>
    </row>
    <row r="138" spans="2:17" x14ac:dyDescent="0.35">
      <c r="C138" t="s">
        <v>15</v>
      </c>
      <c r="D138" s="41">
        <f>[9]Elec!C35</f>
        <v>36.259197</v>
      </c>
      <c r="E138" s="41">
        <f>[9]Elec!D35</f>
        <v>40.433932999999996</v>
      </c>
      <c r="F138" s="41">
        <f>[9]Elec!E35</f>
        <v>44.971028000000004</v>
      </c>
      <c r="G138" s="41"/>
      <c r="H138" s="41"/>
      <c r="I138" s="41"/>
      <c r="J138" s="41">
        <f>[9]Elec!I35</f>
        <v>44.394252999999999</v>
      </c>
      <c r="K138" s="41">
        <f>[9]Elec!J35</f>
        <v>82.555171999999999</v>
      </c>
      <c r="L138" s="41">
        <f>[9]Elec!K35</f>
        <v>116.11541800000001</v>
      </c>
      <c r="M138" s="41"/>
      <c r="N138" s="41"/>
      <c r="O138" s="41"/>
      <c r="P138" s="42"/>
      <c r="Q138" s="41"/>
    </row>
    <row r="139" spans="2:17" x14ac:dyDescent="0.35">
      <c r="C139" t="s">
        <v>46</v>
      </c>
      <c r="D139" s="41">
        <f>[9]Elec!C36</f>
        <v>0.26036799999999999</v>
      </c>
      <c r="E139" s="41">
        <f>[9]Elec!D36</f>
        <v>0.26036799999999999</v>
      </c>
      <c r="F139" s="41">
        <f>[9]Elec!E36</f>
        <v>0.259268</v>
      </c>
      <c r="G139" s="41"/>
      <c r="H139" s="41"/>
      <c r="I139" s="41"/>
      <c r="J139" s="41">
        <f>[9]Elec!I36</f>
        <v>0.26047300000000001</v>
      </c>
      <c r="K139" s="41">
        <f>[9]Elec!J36</f>
        <v>0.26047300000000001</v>
      </c>
      <c r="L139" s="41">
        <f>[9]Elec!K36</f>
        <v>0.42002800000000001</v>
      </c>
      <c r="M139" s="41"/>
      <c r="N139" s="41"/>
      <c r="O139" s="41"/>
      <c r="P139" s="42"/>
      <c r="Q139" s="41"/>
    </row>
    <row r="140" spans="2:17" x14ac:dyDescent="0.35">
      <c r="B140" t="s">
        <v>97</v>
      </c>
      <c r="C140" t="s">
        <v>0</v>
      </c>
      <c r="D140" s="41">
        <f>[10]Elec!C20</f>
        <v>96.946799999999996</v>
      </c>
      <c r="E140" s="41">
        <f>[10]Elec!D20</f>
        <v>94.706800000000001</v>
      </c>
      <c r="F140" s="41">
        <f>[10]Elec!E20</f>
        <v>94.706800000000001</v>
      </c>
      <c r="G140" s="41">
        <f>[10]Elec!F20</f>
        <v>94.706800000000001</v>
      </c>
      <c r="H140" s="41"/>
      <c r="I140" s="41"/>
      <c r="J140" s="41">
        <f>[10]Elec!I20</f>
        <v>96.946799999999996</v>
      </c>
      <c r="K140" s="41">
        <f>[10]Elec!J20</f>
        <v>94.706800000000001</v>
      </c>
      <c r="L140" s="41">
        <f>[10]Elec!K20</f>
        <v>93.936800000000005</v>
      </c>
      <c r="M140" s="41">
        <f>[10]Elec!L20</f>
        <v>93.026520473222504</v>
      </c>
      <c r="N140" s="41"/>
      <c r="O140" s="41"/>
      <c r="P140" s="42"/>
      <c r="Q140" s="41"/>
    </row>
    <row r="141" spans="2:17" x14ac:dyDescent="0.35">
      <c r="C141" t="s">
        <v>1</v>
      </c>
      <c r="D141" s="41">
        <f>[10]Elec!C21</f>
        <v>0</v>
      </c>
      <c r="E141" s="41">
        <f>[10]Elec!D21</f>
        <v>0</v>
      </c>
      <c r="F141" s="41">
        <f>[10]Elec!E21</f>
        <v>0</v>
      </c>
      <c r="G141" s="41">
        <f>[10]Elec!F21</f>
        <v>0</v>
      </c>
      <c r="H141" s="41"/>
      <c r="I141" s="41"/>
      <c r="J141" s="41">
        <f>[10]Elec!I21</f>
        <v>0</v>
      </c>
      <c r="K141" s="41">
        <f>[10]Elec!J21</f>
        <v>0</v>
      </c>
      <c r="L141" s="41">
        <f>[10]Elec!K21</f>
        <v>0</v>
      </c>
      <c r="M141" s="41">
        <f>[10]Elec!L21</f>
        <v>0</v>
      </c>
      <c r="N141" s="41"/>
      <c r="O141" s="41"/>
      <c r="P141" s="42"/>
      <c r="Q141" s="41"/>
    </row>
    <row r="142" spans="2:17" x14ac:dyDescent="0.35">
      <c r="C142" t="s">
        <v>2</v>
      </c>
      <c r="D142" s="41">
        <f>[10]Elec!C22</f>
        <v>83.233795999999998</v>
      </c>
      <c r="E142" s="41">
        <f>[10]Elec!D22</f>
        <v>84.010206537512801</v>
      </c>
      <c r="F142" s="41">
        <f>[10]Elec!E22</f>
        <v>84.509061537512807</v>
      </c>
      <c r="G142" s="41">
        <f>[10]Elec!F22</f>
        <v>85.089646537512806</v>
      </c>
      <c r="H142" s="41"/>
      <c r="I142" s="41"/>
      <c r="J142" s="41">
        <f>[10]Elec!I22</f>
        <v>83.084401</v>
      </c>
      <c r="K142" s="41">
        <f>[10]Elec!J22</f>
        <v>84.443951900000002</v>
      </c>
      <c r="L142" s="41">
        <f>[10]Elec!K22</f>
        <v>85.030901900000003</v>
      </c>
      <c r="M142" s="41">
        <f>[10]Elec!L22</f>
        <v>85.5932399</v>
      </c>
      <c r="N142" s="41"/>
      <c r="O142" s="41"/>
      <c r="P142" s="42"/>
      <c r="Q142" s="41"/>
    </row>
    <row r="143" spans="2:17" x14ac:dyDescent="0.35">
      <c r="C143" t="s">
        <v>3</v>
      </c>
      <c r="D143" s="41">
        <f>[10]Elec!C23</f>
        <v>6.3887</v>
      </c>
      <c r="E143" s="41">
        <f>[10]Elec!D23</f>
        <v>5.8575999999999997</v>
      </c>
      <c r="F143" s="41">
        <f>[10]Elec!E23</f>
        <v>5.0255000000000001</v>
      </c>
      <c r="G143" s="41">
        <f>[10]Elec!F23</f>
        <v>4.8033999999999999</v>
      </c>
      <c r="H143" s="41"/>
      <c r="I143" s="41"/>
      <c r="J143" s="41">
        <f>[10]Elec!I23</f>
        <v>6.3887</v>
      </c>
      <c r="K143" s="41">
        <f>[10]Elec!J23</f>
        <v>5.8575999999999997</v>
      </c>
      <c r="L143" s="41">
        <f>[10]Elec!K23</f>
        <v>5.0255000000000001</v>
      </c>
      <c r="M143" s="41">
        <f>[10]Elec!L23</f>
        <v>4.8033999999999999</v>
      </c>
      <c r="N143" s="41"/>
      <c r="O143" s="41"/>
      <c r="P143" s="42"/>
      <c r="Q143" s="41"/>
    </row>
    <row r="144" spans="2:17" x14ac:dyDescent="0.35">
      <c r="C144" t="s">
        <v>4</v>
      </c>
      <c r="D144" s="41">
        <f>[10]Elec!C24</f>
        <v>0</v>
      </c>
      <c r="E144" s="41">
        <f>[10]Elec!D24</f>
        <v>0</v>
      </c>
      <c r="F144" s="41">
        <f>[10]Elec!E24</f>
        <v>0</v>
      </c>
      <c r="G144" s="41">
        <f>[10]Elec!F24</f>
        <v>0</v>
      </c>
      <c r="H144" s="41"/>
      <c r="I144" s="41"/>
      <c r="J144" s="41">
        <f>[10]Elec!I24</f>
        <v>0</v>
      </c>
      <c r="K144" s="41">
        <f>[10]Elec!J24</f>
        <v>0</v>
      </c>
      <c r="L144" s="41">
        <f>[10]Elec!K24</f>
        <v>0</v>
      </c>
      <c r="M144" s="41">
        <f>[10]Elec!L24</f>
        <v>0</v>
      </c>
      <c r="N144" s="41"/>
      <c r="O144" s="41"/>
      <c r="P144" s="42"/>
      <c r="Q144" s="41"/>
    </row>
    <row r="145" spans="2:17" x14ac:dyDescent="0.35">
      <c r="C145" t="s">
        <v>5</v>
      </c>
      <c r="D145" s="41">
        <f>[10]Elec!C25</f>
        <v>184.792308507527</v>
      </c>
      <c r="E145" s="41">
        <f>[10]Elec!D25</f>
        <v>155.88674783713299</v>
      </c>
      <c r="F145" s="41">
        <f>[10]Elec!E25</f>
        <v>147.48694783713299</v>
      </c>
      <c r="G145" s="41">
        <f>[10]Elec!F25</f>
        <v>141.99204783713299</v>
      </c>
      <c r="H145" s="41"/>
      <c r="I145" s="41"/>
      <c r="J145" s="41">
        <f>[10]Elec!I25</f>
        <v>182.20574723138401</v>
      </c>
      <c r="K145" s="41">
        <f>[10]Elec!J25</f>
        <v>106.454828766989</v>
      </c>
      <c r="L145" s="41">
        <f>[10]Elec!K25</f>
        <v>99.263064563396696</v>
      </c>
      <c r="M145" s="41">
        <f>[10]Elec!L25</f>
        <v>149.78425190602999</v>
      </c>
      <c r="N145" s="41"/>
      <c r="O145" s="41"/>
      <c r="P145" s="42"/>
      <c r="Q145" s="41"/>
    </row>
    <row r="146" spans="2:17" x14ac:dyDescent="0.35">
      <c r="C146" t="s">
        <v>6</v>
      </c>
      <c r="D146" s="41">
        <f>[10]Elec!C26</f>
        <v>0</v>
      </c>
      <c r="E146" s="41">
        <f>[10]Elec!D26</f>
        <v>0</v>
      </c>
      <c r="F146" s="41">
        <f>[10]Elec!E26</f>
        <v>0</v>
      </c>
      <c r="G146" s="41">
        <f>[10]Elec!F26</f>
        <v>0</v>
      </c>
      <c r="H146" s="41"/>
      <c r="I146" s="41"/>
      <c r="J146" s="41">
        <f>[10]Elec!I26</f>
        <v>0</v>
      </c>
      <c r="K146" s="41">
        <f>[10]Elec!J26</f>
        <v>38.0686607927057</v>
      </c>
      <c r="L146" s="41">
        <f>[10]Elec!K26</f>
        <v>40.992740811095601</v>
      </c>
      <c r="M146" s="41">
        <f>[10]Elec!L26</f>
        <v>1.9992005211052799</v>
      </c>
      <c r="N146" s="41"/>
      <c r="O146" s="41"/>
      <c r="P146" s="42"/>
      <c r="Q146" s="41"/>
    </row>
    <row r="147" spans="2:17" x14ac:dyDescent="0.35">
      <c r="C147" t="s">
        <v>7</v>
      </c>
      <c r="D147" s="41">
        <f>[10]Elec!C27</f>
        <v>293.251778873349</v>
      </c>
      <c r="E147" s="41">
        <f>[10]Elec!D27</f>
        <v>330.184213160372</v>
      </c>
      <c r="F147" s="41">
        <f>[10]Elec!E27</f>
        <v>354.95056967923699</v>
      </c>
      <c r="G147" s="41">
        <f>[10]Elec!F27</f>
        <v>374.65238784830598</v>
      </c>
      <c r="H147" s="41"/>
      <c r="I147" s="41"/>
      <c r="J147" s="41">
        <f>[10]Elec!I27</f>
        <v>290.28346034423402</v>
      </c>
      <c r="K147" s="41">
        <f>[10]Elec!J27</f>
        <v>288.76896170596501</v>
      </c>
      <c r="L147" s="41">
        <f>[10]Elec!K27</f>
        <v>286.56359590299297</v>
      </c>
      <c r="M147" s="41">
        <f>[10]Elec!L27</f>
        <v>295.12139397080603</v>
      </c>
      <c r="N147" s="41"/>
      <c r="O147" s="41"/>
      <c r="P147" s="42"/>
      <c r="Q147" s="41"/>
    </row>
    <row r="148" spans="2:17" x14ac:dyDescent="0.35">
      <c r="C148" t="s">
        <v>8</v>
      </c>
      <c r="D148" s="41">
        <f>[10]Elec!C28</f>
        <v>0</v>
      </c>
      <c r="E148" s="41">
        <f>[10]Elec!D28</f>
        <v>0</v>
      </c>
      <c r="F148" s="41">
        <f>[10]Elec!E28</f>
        <v>0</v>
      </c>
      <c r="G148" s="41">
        <f>[10]Elec!F28</f>
        <v>0</v>
      </c>
      <c r="H148" s="41"/>
      <c r="I148" s="41"/>
      <c r="J148" s="41">
        <f>[10]Elec!I28</f>
        <v>0</v>
      </c>
      <c r="K148" s="41">
        <f>[10]Elec!J28</f>
        <v>0</v>
      </c>
      <c r="L148" s="41">
        <f>[10]Elec!K28</f>
        <v>0</v>
      </c>
      <c r="M148" s="41">
        <f>[10]Elec!L28</f>
        <v>0</v>
      </c>
      <c r="N148" s="41"/>
      <c r="O148" s="41"/>
      <c r="P148" s="42"/>
      <c r="Q148" s="41"/>
    </row>
    <row r="149" spans="2:17" x14ac:dyDescent="0.35">
      <c r="C149" t="s">
        <v>9</v>
      </c>
      <c r="D149" s="41">
        <f>[10]Elec!C29</f>
        <v>123.00039417370699</v>
      </c>
      <c r="E149" s="41">
        <f>[10]Elec!D29</f>
        <v>116.62403002770699</v>
      </c>
      <c r="F149" s="41">
        <f>[10]Elec!E29</f>
        <v>114.69157262735899</v>
      </c>
      <c r="G149" s="41">
        <f>[10]Elec!F29</f>
        <v>118.966254074228</v>
      </c>
      <c r="H149" s="41"/>
      <c r="I149" s="41"/>
      <c r="J149" s="41">
        <f>[10]Elec!I29</f>
        <v>119.139792540553</v>
      </c>
      <c r="K149" s="41">
        <f>[10]Elec!J29</f>
        <v>113.707901410125</v>
      </c>
      <c r="L149" s="41">
        <f>[10]Elec!K29</f>
        <v>116.45347825055801</v>
      </c>
      <c r="M149" s="41">
        <f>[10]Elec!L29</f>
        <v>154.717501944193</v>
      </c>
      <c r="N149" s="41"/>
      <c r="O149" s="41"/>
      <c r="P149" s="42"/>
      <c r="Q149" s="41"/>
    </row>
    <row r="150" spans="2:17" x14ac:dyDescent="0.35">
      <c r="C150" t="s">
        <v>10</v>
      </c>
      <c r="D150" s="41">
        <f>[10]Elec!C30</f>
        <v>0</v>
      </c>
      <c r="E150" s="41">
        <f>[10]Elec!D30</f>
        <v>0</v>
      </c>
      <c r="F150" s="41">
        <f>[10]Elec!E30</f>
        <v>0</v>
      </c>
      <c r="G150" s="41">
        <f>[10]Elec!F30</f>
        <v>0</v>
      </c>
      <c r="H150" s="41"/>
      <c r="I150" s="41"/>
      <c r="J150" s="41">
        <f>[10]Elec!I30</f>
        <v>0</v>
      </c>
      <c r="K150" s="41">
        <f>[10]Elec!J30</f>
        <v>0</v>
      </c>
      <c r="L150" s="41">
        <f>[10]Elec!K30</f>
        <v>0</v>
      </c>
      <c r="M150" s="41">
        <f>[10]Elec!L30</f>
        <v>0</v>
      </c>
      <c r="N150" s="41"/>
      <c r="O150" s="41"/>
      <c r="P150" s="42"/>
      <c r="Q150" s="41"/>
    </row>
    <row r="151" spans="2:17" x14ac:dyDescent="0.35">
      <c r="C151" t="s">
        <v>11</v>
      </c>
      <c r="D151" s="41">
        <f>[10]Elec!C31</f>
        <v>171.97022376830299</v>
      </c>
      <c r="E151" s="41">
        <f>[10]Elec!D31</f>
        <v>195.665726439228</v>
      </c>
      <c r="F151" s="41">
        <f>[10]Elec!E31</f>
        <v>231.90388037783299</v>
      </c>
      <c r="G151" s="41">
        <f>[10]Elec!F31</f>
        <v>254.050598038619</v>
      </c>
      <c r="H151" s="41"/>
      <c r="I151" s="41"/>
      <c r="J151" s="41">
        <f>[10]Elec!I31</f>
        <v>208.545506485668</v>
      </c>
      <c r="K151" s="41">
        <f>[10]Elec!J31</f>
        <v>354.862614343693</v>
      </c>
      <c r="L151" s="41">
        <f>[10]Elec!K31</f>
        <v>441.77791913607899</v>
      </c>
      <c r="M151" s="41">
        <f>[10]Elec!L31</f>
        <v>447.83750182314202</v>
      </c>
      <c r="N151" s="41"/>
      <c r="O151" s="41"/>
      <c r="P151" s="42"/>
      <c r="Q151" s="41"/>
    </row>
    <row r="152" spans="2:17" x14ac:dyDescent="0.35">
      <c r="C152" t="s">
        <v>12</v>
      </c>
      <c r="D152" s="41">
        <f>[10]Elec!C32</f>
        <v>116.963444292422</v>
      </c>
      <c r="E152" s="41">
        <f>[10]Elec!D32</f>
        <v>179.51431375436499</v>
      </c>
      <c r="F152" s="41">
        <f>[10]Elec!E32</f>
        <v>198.35296919631199</v>
      </c>
      <c r="G152" s="41">
        <f>[10]Elec!F32</f>
        <v>228.10038679060301</v>
      </c>
      <c r="H152" s="41"/>
      <c r="I152" s="41"/>
      <c r="J152" s="41">
        <f>[10]Elec!I32</f>
        <v>145.84477967911701</v>
      </c>
      <c r="K152" s="41">
        <f>[10]Elec!J32</f>
        <v>371.36787728310401</v>
      </c>
      <c r="L152" s="41">
        <f>[10]Elec!K32</f>
        <v>474.20538405496399</v>
      </c>
      <c r="M152" s="41">
        <f>[10]Elec!L32</f>
        <v>534.47689686327499</v>
      </c>
      <c r="N152" s="41"/>
      <c r="O152" s="41"/>
      <c r="P152" s="42"/>
      <c r="Q152" s="41"/>
    </row>
    <row r="153" spans="2:17" x14ac:dyDescent="0.35">
      <c r="C153" t="s">
        <v>13</v>
      </c>
      <c r="D153" s="41">
        <f>[10]Elec!C33</f>
        <v>31.898545454545399</v>
      </c>
      <c r="E153" s="41">
        <f>[10]Elec!D33</f>
        <v>60.163181818181798</v>
      </c>
      <c r="F153" s="41">
        <f>[10]Elec!E33</f>
        <v>86.937772727272701</v>
      </c>
      <c r="G153" s="41">
        <f>[10]Elec!F33</f>
        <v>102.82709090909</v>
      </c>
      <c r="H153" s="41"/>
      <c r="I153" s="41"/>
      <c r="J153" s="41">
        <f>[10]Elec!I33</f>
        <v>47.258272727272697</v>
      </c>
      <c r="K153" s="41">
        <f>[10]Elec!J33</f>
        <v>96.330636363636302</v>
      </c>
      <c r="L153" s="41">
        <f>[10]Elec!K33</f>
        <v>130.97468181818101</v>
      </c>
      <c r="M153" s="41">
        <f>[10]Elec!L33</f>
        <v>143.451818181818</v>
      </c>
      <c r="N153" s="41"/>
      <c r="O153" s="41"/>
      <c r="P153" s="42"/>
      <c r="Q153" s="41"/>
    </row>
    <row r="154" spans="2:17" x14ac:dyDescent="0.35">
      <c r="C154" t="s">
        <v>14</v>
      </c>
      <c r="D154" s="41">
        <f>[10]Elec!C34</f>
        <v>0</v>
      </c>
      <c r="E154" s="41">
        <f>[10]Elec!D34</f>
        <v>0</v>
      </c>
      <c r="F154" s="41">
        <f>[10]Elec!E34</f>
        <v>0</v>
      </c>
      <c r="G154" s="41">
        <f>[10]Elec!F34</f>
        <v>0</v>
      </c>
      <c r="H154" s="41"/>
      <c r="I154" s="41"/>
      <c r="J154" s="41">
        <f>[10]Elec!I34</f>
        <v>0</v>
      </c>
      <c r="K154" s="41">
        <f>[10]Elec!J34</f>
        <v>0</v>
      </c>
      <c r="L154" s="41">
        <f>[10]Elec!K34</f>
        <v>0</v>
      </c>
      <c r="M154" s="41">
        <f>[10]Elec!L34</f>
        <v>0</v>
      </c>
      <c r="N154" s="41"/>
      <c r="O154" s="41"/>
      <c r="P154" s="42"/>
      <c r="Q154" s="41"/>
    </row>
    <row r="155" spans="2:17" x14ac:dyDescent="0.35">
      <c r="C155" t="s">
        <v>15</v>
      </c>
      <c r="D155" s="41">
        <f>[10]Elec!C35</f>
        <v>32.711518664504801</v>
      </c>
      <c r="E155" s="41">
        <f>[10]Elec!D35</f>
        <v>40.308917486518503</v>
      </c>
      <c r="F155" s="41">
        <f>[10]Elec!E35</f>
        <v>53.795178341078199</v>
      </c>
      <c r="G155" s="41">
        <f>[10]Elec!F35</f>
        <v>70.541904776024893</v>
      </c>
      <c r="H155" s="41"/>
      <c r="I155" s="41"/>
      <c r="J155" s="41">
        <f>[10]Elec!I35</f>
        <v>36.779025673428798</v>
      </c>
      <c r="K155" s="41">
        <f>[10]Elec!J35</f>
        <v>112.039262627448</v>
      </c>
      <c r="L155" s="41">
        <f>[10]Elec!K35</f>
        <v>183.04485167619401</v>
      </c>
      <c r="M155" s="41">
        <f>[10]Elec!L35</f>
        <v>219.65840572305601</v>
      </c>
      <c r="N155" s="41"/>
      <c r="O155" s="41"/>
      <c r="P155" s="42"/>
      <c r="Q155" s="41"/>
    </row>
    <row r="156" spans="2:17" x14ac:dyDescent="0.35">
      <c r="C156" t="s">
        <v>46</v>
      </c>
      <c r="D156" s="41">
        <f>[10]Elec!C36</f>
        <v>71.006757358744807</v>
      </c>
      <c r="E156" s="41">
        <f>[10]Elec!D36</f>
        <v>61.9339648432587</v>
      </c>
      <c r="F156" s="41">
        <f>[10]Elec!E36</f>
        <v>54.731795297494898</v>
      </c>
      <c r="G156" s="41">
        <f>[10]Elec!F36</f>
        <v>48.7616160592315</v>
      </c>
      <c r="H156" s="41"/>
      <c r="I156" s="41"/>
      <c r="J156" s="41">
        <f>[10]Elec!I36</f>
        <v>70.056819956654493</v>
      </c>
      <c r="K156" s="41">
        <f>[10]Elec!J36</f>
        <v>61.287598221755204</v>
      </c>
      <c r="L156" s="41">
        <f>[10]Elec!K36</f>
        <v>55.268685777703702</v>
      </c>
      <c r="M156" s="41">
        <f>[10]Elec!L36</f>
        <v>48.624351560788803</v>
      </c>
      <c r="N156" s="41"/>
      <c r="O156" s="41"/>
      <c r="P156" s="42"/>
      <c r="Q156" s="41"/>
    </row>
    <row r="157" spans="2:17" x14ac:dyDescent="0.35">
      <c r="B157" t="s">
        <v>60</v>
      </c>
      <c r="C157" t="s">
        <v>0</v>
      </c>
      <c r="D157" s="41">
        <f>[11]Elec!C20</f>
        <v>92.729566999999989</v>
      </c>
      <c r="E157" s="41">
        <f>[11]Elec!D20</f>
        <v>92.729566999999989</v>
      </c>
      <c r="F157" s="41">
        <f>[11]Elec!E20</f>
        <v>92.729566999999989</v>
      </c>
      <c r="G157" s="41"/>
      <c r="H157" s="41"/>
      <c r="I157" s="41"/>
      <c r="J157" s="41">
        <f>[11]Elec!I20</f>
        <v>92.729566999999989</v>
      </c>
      <c r="K157" s="41">
        <f>[11]Elec!J20</f>
        <v>92.729566999999989</v>
      </c>
      <c r="L157" s="41">
        <f>[11]Elec!K20</f>
        <v>92.729566999999989</v>
      </c>
      <c r="M157" s="41"/>
      <c r="N157" s="41"/>
      <c r="O157" s="41"/>
      <c r="P157" s="42"/>
      <c r="Q157" s="41"/>
    </row>
    <row r="158" spans="2:17" x14ac:dyDescent="0.35">
      <c r="C158" t="s">
        <v>1</v>
      </c>
      <c r="D158" s="41">
        <f>[11]Elec!C21</f>
        <v>3.6349999982261525</v>
      </c>
      <c r="E158" s="41">
        <f>[11]Elec!D21</f>
        <v>3.6349999985104562</v>
      </c>
      <c r="F158" s="41">
        <f>[11]Elec!E21</f>
        <v>3.6349999987951662</v>
      </c>
      <c r="G158" s="41"/>
      <c r="H158" s="41"/>
      <c r="I158" s="41"/>
      <c r="J158" s="41">
        <f>[11]Elec!I21</f>
        <v>3.6349999956903796</v>
      </c>
      <c r="K158" s="41">
        <f>[11]Elec!J21</f>
        <v>3.6349999935104549</v>
      </c>
      <c r="L158" s="41">
        <f>[11]Elec!K21</f>
        <v>3.6349999930305739</v>
      </c>
      <c r="M158" s="41"/>
      <c r="N158" s="41"/>
      <c r="O158" s="41"/>
      <c r="P158" s="42"/>
      <c r="Q158" s="41"/>
    </row>
    <row r="159" spans="2:17" x14ac:dyDescent="0.35">
      <c r="C159" t="s">
        <v>2</v>
      </c>
      <c r="D159" s="41">
        <f>[11]Elec!C22</f>
        <v>80.639915977832516</v>
      </c>
      <c r="E159" s="41">
        <f>[11]Elec!D22</f>
        <v>80.639915977832516</v>
      </c>
      <c r="F159" s="41">
        <f>[11]Elec!E22</f>
        <v>80.639915977832516</v>
      </c>
      <c r="G159" s="41"/>
      <c r="H159" s="41"/>
      <c r="I159" s="41"/>
      <c r="J159" s="41">
        <f>[11]Elec!I22</f>
        <v>80.639915977832516</v>
      </c>
      <c r="K159" s="41">
        <f>[11]Elec!J22</f>
        <v>80.639915977832516</v>
      </c>
      <c r="L159" s="41">
        <f>[11]Elec!K22</f>
        <v>80.639915977832516</v>
      </c>
      <c r="M159" s="41"/>
      <c r="N159" s="41"/>
      <c r="O159" s="41"/>
      <c r="P159" s="42"/>
      <c r="Q159" s="41"/>
    </row>
    <row r="160" spans="2:17" x14ac:dyDescent="0.35">
      <c r="C160" t="s">
        <v>3</v>
      </c>
      <c r="D160" s="41">
        <f>[11]Elec!C23</f>
        <v>6.7501767898557921</v>
      </c>
      <c r="E160" s="41">
        <f>[11]Elec!D23</f>
        <v>6.8388518306217732</v>
      </c>
      <c r="F160" s="41">
        <f>[11]Elec!E23</f>
        <v>6.922877540579246</v>
      </c>
      <c r="G160" s="41"/>
      <c r="H160" s="41"/>
      <c r="I160" s="41"/>
      <c r="J160" s="41">
        <f>[11]Elec!I23</f>
        <v>6.7365587675112302</v>
      </c>
      <c r="K160" s="41">
        <f>[11]Elec!J23</f>
        <v>6.8113554951356194</v>
      </c>
      <c r="L160" s="41">
        <f>[11]Elec!K23</f>
        <v>6.7977059031898603</v>
      </c>
      <c r="M160" s="41"/>
      <c r="N160" s="41"/>
      <c r="O160" s="41"/>
      <c r="P160" s="42"/>
      <c r="Q160" s="41"/>
    </row>
    <row r="161" spans="2:17" x14ac:dyDescent="0.35">
      <c r="C161" t="s">
        <v>4</v>
      </c>
      <c r="D161" s="41">
        <f>[11]Elec!C24</f>
        <v>1.9309375545923761E-8</v>
      </c>
      <c r="E161" s="41">
        <f>[11]Elec!D24</f>
        <v>5.7644002085719566E-8</v>
      </c>
      <c r="F161" s="41">
        <f>[11]Elec!E24</f>
        <v>0.55913508358823483</v>
      </c>
      <c r="G161" s="41"/>
      <c r="H161" s="41"/>
      <c r="I161" s="41"/>
      <c r="J161" s="41">
        <f>[11]Elec!I24</f>
        <v>1.1022691407691434E-2</v>
      </c>
      <c r="K161" s="41">
        <f>[11]Elec!J24</f>
        <v>0.81379897591603045</v>
      </c>
      <c r="L161" s="41">
        <f>[11]Elec!K24</f>
        <v>0.81379897746782381</v>
      </c>
      <c r="M161" s="41"/>
      <c r="N161" s="41"/>
      <c r="O161" s="41"/>
      <c r="P161" s="42"/>
      <c r="Q161" s="41"/>
    </row>
    <row r="162" spans="2:17" x14ac:dyDescent="0.35">
      <c r="C162" t="s">
        <v>5</v>
      </c>
      <c r="D162" s="41">
        <f>[11]Elec!C25</f>
        <v>168.43618691863762</v>
      </c>
      <c r="E162" s="41">
        <f>[11]Elec!D25</f>
        <v>117.29434732651447</v>
      </c>
      <c r="F162" s="41">
        <f>[11]Elec!E25</f>
        <v>99.383530149796997</v>
      </c>
      <c r="G162" s="41"/>
      <c r="H162" s="41"/>
      <c r="I162" s="41"/>
      <c r="J162" s="41">
        <f>[11]Elec!I25</f>
        <v>149.5782349747206</v>
      </c>
      <c r="K162" s="41">
        <f>[11]Elec!J25</f>
        <v>79.959350863392757</v>
      </c>
      <c r="L162" s="41">
        <f>[11]Elec!K25</f>
        <v>27.116266740138077</v>
      </c>
      <c r="M162" s="41"/>
      <c r="N162" s="41"/>
      <c r="O162" s="41"/>
      <c r="P162" s="42"/>
      <c r="Q162" s="41"/>
    </row>
    <row r="163" spans="2:17" x14ac:dyDescent="0.35">
      <c r="C163" t="s">
        <v>6</v>
      </c>
      <c r="D163" s="41">
        <f>[11]Elec!C26</f>
        <v>1.2418978265276093E-6</v>
      </c>
      <c r="E163" s="41">
        <f>[11]Elec!D26</f>
        <v>2.0912189665239305E-6</v>
      </c>
      <c r="F163" s="41">
        <f>[11]Elec!E26</f>
        <v>2.5928664772347205E-6</v>
      </c>
      <c r="G163" s="41"/>
      <c r="H163" s="41"/>
      <c r="I163" s="41"/>
      <c r="J163" s="41">
        <f>[11]Elec!I26</f>
        <v>8.2222263479238826</v>
      </c>
      <c r="K163" s="41">
        <f>[11]Elec!J26</f>
        <v>28.325876077096609</v>
      </c>
      <c r="L163" s="41">
        <f>[11]Elec!K26</f>
        <v>28.325876482524063</v>
      </c>
      <c r="M163" s="41"/>
      <c r="N163" s="41"/>
      <c r="O163" s="41"/>
      <c r="P163" s="42"/>
      <c r="Q163" s="41"/>
    </row>
    <row r="164" spans="2:17" x14ac:dyDescent="0.35">
      <c r="C164" t="s">
        <v>7</v>
      </c>
      <c r="D164" s="41">
        <f>[11]Elec!C27</f>
        <v>260.42335991022219</v>
      </c>
      <c r="E164" s="41">
        <f>[11]Elec!D27</f>
        <v>281.06605523238647</v>
      </c>
      <c r="F164" s="41">
        <f>[11]Elec!E27</f>
        <v>335.12538743400125</v>
      </c>
      <c r="G164" s="41"/>
      <c r="H164" s="41"/>
      <c r="I164" s="41"/>
      <c r="J164" s="41">
        <f>[11]Elec!I27</f>
        <v>275.15462874822202</v>
      </c>
      <c r="K164" s="41">
        <f>[11]Elec!J27</f>
        <v>282.07284584912156</v>
      </c>
      <c r="L164" s="41">
        <f>[11]Elec!K27</f>
        <v>272.52700874670546</v>
      </c>
      <c r="M164" s="41"/>
      <c r="N164" s="41"/>
      <c r="O164" s="41"/>
      <c r="P164" s="42"/>
      <c r="Q164" s="41"/>
    </row>
    <row r="165" spans="2:17" x14ac:dyDescent="0.35">
      <c r="C165" t="s">
        <v>8</v>
      </c>
      <c r="D165" s="41">
        <f>[11]Elec!C28</f>
        <v>5.7698901911668654E-7</v>
      </c>
      <c r="E165" s="41">
        <f>[11]Elec!D28</f>
        <v>1.9905657400393335E-6</v>
      </c>
      <c r="F165" s="41">
        <f>[11]Elec!E28</f>
        <v>3.0769518352091593E-6</v>
      </c>
      <c r="G165" s="41"/>
      <c r="H165" s="41"/>
      <c r="I165" s="41"/>
      <c r="J165" s="41">
        <f>[11]Elec!I28</f>
        <v>8.8577820419857539E-2</v>
      </c>
      <c r="K165" s="41">
        <f>[11]Elec!J28</f>
        <v>8.858048280376192E-2</v>
      </c>
      <c r="L165" s="41">
        <f>[11]Elec!K28</f>
        <v>8.858086308394314E-2</v>
      </c>
      <c r="M165" s="41"/>
      <c r="N165" s="41"/>
      <c r="O165" s="41"/>
      <c r="P165" s="42"/>
      <c r="Q165" s="41"/>
    </row>
    <row r="166" spans="2:17" x14ac:dyDescent="0.35">
      <c r="C166" t="s">
        <v>9</v>
      </c>
      <c r="D166" s="41">
        <f>[11]Elec!C29</f>
        <v>179.1110168987791</v>
      </c>
      <c r="E166" s="41">
        <f>[11]Elec!D29</f>
        <v>171.48285561078285</v>
      </c>
      <c r="F166" s="41">
        <f>[11]Elec!E29</f>
        <v>155.96250743787201</v>
      </c>
      <c r="G166" s="41"/>
      <c r="H166" s="41"/>
      <c r="I166" s="41"/>
      <c r="J166" s="41">
        <f>[11]Elec!I29</f>
        <v>192.72283308722137</v>
      </c>
      <c r="K166" s="41">
        <f>[11]Elec!J29</f>
        <v>187.88735429252657</v>
      </c>
      <c r="L166" s="41">
        <f>[11]Elec!K29</f>
        <v>176.95314942680204</v>
      </c>
      <c r="M166" s="41"/>
      <c r="N166" s="41"/>
      <c r="O166" s="41"/>
      <c r="P166" s="42"/>
      <c r="Q166" s="41"/>
    </row>
    <row r="167" spans="2:17" x14ac:dyDescent="0.35">
      <c r="C167" t="s">
        <v>10</v>
      </c>
      <c r="D167" s="41">
        <f>[11]Elec!C30</f>
        <v>0</v>
      </c>
      <c r="E167" s="41">
        <f>[11]Elec!D30</f>
        <v>0</v>
      </c>
      <c r="F167" s="41">
        <f>[11]Elec!E30</f>
        <v>0</v>
      </c>
      <c r="G167" s="41"/>
      <c r="H167" s="41"/>
      <c r="I167" s="41"/>
      <c r="J167" s="41">
        <f>[11]Elec!I30</f>
        <v>0</v>
      </c>
      <c r="K167" s="41">
        <f>[11]Elec!J30</f>
        <v>0</v>
      </c>
      <c r="L167" s="41">
        <f>[11]Elec!K30</f>
        <v>0</v>
      </c>
      <c r="M167" s="41"/>
      <c r="N167" s="41"/>
      <c r="O167" s="41"/>
      <c r="P167" s="42"/>
      <c r="Q167" s="41"/>
    </row>
    <row r="168" spans="2:17" x14ac:dyDescent="0.35">
      <c r="C168" t="s">
        <v>11</v>
      </c>
      <c r="D168" s="41">
        <f>[11]Elec!C31</f>
        <v>164.80636598828698</v>
      </c>
      <c r="E168" s="41">
        <f>[11]Elec!D31</f>
        <v>184.12636757226241</v>
      </c>
      <c r="F168" s="41">
        <f>[11]Elec!E31</f>
        <v>182.02775702012428</v>
      </c>
      <c r="G168" s="41"/>
      <c r="H168" s="41"/>
      <c r="I168" s="41"/>
      <c r="J168" s="41">
        <f>[11]Elec!I31</f>
        <v>165.67653345610333</v>
      </c>
      <c r="K168" s="41">
        <f>[11]Elec!J31</f>
        <v>184.73194521467417</v>
      </c>
      <c r="L168" s="41">
        <f>[11]Elec!K31</f>
        <v>340.42694529356226</v>
      </c>
      <c r="M168" s="41"/>
      <c r="N168" s="41"/>
      <c r="O168" s="41"/>
      <c r="P168" s="42"/>
      <c r="Q168" s="41"/>
    </row>
    <row r="169" spans="2:17" x14ac:dyDescent="0.35">
      <c r="C169" t="s">
        <v>12</v>
      </c>
      <c r="D169" s="41">
        <f>[11]Elec!C32</f>
        <v>142.42853971813042</v>
      </c>
      <c r="E169" s="41">
        <f>[11]Elec!D32</f>
        <v>147.51129778015445</v>
      </c>
      <c r="F169" s="41">
        <f>[11]Elec!E32</f>
        <v>148.81408177038017</v>
      </c>
      <c r="G169" s="41"/>
      <c r="H169" s="41"/>
      <c r="I169" s="41"/>
      <c r="J169" s="41">
        <f>[11]Elec!I32</f>
        <v>136.92552040745565</v>
      </c>
      <c r="K169" s="41">
        <f>[11]Elec!J32</f>
        <v>144.50091592568674</v>
      </c>
      <c r="L169" s="41">
        <f>[11]Elec!K32</f>
        <v>259.05220896779764</v>
      </c>
      <c r="M169" s="41"/>
      <c r="N169" s="41"/>
      <c r="O169" s="41"/>
      <c r="P169" s="42"/>
      <c r="Q169" s="41"/>
    </row>
    <row r="170" spans="2:17" x14ac:dyDescent="0.35">
      <c r="C170" t="s">
        <v>13</v>
      </c>
      <c r="D170" s="41">
        <f>[11]Elec!C33</f>
        <v>56.933423151818062</v>
      </c>
      <c r="E170" s="41">
        <f>[11]Elec!D33</f>
        <v>78.904113759338003</v>
      </c>
      <c r="F170" s="41">
        <f>[11]Elec!E33</f>
        <v>100.88394021978783</v>
      </c>
      <c r="G170" s="41"/>
      <c r="H170" s="41"/>
      <c r="I170" s="41"/>
      <c r="J170" s="41">
        <f>[11]Elec!I33</f>
        <v>64.613914515791791</v>
      </c>
      <c r="K170" s="41">
        <f>[11]Elec!J33</f>
        <v>98.360992806889485</v>
      </c>
      <c r="L170" s="41">
        <f>[11]Elec!K33</f>
        <v>123.24841439537354</v>
      </c>
      <c r="M170" s="41"/>
      <c r="N170" s="41"/>
      <c r="O170" s="41"/>
      <c r="P170" s="42"/>
      <c r="Q170" s="41"/>
    </row>
    <row r="171" spans="2:17" x14ac:dyDescent="0.35">
      <c r="C171" t="s">
        <v>14</v>
      </c>
      <c r="D171" s="41">
        <f>[11]Elec!C34</f>
        <v>1.1105215645072511E-6</v>
      </c>
      <c r="E171" s="41">
        <f>[11]Elec!D34</f>
        <v>1.8584365547843236E-6</v>
      </c>
      <c r="F171" s="41">
        <f>[11]Elec!E34</f>
        <v>2.2894266000360709E-6</v>
      </c>
      <c r="G171" s="41"/>
      <c r="H171" s="41"/>
      <c r="I171" s="41"/>
      <c r="J171" s="41">
        <f>[11]Elec!I34</f>
        <v>9.8948978021159285E-7</v>
      </c>
      <c r="K171" s="41">
        <f>[11]Elec!J34</f>
        <v>2.2837242967497038E-2</v>
      </c>
      <c r="L171" s="41">
        <f>[11]Elec!K34</f>
        <v>2.2837619867006238E-2</v>
      </c>
      <c r="M171" s="41"/>
      <c r="N171" s="41"/>
      <c r="O171" s="41"/>
      <c r="P171" s="42"/>
      <c r="Q171" s="41"/>
    </row>
    <row r="172" spans="2:17" x14ac:dyDescent="0.35">
      <c r="C172" t="s">
        <v>15</v>
      </c>
      <c r="D172" s="41">
        <f>[11]Elec!C35</f>
        <v>50.394700656850269</v>
      </c>
      <c r="E172" s="41">
        <f>[11]Elec!D35</f>
        <v>52.528848426433129</v>
      </c>
      <c r="F172" s="41">
        <f>[11]Elec!E35</f>
        <v>54.793957682024143</v>
      </c>
      <c r="G172" s="41"/>
      <c r="H172" s="41"/>
      <c r="I172" s="41"/>
      <c r="J172" s="41">
        <f>[11]Elec!I35</f>
        <v>50.394700359051569</v>
      </c>
      <c r="K172" s="41">
        <f>[11]Elec!J35</f>
        <v>72.403019993497537</v>
      </c>
      <c r="L172" s="41">
        <f>[11]Elec!K35</f>
        <v>154.77529108342549</v>
      </c>
      <c r="M172" s="41"/>
      <c r="N172" s="41"/>
      <c r="O172" s="41"/>
      <c r="P172" s="42"/>
      <c r="Q172" s="41"/>
    </row>
    <row r="173" spans="2:17" x14ac:dyDescent="0.35">
      <c r="C173" t="s">
        <v>46</v>
      </c>
      <c r="D173" s="41">
        <f>[11]Elec!C36</f>
        <v>0</v>
      </c>
      <c r="E173" s="41">
        <f>[11]Elec!D36</f>
        <v>0</v>
      </c>
      <c r="F173" s="41">
        <f>[11]Elec!E36</f>
        <v>0</v>
      </c>
      <c r="G173" s="41"/>
      <c r="H173" s="41"/>
      <c r="I173" s="41"/>
      <c r="J173" s="41">
        <f>[11]Elec!I36</f>
        <v>0</v>
      </c>
      <c r="K173" s="41">
        <f>[11]Elec!J36</f>
        <v>0</v>
      </c>
      <c r="L173" s="41">
        <f>[11]Elec!K36</f>
        <v>0</v>
      </c>
      <c r="M173" s="41"/>
      <c r="N173" s="41"/>
      <c r="O173" s="41"/>
      <c r="P173" s="42"/>
      <c r="Q173" s="41"/>
    </row>
    <row r="174" spans="2:17" x14ac:dyDescent="0.35">
      <c r="B174" t="s">
        <v>61</v>
      </c>
      <c r="C174" t="s">
        <v>0</v>
      </c>
      <c r="D174" s="41">
        <f>[12]Elec!C20</f>
        <v>96</v>
      </c>
      <c r="E174" s="41">
        <f>[12]Elec!D20</f>
        <v>95</v>
      </c>
      <c r="F174" s="41">
        <f>[12]Elec!E20</f>
        <v>94</v>
      </c>
      <c r="G174" s="41">
        <f>[12]Elec!F20</f>
        <v>94</v>
      </c>
      <c r="H174" s="41">
        <f>[12]Elec!G20</f>
        <v>92.5</v>
      </c>
      <c r="I174" s="41">
        <f>[12]Elec!H20</f>
        <v>91</v>
      </c>
      <c r="J174" s="41">
        <f>[12]Elec!O20</f>
        <v>96</v>
      </c>
      <c r="K174" s="41">
        <f>[12]Elec!P20</f>
        <v>95</v>
      </c>
      <c r="L174" s="41">
        <f>[12]Elec!Q20</f>
        <v>94</v>
      </c>
      <c r="M174" s="41">
        <f>[12]Elec!R20</f>
        <v>94</v>
      </c>
      <c r="N174" s="41">
        <f>[12]Elec!S20</f>
        <v>94</v>
      </c>
      <c r="O174" s="41">
        <f>[12]Elec!T20</f>
        <v>94</v>
      </c>
      <c r="P174" s="42"/>
      <c r="Q174" s="41"/>
    </row>
    <row r="175" spans="2:17" x14ac:dyDescent="0.35">
      <c r="C175" t="s">
        <v>1</v>
      </c>
      <c r="D175" s="41">
        <f>[12]Elec!C21</f>
        <v>0</v>
      </c>
      <c r="E175" s="41">
        <f>[12]Elec!D21</f>
        <v>0</v>
      </c>
      <c r="F175" s="41">
        <f>[12]Elec!E21</f>
        <v>0</v>
      </c>
      <c r="G175" s="41">
        <f>[12]Elec!F21</f>
        <v>0</v>
      </c>
      <c r="H175" s="41">
        <f>[12]Elec!G21</f>
        <v>0.5</v>
      </c>
      <c r="I175" s="41">
        <f>[12]Elec!H21</f>
        <v>1</v>
      </c>
      <c r="J175" s="41">
        <f>[12]Elec!O21</f>
        <v>0</v>
      </c>
      <c r="K175" s="41">
        <f>[12]Elec!P21</f>
        <v>1</v>
      </c>
      <c r="L175" s="41">
        <f>[12]Elec!Q21</f>
        <v>1</v>
      </c>
      <c r="M175" s="41">
        <f>[12]Elec!R21</f>
        <v>1</v>
      </c>
      <c r="N175" s="41">
        <f>[12]Elec!S21</f>
        <v>1</v>
      </c>
      <c r="O175" s="41">
        <f>[12]Elec!T21</f>
        <v>1</v>
      </c>
      <c r="P175" s="42"/>
      <c r="Q175" s="41"/>
    </row>
    <row r="176" spans="2:17" x14ac:dyDescent="0.35">
      <c r="C176" t="s">
        <v>2</v>
      </c>
      <c r="D176" s="41">
        <f>[12]Elec!C22</f>
        <v>84</v>
      </c>
      <c r="E176" s="41">
        <f>[12]Elec!D22</f>
        <v>85</v>
      </c>
      <c r="F176" s="41">
        <f>[12]Elec!E22</f>
        <v>85</v>
      </c>
      <c r="G176" s="41">
        <f>[12]Elec!F22</f>
        <v>85</v>
      </c>
      <c r="H176" s="41">
        <f>[12]Elec!G22</f>
        <v>85</v>
      </c>
      <c r="I176" s="41">
        <f>[12]Elec!H22</f>
        <v>85</v>
      </c>
      <c r="J176" s="41">
        <f>[12]Elec!O22</f>
        <v>84</v>
      </c>
      <c r="K176" s="41">
        <f>[12]Elec!P22</f>
        <v>85</v>
      </c>
      <c r="L176" s="41">
        <f>[12]Elec!Q22</f>
        <v>85</v>
      </c>
      <c r="M176" s="41">
        <f>[12]Elec!R22</f>
        <v>85</v>
      </c>
      <c r="N176" s="41">
        <f>[12]Elec!S22</f>
        <v>85</v>
      </c>
      <c r="O176" s="41">
        <f>[12]Elec!T22</f>
        <v>85</v>
      </c>
      <c r="P176" s="42"/>
      <c r="Q176" s="41"/>
    </row>
    <row r="177" spans="3:17" x14ac:dyDescent="0.35">
      <c r="C177" t="s">
        <v>3</v>
      </c>
      <c r="D177" s="41">
        <f>[12]Elec!C23</f>
        <v>8.5</v>
      </c>
      <c r="E177" s="41">
        <f>[12]Elec!D23</f>
        <v>8</v>
      </c>
      <c r="F177" s="41">
        <f>[12]Elec!E23</f>
        <v>8</v>
      </c>
      <c r="G177" s="41">
        <f>[12]Elec!F23</f>
        <v>8</v>
      </c>
      <c r="H177" s="41">
        <f>[12]Elec!G23</f>
        <v>6</v>
      </c>
      <c r="I177" s="41">
        <f>[12]Elec!H23</f>
        <v>4</v>
      </c>
      <c r="J177" s="41">
        <f>[12]Elec!O23</f>
        <v>8.5</v>
      </c>
      <c r="K177" s="41">
        <f>[12]Elec!P23</f>
        <v>8</v>
      </c>
      <c r="L177" s="41">
        <f>[12]Elec!Q23</f>
        <v>6</v>
      </c>
      <c r="M177" s="41">
        <f>[12]Elec!R23</f>
        <v>6</v>
      </c>
      <c r="N177" s="41">
        <f>[12]Elec!S23</f>
        <v>5</v>
      </c>
      <c r="O177" s="41">
        <f>[12]Elec!T23</f>
        <v>4</v>
      </c>
      <c r="P177" s="42"/>
      <c r="Q177" s="41"/>
    </row>
    <row r="178" spans="3:17" x14ac:dyDescent="0.35">
      <c r="C178" t="s">
        <v>4</v>
      </c>
      <c r="D178" s="41">
        <f>[12]Elec!C24</f>
        <v>0</v>
      </c>
      <c r="E178" s="41">
        <f>[12]Elec!D24</f>
        <v>0</v>
      </c>
      <c r="F178" s="41">
        <f>[12]Elec!E24</f>
        <v>0</v>
      </c>
      <c r="G178" s="41">
        <f>[12]Elec!F24</f>
        <v>0</v>
      </c>
      <c r="H178" s="41">
        <f>[12]Elec!G24</f>
        <v>0</v>
      </c>
      <c r="I178" s="41">
        <f>[12]Elec!H24</f>
        <v>0</v>
      </c>
      <c r="J178" s="41">
        <f>[12]Elec!O24</f>
        <v>0</v>
      </c>
      <c r="K178" s="41">
        <f>[12]Elec!P24</f>
        <v>0</v>
      </c>
      <c r="L178" s="41">
        <f>[12]Elec!Q24</f>
        <v>0</v>
      </c>
      <c r="M178" s="41">
        <f>[12]Elec!R24</f>
        <v>0</v>
      </c>
      <c r="N178" s="41">
        <f>[12]Elec!S24</f>
        <v>0</v>
      </c>
      <c r="O178" s="41">
        <f>[12]Elec!T24</f>
        <v>0</v>
      </c>
      <c r="P178" s="42"/>
      <c r="Q178" s="41"/>
    </row>
    <row r="179" spans="3:17" x14ac:dyDescent="0.35">
      <c r="C179" t="s">
        <v>5</v>
      </c>
      <c r="D179" s="41">
        <f>[12]Elec!C25</f>
        <v>176</v>
      </c>
      <c r="E179" s="41">
        <f>[12]Elec!D25</f>
        <v>120</v>
      </c>
      <c r="F179" s="41">
        <f>[12]Elec!E25</f>
        <v>102</v>
      </c>
      <c r="G179" s="41">
        <f>[12]Elec!F25</f>
        <v>79</v>
      </c>
      <c r="H179" s="41">
        <f>[12]Elec!G25</f>
        <v>72</v>
      </c>
      <c r="I179" s="41">
        <f>[12]Elec!H25</f>
        <v>65</v>
      </c>
      <c r="J179" s="41">
        <f>[12]Elec!O25</f>
        <v>172</v>
      </c>
      <c r="K179" s="41">
        <f>[12]Elec!P25</f>
        <v>108</v>
      </c>
      <c r="L179" s="41">
        <f>[12]Elec!Q25</f>
        <v>77</v>
      </c>
      <c r="M179" s="41">
        <f>[12]Elec!R25</f>
        <v>64</v>
      </c>
      <c r="N179" s="41">
        <f>[12]Elec!S25</f>
        <v>58.5</v>
      </c>
      <c r="O179" s="41">
        <f>[12]Elec!T25</f>
        <v>53</v>
      </c>
      <c r="P179" s="42"/>
      <c r="Q179" s="41"/>
    </row>
    <row r="180" spans="3:17" x14ac:dyDescent="0.35">
      <c r="C180" t="s">
        <v>6</v>
      </c>
      <c r="D180" s="41">
        <f>[12]Elec!C26</f>
        <v>0</v>
      </c>
      <c r="E180" s="41">
        <f>[12]Elec!D26</f>
        <v>0</v>
      </c>
      <c r="F180" s="41">
        <f>[12]Elec!E26</f>
        <v>0</v>
      </c>
      <c r="G180" s="41">
        <f>[12]Elec!F26</f>
        <v>0</v>
      </c>
      <c r="H180" s="41">
        <f>[12]Elec!G26</f>
        <v>0</v>
      </c>
      <c r="I180" s="41">
        <f>[12]Elec!H26</f>
        <v>0</v>
      </c>
      <c r="J180" s="41">
        <f>[12]Elec!O26</f>
        <v>0</v>
      </c>
      <c r="K180" s="41">
        <f>[12]Elec!P26</f>
        <v>0</v>
      </c>
      <c r="L180" s="41">
        <f>[12]Elec!Q26</f>
        <v>0</v>
      </c>
      <c r="M180" s="41">
        <f>[12]Elec!R26</f>
        <v>0</v>
      </c>
      <c r="N180" s="41">
        <f>[12]Elec!S26</f>
        <v>0</v>
      </c>
      <c r="O180" s="41">
        <f>[12]Elec!T26</f>
        <v>0</v>
      </c>
      <c r="P180" s="42"/>
      <c r="Q180" s="41"/>
    </row>
    <row r="181" spans="3:17" x14ac:dyDescent="0.35">
      <c r="C181" t="s">
        <v>7</v>
      </c>
      <c r="D181" s="41">
        <f>[12]Elec!C27</f>
        <v>313</v>
      </c>
      <c r="E181" s="41">
        <f>[12]Elec!D27</f>
        <v>359</v>
      </c>
      <c r="F181" s="41">
        <f>[12]Elec!E27</f>
        <v>366</v>
      </c>
      <c r="G181" s="41">
        <f>[12]Elec!F27</f>
        <v>378</v>
      </c>
      <c r="H181" s="41">
        <f>[12]Elec!G27</f>
        <v>391</v>
      </c>
      <c r="I181" s="41">
        <f>[12]Elec!H27</f>
        <v>404</v>
      </c>
      <c r="J181" s="41">
        <f>[12]Elec!O27</f>
        <v>312.5</v>
      </c>
      <c r="K181" s="41">
        <f>[12]Elec!P27</f>
        <v>335</v>
      </c>
      <c r="L181" s="41">
        <f>[12]Elec!Q27</f>
        <v>316</v>
      </c>
      <c r="M181" s="41">
        <f>[12]Elec!R27</f>
        <v>344</v>
      </c>
      <c r="N181" s="41">
        <f>[12]Elec!S27</f>
        <v>395</v>
      </c>
      <c r="O181" s="41">
        <f>[12]Elec!T27</f>
        <v>446</v>
      </c>
      <c r="P181" s="42"/>
      <c r="Q181" s="41"/>
    </row>
    <row r="182" spans="3:17" x14ac:dyDescent="0.35">
      <c r="C182" t="s">
        <v>8</v>
      </c>
      <c r="D182" s="41">
        <f>[12]Elec!C28</f>
        <v>0.5</v>
      </c>
      <c r="E182" s="41">
        <f>[12]Elec!D28</f>
        <v>1</v>
      </c>
      <c r="F182" s="41">
        <f>[12]Elec!E28</f>
        <v>1</v>
      </c>
      <c r="G182" s="41">
        <f>[12]Elec!F28</f>
        <v>1</v>
      </c>
      <c r="H182" s="41">
        <f>[12]Elec!G28</f>
        <v>1</v>
      </c>
      <c r="I182" s="41">
        <f>[12]Elec!H28</f>
        <v>1</v>
      </c>
      <c r="J182" s="41">
        <f>[12]Elec!O28</f>
        <v>0.5</v>
      </c>
      <c r="K182" s="41">
        <f>[12]Elec!P28</f>
        <v>1</v>
      </c>
      <c r="L182" s="41">
        <f>[12]Elec!Q28</f>
        <v>1</v>
      </c>
      <c r="M182" s="41">
        <f>[12]Elec!R28</f>
        <v>1</v>
      </c>
      <c r="N182" s="41">
        <f>[12]Elec!S28</f>
        <v>1</v>
      </c>
      <c r="O182" s="41">
        <f>[12]Elec!T28</f>
        <v>1</v>
      </c>
      <c r="P182" s="42"/>
      <c r="Q182" s="41"/>
    </row>
    <row r="183" spans="3:17" x14ac:dyDescent="0.35">
      <c r="C183" t="s">
        <v>9</v>
      </c>
      <c r="D183" s="41">
        <f>[12]Elec!C29</f>
        <v>142.5</v>
      </c>
      <c r="E183" s="41">
        <f>[12]Elec!D29</f>
        <v>143</v>
      </c>
      <c r="F183" s="41">
        <f>[12]Elec!E29</f>
        <v>140</v>
      </c>
      <c r="G183" s="41">
        <f>[12]Elec!F29</f>
        <v>145</v>
      </c>
      <c r="H183" s="41">
        <f>[12]Elec!G29</f>
        <v>151.5</v>
      </c>
      <c r="I183" s="41">
        <f>[12]Elec!H29</f>
        <v>158</v>
      </c>
      <c r="J183" s="41">
        <f>[12]Elec!O29</f>
        <v>142.5</v>
      </c>
      <c r="K183" s="41">
        <f>[12]Elec!P29</f>
        <v>141</v>
      </c>
      <c r="L183" s="41">
        <f>[12]Elec!Q29</f>
        <v>139</v>
      </c>
      <c r="M183" s="41">
        <f>[12]Elec!R29</f>
        <v>163</v>
      </c>
      <c r="N183" s="41">
        <f>[12]Elec!S29</f>
        <v>181</v>
      </c>
      <c r="O183" s="41">
        <f>[12]Elec!T29</f>
        <v>199</v>
      </c>
      <c r="P183" s="42"/>
      <c r="Q183" s="41"/>
    </row>
    <row r="184" spans="3:17" x14ac:dyDescent="0.35">
      <c r="C184" t="s">
        <v>10</v>
      </c>
      <c r="D184" s="41">
        <f>[12]Elec!C30</f>
        <v>0</v>
      </c>
      <c r="E184" s="41">
        <f>[12]Elec!D30</f>
        <v>0</v>
      </c>
      <c r="F184" s="41">
        <f>[12]Elec!E30</f>
        <v>0</v>
      </c>
      <c r="G184" s="41">
        <f>[12]Elec!F30</f>
        <v>0</v>
      </c>
      <c r="H184" s="41">
        <f>[12]Elec!G30</f>
        <v>0</v>
      </c>
      <c r="I184" s="41">
        <f>[12]Elec!H30</f>
        <v>0</v>
      </c>
      <c r="J184" s="41">
        <f>[12]Elec!O30</f>
        <v>0</v>
      </c>
      <c r="K184" s="41">
        <f>[12]Elec!P30</f>
        <v>0</v>
      </c>
      <c r="L184" s="41">
        <f>[12]Elec!Q30</f>
        <v>0</v>
      </c>
      <c r="M184" s="41">
        <f>[12]Elec!R30</f>
        <v>0</v>
      </c>
      <c r="N184" s="41">
        <f>[12]Elec!S30</f>
        <v>0</v>
      </c>
      <c r="O184" s="41">
        <f>[12]Elec!T30</f>
        <v>0</v>
      </c>
      <c r="P184" s="42"/>
      <c r="Q184" s="41"/>
    </row>
    <row r="185" spans="3:17" x14ac:dyDescent="0.35">
      <c r="C185" t="s">
        <v>11</v>
      </c>
      <c r="D185" s="41">
        <f>[12]Elec!C31</f>
        <v>209.5</v>
      </c>
      <c r="E185" s="41">
        <f>[12]Elec!D31</f>
        <v>293</v>
      </c>
      <c r="F185" s="41">
        <f>[12]Elec!E31</f>
        <v>374</v>
      </c>
      <c r="G185" s="41">
        <f>[12]Elec!F31</f>
        <v>420</v>
      </c>
      <c r="H185" s="41">
        <f>[12]Elec!G31</f>
        <v>451.5</v>
      </c>
      <c r="I185" s="41">
        <f>[12]Elec!H31</f>
        <v>483</v>
      </c>
      <c r="J185" s="41">
        <f>[12]Elec!O31</f>
        <v>209.5</v>
      </c>
      <c r="K185" s="41">
        <f>[12]Elec!P31</f>
        <v>445</v>
      </c>
      <c r="L185" s="41">
        <f>[12]Elec!Q31</f>
        <v>632</v>
      </c>
      <c r="M185" s="41">
        <f>[12]Elec!R31</f>
        <v>639</v>
      </c>
      <c r="N185" s="41">
        <f>[12]Elec!S31</f>
        <v>641.5</v>
      </c>
      <c r="O185" s="41">
        <f>[12]Elec!T31</f>
        <v>644</v>
      </c>
      <c r="P185" s="42"/>
      <c r="Q185" s="41"/>
    </row>
    <row r="186" spans="3:17" x14ac:dyDescent="0.35">
      <c r="C186" t="s">
        <v>12</v>
      </c>
      <c r="D186" s="41">
        <f>[12]Elec!C32</f>
        <v>119</v>
      </c>
      <c r="E186" s="41">
        <f>[12]Elec!D32</f>
        <v>260</v>
      </c>
      <c r="F186" s="41">
        <f>[12]Elec!E32</f>
        <v>458</v>
      </c>
      <c r="G186" s="41">
        <f>[12]Elec!F32</f>
        <v>638</v>
      </c>
      <c r="H186" s="41">
        <f>[12]Elec!G32</f>
        <v>819.5</v>
      </c>
      <c r="I186" s="41">
        <f>[12]Elec!H32</f>
        <v>1001</v>
      </c>
      <c r="J186" s="41">
        <f>[12]Elec!O32</f>
        <v>127</v>
      </c>
      <c r="K186" s="41">
        <f>[12]Elec!P32</f>
        <v>330</v>
      </c>
      <c r="L186" s="41">
        <f>[12]Elec!Q32</f>
        <v>808</v>
      </c>
      <c r="M186" s="41">
        <f>[12]Elec!R32</f>
        <v>841</v>
      </c>
      <c r="N186" s="41">
        <f>[12]Elec!S32</f>
        <v>888</v>
      </c>
      <c r="O186" s="41">
        <f>[12]Elec!T32</f>
        <v>935</v>
      </c>
      <c r="P186" s="42"/>
      <c r="Q186" s="41"/>
    </row>
    <row r="187" spans="3:17" x14ac:dyDescent="0.35">
      <c r="C187" t="s">
        <v>13</v>
      </c>
      <c r="D187" s="41">
        <f>[12]Elec!C33</f>
        <v>72.5</v>
      </c>
      <c r="E187" s="41">
        <f>[12]Elec!D33</f>
        <v>100</v>
      </c>
      <c r="F187" s="41">
        <f>[12]Elec!E33</f>
        <v>131</v>
      </c>
      <c r="G187" s="41">
        <f>[12]Elec!F33</f>
        <v>150</v>
      </c>
      <c r="H187" s="41">
        <f>[12]Elec!G33</f>
        <v>166.5</v>
      </c>
      <c r="I187" s="41">
        <f>[12]Elec!H33</f>
        <v>183</v>
      </c>
      <c r="J187" s="41">
        <f>[12]Elec!O33</f>
        <v>85.5</v>
      </c>
      <c r="K187" s="41">
        <f>[12]Elec!P33</f>
        <v>130</v>
      </c>
      <c r="L187" s="41">
        <f>[12]Elec!Q33</f>
        <v>167</v>
      </c>
      <c r="M187" s="41">
        <f>[12]Elec!R33</f>
        <v>187</v>
      </c>
      <c r="N187" s="41">
        <f>[12]Elec!S33</f>
        <v>202.5</v>
      </c>
      <c r="O187" s="41">
        <f>[12]Elec!T33</f>
        <v>218</v>
      </c>
      <c r="P187" s="42"/>
      <c r="Q187" s="41"/>
    </row>
    <row r="188" spans="3:17" x14ac:dyDescent="0.35">
      <c r="C188" t="s">
        <v>14</v>
      </c>
      <c r="D188" s="41">
        <f>[12]Elec!C34</f>
        <v>0</v>
      </c>
      <c r="E188" s="41">
        <f>[12]Elec!D34</f>
        <v>0</v>
      </c>
      <c r="F188" s="41">
        <f>[12]Elec!E34</f>
        <v>0</v>
      </c>
      <c r="G188" s="41">
        <f>[12]Elec!F34</f>
        <v>0</v>
      </c>
      <c r="H188" s="41">
        <f>[12]Elec!G34</f>
        <v>0</v>
      </c>
      <c r="I188" s="41">
        <f>[12]Elec!H34</f>
        <v>0</v>
      </c>
      <c r="J188" s="41">
        <f>[12]Elec!O34</f>
        <v>0</v>
      </c>
      <c r="K188" s="41">
        <f>[12]Elec!P34</f>
        <v>0</v>
      </c>
      <c r="L188" s="41">
        <f>[12]Elec!Q34</f>
        <v>0</v>
      </c>
      <c r="M188" s="41">
        <f>[12]Elec!R34</f>
        <v>0</v>
      </c>
      <c r="N188" s="41">
        <f>[12]Elec!S34</f>
        <v>0</v>
      </c>
      <c r="O188" s="41">
        <f>[12]Elec!T34</f>
        <v>0</v>
      </c>
      <c r="P188" s="42"/>
      <c r="Q188" s="41"/>
    </row>
    <row r="189" spans="3:17" x14ac:dyDescent="0.35">
      <c r="C189" t="s">
        <v>15</v>
      </c>
      <c r="D189" s="41">
        <f>[12]Elec!C35</f>
        <v>28</v>
      </c>
      <c r="E189" s="41">
        <f>[12]Elec!D35</f>
        <v>48</v>
      </c>
      <c r="F189" s="41">
        <f>[12]Elec!E35</f>
        <v>135</v>
      </c>
      <c r="G189" s="41">
        <f>[12]Elec!F35</f>
        <v>250</v>
      </c>
      <c r="H189" s="41">
        <f>[12]Elec!G35</f>
        <v>336</v>
      </c>
      <c r="I189" s="41">
        <f>[12]Elec!H35</f>
        <v>422</v>
      </c>
      <c r="J189" s="41">
        <f>[12]Elec!O35</f>
        <v>32</v>
      </c>
      <c r="K189" s="41">
        <f>[12]Elec!P35</f>
        <v>91</v>
      </c>
      <c r="L189" s="41">
        <f>[12]Elec!Q35</f>
        <v>280</v>
      </c>
      <c r="M189" s="41">
        <f>[12]Elec!R35</f>
        <v>362</v>
      </c>
      <c r="N189" s="41">
        <f>[12]Elec!S35</f>
        <v>401</v>
      </c>
      <c r="O189" s="41">
        <f>[12]Elec!T35</f>
        <v>440</v>
      </c>
      <c r="P189" s="42"/>
      <c r="Q189" s="41"/>
    </row>
    <row r="190" spans="3:17" x14ac:dyDescent="0.35">
      <c r="C190" t="s">
        <v>46</v>
      </c>
      <c r="D190" s="41">
        <f>[12]Elec!C36</f>
        <v>56.5</v>
      </c>
      <c r="E190" s="41">
        <f>[12]Elec!D36</f>
        <v>18</v>
      </c>
      <c r="F190" s="41">
        <f>[12]Elec!E36</f>
        <v>9</v>
      </c>
      <c r="G190" s="41">
        <f>[12]Elec!F36</f>
        <v>8</v>
      </c>
      <c r="H190" s="41">
        <f>[12]Elec!G36</f>
        <v>7.5</v>
      </c>
      <c r="I190" s="41">
        <f>[12]Elec!H36</f>
        <v>7</v>
      </c>
      <c r="J190" s="41">
        <f>[12]Elec!O36</f>
        <v>57</v>
      </c>
      <c r="K190" s="41">
        <f>[12]Elec!P36</f>
        <v>18</v>
      </c>
      <c r="L190" s="41">
        <f>[12]Elec!Q36</f>
        <v>9</v>
      </c>
      <c r="M190" s="41">
        <f>[12]Elec!R36</f>
        <v>8</v>
      </c>
      <c r="N190" s="41">
        <f>[12]Elec!S36</f>
        <v>7.5</v>
      </c>
      <c r="O190" s="41">
        <f>[12]Elec!T36</f>
        <v>7</v>
      </c>
      <c r="Q190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F2D2-0D05-4CD0-BC54-6516B43EEB1B}">
  <dimension ref="D1:BA38"/>
  <sheetViews>
    <sheetView topLeftCell="A42" zoomScale="70" zoomScaleNormal="70" workbookViewId="0">
      <selection activeCell="AA2" sqref="AA2"/>
    </sheetView>
  </sheetViews>
  <sheetFormatPr defaultRowHeight="14.5" x14ac:dyDescent="0.35"/>
  <cols>
    <col min="4" max="4" width="14.81640625" bestFit="1" customWidth="1"/>
    <col min="42" max="43" width="9.81640625" bestFit="1" customWidth="1"/>
  </cols>
  <sheetData>
    <row r="1" spans="4:53" x14ac:dyDescent="0.35">
      <c r="E1">
        <v>2021</v>
      </c>
      <c r="F1" t="s">
        <v>118</v>
      </c>
      <c r="I1" t="s">
        <v>119</v>
      </c>
      <c r="L1" t="s">
        <v>120</v>
      </c>
      <c r="O1" t="s">
        <v>121</v>
      </c>
      <c r="R1" t="s">
        <v>122</v>
      </c>
      <c r="U1" t="s">
        <v>123</v>
      </c>
      <c r="X1" t="s">
        <v>124</v>
      </c>
      <c r="AA1" t="s">
        <v>59</v>
      </c>
      <c r="AD1" t="s">
        <v>126</v>
      </c>
      <c r="AG1" t="s">
        <v>127</v>
      </c>
      <c r="AJ1" t="s">
        <v>128</v>
      </c>
    </row>
    <row r="2" spans="4:53" x14ac:dyDescent="0.35">
      <c r="F2">
        <v>2025</v>
      </c>
      <c r="G2">
        <v>2030</v>
      </c>
      <c r="H2">
        <v>2035</v>
      </c>
      <c r="I2">
        <v>2025</v>
      </c>
      <c r="J2">
        <v>2030</v>
      </c>
      <c r="K2">
        <v>2035</v>
      </c>
      <c r="L2">
        <v>2025</v>
      </c>
      <c r="M2">
        <v>2030</v>
      </c>
      <c r="N2">
        <v>2035</v>
      </c>
      <c r="O2">
        <v>2025</v>
      </c>
      <c r="P2">
        <v>2030</v>
      </c>
      <c r="Q2">
        <v>2035</v>
      </c>
      <c r="R2">
        <v>2025</v>
      </c>
      <c r="S2">
        <v>2030</v>
      </c>
      <c r="T2">
        <v>2035</v>
      </c>
      <c r="U2">
        <v>2025</v>
      </c>
      <c r="V2">
        <v>2030</v>
      </c>
      <c r="W2">
        <v>2035</v>
      </c>
      <c r="X2">
        <v>2025</v>
      </c>
      <c r="Y2">
        <v>2030</v>
      </c>
      <c r="Z2">
        <v>2035</v>
      </c>
      <c r="AA2">
        <v>2025</v>
      </c>
      <c r="AB2">
        <v>2030</v>
      </c>
      <c r="AC2">
        <v>2035</v>
      </c>
      <c r="AD2">
        <v>2025</v>
      </c>
      <c r="AE2">
        <v>2030</v>
      </c>
      <c r="AF2">
        <v>2035</v>
      </c>
      <c r="AG2">
        <v>2025</v>
      </c>
      <c r="AH2">
        <v>2030</v>
      </c>
      <c r="AI2">
        <v>2035</v>
      </c>
      <c r="AJ2">
        <v>2025</v>
      </c>
      <c r="AK2">
        <v>2030</v>
      </c>
      <c r="AL2">
        <v>2035</v>
      </c>
      <c r="AV2" t="s">
        <v>32</v>
      </c>
      <c r="AX2" t="s">
        <v>33</v>
      </c>
      <c r="AY2" t="s">
        <v>34</v>
      </c>
      <c r="AZ2" t="s">
        <v>35</v>
      </c>
    </row>
    <row r="3" spans="4:53" x14ac:dyDescent="0.35">
      <c r="D3" t="s">
        <v>0</v>
      </c>
      <c r="E3">
        <v>778</v>
      </c>
      <c r="F3">
        <f>Raw_Gen!J4</f>
        <v>769.91600000000005</v>
      </c>
      <c r="G3">
        <f>Raw_Gen!K4</f>
        <v>769.91600000000005</v>
      </c>
      <c r="H3">
        <f>Raw_Gen!L4</f>
        <v>9.0574499999999993</v>
      </c>
      <c r="I3">
        <f>Raw_Gen!J21</f>
        <v>0</v>
      </c>
      <c r="J3">
        <f>Raw_Gen!K21</f>
        <v>646.63150204323858</v>
      </c>
      <c r="K3">
        <f>Raw_Gen!L21</f>
        <v>632.59492044107628</v>
      </c>
      <c r="L3">
        <f>Raw_Gen!J38</f>
        <v>744.80770841399988</v>
      </c>
      <c r="M3">
        <f>Raw_Gen!K38</f>
        <v>738.32376765399999</v>
      </c>
      <c r="N3">
        <f>Raw_Gen!L38</f>
        <v>760.09544182599996</v>
      </c>
      <c r="O3">
        <f>Raw_Gen!J55</f>
        <v>753.04919300474285</v>
      </c>
      <c r="P3">
        <f>Raw_Gen!K55</f>
        <v>704.98958836146448</v>
      </c>
      <c r="Q3">
        <f>Raw_Gen!L55</f>
        <v>559.29508927665222</v>
      </c>
      <c r="R3">
        <f>Raw_Gen!J72</f>
        <v>0</v>
      </c>
      <c r="S3">
        <f>Raw_Gen!K72</f>
        <v>733.72959353928002</v>
      </c>
      <c r="T3">
        <f>Raw_Gen!L72</f>
        <v>660.34714714899599</v>
      </c>
      <c r="U3">
        <f>Raw_Gen!J89</f>
        <v>730.2017531606889</v>
      </c>
      <c r="V3">
        <f>Raw_Gen!K89</f>
        <v>677.9494640645529</v>
      </c>
      <c r="W3">
        <f>Raw_Gen!L89</f>
        <v>75.806939614127984</v>
      </c>
      <c r="X3">
        <f>Raw_Gen!J106</f>
        <v>800.2869578000001</v>
      </c>
      <c r="Y3">
        <f>Raw_Gen!K106</f>
        <v>797.52304680000009</v>
      </c>
      <c r="Z3">
        <f>Raw_Gen!L106</f>
        <v>797.52304680000009</v>
      </c>
      <c r="AA3">
        <f>Raw_Gen!J123</f>
        <v>781.76892099999998</v>
      </c>
      <c r="AB3">
        <f>Raw_Gen!K123</f>
        <v>754.86395300000004</v>
      </c>
      <c r="AC3">
        <f>Raw_Gen!L123</f>
        <v>186.50744599999999</v>
      </c>
      <c r="AD3">
        <f>Raw_Gen!J140</f>
        <v>780.28084511171005</v>
      </c>
      <c r="AE3">
        <f>Raw_Gen!K140</f>
        <v>738.39725001100101</v>
      </c>
      <c r="AF3">
        <f>Raw_Gen!L140</f>
        <v>722.82972936727504</v>
      </c>
      <c r="AG3">
        <f>Raw_Gen!J157</f>
        <v>753.17563155618689</v>
      </c>
      <c r="AH3">
        <f>Raw_Gen!K157</f>
        <v>752.29839269113972</v>
      </c>
      <c r="AI3">
        <f>Raw_Gen!L157</f>
        <v>732.51250661501888</v>
      </c>
      <c r="AJ3">
        <f>Raw_Gen!J174</f>
        <v>800</v>
      </c>
      <c r="AK3">
        <f>Raw_Gen!K174</f>
        <v>790</v>
      </c>
      <c r="AL3">
        <f>Raw_Gen!L174</f>
        <v>783</v>
      </c>
      <c r="AV3" t="s">
        <v>5</v>
      </c>
      <c r="AX3">
        <v>64</v>
      </c>
      <c r="AY3">
        <v>104</v>
      </c>
      <c r="AZ3">
        <v>156</v>
      </c>
      <c r="BA3" s="2"/>
    </row>
    <row r="4" spans="4:53" x14ac:dyDescent="0.35">
      <c r="D4" t="s">
        <v>1</v>
      </c>
      <c r="F4">
        <f>Raw_Gen!J5</f>
        <v>24.282699999999998</v>
      </c>
      <c r="G4">
        <f>Raw_Gen!K5</f>
        <v>32.377000000000002</v>
      </c>
      <c r="H4">
        <f>Raw_Gen!L5</f>
        <v>32.377000000000002</v>
      </c>
      <c r="I4">
        <f>Raw_Gen!J22</f>
        <v>0</v>
      </c>
      <c r="J4">
        <f>Raw_Gen!K22</f>
        <v>2.719130584749917E-5</v>
      </c>
      <c r="K4">
        <f>Raw_Gen!L22</f>
        <v>5.5303185275318751E-5</v>
      </c>
      <c r="L4">
        <f>Raw_Gen!J39</f>
        <v>0</v>
      </c>
      <c r="M4">
        <f>Raw_Gen!K39</f>
        <v>0</v>
      </c>
      <c r="N4">
        <f>Raw_Gen!L39</f>
        <v>0</v>
      </c>
      <c r="O4" t="str">
        <f>Raw_Gen!J56</f>
        <v>-</v>
      </c>
      <c r="P4" t="str">
        <f>Raw_Gen!K56</f>
        <v>-</v>
      </c>
      <c r="Q4" t="str">
        <f>Raw_Gen!L56</f>
        <v>-</v>
      </c>
      <c r="R4">
        <f>Raw_Gen!J73</f>
        <v>0</v>
      </c>
      <c r="S4">
        <f>Raw_Gen!K73</f>
        <v>0</v>
      </c>
      <c r="T4">
        <f>Raw_Gen!L73</f>
        <v>0</v>
      </c>
      <c r="U4">
        <f>Raw_Gen!J90</f>
        <v>0</v>
      </c>
      <c r="V4">
        <f>Raw_Gen!K90</f>
        <v>0</v>
      </c>
      <c r="W4">
        <f>Raw_Gen!L90</f>
        <v>0</v>
      </c>
      <c r="X4">
        <f>Raw_Gen!J107</f>
        <v>0</v>
      </c>
      <c r="Y4">
        <f>Raw_Gen!K107</f>
        <v>0</v>
      </c>
      <c r="Z4">
        <f>Raw_Gen!L107</f>
        <v>0</v>
      </c>
      <c r="AA4">
        <f>Raw_Gen!J124</f>
        <v>0</v>
      </c>
      <c r="AB4">
        <f>Raw_Gen!K124</f>
        <v>0</v>
      </c>
      <c r="AC4">
        <f>Raw_Gen!L124</f>
        <v>0</v>
      </c>
      <c r="AD4">
        <f>Raw_Gen!J141</f>
        <v>0</v>
      </c>
      <c r="AE4">
        <f>Raw_Gen!K141</f>
        <v>0</v>
      </c>
      <c r="AF4">
        <f>Raw_Gen!L141</f>
        <v>0</v>
      </c>
      <c r="AG4">
        <f>Raw_Gen!J158</f>
        <v>29.611891711644681</v>
      </c>
      <c r="AH4">
        <f>Raw_Gen!K158</f>
        <v>29.646548074984498</v>
      </c>
      <c r="AI4">
        <f>Raw_Gen!L158</f>
        <v>28.85956881661853</v>
      </c>
      <c r="AJ4">
        <f>Raw_Gen!J175</f>
        <v>0</v>
      </c>
      <c r="AK4">
        <f>Raw_Gen!K175</f>
        <v>4</v>
      </c>
      <c r="AL4">
        <f>Raw_Gen!L175</f>
        <v>4</v>
      </c>
      <c r="AV4" t="s">
        <v>6</v>
      </c>
      <c r="AX4">
        <v>220</v>
      </c>
      <c r="AY4">
        <v>230</v>
      </c>
      <c r="AZ4">
        <v>242</v>
      </c>
      <c r="BA4" s="3"/>
    </row>
    <row r="5" spans="4:53" x14ac:dyDescent="0.35">
      <c r="D5" t="s">
        <v>2</v>
      </c>
      <c r="E5">
        <v>260</v>
      </c>
      <c r="F5">
        <f>Raw_Gen!J6</f>
        <v>284.76400000000001</v>
      </c>
      <c r="G5">
        <f>Raw_Gen!K6</f>
        <v>282.512</v>
      </c>
      <c r="H5">
        <f>Raw_Gen!L6</f>
        <v>280.65800000000002</v>
      </c>
      <c r="I5">
        <f>Raw_Gen!J23</f>
        <v>0</v>
      </c>
      <c r="J5">
        <f>Raw_Gen!K23</f>
        <v>253.89200025245046</v>
      </c>
      <c r="K5">
        <f>Raw_Gen!L23</f>
        <v>252.83302768485652</v>
      </c>
      <c r="L5">
        <f>Raw_Gen!J40</f>
        <v>296.36114309239997</v>
      </c>
      <c r="M5">
        <f>Raw_Gen!K40</f>
        <v>296.18283833264002</v>
      </c>
      <c r="N5">
        <f>Raw_Gen!L40</f>
        <v>288.85490884856199</v>
      </c>
      <c r="O5">
        <f>Raw_Gen!J57</f>
        <v>292.32495992923566</v>
      </c>
      <c r="P5">
        <f>Raw_Gen!K57</f>
        <v>292.25584976195023</v>
      </c>
      <c r="Q5">
        <f>Raw_Gen!L57</f>
        <v>291.72522241405909</v>
      </c>
      <c r="R5">
        <f>Raw_Gen!J74</f>
        <v>0</v>
      </c>
      <c r="S5">
        <f>Raw_Gen!K74</f>
        <v>302.75233022717396</v>
      </c>
      <c r="T5">
        <f>Raw_Gen!L74</f>
        <v>328.65334831989401</v>
      </c>
      <c r="U5">
        <f>Raw_Gen!J91</f>
        <v>302.44845404034936</v>
      </c>
      <c r="V5">
        <f>Raw_Gen!K91</f>
        <v>319.55456404809911</v>
      </c>
      <c r="W5">
        <f>Raw_Gen!L91</f>
        <v>316.09579654330616</v>
      </c>
      <c r="X5">
        <f>Raw_Gen!J108</f>
        <v>286.49395859999998</v>
      </c>
      <c r="Y5">
        <f>Raw_Gen!K108</f>
        <v>286.49395859999998</v>
      </c>
      <c r="Z5">
        <f>Raw_Gen!L108</f>
        <v>286.49395859999998</v>
      </c>
      <c r="AA5">
        <f>Raw_Gen!J125</f>
        <v>298.68099999999998</v>
      </c>
      <c r="AB5">
        <f>Raw_Gen!K125</f>
        <v>285.11086999999998</v>
      </c>
      <c r="AC5">
        <f>Raw_Gen!L125</f>
        <v>259.54174799999998</v>
      </c>
      <c r="AD5">
        <f>Raw_Gen!J142</f>
        <v>299.20971688573002</v>
      </c>
      <c r="AE5">
        <f>Raw_Gen!K142</f>
        <v>302.80770179154001</v>
      </c>
      <c r="AF5">
        <f>Raw_Gen!L142</f>
        <v>302.03874669822801</v>
      </c>
      <c r="AG5">
        <f>Raw_Gen!J159</f>
        <v>277.46045394919383</v>
      </c>
      <c r="AH5">
        <f>Raw_Gen!K159</f>
        <v>277.4283611946189</v>
      </c>
      <c r="AI5">
        <f>Raw_Gen!L159</f>
        <v>305.91932385781001</v>
      </c>
      <c r="AJ5">
        <f>Raw_Gen!J176</f>
        <v>303</v>
      </c>
      <c r="AK5">
        <f>Raw_Gen!K176</f>
        <v>297</v>
      </c>
      <c r="AL5">
        <f>Raw_Gen!L176</f>
        <v>273</v>
      </c>
      <c r="AV5" t="s">
        <v>36</v>
      </c>
      <c r="AX5">
        <v>252</v>
      </c>
      <c r="AY5">
        <v>213</v>
      </c>
      <c r="AZ5">
        <v>181</v>
      </c>
      <c r="BA5" s="4"/>
    </row>
    <row r="6" spans="4:53" x14ac:dyDescent="0.35">
      <c r="D6" t="s">
        <v>3</v>
      </c>
      <c r="E6">
        <v>71</v>
      </c>
      <c r="F6">
        <f>Raw_Gen!J7</f>
        <v>0.219528</v>
      </c>
      <c r="G6">
        <f>Raw_Gen!K7</f>
        <v>4.2482399999999997E-2</v>
      </c>
      <c r="H6">
        <f>Raw_Gen!L7</f>
        <v>2.5278999999999999E-2</v>
      </c>
      <c r="I6">
        <f>Raw_Gen!J24</f>
        <v>0</v>
      </c>
      <c r="J6">
        <f>Raw_Gen!K24</f>
        <v>63.64822543414747</v>
      </c>
      <c r="K6">
        <f>Raw_Gen!L24</f>
        <v>64.340784729838333</v>
      </c>
      <c r="L6">
        <f>Raw_Gen!J41</f>
        <v>40.137137666754796</v>
      </c>
      <c r="M6">
        <f>Raw_Gen!K41</f>
        <v>41.30745144530124</v>
      </c>
      <c r="N6">
        <f>Raw_Gen!L41</f>
        <v>39.069618581392653</v>
      </c>
      <c r="O6">
        <f>Raw_Gen!J58</f>
        <v>36.941495815077921</v>
      </c>
      <c r="P6">
        <f>Raw_Gen!K58</f>
        <v>41.811645471349657</v>
      </c>
      <c r="Q6">
        <f>Raw_Gen!L58</f>
        <v>45.260582063430427</v>
      </c>
      <c r="R6">
        <f>Raw_Gen!J75</f>
        <v>0</v>
      </c>
      <c r="S6">
        <f>Raw_Gen!K75</f>
        <v>38.414524655541996</v>
      </c>
      <c r="T6">
        <f>Raw_Gen!L75</f>
        <v>37.190284751170999</v>
      </c>
      <c r="U6">
        <f>Raw_Gen!J92</f>
        <v>40.533748658272039</v>
      </c>
      <c r="V6">
        <f>Raw_Gen!K92</f>
        <v>40.349152724579035</v>
      </c>
      <c r="W6">
        <f>Raw_Gen!L92</f>
        <v>40.342597297805028</v>
      </c>
      <c r="X6">
        <f>Raw_Gen!J109</f>
        <v>9.0000720000000012</v>
      </c>
      <c r="Y6">
        <f>Raw_Gen!K109</f>
        <v>21.794618800000002</v>
      </c>
      <c r="Z6">
        <f>Raw_Gen!L109</f>
        <v>9.0195166000000011</v>
      </c>
      <c r="AA6">
        <f>Raw_Gen!J126</f>
        <v>48.591290999999998</v>
      </c>
      <c r="AB6">
        <f>Raw_Gen!K126</f>
        <v>60.584315999999994</v>
      </c>
      <c r="AC6">
        <f>Raw_Gen!L126</f>
        <v>70.479870000000005</v>
      </c>
      <c r="AD6">
        <f>Raw_Gen!J143</f>
        <v>17.493335248982</v>
      </c>
      <c r="AE6">
        <f>Raw_Gen!K143</f>
        <v>16.148640057560101</v>
      </c>
      <c r="AF6">
        <f>Raw_Gen!L143</f>
        <v>15.4745753772727</v>
      </c>
      <c r="AG6">
        <f>Raw_Gen!J160</f>
        <v>60.185358930868347</v>
      </c>
      <c r="AH6">
        <f>Raw_Gen!K160</f>
        <v>56.563323830485466</v>
      </c>
      <c r="AI6">
        <f>Raw_Gen!L160</f>
        <v>56.52504474330037</v>
      </c>
      <c r="AJ6">
        <f>Raw_Gen!J177</f>
        <v>45</v>
      </c>
      <c r="AK6">
        <f>Raw_Gen!K177</f>
        <v>40</v>
      </c>
      <c r="AL6">
        <f>Raw_Gen!L177</f>
        <v>31</v>
      </c>
      <c r="AV6" t="s">
        <v>37</v>
      </c>
      <c r="AX6">
        <v>247</v>
      </c>
      <c r="AY6">
        <v>150</v>
      </c>
      <c r="AZ6">
        <v>70</v>
      </c>
      <c r="BA6" s="5"/>
    </row>
    <row r="7" spans="4:53" x14ac:dyDescent="0.35">
      <c r="D7" t="s">
        <v>4</v>
      </c>
      <c r="F7">
        <f>Raw_Gen!J8</f>
        <v>0</v>
      </c>
      <c r="G7">
        <f>Raw_Gen!K8</f>
        <v>0</v>
      </c>
      <c r="H7">
        <f>Raw_Gen!L8</f>
        <v>0</v>
      </c>
      <c r="I7">
        <f>Raw_Gen!J25</f>
        <v>0</v>
      </c>
      <c r="J7">
        <f>Raw_Gen!K25</f>
        <v>0</v>
      </c>
      <c r="K7">
        <f>Raw_Gen!L25</f>
        <v>0</v>
      </c>
      <c r="L7">
        <f>Raw_Gen!J42</f>
        <v>0</v>
      </c>
      <c r="M7">
        <f>Raw_Gen!K42</f>
        <v>0</v>
      </c>
      <c r="N7">
        <f>Raw_Gen!L42</f>
        <v>0</v>
      </c>
      <c r="O7" t="str">
        <f>Raw_Gen!J59</f>
        <v>-</v>
      </c>
      <c r="P7" t="str">
        <f>Raw_Gen!K59</f>
        <v>-</v>
      </c>
      <c r="Q7" t="str">
        <f>Raw_Gen!L59</f>
        <v>-</v>
      </c>
      <c r="R7">
        <f>Raw_Gen!J76</f>
        <v>0</v>
      </c>
      <c r="S7">
        <f>Raw_Gen!K76</f>
        <v>0</v>
      </c>
      <c r="T7">
        <f>Raw_Gen!L76</f>
        <v>0</v>
      </c>
      <c r="U7">
        <f>Raw_Gen!J93</f>
        <v>0</v>
      </c>
      <c r="V7">
        <f>Raw_Gen!K93</f>
        <v>0</v>
      </c>
      <c r="W7">
        <f>Raw_Gen!L93</f>
        <v>0</v>
      </c>
      <c r="X7">
        <f>Raw_Gen!J110</f>
        <v>0</v>
      </c>
      <c r="Y7">
        <f>Raw_Gen!K110</f>
        <v>0</v>
      </c>
      <c r="Z7">
        <f>Raw_Gen!L110</f>
        <v>0</v>
      </c>
      <c r="AA7">
        <f>Raw_Gen!J127</f>
        <v>0</v>
      </c>
      <c r="AB7">
        <f>Raw_Gen!K127</f>
        <v>0</v>
      </c>
      <c r="AC7">
        <f>Raw_Gen!L127</f>
        <v>0</v>
      </c>
      <c r="AD7">
        <f>Raw_Gen!J144</f>
        <v>0</v>
      </c>
      <c r="AE7">
        <f>Raw_Gen!K144</f>
        <v>0</v>
      </c>
      <c r="AF7">
        <f>Raw_Gen!L144</f>
        <v>0</v>
      </c>
      <c r="AG7">
        <f>Raw_Gen!J161</f>
        <v>6.7976928946839488E-2</v>
      </c>
      <c r="AH7">
        <f>Raw_Gen!K161</f>
        <v>5.068942259158181</v>
      </c>
      <c r="AI7">
        <f>Raw_Gen!L161</f>
        <v>5.0644337605240084</v>
      </c>
      <c r="AJ7">
        <f>Raw_Gen!J178</f>
        <v>0</v>
      </c>
      <c r="AK7">
        <f>Raw_Gen!K178</f>
        <v>0</v>
      </c>
      <c r="AL7">
        <f>Raw_Gen!L178</f>
        <v>0</v>
      </c>
      <c r="AV7" t="s">
        <v>38</v>
      </c>
      <c r="AX7">
        <v>250</v>
      </c>
      <c r="AY7">
        <v>186</v>
      </c>
      <c r="AZ7">
        <v>134</v>
      </c>
      <c r="BA7" s="6"/>
    </row>
    <row r="8" spans="4:53" x14ac:dyDescent="0.35">
      <c r="D8" t="s">
        <v>5</v>
      </c>
      <c r="E8">
        <v>899</v>
      </c>
      <c r="F8">
        <f>Raw_Gen!J9</f>
        <v>566.61095999999998</v>
      </c>
      <c r="G8">
        <f>Raw_Gen!K9</f>
        <v>188.615341</v>
      </c>
      <c r="H8">
        <f>Raw_Gen!L9</f>
        <v>18.053761999999999</v>
      </c>
      <c r="I8">
        <f>Raw_Gen!J26</f>
        <v>0</v>
      </c>
      <c r="J8">
        <f>Raw_Gen!K26</f>
        <v>4.7628789572194412</v>
      </c>
      <c r="K8">
        <f>Raw_Gen!L26</f>
        <v>1.4903822356149441</v>
      </c>
      <c r="L8">
        <f>Raw_Gen!J43</f>
        <v>497.22615679470152</v>
      </c>
      <c r="M8">
        <f>Raw_Gen!K43</f>
        <v>219.44447723121795</v>
      </c>
      <c r="N8">
        <f>Raw_Gen!L43</f>
        <v>4.3238743654404202E-3</v>
      </c>
      <c r="O8">
        <f>Raw_Gen!J60</f>
        <v>899.73124226683478</v>
      </c>
      <c r="P8">
        <f>Raw_Gen!K60</f>
        <v>562.57677524137239</v>
      </c>
      <c r="Q8">
        <f>Raw_Gen!L60</f>
        <v>499.44962293133591</v>
      </c>
      <c r="R8">
        <f>Raw_Gen!J77</f>
        <v>0</v>
      </c>
      <c r="S8">
        <f>Raw_Gen!K77</f>
        <v>242.78762978746306</v>
      </c>
      <c r="T8">
        <f>Raw_Gen!L77</f>
        <v>44.380461521075993</v>
      </c>
      <c r="U8">
        <f>Raw_Gen!J94</f>
        <v>512.76594314723923</v>
      </c>
      <c r="V8">
        <f>Raw_Gen!K94</f>
        <v>198.30435250756994</v>
      </c>
      <c r="W8">
        <f>Raw_Gen!L94</f>
        <v>143.31146876299007</v>
      </c>
      <c r="X8">
        <f>Raw_Gen!J111</f>
        <v>702.0583941999995</v>
      </c>
      <c r="Y8">
        <f>Raw_Gen!K111</f>
        <v>521.06250179999995</v>
      </c>
      <c r="Z8">
        <f>Raw_Gen!L111</f>
        <v>185.44592799999941</v>
      </c>
      <c r="AA8">
        <f>Raw_Gen!J128</f>
        <v>619.53832999999997</v>
      </c>
      <c r="AB8">
        <f>Raw_Gen!K128</f>
        <v>137.58805799999999</v>
      </c>
      <c r="AC8">
        <f>Raw_Gen!L128</f>
        <v>204.843323</v>
      </c>
      <c r="AD8">
        <f>Raw_Gen!J145</f>
        <v>612.001565487025</v>
      </c>
      <c r="AE8">
        <f>Raw_Gen!K145</f>
        <v>72.057770319517104</v>
      </c>
      <c r="AF8">
        <f>Raw_Gen!L145</f>
        <v>62.442907385498202</v>
      </c>
      <c r="AG8">
        <f>Raw_Gen!J162</f>
        <v>896.43904243126622</v>
      </c>
      <c r="AH8">
        <f>Raw_Gen!K162</f>
        <v>464.65810118434644</v>
      </c>
      <c r="AI8">
        <f>Raw_Gen!L162</f>
        <v>150.99254530181562</v>
      </c>
      <c r="AJ8">
        <f>Raw_Gen!J179</f>
        <v>1095</v>
      </c>
      <c r="AK8">
        <f>Raw_Gen!K179</f>
        <v>475</v>
      </c>
      <c r="AL8">
        <f>Raw_Gen!L179</f>
        <v>236</v>
      </c>
      <c r="AV8" t="s">
        <v>39</v>
      </c>
      <c r="AX8">
        <v>248</v>
      </c>
      <c r="AY8">
        <v>170</v>
      </c>
      <c r="AZ8">
        <v>121</v>
      </c>
      <c r="BA8" s="7"/>
    </row>
    <row r="9" spans="4:53" x14ac:dyDescent="0.35">
      <c r="D9" t="s">
        <v>6</v>
      </c>
      <c r="F9">
        <f>Raw_Gen!J10</f>
        <v>0</v>
      </c>
      <c r="G9">
        <f>Raw_Gen!K10</f>
        <v>0</v>
      </c>
      <c r="H9">
        <f>Raw_Gen!L10</f>
        <v>0</v>
      </c>
      <c r="I9">
        <f>Raw_Gen!J27</f>
        <v>0</v>
      </c>
      <c r="J9">
        <f>Raw_Gen!K27</f>
        <v>517.18655305741913</v>
      </c>
      <c r="K9">
        <f>Raw_Gen!L27</f>
        <v>520.79972880527725</v>
      </c>
      <c r="L9">
        <f>Raw_Gen!J44</f>
        <v>4.0298405717999995E-2</v>
      </c>
      <c r="M9">
        <f>Raw_Gen!K44</f>
        <v>2.1016274700519238E-2</v>
      </c>
      <c r="N9">
        <f>Raw_Gen!L44</f>
        <v>0</v>
      </c>
      <c r="O9">
        <f>Raw_Gen!J61</f>
        <v>0</v>
      </c>
      <c r="P9">
        <f>Raw_Gen!K61</f>
        <v>5.2556903330652327</v>
      </c>
      <c r="Q9">
        <f>Raw_Gen!L61</f>
        <v>6.0733034715383738</v>
      </c>
      <c r="R9">
        <f>Raw_Gen!J78</f>
        <v>0</v>
      </c>
      <c r="S9">
        <f>Raw_Gen!K78</f>
        <v>65.855895845160006</v>
      </c>
      <c r="T9">
        <f>Raw_Gen!L78</f>
        <v>75.239413491047998</v>
      </c>
      <c r="U9">
        <f>Raw_Gen!J95</f>
        <v>40.891629076272011</v>
      </c>
      <c r="V9">
        <f>Raw_Gen!K95</f>
        <v>135.28232271866401</v>
      </c>
      <c r="W9">
        <f>Raw_Gen!L95</f>
        <v>135.2823227172</v>
      </c>
      <c r="X9">
        <f>Raw_Gen!J112</f>
        <v>0</v>
      </c>
      <c r="Y9">
        <f>Raw_Gen!K112</f>
        <v>127.52602020000002</v>
      </c>
      <c r="Z9">
        <f>Raw_Gen!L112</f>
        <v>1137.6007674000002</v>
      </c>
      <c r="AA9">
        <f>Raw_Gen!J129</f>
        <v>0</v>
      </c>
      <c r="AB9">
        <f>Raw_Gen!K129</f>
        <v>0</v>
      </c>
      <c r="AC9">
        <f>Raw_Gen!L129</f>
        <v>0</v>
      </c>
      <c r="AD9">
        <f>Raw_Gen!J146</f>
        <v>0</v>
      </c>
      <c r="AE9">
        <f>Raw_Gen!K146</f>
        <v>269.38930690071402</v>
      </c>
      <c r="AF9">
        <f>Raw_Gen!L146</f>
        <v>290.12724731632102</v>
      </c>
      <c r="AG9">
        <f>Raw_Gen!J163</f>
        <v>127.10584683986583</v>
      </c>
      <c r="AH9">
        <f>Raw_Gen!K163</f>
        <v>176.4432861855949</v>
      </c>
      <c r="AI9">
        <f>Raw_Gen!L163</f>
        <v>176.27757933654118</v>
      </c>
      <c r="AJ9">
        <f>Raw_Gen!J180</f>
        <v>0</v>
      </c>
      <c r="AK9">
        <f>Raw_Gen!K180</f>
        <v>0</v>
      </c>
      <c r="AL9">
        <f>Raw_Gen!L180</f>
        <v>0</v>
      </c>
      <c r="AV9" t="s">
        <v>40</v>
      </c>
      <c r="AX9">
        <v>127</v>
      </c>
      <c r="AY9">
        <v>127</v>
      </c>
      <c r="AZ9">
        <v>127</v>
      </c>
      <c r="BA9" s="8"/>
    </row>
    <row r="10" spans="4:53" x14ac:dyDescent="0.35">
      <c r="D10" t="s">
        <v>7</v>
      </c>
      <c r="E10">
        <v>1575</v>
      </c>
      <c r="F10">
        <f>Raw_Gen!J11</f>
        <v>1351.29</v>
      </c>
      <c r="G10">
        <f>Raw_Gen!K11</f>
        <v>747.58699999999999</v>
      </c>
      <c r="H10">
        <f>Raw_Gen!L11</f>
        <v>282.31200000000001</v>
      </c>
      <c r="I10">
        <f>Raw_Gen!J28</f>
        <v>0</v>
      </c>
      <c r="J10">
        <f>Raw_Gen!K28</f>
        <v>956.54968040856102</v>
      </c>
      <c r="K10">
        <f>Raw_Gen!L28</f>
        <v>797.31271315847277</v>
      </c>
      <c r="L10">
        <f>Raw_Gen!J45</f>
        <v>1362.4675278695458</v>
      </c>
      <c r="M10">
        <f>Raw_Gen!K45</f>
        <v>1207.7292004227729</v>
      </c>
      <c r="N10">
        <f>Raw_Gen!L45</f>
        <v>1161.1160070206129</v>
      </c>
      <c r="O10">
        <f>Raw_Gen!J62</f>
        <v>473.88780016134052</v>
      </c>
      <c r="P10">
        <f>Raw_Gen!K62</f>
        <v>441.55194565338962</v>
      </c>
      <c r="Q10">
        <f>Raw_Gen!L62</f>
        <v>396.57290771882589</v>
      </c>
      <c r="R10">
        <f>Raw_Gen!J79</f>
        <v>0</v>
      </c>
      <c r="S10">
        <f>Raw_Gen!K79</f>
        <v>1676.5253190707781</v>
      </c>
      <c r="T10">
        <f>Raw_Gen!L79</f>
        <v>1280.9721737562929</v>
      </c>
      <c r="U10">
        <f>Raw_Gen!J96</f>
        <v>1677.738367349024</v>
      </c>
      <c r="V10">
        <f>Raw_Gen!K96</f>
        <v>1582.8259722245059</v>
      </c>
      <c r="W10">
        <f>Raw_Gen!L96</f>
        <v>1582.2810371216201</v>
      </c>
      <c r="X10">
        <f>Raw_Gen!J113</f>
        <v>1523.5316325999997</v>
      </c>
      <c r="Y10">
        <f>Raw_Gen!K113</f>
        <v>1554.4763246000007</v>
      </c>
      <c r="Z10">
        <f>Raw_Gen!L113</f>
        <v>1046.0805908000004</v>
      </c>
      <c r="AA10">
        <f>Raw_Gen!J130</f>
        <v>1360.635407</v>
      </c>
      <c r="AB10">
        <f>Raw_Gen!K130</f>
        <v>762.81127900000001</v>
      </c>
      <c r="AC10">
        <f>Raw_Gen!L130</f>
        <v>891.18502799999987</v>
      </c>
      <c r="AD10">
        <f>Raw_Gen!J147</f>
        <v>1208.3986972333901</v>
      </c>
      <c r="AE10">
        <f>Raw_Gen!K147</f>
        <v>672.02672594786895</v>
      </c>
      <c r="AF10">
        <f>Raw_Gen!L147</f>
        <v>455.90465845953798</v>
      </c>
      <c r="AG10">
        <f>Raw_Gen!J164</f>
        <v>977.25377473825915</v>
      </c>
      <c r="AH10">
        <f>Raw_Gen!K164</f>
        <v>1242.9234083217041</v>
      </c>
      <c r="AI10">
        <f>Raw_Gen!L164</f>
        <v>831.28287918717933</v>
      </c>
      <c r="AJ10">
        <f>Raw_Gen!J181</f>
        <v>1002.5</v>
      </c>
      <c r="AK10">
        <f>Raw_Gen!K181</f>
        <v>806</v>
      </c>
      <c r="AL10">
        <f>Raw_Gen!L181</f>
        <v>440</v>
      </c>
      <c r="AV10" t="s">
        <v>41</v>
      </c>
      <c r="AX10">
        <v>75</v>
      </c>
      <c r="AY10">
        <v>172</v>
      </c>
      <c r="AZ10">
        <v>198</v>
      </c>
      <c r="BA10" s="9"/>
    </row>
    <row r="11" spans="4:53" x14ac:dyDescent="0.35">
      <c r="D11" t="s">
        <v>8</v>
      </c>
      <c r="F11">
        <f>Raw_Gen!J12</f>
        <v>0</v>
      </c>
      <c r="G11">
        <f>Raw_Gen!K12</f>
        <v>0</v>
      </c>
      <c r="H11">
        <f>Raw_Gen!L12</f>
        <v>0</v>
      </c>
      <c r="I11">
        <f>Raw_Gen!J29</f>
        <v>0</v>
      </c>
      <c r="J11">
        <f>Raw_Gen!K29</f>
        <v>1.6847374405851126E-3</v>
      </c>
      <c r="K11">
        <f>Raw_Gen!L29</f>
        <v>2.897471771752997E-3</v>
      </c>
      <c r="L11">
        <f>Raw_Gen!J46</f>
        <v>229.41214669135238</v>
      </c>
      <c r="M11">
        <f>Raw_Gen!K46</f>
        <v>449.13299348752054</v>
      </c>
      <c r="N11">
        <f>Raw_Gen!L46</f>
        <v>456.57663202827996</v>
      </c>
      <c r="O11">
        <f>Raw_Gen!J63</f>
        <v>0</v>
      </c>
      <c r="P11">
        <f>Raw_Gen!K63</f>
        <v>0</v>
      </c>
      <c r="Q11">
        <f>Raw_Gen!L63</f>
        <v>0</v>
      </c>
      <c r="R11">
        <f>Raw_Gen!J80</f>
        <v>0</v>
      </c>
      <c r="S11">
        <f>Raw_Gen!K80</f>
        <v>49.545060596784005</v>
      </c>
      <c r="T11">
        <f>Raw_Gen!L80</f>
        <v>77.159969978495994</v>
      </c>
      <c r="U11">
        <f>Raw_Gen!J97</f>
        <v>0</v>
      </c>
      <c r="V11">
        <f>Raw_Gen!K97</f>
        <v>0</v>
      </c>
      <c r="W11">
        <f>Raw_Gen!L97</f>
        <v>0</v>
      </c>
      <c r="X11">
        <f>Raw_Gen!J114</f>
        <v>0</v>
      </c>
      <c r="Y11">
        <f>Raw_Gen!K114</f>
        <v>78.292293000000015</v>
      </c>
      <c r="Z11">
        <f>Raw_Gen!L114</f>
        <v>78.292293000000015</v>
      </c>
      <c r="AA11">
        <f>Raw_Gen!J131</f>
        <v>0</v>
      </c>
      <c r="AB11">
        <f>Raw_Gen!K131</f>
        <v>0</v>
      </c>
      <c r="AC11">
        <f>Raw_Gen!L131</f>
        <v>0</v>
      </c>
      <c r="AD11">
        <f>Raw_Gen!J148</f>
        <v>0</v>
      </c>
      <c r="AE11">
        <f>Raw_Gen!K148</f>
        <v>0</v>
      </c>
      <c r="AF11">
        <f>Raw_Gen!L148</f>
        <v>0</v>
      </c>
      <c r="AG11">
        <f>Raw_Gen!J165</f>
        <v>8.1243712009845126</v>
      </c>
      <c r="AH11">
        <f>Raw_Gen!K165</f>
        <v>0.55844040232428238</v>
      </c>
      <c r="AI11">
        <f>Raw_Gen!L165</f>
        <v>0.56098247543647528</v>
      </c>
      <c r="AJ11">
        <f>Raw_Gen!J182</f>
        <v>6</v>
      </c>
      <c r="AK11">
        <f>Raw_Gen!K182</f>
        <v>5</v>
      </c>
      <c r="AL11">
        <f>Raw_Gen!L182</f>
        <v>2</v>
      </c>
      <c r="AV11" t="s">
        <v>42</v>
      </c>
      <c r="AX11">
        <v>75</v>
      </c>
      <c r="AY11">
        <v>172</v>
      </c>
      <c r="AZ11">
        <v>98</v>
      </c>
      <c r="BA11" s="10"/>
    </row>
    <row r="12" spans="4:53" x14ac:dyDescent="0.35">
      <c r="D12" t="s">
        <v>9</v>
      </c>
      <c r="E12">
        <v>29</v>
      </c>
      <c r="F12">
        <f>Raw_Gen!J13</f>
        <v>211.64</v>
      </c>
      <c r="G12">
        <f>Raw_Gen!K13</f>
        <v>259.93799999999999</v>
      </c>
      <c r="H12">
        <f>Raw_Gen!L13</f>
        <v>430.02499999999998</v>
      </c>
      <c r="I12">
        <f>Raw_Gen!J30</f>
        <v>0</v>
      </c>
      <c r="J12">
        <f>Raw_Gen!K30</f>
        <v>44.695549693882278</v>
      </c>
      <c r="K12">
        <f>Raw_Gen!L30</f>
        <v>41.088789233254758</v>
      </c>
      <c r="L12">
        <f>Raw_Gen!J47</f>
        <v>42.940190952748907</v>
      </c>
      <c r="M12">
        <f>Raw_Gen!K47</f>
        <v>34.550420035031848</v>
      </c>
      <c r="N12">
        <f>Raw_Gen!L47</f>
        <v>30.011125767434883</v>
      </c>
      <c r="O12">
        <f>Raw_Gen!J64</f>
        <v>271.27997660459556</v>
      </c>
      <c r="P12">
        <f>Raw_Gen!K64</f>
        <v>271.3795542729041</v>
      </c>
      <c r="Q12">
        <f>Raw_Gen!L64</f>
        <v>270.28855335514862</v>
      </c>
      <c r="R12">
        <f>Raw_Gen!J81</f>
        <v>0</v>
      </c>
      <c r="S12">
        <f>Raw_Gen!K81</f>
        <v>77.794003209897994</v>
      </c>
      <c r="T12">
        <f>Raw_Gen!L81</f>
        <v>60.508251045455999</v>
      </c>
      <c r="U12">
        <f>Raw_Gen!J98</f>
        <v>79.46669919393392</v>
      </c>
      <c r="V12">
        <f>Raw_Gen!K98</f>
        <v>67.134729431833165</v>
      </c>
      <c r="W12">
        <f>Raw_Gen!L98</f>
        <v>71.717317725246573</v>
      </c>
      <c r="X12">
        <f>Raw_Gen!J115</f>
        <v>144.03170780000002</v>
      </c>
      <c r="Y12">
        <f>Raw_Gen!K115</f>
        <v>150.45120360000001</v>
      </c>
      <c r="Z12">
        <f>Raw_Gen!L115</f>
        <v>143.65948259999999</v>
      </c>
      <c r="AA12">
        <f>Raw_Gen!J132</f>
        <v>70.934889999999996</v>
      </c>
      <c r="AB12">
        <f>Raw_Gen!K132</f>
        <v>58.376089</v>
      </c>
      <c r="AC12">
        <f>Raw_Gen!L132</f>
        <v>55.963816000000008</v>
      </c>
      <c r="AD12">
        <f>Raw_Gen!J149</f>
        <v>62.619874959315098</v>
      </c>
      <c r="AE12">
        <f>Raw_Gen!K149</f>
        <v>59.7648729811621</v>
      </c>
      <c r="AF12">
        <f>Raw_Gen!L149</f>
        <v>61.207948168493303</v>
      </c>
      <c r="AG12">
        <f>Raw_Gen!J166</f>
        <v>61.863953473149536</v>
      </c>
      <c r="AH12">
        <f>Raw_Gen!K166</f>
        <v>79.704062644214375</v>
      </c>
      <c r="AI12">
        <f>Raw_Gen!L166</f>
        <v>40.618502450867197</v>
      </c>
      <c r="AJ12">
        <f>Raw_Gen!J183</f>
        <v>88.5</v>
      </c>
      <c r="AK12">
        <f>Raw_Gen!K183</f>
        <v>6</v>
      </c>
      <c r="AL12">
        <f>Raw_Gen!L183</f>
        <v>5</v>
      </c>
      <c r="AV12" t="s">
        <v>43</v>
      </c>
      <c r="AX12">
        <v>146</v>
      </c>
      <c r="AY12">
        <v>208</v>
      </c>
      <c r="AZ12">
        <v>80</v>
      </c>
      <c r="BA12" s="11"/>
    </row>
    <row r="13" spans="4:53" x14ac:dyDescent="0.35">
      <c r="D13" t="s">
        <v>10</v>
      </c>
      <c r="F13">
        <f>Raw_Gen!J14</f>
        <v>0</v>
      </c>
      <c r="G13">
        <f>Raw_Gen!K14</f>
        <v>0</v>
      </c>
      <c r="H13">
        <f>Raw_Gen!L14</f>
        <v>0</v>
      </c>
      <c r="I13">
        <f>Raw_Gen!J31</f>
        <v>0</v>
      </c>
      <c r="J13">
        <f>Raw_Gen!K31</f>
        <v>0</v>
      </c>
      <c r="K13">
        <f>Raw_Gen!L31</f>
        <v>0</v>
      </c>
      <c r="L13">
        <f>Raw_Gen!J48</f>
        <v>0</v>
      </c>
      <c r="M13">
        <f>Raw_Gen!K48</f>
        <v>0</v>
      </c>
      <c r="N13">
        <f>Raw_Gen!L48</f>
        <v>0</v>
      </c>
      <c r="O13" t="str">
        <f>Raw_Gen!J65</f>
        <v>-</v>
      </c>
      <c r="P13" t="str">
        <f>Raw_Gen!K65</f>
        <v>-</v>
      </c>
      <c r="Q13" t="str">
        <f>Raw_Gen!L65</f>
        <v>-</v>
      </c>
      <c r="R13">
        <f>Raw_Gen!J82</f>
        <v>0</v>
      </c>
      <c r="S13">
        <f>Raw_Gen!K82</f>
        <v>0</v>
      </c>
      <c r="T13">
        <f>Raw_Gen!L82</f>
        <v>0</v>
      </c>
      <c r="U13">
        <f>Raw_Gen!J99</f>
        <v>0</v>
      </c>
      <c r="V13">
        <f>Raw_Gen!K99</f>
        <v>0</v>
      </c>
      <c r="W13">
        <f>Raw_Gen!L99</f>
        <v>0</v>
      </c>
      <c r="X13" t="str">
        <f>Raw_Gen!J116</f>
        <v>N/A</v>
      </c>
      <c r="Y13" t="str">
        <f>Raw_Gen!K116</f>
        <v>N/A</v>
      </c>
      <c r="Z13" t="str">
        <f>Raw_Gen!L116</f>
        <v>N/A</v>
      </c>
      <c r="AA13">
        <f>Raw_Gen!J133</f>
        <v>0</v>
      </c>
      <c r="AB13">
        <f>Raw_Gen!K133</f>
        <v>0</v>
      </c>
      <c r="AC13">
        <f>Raw_Gen!L133</f>
        <v>0</v>
      </c>
      <c r="AD13">
        <f>Raw_Gen!J150</f>
        <v>0</v>
      </c>
      <c r="AE13">
        <f>Raw_Gen!K150</f>
        <v>0</v>
      </c>
      <c r="AF13">
        <f>Raw_Gen!L150</f>
        <v>0</v>
      </c>
      <c r="AG13">
        <f>Raw_Gen!J167</f>
        <v>0</v>
      </c>
      <c r="AH13">
        <f>Raw_Gen!K167</f>
        <v>0</v>
      </c>
      <c r="AI13">
        <f>Raw_Gen!L167</f>
        <v>0</v>
      </c>
      <c r="AJ13">
        <f>Raw_Gen!J184</f>
        <v>0</v>
      </c>
      <c r="AK13">
        <f>Raw_Gen!K184</f>
        <v>0</v>
      </c>
      <c r="AL13">
        <f>Raw_Gen!L184</f>
        <v>0</v>
      </c>
      <c r="AV13" t="s">
        <v>44</v>
      </c>
      <c r="AX13">
        <v>255</v>
      </c>
      <c r="AY13">
        <v>255</v>
      </c>
      <c r="AZ13">
        <v>0</v>
      </c>
      <c r="BA13" s="12"/>
    </row>
    <row r="14" spans="4:53" x14ac:dyDescent="0.35">
      <c r="D14" t="s">
        <v>11</v>
      </c>
      <c r="E14">
        <v>380</v>
      </c>
      <c r="F14">
        <f>Raw_Gen!J15</f>
        <v>775.29629999999997</v>
      </c>
      <c r="G14">
        <f>Raw_Gen!K15</f>
        <v>1598.2755999999999</v>
      </c>
      <c r="H14">
        <f>Raw_Gen!L15</f>
        <v>2577.9689000000003</v>
      </c>
      <c r="I14">
        <f>Raw_Gen!J32</f>
        <v>0</v>
      </c>
      <c r="J14">
        <f>Raw_Gen!K32</f>
        <v>1166.602882350702</v>
      </c>
      <c r="K14">
        <f>Raw_Gen!L32</f>
        <v>1366.2309560292438</v>
      </c>
      <c r="L14">
        <f>Raw_Gen!J49</f>
        <v>775.90642818510116</v>
      </c>
      <c r="M14">
        <f>Raw_Gen!K49</f>
        <v>1131.8939186125192</v>
      </c>
      <c r="N14">
        <f>Raw_Gen!L49</f>
        <v>1250.6783408330728</v>
      </c>
      <c r="O14">
        <f>Raw_Gen!J66</f>
        <v>873.05576302587906</v>
      </c>
      <c r="P14">
        <f>Raw_Gen!K66</f>
        <v>1153.980985739865</v>
      </c>
      <c r="Q14">
        <f>Raw_Gen!L66</f>
        <v>1309.8339201745127</v>
      </c>
      <c r="R14">
        <f>Raw_Gen!J83</f>
        <v>0</v>
      </c>
      <c r="S14">
        <f>Raw_Gen!K83</f>
        <v>844.09715084927473</v>
      </c>
      <c r="T14">
        <f>Raw_Gen!L83</f>
        <v>1500.2992144300722</v>
      </c>
      <c r="U14">
        <f>Raw_Gen!J100</f>
        <v>523.43616112551445</v>
      </c>
      <c r="V14">
        <f>Raw_Gen!K100</f>
        <v>890.32611025045185</v>
      </c>
      <c r="W14">
        <f>Raw_Gen!L100</f>
        <v>1368.2407705968026</v>
      </c>
      <c r="X14">
        <f>Raw_Gen!J117</f>
        <v>568.55732620000003</v>
      </c>
      <c r="Y14">
        <f>Raw_Gen!K117</f>
        <v>568.55732620000003</v>
      </c>
      <c r="Z14">
        <f>Raw_Gen!L117</f>
        <v>568.55732620000003</v>
      </c>
      <c r="AA14">
        <f>Raw_Gen!J134</f>
        <v>544.97564</v>
      </c>
      <c r="AB14">
        <f>Raw_Gen!K134</f>
        <v>1232.7311100000002</v>
      </c>
      <c r="AC14">
        <f>Raw_Gen!L134</f>
        <v>1483.314087</v>
      </c>
      <c r="AD14">
        <f>Raw_Gen!J151</f>
        <v>739.85577853972802</v>
      </c>
      <c r="AE14">
        <f>Raw_Gen!K151</f>
        <v>1273.89909069533</v>
      </c>
      <c r="AF14">
        <f>Raw_Gen!L151</f>
        <v>1574.77559275216</v>
      </c>
      <c r="AG14">
        <f>Raw_Gen!J168</f>
        <v>546.67348430405457</v>
      </c>
      <c r="AH14">
        <f>Raw_Gen!K168</f>
        <v>627.44198336755585</v>
      </c>
      <c r="AI14">
        <f>Raw_Gen!L168</f>
        <v>1368.0104339627267</v>
      </c>
      <c r="AJ14">
        <f>Raw_Gen!J185</f>
        <v>722.5</v>
      </c>
      <c r="AK14">
        <f>Raw_Gen!K185</f>
        <v>1737</v>
      </c>
      <c r="AL14">
        <f>Raw_Gen!L185</f>
        <v>2371</v>
      </c>
      <c r="AV14" t="s">
        <v>45</v>
      </c>
      <c r="AX14">
        <v>255</v>
      </c>
      <c r="AY14">
        <v>197</v>
      </c>
      <c r="AZ14">
        <v>0</v>
      </c>
      <c r="BA14" s="13"/>
    </row>
    <row r="15" spans="4:53" x14ac:dyDescent="0.35">
      <c r="D15" t="s">
        <v>12</v>
      </c>
      <c r="E15">
        <v>115</v>
      </c>
      <c r="F15">
        <f>Raw_Gen!J16</f>
        <v>367.58061999999995</v>
      </c>
      <c r="G15">
        <f>Raw_Gen!K16</f>
        <v>929.57892199999992</v>
      </c>
      <c r="H15">
        <f>Raw_Gen!L16</f>
        <v>1490.4790600000001</v>
      </c>
      <c r="I15">
        <f>Raw_Gen!J33</f>
        <v>0</v>
      </c>
      <c r="J15">
        <f>Raw_Gen!K33</f>
        <v>951.88258142941822</v>
      </c>
      <c r="K15">
        <f>Raw_Gen!L33</f>
        <v>1092.9185930624453</v>
      </c>
      <c r="L15">
        <f>Raw_Gen!J50</f>
        <v>446.34784605666351</v>
      </c>
      <c r="M15">
        <f>Raw_Gen!K50</f>
        <v>873.98561769199569</v>
      </c>
      <c r="N15">
        <f>Raw_Gen!L50</f>
        <v>1132.2662419820713</v>
      </c>
      <c r="O15">
        <f>Raw_Gen!J67</f>
        <v>448.84053632105588</v>
      </c>
      <c r="P15">
        <f>Raw_Gen!K67</f>
        <v>741.55578931193031</v>
      </c>
      <c r="Q15">
        <f>Raw_Gen!L67</f>
        <v>848.45428556128979</v>
      </c>
      <c r="R15">
        <f>Raw_Gen!J84</f>
        <v>0</v>
      </c>
      <c r="S15">
        <f>Raw_Gen!K84</f>
        <v>386.07424052751423</v>
      </c>
      <c r="T15">
        <f>Raw_Gen!L84</f>
        <v>642.72844929617963</v>
      </c>
      <c r="U15">
        <f>Raw_Gen!J101</f>
        <v>285.64959221776837</v>
      </c>
      <c r="V15">
        <f>Raw_Gen!K101</f>
        <v>369.66026457638668</v>
      </c>
      <c r="W15">
        <f>Raw_Gen!L101</f>
        <v>683.16086229657151</v>
      </c>
      <c r="X15">
        <f>Raw_Gen!J118</f>
        <v>401.70876920000006</v>
      </c>
      <c r="Y15">
        <f>Raw_Gen!K118</f>
        <v>423.36172020000004</v>
      </c>
      <c r="Z15">
        <f>Raw_Gen!L118</f>
        <v>445.00633780000004</v>
      </c>
      <c r="AA15">
        <f>Raw_Gen!J135</f>
        <v>310.59684499999997</v>
      </c>
      <c r="AB15">
        <f>Raw_Gen!K135</f>
        <v>840.90923800000007</v>
      </c>
      <c r="AC15">
        <f>Raw_Gen!L135</f>
        <v>1212.7356159999999</v>
      </c>
      <c r="AD15">
        <f>Raw_Gen!J152</f>
        <v>337.83089356829299</v>
      </c>
      <c r="AE15">
        <f>Raw_Gen!K152</f>
        <v>866.61336415875599</v>
      </c>
      <c r="AF15">
        <f>Raw_Gen!L152</f>
        <v>1083.30017417154</v>
      </c>
      <c r="AG15">
        <f>Raw_Gen!J169</f>
        <v>288.54058697938672</v>
      </c>
      <c r="AH15">
        <f>Raw_Gen!K169</f>
        <v>345.83569838629279</v>
      </c>
      <c r="AI15">
        <f>Raw_Gen!L169</f>
        <v>642.32010137163343</v>
      </c>
      <c r="AJ15">
        <f>Raw_Gen!J186</f>
        <v>263.5</v>
      </c>
      <c r="AK15">
        <f>Raw_Gen!K186</f>
        <v>758</v>
      </c>
      <c r="AL15">
        <f>Raw_Gen!L186</f>
        <v>1937</v>
      </c>
      <c r="AV15" t="s">
        <v>46</v>
      </c>
      <c r="AX15">
        <v>119</v>
      </c>
      <c r="AY15">
        <v>147</v>
      </c>
      <c r="AZ15">
        <v>60</v>
      </c>
      <c r="BA15" s="14"/>
    </row>
    <row r="16" spans="4:53" x14ac:dyDescent="0.35">
      <c r="D16" t="s">
        <v>13</v>
      </c>
      <c r="E16">
        <v>49</v>
      </c>
      <c r="F16">
        <f>Raw_Gen!J17</f>
        <v>96.220100000000002</v>
      </c>
      <c r="G16">
        <f>Raw_Gen!K17</f>
        <v>143.01900000000001</v>
      </c>
      <c r="H16">
        <f>Raw_Gen!L17</f>
        <v>188.179</v>
      </c>
      <c r="I16">
        <f>Raw_Gen!J34</f>
        <v>0</v>
      </c>
      <c r="J16">
        <f>Raw_Gen!K34</f>
        <v>0</v>
      </c>
      <c r="K16">
        <f>Raw_Gen!L34</f>
        <v>0</v>
      </c>
      <c r="L16">
        <f>Raw_Gen!J51</f>
        <v>26.781920453649594</v>
      </c>
      <c r="M16">
        <f>Raw_Gen!K51</f>
        <v>47.908285402105996</v>
      </c>
      <c r="N16">
        <f>Raw_Gen!L51</f>
        <v>78.193802987086187</v>
      </c>
      <c r="O16" t="str">
        <f>Raw_Gen!J68</f>
        <v>-</v>
      </c>
      <c r="P16" t="str">
        <f>Raw_Gen!K68</f>
        <v>-</v>
      </c>
      <c r="Q16" t="str">
        <f>Raw_Gen!L68</f>
        <v>-</v>
      </c>
      <c r="R16">
        <f>Raw_Gen!J85</f>
        <v>0</v>
      </c>
      <c r="S16">
        <f>Raw_Gen!K85</f>
        <v>102.88620040973601</v>
      </c>
      <c r="T16">
        <f>Raw_Gen!L85</f>
        <v>131.215656790716</v>
      </c>
      <c r="U16">
        <f>Raw_Gen!J102</f>
        <v>0</v>
      </c>
      <c r="V16">
        <f>Raw_Gen!K102</f>
        <v>0</v>
      </c>
      <c r="W16">
        <f>Raw_Gen!L102</f>
        <v>0</v>
      </c>
      <c r="X16" t="str">
        <f>Raw_Gen!J119</f>
        <v>N/A</v>
      </c>
      <c r="Y16" t="str">
        <f>Raw_Gen!K119</f>
        <v>N/A</v>
      </c>
      <c r="Z16" t="str">
        <f>Raw_Gen!L119</f>
        <v>N/A</v>
      </c>
      <c r="AA16">
        <f>Raw_Gen!J136</f>
        <v>90.406441000000001</v>
      </c>
      <c r="AB16">
        <f>Raw_Gen!K136</f>
        <v>163.24052399999999</v>
      </c>
      <c r="AC16">
        <f>Raw_Gen!L136</f>
        <v>196.47010800000001</v>
      </c>
      <c r="AD16">
        <f>Raw_Gen!J153</f>
        <v>70.671609043535298</v>
      </c>
      <c r="AE16">
        <f>Raw_Gen!K153</f>
        <v>129.641000324902</v>
      </c>
      <c r="AF16">
        <f>Raw_Gen!L153</f>
        <v>192.158223122062</v>
      </c>
      <c r="AG16">
        <f>Raw_Gen!J170</f>
        <v>132.63676430670591</v>
      </c>
      <c r="AH16">
        <f>Raw_Gen!K170</f>
        <v>202.69526428596157</v>
      </c>
      <c r="AI16">
        <f>Raw_Gen!L170</f>
        <v>253.89221631396563</v>
      </c>
      <c r="AJ16">
        <f>Raw_Gen!J187</f>
        <v>129.5</v>
      </c>
      <c r="AK16">
        <f>Raw_Gen!K187</f>
        <v>190</v>
      </c>
      <c r="AL16">
        <f>Raw_Gen!L187</f>
        <v>183</v>
      </c>
      <c r="AV16" t="s">
        <v>47</v>
      </c>
      <c r="AX16">
        <v>230</v>
      </c>
      <c r="AY16">
        <v>224</v>
      </c>
      <c r="AZ16">
        <v>236</v>
      </c>
      <c r="BA16" s="15"/>
    </row>
    <row r="17" spans="4:53" x14ac:dyDescent="0.35">
      <c r="D17" t="s">
        <v>14</v>
      </c>
      <c r="F17">
        <f>Raw_Gen!J18</f>
        <v>0</v>
      </c>
      <c r="G17">
        <f>Raw_Gen!K18</f>
        <v>0</v>
      </c>
      <c r="H17">
        <f>Raw_Gen!L18</f>
        <v>0</v>
      </c>
      <c r="I17">
        <f>Raw_Gen!J35</f>
        <v>0</v>
      </c>
      <c r="J17">
        <f>Raw_Gen!K35</f>
        <v>1.6340485121271271</v>
      </c>
      <c r="K17">
        <f>Raw_Gen!L35</f>
        <v>1.6502683761221859</v>
      </c>
      <c r="L17">
        <f>Raw_Gen!J52</f>
        <v>0</v>
      </c>
      <c r="M17">
        <f>Raw_Gen!K52</f>
        <v>0</v>
      </c>
      <c r="N17">
        <f>Raw_Gen!L52</f>
        <v>0</v>
      </c>
      <c r="O17" t="str">
        <f>Raw_Gen!J69</f>
        <v>-</v>
      </c>
      <c r="P17" t="str">
        <f>Raw_Gen!K69</f>
        <v>-</v>
      </c>
      <c r="Q17" t="str">
        <f>Raw_Gen!L69</f>
        <v>-</v>
      </c>
      <c r="R17">
        <f>Raw_Gen!J86</f>
        <v>0</v>
      </c>
      <c r="S17">
        <f>Raw_Gen!K86</f>
        <v>0</v>
      </c>
      <c r="T17">
        <f>Raw_Gen!L86</f>
        <v>0</v>
      </c>
      <c r="U17">
        <f>Raw_Gen!J103</f>
        <v>0</v>
      </c>
      <c r="V17">
        <f>Raw_Gen!K103</f>
        <v>0</v>
      </c>
      <c r="W17">
        <f>Raw_Gen!L103</f>
        <v>0</v>
      </c>
      <c r="X17" t="str">
        <f>Raw_Gen!J120</f>
        <v>N/A</v>
      </c>
      <c r="Y17" t="str">
        <f>Raw_Gen!K120</f>
        <v>N/A</v>
      </c>
      <c r="Z17" t="str">
        <f>Raw_Gen!L120</f>
        <v>N/A</v>
      </c>
      <c r="AA17">
        <f>Raw_Gen!J137</f>
        <v>0</v>
      </c>
      <c r="AB17">
        <f>Raw_Gen!K137</f>
        <v>0</v>
      </c>
      <c r="AC17">
        <f>Raw_Gen!L137</f>
        <v>0</v>
      </c>
      <c r="AD17">
        <f>Raw_Gen!J154</f>
        <v>0</v>
      </c>
      <c r="AE17">
        <f>Raw_Gen!K154</f>
        <v>0</v>
      </c>
      <c r="AF17">
        <f>Raw_Gen!L154</f>
        <v>0</v>
      </c>
      <c r="AG17">
        <f>Raw_Gen!J171</f>
        <v>5.5721445031698106E-7</v>
      </c>
      <c r="AH17">
        <f>Raw_Gen!K171</f>
        <v>0.19437849324600931</v>
      </c>
      <c r="AI17">
        <f>Raw_Gen!L171</f>
        <v>1.0458718565621824E-2</v>
      </c>
      <c r="AJ17">
        <f>Raw_Gen!J188</f>
        <v>0</v>
      </c>
      <c r="AK17">
        <f>Raw_Gen!K188</f>
        <v>0</v>
      </c>
      <c r="AL17">
        <f>Raw_Gen!L188</f>
        <v>0</v>
      </c>
      <c r="AV17" t="s">
        <v>48</v>
      </c>
      <c r="AX17">
        <v>217</v>
      </c>
      <c r="AY17">
        <v>150</v>
      </c>
      <c r="AZ17">
        <v>148</v>
      </c>
      <c r="BA17" s="16"/>
    </row>
    <row r="18" spans="4:53" x14ac:dyDescent="0.35">
      <c r="D18" t="s">
        <v>46</v>
      </c>
      <c r="F18">
        <f>Raw_Gen!J19</f>
        <v>12.4887</v>
      </c>
      <c r="G18">
        <f>Raw_Gen!K19</f>
        <v>12.595700000000001</v>
      </c>
      <c r="H18">
        <f>Raw_Gen!L19</f>
        <v>12.8887</v>
      </c>
      <c r="I18">
        <f>Raw_Gen!J36</f>
        <v>0</v>
      </c>
      <c r="J18">
        <f>Raw_Gen!K36</f>
        <v>44.861826726684569</v>
      </c>
      <c r="K18">
        <f>Raw_Gen!L36</f>
        <v>31.376969802607537</v>
      </c>
      <c r="L18">
        <f>Raw_Gen!J53</f>
        <v>31.444381414149994</v>
      </c>
      <c r="M18">
        <f>Raw_Gen!K53</f>
        <v>38.704500244636002</v>
      </c>
      <c r="N18">
        <f>Raw_Gen!L53</f>
        <v>32.178566482027996</v>
      </c>
      <c r="O18">
        <f>Raw_Gen!J70</f>
        <v>24.668273571475087</v>
      </c>
      <c r="P18">
        <f>Raw_Gen!K70</f>
        <v>32.215430794665096</v>
      </c>
      <c r="Q18">
        <f>Raw_Gen!L70</f>
        <v>39.621584958517339</v>
      </c>
      <c r="R18">
        <f>Raw_Gen!J87</f>
        <v>0</v>
      </c>
      <c r="S18">
        <f>Raw_Gen!K87</f>
        <v>29.359927696479996</v>
      </c>
      <c r="T18">
        <f>Raw_Gen!L87</f>
        <v>29.012795916302004</v>
      </c>
      <c r="U18">
        <f>Raw_Gen!J104</f>
        <v>0</v>
      </c>
      <c r="V18">
        <f>Raw_Gen!K104</f>
        <v>0</v>
      </c>
      <c r="W18">
        <f>Raw_Gen!L104</f>
        <v>0</v>
      </c>
      <c r="X18">
        <f>Raw_Gen!J121</f>
        <v>23.691856200000004</v>
      </c>
      <c r="Y18">
        <f>Raw_Gen!K121</f>
        <v>56.878232800000006</v>
      </c>
      <c r="Z18">
        <f>Raw_Gen!L121</f>
        <v>56.878232800000006</v>
      </c>
      <c r="AA18">
        <f>Raw_Gen!J138</f>
        <v>3.9597449999999998</v>
      </c>
      <c r="AB18">
        <f>Raw_Gen!K138</f>
        <v>3.8828450000000001</v>
      </c>
      <c r="AC18">
        <f>Raw_Gen!L138</f>
        <v>4.9458029999999997</v>
      </c>
      <c r="AD18">
        <f>Raw_Gen!J155</f>
        <v>67.779307134056793</v>
      </c>
      <c r="AE18">
        <f>Raw_Gen!K155</f>
        <v>66.899651319493003</v>
      </c>
      <c r="AF18">
        <f>Raw_Gen!L155</f>
        <v>43.686656892965701</v>
      </c>
      <c r="AG18">
        <f>Raw_Gen!J172</f>
        <v>0</v>
      </c>
      <c r="AH18">
        <f>Raw_Gen!K172</f>
        <v>0</v>
      </c>
      <c r="AI18">
        <f>Raw_Gen!L172</f>
        <v>0</v>
      </c>
      <c r="AJ18">
        <f>Raw_Gen!J189</f>
        <v>1</v>
      </c>
      <c r="AK18">
        <f>Raw_Gen!K189</f>
        <v>0</v>
      </c>
      <c r="AL18">
        <f>Raw_Gen!L189</f>
        <v>0</v>
      </c>
      <c r="AN18" s="31"/>
      <c r="AO18" s="1"/>
      <c r="AP18" s="1"/>
      <c r="AV18" t="s">
        <v>49</v>
      </c>
      <c r="AX18">
        <v>197</v>
      </c>
      <c r="AY18">
        <v>224</v>
      </c>
      <c r="AZ18">
        <v>180</v>
      </c>
    </row>
    <row r="19" spans="4:53" x14ac:dyDescent="0.35">
      <c r="D19" t="s">
        <v>16</v>
      </c>
      <c r="E19">
        <v>4196</v>
      </c>
      <c r="F19">
        <f>Raw_Gen!J20</f>
        <v>4143.83</v>
      </c>
      <c r="G19">
        <f>Raw_Gen!K20</f>
        <v>4562.17</v>
      </c>
      <c r="H19">
        <f>Raw_Gen!L20</f>
        <v>4853.54</v>
      </c>
      <c r="I19">
        <f>Raw_Gen!J37</f>
        <v>0</v>
      </c>
      <c r="J19">
        <f>Raw_Gen!K37</f>
        <v>4652.3494407945973</v>
      </c>
      <c r="K19">
        <f>Raw_Gen!L37</f>
        <v>4802.6400863337667</v>
      </c>
      <c r="L19">
        <f>Raw_Gen!J54</f>
        <v>4493.872885996786</v>
      </c>
      <c r="M19">
        <f>Raw_Gen!K54</f>
        <v>5079.1844868344415</v>
      </c>
      <c r="N19">
        <f>Raw_Gen!L54</f>
        <v>5229.045010230906</v>
      </c>
      <c r="O19">
        <f>Raw_Gen!J71</f>
        <v>4073.7792407002385</v>
      </c>
      <c r="P19">
        <f>Raw_Gen!K71</f>
        <v>4247.5732549419572</v>
      </c>
      <c r="Q19">
        <f>Raw_Gen!L71</f>
        <v>4266.575071925311</v>
      </c>
      <c r="R19">
        <f>Raw_Gen!J88</f>
        <v>0</v>
      </c>
      <c r="S19">
        <f>Raw_Gen!K88</f>
        <v>4544.5024210690963</v>
      </c>
      <c r="T19">
        <f>Raw_Gen!L88</f>
        <v>4890.6424850110943</v>
      </c>
      <c r="U19">
        <f>Raw_Gen!J105</f>
        <v>4194.3272957229001</v>
      </c>
      <c r="V19">
        <f>Raw_Gen!K105</f>
        <v>4295.4768508658699</v>
      </c>
      <c r="W19">
        <f>Raw_Gen!L105</f>
        <v>4422.2604568606403</v>
      </c>
      <c r="X19" t="str">
        <f>Raw_Gen!J122</f>
        <v>N/A</v>
      </c>
      <c r="Y19" t="str">
        <f>Raw_Gen!K122</f>
        <v>N/A</v>
      </c>
      <c r="Z19" t="str">
        <f>Raw_Gen!L122</f>
        <v>N/A</v>
      </c>
      <c r="AA19">
        <f>Raw_Gen!J139</f>
        <v>4107.0991210000002</v>
      </c>
      <c r="AB19">
        <f>Raw_Gen!K139</f>
        <v>4202.3701170000004</v>
      </c>
      <c r="AC19">
        <f>Raw_Gen!L139</f>
        <v>4434.4116210000002</v>
      </c>
      <c r="AD19">
        <f>Raw_Gen!J156</f>
        <v>4196.1416232117699</v>
      </c>
      <c r="AE19">
        <f>Raw_Gen!K156</f>
        <v>4467.6453745078497</v>
      </c>
      <c r="AF19">
        <f>Raw_Gen!L156</f>
        <v>4803.9464597113501</v>
      </c>
      <c r="AG19">
        <f>Raw_Gen!J173</f>
        <v>4093.1034079668066</v>
      </c>
      <c r="AH19">
        <f>Raw_Gen!K173</f>
        <v>4125.365991489266</v>
      </c>
      <c r="AI19">
        <f>Raw_Gen!L173</f>
        <v>4405.555428097764</v>
      </c>
      <c r="AJ19">
        <f>Raw_Gen!J190</f>
        <v>4591</v>
      </c>
      <c r="AK19">
        <f>Raw_Gen!K190</f>
        <v>5535</v>
      </c>
      <c r="AL19">
        <f>Raw_Gen!L190</f>
        <v>7288</v>
      </c>
      <c r="AN19" s="31">
        <v>2035</v>
      </c>
      <c r="AP19" s="1" t="s">
        <v>99</v>
      </c>
      <c r="AQ19" s="1" t="s">
        <v>100</v>
      </c>
      <c r="AR19" t="s">
        <v>104</v>
      </c>
      <c r="AV19" t="s">
        <v>50</v>
      </c>
      <c r="AX19">
        <v>239</v>
      </c>
      <c r="AY19">
        <v>113</v>
      </c>
      <c r="AZ19">
        <v>224</v>
      </c>
    </row>
    <row r="20" spans="4:53" x14ac:dyDescent="0.35">
      <c r="D20" t="s">
        <v>53</v>
      </c>
      <c r="E20" s="1">
        <f>SUM(E14:E16)/SUM(E3:E18)</f>
        <v>0.13089509143407121</v>
      </c>
      <c r="F20" s="1">
        <f>SUM(F14:F16)/SUM(F3:F18)</f>
        <v>0.27780520263463337</v>
      </c>
      <c r="G20" s="1">
        <f t="shared" ref="G20:AL20" si="0">SUM(G14:G16)/SUM(G3:G18)</f>
        <v>0.53799912005982531</v>
      </c>
      <c r="H20" s="28">
        <f t="shared" si="0"/>
        <v>0.7998135369604038</v>
      </c>
      <c r="I20" s="1" t="e">
        <f t="shared" si="0"/>
        <v>#DIV/0!</v>
      </c>
      <c r="J20" s="1">
        <f t="shared" si="0"/>
        <v>0.45535819927969429</v>
      </c>
      <c r="K20" s="28">
        <f t="shared" si="0"/>
        <v>0.51204119086278477</v>
      </c>
      <c r="L20" s="1">
        <f t="shared" si="0"/>
        <v>0.27794203939045453</v>
      </c>
      <c r="M20" s="1">
        <f t="shared" si="0"/>
        <v>0.40435385385787131</v>
      </c>
      <c r="N20" s="28">
        <f t="shared" si="0"/>
        <v>0.47066689634280851</v>
      </c>
      <c r="O20" s="1">
        <f t="shared" si="0"/>
        <v>0.32448893797193479</v>
      </c>
      <c r="P20" s="1">
        <f t="shared" si="0"/>
        <v>0.44626346887517027</v>
      </c>
      <c r="Q20" s="28">
        <f t="shared" si="0"/>
        <v>0.50585965777038722</v>
      </c>
      <c r="R20" s="1" t="e">
        <f t="shared" si="0"/>
        <v>#DIV/0!</v>
      </c>
      <c r="S20" s="1">
        <f t="shared" si="0"/>
        <v>0.29299116053239288</v>
      </c>
      <c r="T20" s="28">
        <f t="shared" si="0"/>
        <v>0.46721038114081415</v>
      </c>
      <c r="U20" s="1">
        <f t="shared" si="0"/>
        <v>0.1929549764235709</v>
      </c>
      <c r="V20" s="1">
        <f t="shared" si="0"/>
        <v>0.29429397405045493</v>
      </c>
      <c r="W20" s="28">
        <f t="shared" si="0"/>
        <v>0.46451326129632725</v>
      </c>
      <c r="X20" s="1">
        <f t="shared" si="0"/>
        <v>0.21757964116392806</v>
      </c>
      <c r="Y20" s="1">
        <f t="shared" si="0"/>
        <v>0.2162731808004012</v>
      </c>
      <c r="Z20" s="28">
        <f t="shared" si="0"/>
        <v>0.21317728687383405</v>
      </c>
      <c r="AA20" s="1">
        <f t="shared" si="0"/>
        <v>0.22904567873292375</v>
      </c>
      <c r="AB20" s="1">
        <f t="shared" si="0"/>
        <v>0.52019296427792672</v>
      </c>
      <c r="AC20" s="28">
        <f t="shared" si="0"/>
        <v>0.6334928043359267</v>
      </c>
      <c r="AD20" s="1">
        <f t="shared" si="0"/>
        <v>0.27367004840808784</v>
      </c>
      <c r="AE20" s="1">
        <f t="shared" si="0"/>
        <v>0.50813197218659467</v>
      </c>
      <c r="AF20" s="28">
        <f t="shared" si="0"/>
        <v>0.59331094006759988</v>
      </c>
      <c r="AG20" s="1">
        <f t="shared" si="0"/>
        <v>0.232704606289519</v>
      </c>
      <c r="AH20" s="1">
        <f t="shared" si="0"/>
        <v>0.27595539867641006</v>
      </c>
      <c r="AI20" s="28">
        <f t="shared" si="0"/>
        <v>0.49298898052254858</v>
      </c>
      <c r="AJ20" s="1">
        <f t="shared" si="0"/>
        <v>0.25030853809042969</v>
      </c>
      <c r="AK20" s="1">
        <f t="shared" si="0"/>
        <v>0.52564604541895066</v>
      </c>
      <c r="AL20" s="28">
        <f t="shared" si="0"/>
        <v>0.71683958499600953</v>
      </c>
      <c r="AO20" s="19"/>
      <c r="AP20" s="19">
        <f>MIN(H20,K20,N20,Q20,T20,W20,Z20,AC20,AF20,AI20,AL20)</f>
        <v>0.21317728687383405</v>
      </c>
      <c r="AQ20" s="19">
        <f>MAX(H20,K20,N20,Q20,T20,W20,Z20,AC20,AF20,AI20,AL20)</f>
        <v>0.7998135369604038</v>
      </c>
      <c r="AR20" s="19">
        <f>AVERAGE(H20,K20,N20,Q20,T20,W20,Z20,AC20,AF20,AI20,AL20)</f>
        <v>0.53362859283358588</v>
      </c>
      <c r="AV20" t="s">
        <v>51</v>
      </c>
      <c r="AX20">
        <v>204</v>
      </c>
      <c r="AY20">
        <v>153</v>
      </c>
      <c r="AZ20">
        <v>0</v>
      </c>
    </row>
    <row r="21" spans="4:53" x14ac:dyDescent="0.35">
      <c r="D21" t="s">
        <v>54</v>
      </c>
      <c r="E21" s="1">
        <f>SUM(E5,E6,E7,E14,E15,E16)/SUM(E3:E18)</f>
        <v>0.21053897978825795</v>
      </c>
      <c r="F21" s="1">
        <f>SUM(F5,F6,F7,F14,F15,F16)/SUM(F3:F18)</f>
        <v>0.34169842928735561</v>
      </c>
      <c r="G21" s="1">
        <f t="shared" ref="G21:AL21" si="1">SUM(G5,G6,G7,G14,G15,G16)/SUM(G3:G18)</f>
        <v>0.59491460544242336</v>
      </c>
      <c r="H21" s="1">
        <f t="shared" si="1"/>
        <v>0.85255348534024344</v>
      </c>
      <c r="I21" s="1" t="e">
        <f t="shared" si="1"/>
        <v>#DIV/0!</v>
      </c>
      <c r="J21" s="1">
        <f t="shared" si="1"/>
        <v>0.52361193424255292</v>
      </c>
      <c r="K21" s="1">
        <f t="shared" si="1"/>
        <v>0.57808274440689356</v>
      </c>
      <c r="L21" s="1">
        <f t="shared" si="1"/>
        <v>0.3528213894067192</v>
      </c>
      <c r="M21" s="1">
        <f t="shared" si="1"/>
        <v>0.47079961708083296</v>
      </c>
      <c r="N21" s="1">
        <f t="shared" si="1"/>
        <v>0.5333790219390413</v>
      </c>
      <c r="O21" s="1">
        <f t="shared" si="1"/>
        <v>0.40531473541689311</v>
      </c>
      <c r="P21" s="1">
        <f t="shared" si="1"/>
        <v>0.52491249390248906</v>
      </c>
      <c r="Q21" s="1">
        <f t="shared" si="1"/>
        <v>0.58484240125822728</v>
      </c>
      <c r="R21" s="1" t="e">
        <f t="shared" si="1"/>
        <v>#DIV/0!</v>
      </c>
      <c r="S21" s="1">
        <f t="shared" si="1"/>
        <v>0.36797582238283211</v>
      </c>
      <c r="T21" s="1">
        <f t="shared" si="1"/>
        <v>0.5423676616758708</v>
      </c>
      <c r="U21" s="1">
        <f t="shared" si="1"/>
        <v>0.27475115508813047</v>
      </c>
      <c r="V21" s="1">
        <f t="shared" si="1"/>
        <v>0.3783563871056097</v>
      </c>
      <c r="W21" s="1">
        <f t="shared" si="1"/>
        <v>0.54522410705149638</v>
      </c>
      <c r="X21" s="1">
        <f t="shared" si="1"/>
        <v>0.28384340679362913</v>
      </c>
      <c r="Y21" s="1">
        <f t="shared" si="1"/>
        <v>0.28349091543379945</v>
      </c>
      <c r="Z21" s="1">
        <f t="shared" si="1"/>
        <v>0.27533101546072825</v>
      </c>
      <c r="AA21" s="1">
        <f t="shared" si="1"/>
        <v>0.31312917722433986</v>
      </c>
      <c r="AB21" s="1">
        <f t="shared" si="1"/>
        <v>0.60058535610930952</v>
      </c>
      <c r="AC21" s="1">
        <f t="shared" si="1"/>
        <v>0.70577107170793885</v>
      </c>
      <c r="AD21" s="1">
        <f t="shared" si="1"/>
        <v>0.34914487279981199</v>
      </c>
      <c r="AE21" s="1">
        <f t="shared" si="1"/>
        <v>0.57952446534843971</v>
      </c>
      <c r="AF21" s="1">
        <f t="shared" si="1"/>
        <v>0.65940520750757847</v>
      </c>
      <c r="AG21" s="1">
        <f t="shared" si="1"/>
        <v>0.31390260871530401</v>
      </c>
      <c r="AH21" s="1">
        <f t="shared" si="1"/>
        <v>0.35551982309007746</v>
      </c>
      <c r="AI21" s="1">
        <f t="shared" si="1"/>
        <v>0.57300663323689827</v>
      </c>
      <c r="AJ21" s="1">
        <f t="shared" si="1"/>
        <v>0.32839672388645796</v>
      </c>
      <c r="AK21" s="1">
        <f t="shared" si="1"/>
        <v>0.59162098668754892</v>
      </c>
      <c r="AL21" s="1">
        <f t="shared" si="1"/>
        <v>0.76536312849162014</v>
      </c>
      <c r="AO21" s="19"/>
      <c r="AP21" s="19">
        <f t="shared" ref="AP21:AP24" si="2">MIN(H21,K21,N21,Q21,T21,W21,Z21,AC21,AF21,AI21,AL21)</f>
        <v>0.27533101546072825</v>
      </c>
      <c r="AQ21" s="19">
        <f t="shared" ref="AQ21:AQ24" si="3">MAX(H21,K21,N21,Q21,T21,W21,Z21,AC21,AF21,AI21,AL21)</f>
        <v>0.85255348534024344</v>
      </c>
      <c r="AR21" s="19">
        <f t="shared" ref="AR21:AR24" si="4">AVERAGE(H21,K21,N21,Q21,T21,W21,Z21,AC21,AF21,AI21,AL21)</f>
        <v>0.60139331618877601</v>
      </c>
      <c r="AV21" t="s">
        <v>52</v>
      </c>
      <c r="AX21">
        <v>164</v>
      </c>
      <c r="AY21">
        <v>64</v>
      </c>
      <c r="AZ21">
        <v>220</v>
      </c>
    </row>
    <row r="22" spans="4:53" x14ac:dyDescent="0.35">
      <c r="D22" t="s">
        <v>64</v>
      </c>
      <c r="E22" s="1">
        <f>SUM(E3,E4,E5,E6,E9,E11,E14,E15,E16,E17)/SUM(E3:E18)</f>
        <v>0.39773820981713187</v>
      </c>
      <c r="F22" s="1">
        <f>SUM(F3,F4,F5,F6,F9,F11,F14,F15,F16,F17)/SUM(F3:F18)</f>
        <v>0.51975755397612489</v>
      </c>
      <c r="G22" s="1">
        <f t="shared" ref="G22:AL22" si="5">SUM(G3,G4,G5,G6,G9,G11,G14,G15,G16,G17)/SUM(G3:G18)</f>
        <v>0.75652200634508504</v>
      </c>
      <c r="H22" s="1">
        <f t="shared" si="5"/>
        <v>0.86033895358022039</v>
      </c>
      <c r="I22" s="1" t="e">
        <f t="shared" si="5"/>
        <v>#DIV/0!</v>
      </c>
      <c r="J22" s="1">
        <f t="shared" si="5"/>
        <v>0.77412059236744191</v>
      </c>
      <c r="K22" s="1">
        <f t="shared" si="5"/>
        <v>0.81858543659992289</v>
      </c>
      <c r="L22" s="1">
        <f t="shared" si="5"/>
        <v>0.56961883299862204</v>
      </c>
      <c r="M22" s="1">
        <f t="shared" si="5"/>
        <v>0.70459261682207808</v>
      </c>
      <c r="N22" s="1">
        <f t="shared" si="5"/>
        <v>0.76605479188819958</v>
      </c>
      <c r="O22" s="1">
        <f t="shared" si="5"/>
        <v>0.59016746024822242</v>
      </c>
      <c r="P22" s="1">
        <f t="shared" si="5"/>
        <v>0.69212450793148206</v>
      </c>
      <c r="Q22" s="1">
        <f t="shared" si="5"/>
        <v>0.71735346299212188</v>
      </c>
      <c r="R22" s="1" t="e">
        <f t="shared" si="5"/>
        <v>#DIV/0!</v>
      </c>
      <c r="S22" s="1">
        <f t="shared" si="5"/>
        <v>0.55460522745533891</v>
      </c>
      <c r="T22" s="1">
        <f t="shared" si="5"/>
        <v>0.70933467567806907</v>
      </c>
      <c r="U22" s="1">
        <f t="shared" si="5"/>
        <v>0.45864551335002479</v>
      </c>
      <c r="V22" s="1">
        <f t="shared" si="5"/>
        <v>0.56830226202784961</v>
      </c>
      <c r="W22" s="1">
        <f t="shared" si="5"/>
        <v>0.59302252940717248</v>
      </c>
      <c r="X22" s="1">
        <f t="shared" si="5"/>
        <v>0.46330566970462028</v>
      </c>
      <c r="Y22" s="1">
        <f t="shared" si="5"/>
        <v>0.50225456166415428</v>
      </c>
      <c r="Z22" s="1">
        <f t="shared" si="5"/>
        <v>0.69880178333246679</v>
      </c>
      <c r="AA22" s="1">
        <f t="shared" si="5"/>
        <v>0.50241541627397224</v>
      </c>
      <c r="AB22" s="1">
        <f t="shared" si="5"/>
        <v>0.77613110029841881</v>
      </c>
      <c r="AC22" s="1">
        <f t="shared" si="5"/>
        <v>0.74661819902812276</v>
      </c>
      <c r="AD22" s="1">
        <f t="shared" si="5"/>
        <v>0.53509685325619993</v>
      </c>
      <c r="AE22" s="1">
        <f t="shared" si="5"/>
        <v>0.80509889492651077</v>
      </c>
      <c r="AF22" s="1">
        <f t="shared" si="5"/>
        <v>0.87026454684011123</v>
      </c>
      <c r="AG22" s="1">
        <f t="shared" si="5"/>
        <v>0.53460928250038164</v>
      </c>
      <c r="AH22" s="1">
        <f t="shared" si="5"/>
        <v>0.57940367058701725</v>
      </c>
      <c r="AI22" s="1">
        <f t="shared" si="5"/>
        <v>0.77618273471883881</v>
      </c>
      <c r="AJ22" s="1">
        <f t="shared" si="5"/>
        <v>0.50925614271289132</v>
      </c>
      <c r="AK22" s="1">
        <f t="shared" si="5"/>
        <v>0.74804228660924044</v>
      </c>
      <c r="AL22" s="1">
        <f t="shared" si="5"/>
        <v>0.89130087789305668</v>
      </c>
      <c r="AO22" s="32"/>
      <c r="AP22" s="32">
        <f t="shared" si="2"/>
        <v>0.59302252940717248</v>
      </c>
      <c r="AQ22" s="32">
        <f t="shared" si="3"/>
        <v>0.89130087789305668</v>
      </c>
      <c r="AR22" s="32">
        <f t="shared" si="4"/>
        <v>0.76798709017802758</v>
      </c>
    </row>
    <row r="23" spans="4:53" x14ac:dyDescent="0.35">
      <c r="D23" t="s">
        <v>55</v>
      </c>
      <c r="E23" s="18">
        <f>($E$8-E8)/$E$8</f>
        <v>0</v>
      </c>
      <c r="F23" s="18">
        <f>($E$8-F8)/$E$8</f>
        <v>0.36973196885428256</v>
      </c>
      <c r="G23" s="18">
        <f t="shared" ref="G23:AL23" si="6">($E$8-G8)/$E$8</f>
        <v>0.79019428142380432</v>
      </c>
      <c r="H23" s="18">
        <f t="shared" si="6"/>
        <v>0.97991795105672974</v>
      </c>
      <c r="I23" s="18">
        <f t="shared" si="6"/>
        <v>1</v>
      </c>
      <c r="J23" s="18">
        <f t="shared" si="6"/>
        <v>0.99470202563156906</v>
      </c>
      <c r="K23" s="18">
        <f t="shared" si="6"/>
        <v>0.9983421777134428</v>
      </c>
      <c r="L23" s="18">
        <f t="shared" si="6"/>
        <v>0.44691195017274582</v>
      </c>
      <c r="M23" s="18">
        <f t="shared" si="6"/>
        <v>0.75590158261266083</v>
      </c>
      <c r="N23" s="18">
        <f t="shared" si="6"/>
        <v>0.99999519035109519</v>
      </c>
      <c r="O23" s="18">
        <f t="shared" si="6"/>
        <v>-8.1339518001644442E-4</v>
      </c>
      <c r="P23" s="18">
        <f t="shared" si="6"/>
        <v>0.37421938237889613</v>
      </c>
      <c r="Q23" s="18">
        <f t="shared" si="6"/>
        <v>0.44443868416981547</v>
      </c>
      <c r="R23" s="18">
        <f t="shared" si="6"/>
        <v>1</v>
      </c>
      <c r="S23" s="18">
        <f t="shared" si="6"/>
        <v>0.72993589567579187</v>
      </c>
      <c r="T23" s="18">
        <f t="shared" si="6"/>
        <v>0.95063352444819138</v>
      </c>
      <c r="U23" s="18">
        <f t="shared" si="6"/>
        <v>0.42962631463043466</v>
      </c>
      <c r="V23" s="18">
        <f t="shared" si="6"/>
        <v>0.7794167380338487</v>
      </c>
      <c r="W23" s="18">
        <f t="shared" si="6"/>
        <v>0.84058791016352608</v>
      </c>
      <c r="X23" s="18">
        <f t="shared" si="6"/>
        <v>0.21906741468298166</v>
      </c>
      <c r="Y23" s="18">
        <f t="shared" si="6"/>
        <v>0.42039766206896556</v>
      </c>
      <c r="Z23" s="18">
        <f t="shared" si="6"/>
        <v>0.79371976863181382</v>
      </c>
      <c r="AA23" s="18">
        <f t="shared" si="6"/>
        <v>0.3108583648498332</v>
      </c>
      <c r="AB23" s="18">
        <f t="shared" si="6"/>
        <v>0.84695432925472747</v>
      </c>
      <c r="AC23" s="18">
        <f t="shared" si="6"/>
        <v>0.7721431334816462</v>
      </c>
      <c r="AD23" s="18">
        <f t="shared" si="6"/>
        <v>0.31924186263957172</v>
      </c>
      <c r="AE23" s="18">
        <f t="shared" si="6"/>
        <v>0.91984675159119345</v>
      </c>
      <c r="AF23" s="18">
        <f t="shared" si="6"/>
        <v>0.9305418160339286</v>
      </c>
      <c r="AG23" s="18">
        <f t="shared" si="6"/>
        <v>2.8486736025959774E-3</v>
      </c>
      <c r="AH23" s="18">
        <f t="shared" si="6"/>
        <v>0.48313893082942555</v>
      </c>
      <c r="AI23" s="18">
        <f t="shared" si="6"/>
        <v>0.83204388731722401</v>
      </c>
      <c r="AJ23" s="18">
        <f t="shared" si="6"/>
        <v>-0.21802002224694106</v>
      </c>
      <c r="AK23" s="18">
        <f t="shared" si="6"/>
        <v>0.47163515016685204</v>
      </c>
      <c r="AL23" s="18">
        <f t="shared" si="6"/>
        <v>0.73748609566184653</v>
      </c>
      <c r="AO23" s="32"/>
      <c r="AP23" s="32">
        <f t="shared" si="2"/>
        <v>0.44443868416981547</v>
      </c>
      <c r="AQ23" s="32">
        <f t="shared" si="3"/>
        <v>0.99999519035109519</v>
      </c>
      <c r="AR23" s="32">
        <f t="shared" si="4"/>
        <v>0.84362273991175085</v>
      </c>
    </row>
    <row r="24" spans="4:53" x14ac:dyDescent="0.35">
      <c r="D24" t="s">
        <v>66</v>
      </c>
      <c r="E24" s="1">
        <f>(SUM($E$10:$E$12)-SUM(E10:E12))/SUM($E$10:$E$12)</f>
        <v>0</v>
      </c>
      <c r="F24" s="1">
        <f>(SUM($E$10:$E$12)-SUM(F10:F12))/SUM($E$10:$E$12)</f>
        <v>2.5604738154613567E-2</v>
      </c>
      <c r="G24" s="1">
        <f t="shared" ref="G24:AL24" si="7">(SUM($E$10:$E$12)-SUM(G10:G12))/SUM($E$10:$E$12)</f>
        <v>0.37186720698254366</v>
      </c>
      <c r="H24" s="1">
        <f t="shared" si="7"/>
        <v>0.55589962593516207</v>
      </c>
      <c r="I24" s="1">
        <f t="shared" si="7"/>
        <v>1</v>
      </c>
      <c r="J24" s="1">
        <f t="shared" si="7"/>
        <v>0.37578122516216717</v>
      </c>
      <c r="K24" s="1">
        <f t="shared" si="7"/>
        <v>0.47730399011003782</v>
      </c>
      <c r="L24" s="1">
        <f t="shared" si="7"/>
        <v>-1.9214379996039324E-2</v>
      </c>
      <c r="M24" s="1">
        <f t="shared" si="7"/>
        <v>-5.4496642110551961E-2</v>
      </c>
      <c r="N24" s="1">
        <f t="shared" si="7"/>
        <v>-2.7246736169780392E-2</v>
      </c>
      <c r="O24" s="1">
        <f t="shared" si="7"/>
        <v>0.53543156061974062</v>
      </c>
      <c r="P24" s="1">
        <f t="shared" si="7"/>
        <v>0.55552899007088918</v>
      </c>
      <c r="Q24" s="1">
        <f t="shared" si="7"/>
        <v>0.58425095943019045</v>
      </c>
      <c r="R24" s="1">
        <f t="shared" si="7"/>
        <v>1</v>
      </c>
      <c r="S24" s="1">
        <f t="shared" si="7"/>
        <v>-0.12460372997347881</v>
      </c>
      <c r="T24" s="1">
        <f t="shared" si="7"/>
        <v>0.11556085113451056</v>
      </c>
      <c r="U24" s="1">
        <f t="shared" si="7"/>
        <v>-9.5514380637754276E-2</v>
      </c>
      <c r="V24" s="1">
        <f t="shared" si="7"/>
        <v>-2.8653804025149061E-2</v>
      </c>
      <c r="W24" s="1">
        <f t="shared" si="7"/>
        <v>-3.1171044168869535E-2</v>
      </c>
      <c r="X24" s="1">
        <f t="shared" si="7"/>
        <v>-3.9628017705735527E-2</v>
      </c>
      <c r="Y24" s="1">
        <f t="shared" si="7"/>
        <v>-0.11173305561097303</v>
      </c>
      <c r="Z24" s="1">
        <f t="shared" si="7"/>
        <v>0.20945613067331642</v>
      </c>
      <c r="AA24" s="1">
        <f t="shared" si="7"/>
        <v>0.10749981483790524</v>
      </c>
      <c r="AB24" s="1">
        <f t="shared" si="7"/>
        <v>0.48803780049875312</v>
      </c>
      <c r="AC24" s="1">
        <f t="shared" si="7"/>
        <v>0.40950820199501259</v>
      </c>
      <c r="AD24" s="1">
        <f t="shared" si="7"/>
        <v>0.20759440636365023</v>
      </c>
      <c r="AE24" s="1">
        <f t="shared" si="7"/>
        <v>0.5437708236103298</v>
      </c>
      <c r="AF24" s="1">
        <f t="shared" si="7"/>
        <v>0.67761059437155158</v>
      </c>
      <c r="AG24" s="1">
        <f t="shared" si="7"/>
        <v>0.34710592305960525</v>
      </c>
      <c r="AH24" s="1">
        <f t="shared" si="7"/>
        <v>0.17507112757590845</v>
      </c>
      <c r="AI24" s="1">
        <f t="shared" si="7"/>
        <v>0.45607084531578362</v>
      </c>
      <c r="AJ24" s="1">
        <f t="shared" si="7"/>
        <v>0.31608478802992518</v>
      </c>
      <c r="AK24" s="1">
        <f t="shared" si="7"/>
        <v>0.49064837905236908</v>
      </c>
      <c r="AL24" s="1">
        <f t="shared" si="7"/>
        <v>0.72132169576059846</v>
      </c>
      <c r="AO24" s="32"/>
      <c r="AP24" s="32">
        <f t="shared" si="2"/>
        <v>-3.1171044168869535E-2</v>
      </c>
      <c r="AQ24" s="32">
        <f t="shared" si="3"/>
        <v>0.72132169576059846</v>
      </c>
      <c r="AR24" s="32">
        <f t="shared" si="4"/>
        <v>0.37714228312613757</v>
      </c>
    </row>
    <row r="25" spans="4:53" x14ac:dyDescent="0.35">
      <c r="D25" t="s">
        <v>134</v>
      </c>
      <c r="E25" s="48">
        <f>SUM(E10:E12)/SUM(E3:E18)</f>
        <v>0.38594802694898939</v>
      </c>
      <c r="F25" s="48">
        <f>SUM(F10:F12)/SUM(F3:F18)</f>
        <v>0.35040846547572801</v>
      </c>
      <c r="G25" s="48">
        <f t="shared" ref="G25:AL25" si="8">SUM(G10:G12)/SUM(G3:G18)</f>
        <v>0.2029476719782598</v>
      </c>
      <c r="H25" s="48">
        <f t="shared" si="8"/>
        <v>0.13384700628728882</v>
      </c>
      <c r="I25" s="48" t="e">
        <f t="shared" si="8"/>
        <v>#DIV/0!</v>
      </c>
      <c r="J25" s="48">
        <f t="shared" si="8"/>
        <v>0.21521317940143297</v>
      </c>
      <c r="K25" s="48">
        <f t="shared" si="8"/>
        <v>0.17457156580382427</v>
      </c>
      <c r="L25" s="48">
        <f t="shared" si="8"/>
        <v>0.36378863109543152</v>
      </c>
      <c r="M25" s="48">
        <f t="shared" si="8"/>
        <v>0.33300869821318185</v>
      </c>
      <c r="N25" s="48">
        <f t="shared" si="8"/>
        <v>0.31510605886782528</v>
      </c>
      <c r="O25" s="48">
        <f t="shared" si="8"/>
        <v>0.1829180553823653</v>
      </c>
      <c r="P25" s="48">
        <f t="shared" si="8"/>
        <v>0.16784442719070564</v>
      </c>
      <c r="Q25" s="48">
        <f t="shared" si="8"/>
        <v>0.15629901029095228</v>
      </c>
      <c r="R25" s="48" t="e">
        <f t="shared" si="8"/>
        <v>#DIV/0!</v>
      </c>
      <c r="S25" s="48">
        <f t="shared" si="8"/>
        <v>0.39646923151610691</v>
      </c>
      <c r="T25" s="48">
        <f t="shared" si="8"/>
        <v>0.29143914090791689</v>
      </c>
      <c r="U25" s="48">
        <f t="shared" si="8"/>
        <v>0.41906739895630957</v>
      </c>
      <c r="V25" s="48">
        <f t="shared" si="8"/>
        <v>0.38537995459217089</v>
      </c>
      <c r="W25" s="48">
        <f t="shared" si="8"/>
        <v>0.37452644946227959</v>
      </c>
      <c r="X25" s="48">
        <f t="shared" si="8"/>
        <v>0.37394672960593811</v>
      </c>
      <c r="Y25" s="48">
        <f t="shared" si="8"/>
        <v>0.388804534197567</v>
      </c>
      <c r="Z25" s="48">
        <f t="shared" si="8"/>
        <v>0.26669829349501972</v>
      </c>
      <c r="AA25" s="48">
        <f t="shared" si="8"/>
        <v>0.34661976215129586</v>
      </c>
      <c r="AB25" s="48">
        <f t="shared" si="8"/>
        <v>0.19096944166077551</v>
      </c>
      <c r="AC25" s="48">
        <f t="shared" si="8"/>
        <v>0.20743573649082642</v>
      </c>
      <c r="AD25" s="48">
        <f t="shared" si="8"/>
        <v>0.30290173362162542</v>
      </c>
      <c r="AE25" s="48">
        <f t="shared" si="8"/>
        <v>0.16379804966271413</v>
      </c>
      <c r="AF25" s="48">
        <f t="shared" si="8"/>
        <v>0.10764329098270219</v>
      </c>
      <c r="AG25" s="48">
        <f t="shared" si="8"/>
        <v>0.25179299482133044</v>
      </c>
      <c r="AH25" s="48">
        <f t="shared" si="8"/>
        <v>0.31050059180721262</v>
      </c>
      <c r="AI25" s="48">
        <f t="shared" si="8"/>
        <v>0.18996113837098438</v>
      </c>
      <c r="AJ25" s="48">
        <f t="shared" si="8"/>
        <v>0.24615729832828454</v>
      </c>
      <c r="AK25" s="48">
        <f t="shared" si="8"/>
        <v>0.15994518402505872</v>
      </c>
      <c r="AL25" s="48">
        <f t="shared" si="8"/>
        <v>7.1348762968874699E-2</v>
      </c>
      <c r="AO25" s="32"/>
      <c r="AP25" s="32">
        <f t="shared" ref="AP25" si="9">MIN(H25,K25,N25,Q25,T25,W25,Z25,AC25,AF25,AI25,AL25)</f>
        <v>7.1348762968874699E-2</v>
      </c>
      <c r="AQ25" s="32">
        <f t="shared" ref="AQ25" si="10">MAX(H25,K25,N25,Q25,T25,W25,Z25,AC25,AF25,AI25,AL25)</f>
        <v>0.37452644946227959</v>
      </c>
      <c r="AR25" s="32">
        <f t="shared" ref="AR25" si="11">AVERAGE(H25,K25,N25,Q25,T25,W25,Z25,AC25,AF25,AI25,AL25)</f>
        <v>0.20807967762986312</v>
      </c>
    </row>
    <row r="26" spans="4:53" x14ac:dyDescent="0.35">
      <c r="D26" t="s">
        <v>135</v>
      </c>
      <c r="E26" s="48">
        <f>SUM(E8:E9)/SUM(E3:E18)</f>
        <v>0.21631376323387874</v>
      </c>
      <c r="F26" s="48">
        <f>SUM(F8:F9)/SUM(F3:F18)</f>
        <v>0.12703401752818688</v>
      </c>
      <c r="G26" s="48">
        <f t="shared" ref="G26:AL26" si="12">SUM(G8:G9)/SUM(G3:G18)</f>
        <v>3.7993145932195847E-2</v>
      </c>
      <c r="H26" s="48">
        <f t="shared" si="12"/>
        <v>3.392273595114694E-3</v>
      </c>
      <c r="I26" s="48" t="e">
        <f t="shared" si="12"/>
        <v>#DIV/0!</v>
      </c>
      <c r="J26" s="48">
        <f t="shared" si="12"/>
        <v>0.11219050474538138</v>
      </c>
      <c r="K26" s="48">
        <f t="shared" si="12"/>
        <v>0.10875062500042501</v>
      </c>
      <c r="L26" s="48">
        <f t="shared" si="12"/>
        <v>0.11065432152073897</v>
      </c>
      <c r="M26" s="48">
        <f t="shared" si="12"/>
        <v>4.3208805286515287E-2</v>
      </c>
      <c r="N26" s="48">
        <f t="shared" si="12"/>
        <v>8.2689561038019924E-7</v>
      </c>
      <c r="O26" s="48">
        <f t="shared" si="12"/>
        <v>0.22085910627601435</v>
      </c>
      <c r="P26" s="48">
        <f t="shared" si="12"/>
        <v>0.13368397235145438</v>
      </c>
      <c r="Q26" s="48">
        <f t="shared" si="12"/>
        <v>0.11848447944331024</v>
      </c>
      <c r="R26" s="48" t="e">
        <f t="shared" si="12"/>
        <v>#DIV/0!</v>
      </c>
      <c r="S26" s="48">
        <f t="shared" si="12"/>
        <v>6.7836397559328382E-2</v>
      </c>
      <c r="T26" s="48">
        <f t="shared" si="12"/>
        <v>2.4574172381751549E-2</v>
      </c>
      <c r="U26" s="48">
        <f t="shared" si="12"/>
        <v>0.13203913596757197</v>
      </c>
      <c r="V26" s="48">
        <f t="shared" si="12"/>
        <v>7.7915563456865802E-2</v>
      </c>
      <c r="W26" s="48">
        <f t="shared" si="12"/>
        <v>6.3083946401488719E-2</v>
      </c>
      <c r="X26" s="48">
        <f t="shared" si="12"/>
        <v>0.15743476373168078</v>
      </c>
      <c r="Y26" s="48">
        <f t="shared" si="12"/>
        <v>0.14141507131319359</v>
      </c>
      <c r="Z26" s="48">
        <f t="shared" si="12"/>
        <v>0.27826915560457965</v>
      </c>
      <c r="AA26" s="48">
        <f t="shared" si="12"/>
        <v>0.15000606609275788</v>
      </c>
      <c r="AB26" s="48">
        <f t="shared" si="12"/>
        <v>3.1996491469959379E-2</v>
      </c>
      <c r="AC26" s="48">
        <f t="shared" si="12"/>
        <v>4.486288067700292E-2</v>
      </c>
      <c r="AD26" s="48">
        <f t="shared" si="12"/>
        <v>0.14584864393080074</v>
      </c>
      <c r="AE26" s="48">
        <f t="shared" si="12"/>
        <v>7.6426629375847654E-2</v>
      </c>
      <c r="AF26" s="48">
        <f t="shared" si="12"/>
        <v>7.3391774379392954E-2</v>
      </c>
      <c r="AG26" s="48">
        <f t="shared" si="12"/>
        <v>0.24609537102094417</v>
      </c>
      <c r="AH26" s="48">
        <f t="shared" si="12"/>
        <v>0.15044171682643676</v>
      </c>
      <c r="AI26" s="48">
        <f t="shared" si="12"/>
        <v>7.1256489664498351E-2</v>
      </c>
      <c r="AJ26" s="48">
        <f t="shared" si="12"/>
        <v>0.24570851565129587</v>
      </c>
      <c r="AK26" s="48">
        <f t="shared" si="12"/>
        <v>9.2991386061080664E-2</v>
      </c>
      <c r="AL26" s="48">
        <f t="shared" si="12"/>
        <v>3.766959297685555E-2</v>
      </c>
      <c r="AN26" s="43" t="s">
        <v>129</v>
      </c>
      <c r="AO26" s="43"/>
      <c r="AP26" s="43"/>
      <c r="AQ26" s="43"/>
    </row>
    <row r="27" spans="4:53" x14ac:dyDescent="0.35">
      <c r="D27" t="s">
        <v>136</v>
      </c>
      <c r="E27" s="48">
        <f>SUM(E3:E4)/SUM(E3:E18)</f>
        <v>0.18719923002887393</v>
      </c>
      <c r="F27" s="48">
        <f>SUM(F3:F4)/SUM(F3:F18)</f>
        <v>0.17805912468876925</v>
      </c>
      <c r="G27" s="48">
        <f t="shared" ref="G27:AL27" si="13">SUM(G3:G4)/SUM(G3:G18)</f>
        <v>0.16160740090266149</v>
      </c>
      <c r="H27" s="48">
        <f t="shared" si="13"/>
        <v>7.7854682399768E-3</v>
      </c>
      <c r="I27" s="48" t="e">
        <f t="shared" si="13"/>
        <v>#DIV/0!</v>
      </c>
      <c r="J27" s="48">
        <f t="shared" si="13"/>
        <v>0.13899031821739152</v>
      </c>
      <c r="K27" s="48">
        <f t="shared" si="13"/>
        <v>0.13171817258269111</v>
      </c>
      <c r="L27" s="48">
        <f t="shared" si="13"/>
        <v>0.16573849045327282</v>
      </c>
      <c r="M27" s="48">
        <f t="shared" si="13"/>
        <v>0.14536266000334908</v>
      </c>
      <c r="N27" s="48">
        <f t="shared" si="13"/>
        <v>0.14536027904499438</v>
      </c>
      <c r="O27" s="48">
        <f t="shared" si="13"/>
        <v>0.18485272483132936</v>
      </c>
      <c r="P27" s="48">
        <f t="shared" si="13"/>
        <v>0.16597467449001024</v>
      </c>
      <c r="Q27" s="48">
        <f t="shared" si="13"/>
        <v>0.13108760067457759</v>
      </c>
      <c r="R27" s="48" t="e">
        <f t="shared" si="13"/>
        <v>#DIV/0!</v>
      </c>
      <c r="S27" s="48">
        <f t="shared" si="13"/>
        <v>0.16126556455818958</v>
      </c>
      <c r="T27" s="48">
        <f t="shared" si="13"/>
        <v>0.1356587659382904</v>
      </c>
      <c r="U27" s="48">
        <f t="shared" si="13"/>
        <v>0.17414230998798813</v>
      </c>
      <c r="V27" s="48">
        <f t="shared" si="13"/>
        <v>0.1583480948453535</v>
      </c>
      <c r="W27" s="48">
        <f t="shared" si="13"/>
        <v>1.7165497084735245E-2</v>
      </c>
      <c r="X27" s="48">
        <f t="shared" si="13"/>
        <v>0.17946226291099118</v>
      </c>
      <c r="Y27" s="48">
        <f t="shared" si="13"/>
        <v>0.17388802717223764</v>
      </c>
      <c r="Z27" s="48">
        <f t="shared" si="13"/>
        <v>0.16773864866586002</v>
      </c>
      <c r="AA27" s="48">
        <f t="shared" si="13"/>
        <v>0.18928623904963235</v>
      </c>
      <c r="AB27" s="48">
        <f t="shared" si="13"/>
        <v>0.17554574418910923</v>
      </c>
      <c r="AC27" s="48">
        <f t="shared" si="13"/>
        <v>4.0847127320183946E-2</v>
      </c>
      <c r="AD27" s="48">
        <f t="shared" si="13"/>
        <v>0.18595198045638792</v>
      </c>
      <c r="AE27" s="48">
        <f t="shared" si="13"/>
        <v>0.16527660279937567</v>
      </c>
      <c r="AF27" s="48">
        <f t="shared" si="13"/>
        <v>0.15046581710044837</v>
      </c>
      <c r="AG27" s="48">
        <f t="shared" si="13"/>
        <v>0.18820902530844788</v>
      </c>
      <c r="AH27" s="48">
        <f t="shared" si="13"/>
        <v>0.18349225515670389</v>
      </c>
      <c r="AI27" s="48">
        <f t="shared" si="13"/>
        <v>0.16577346155193046</v>
      </c>
      <c r="AJ27" s="48">
        <f t="shared" si="13"/>
        <v>0.1795130707954673</v>
      </c>
      <c r="AK27" s="48">
        <f t="shared" si="13"/>
        <v>0.15544244322631168</v>
      </c>
      <c r="AL27" s="48">
        <f t="shared" si="13"/>
        <v>0.12561851556264964</v>
      </c>
      <c r="AN27" s="44"/>
      <c r="AO27" s="43">
        <v>2025</v>
      </c>
      <c r="AP27" s="43">
        <v>2030</v>
      </c>
      <c r="AQ27" s="43">
        <v>2035</v>
      </c>
    </row>
    <row r="28" spans="4:53" x14ac:dyDescent="0.35">
      <c r="AN28" s="43" t="s">
        <v>56</v>
      </c>
      <c r="AO28" s="45">
        <f>F22</f>
        <v>0.51975755397612489</v>
      </c>
      <c r="AP28" s="45">
        <f t="shared" ref="AP28:AQ28" si="14">G22</f>
        <v>0.75652200634508504</v>
      </c>
      <c r="AQ28" s="45">
        <f t="shared" si="14"/>
        <v>0.86033895358022039</v>
      </c>
    </row>
    <row r="29" spans="4:53" x14ac:dyDescent="0.35">
      <c r="AN29" s="43" t="s">
        <v>112</v>
      </c>
      <c r="AO29" s="45" t="e">
        <f>I22</f>
        <v>#DIV/0!</v>
      </c>
      <c r="AP29" s="45">
        <f t="shared" ref="AP29:AQ29" si="15">J22</f>
        <v>0.77412059236744191</v>
      </c>
      <c r="AQ29" s="45">
        <f t="shared" si="15"/>
        <v>0.81858543659992289</v>
      </c>
    </row>
    <row r="30" spans="4:53" x14ac:dyDescent="0.35">
      <c r="AN30" s="43" t="s">
        <v>98</v>
      </c>
      <c r="AO30" s="45">
        <f>L22</f>
        <v>0.56961883299862204</v>
      </c>
      <c r="AP30" s="45">
        <f t="shared" ref="AP30:AQ30" si="16">M22</f>
        <v>0.70459261682207808</v>
      </c>
      <c r="AQ30" s="45">
        <f t="shared" si="16"/>
        <v>0.76605479188819958</v>
      </c>
    </row>
    <row r="31" spans="4:53" x14ac:dyDescent="0.35">
      <c r="AN31" s="43" t="s">
        <v>67</v>
      </c>
      <c r="AO31" s="45">
        <f>O22</f>
        <v>0.59016746024822242</v>
      </c>
      <c r="AP31" s="45">
        <f t="shared" ref="AP31:AQ31" si="17">P22</f>
        <v>0.69212450793148206</v>
      </c>
      <c r="AQ31" s="45">
        <f t="shared" si="17"/>
        <v>0.71735346299212188</v>
      </c>
    </row>
    <row r="32" spans="4:53" x14ac:dyDescent="0.35">
      <c r="AN32" s="43" t="s">
        <v>115</v>
      </c>
      <c r="AO32" s="45" t="e">
        <f>R22</f>
        <v>#DIV/0!</v>
      </c>
      <c r="AP32" s="45">
        <f t="shared" ref="AP32:AQ32" si="18">S22</f>
        <v>0.55460522745533891</v>
      </c>
      <c r="AQ32" s="45">
        <f t="shared" si="18"/>
        <v>0.70933467567806907</v>
      </c>
    </row>
    <row r="33" spans="40:43" x14ac:dyDescent="0.35">
      <c r="AN33" s="43" t="s">
        <v>57</v>
      </c>
      <c r="AO33" s="45">
        <f>U22</f>
        <v>0.45864551335002479</v>
      </c>
      <c r="AP33" s="45">
        <f t="shared" ref="AP33:AQ33" si="19">V22</f>
        <v>0.56830226202784961</v>
      </c>
      <c r="AQ33" s="45">
        <f t="shared" si="19"/>
        <v>0.59302252940717248</v>
      </c>
    </row>
    <row r="34" spans="40:43" x14ac:dyDescent="0.35">
      <c r="AN34" s="43" t="s">
        <v>58</v>
      </c>
      <c r="AO34" s="45">
        <f>X22</f>
        <v>0.46330566970462028</v>
      </c>
      <c r="AP34" s="45">
        <f t="shared" ref="AP34:AQ34" si="20">Y22</f>
        <v>0.50225456166415428</v>
      </c>
      <c r="AQ34" s="45">
        <f t="shared" si="20"/>
        <v>0.69880178333246679</v>
      </c>
    </row>
    <row r="35" spans="40:43" x14ac:dyDescent="0.35">
      <c r="AN35" s="43" t="s">
        <v>59</v>
      </c>
      <c r="AO35" s="45">
        <f>AA22</f>
        <v>0.50241541627397224</v>
      </c>
      <c r="AP35" s="45">
        <f t="shared" ref="AP35:AQ35" si="21">AB22</f>
        <v>0.77613110029841881</v>
      </c>
      <c r="AQ35" s="45">
        <f t="shared" si="21"/>
        <v>0.74661819902812276</v>
      </c>
    </row>
    <row r="36" spans="40:43" x14ac:dyDescent="0.35">
      <c r="AN36" s="43" t="s">
        <v>97</v>
      </c>
      <c r="AO36" s="45">
        <f>AD22</f>
        <v>0.53509685325619993</v>
      </c>
      <c r="AP36" s="45">
        <f t="shared" ref="AP36:AQ36" si="22">AE22</f>
        <v>0.80509889492651077</v>
      </c>
      <c r="AQ36" s="45">
        <f t="shared" si="22"/>
        <v>0.87026454684011123</v>
      </c>
    </row>
    <row r="37" spans="40:43" x14ac:dyDescent="0.35">
      <c r="AN37" s="43" t="s">
        <v>60</v>
      </c>
      <c r="AO37" s="45">
        <f>AG22</f>
        <v>0.53460928250038164</v>
      </c>
      <c r="AP37" s="45">
        <f t="shared" ref="AP37:AQ37" si="23">AH22</f>
        <v>0.57940367058701725</v>
      </c>
      <c r="AQ37" s="45">
        <f t="shared" si="23"/>
        <v>0.77618273471883881</v>
      </c>
    </row>
    <row r="38" spans="40:43" x14ac:dyDescent="0.35">
      <c r="AN38" s="43" t="s">
        <v>61</v>
      </c>
      <c r="AO38" s="45">
        <f>AJ22</f>
        <v>0.50925614271289132</v>
      </c>
      <c r="AP38" s="45">
        <f t="shared" ref="AP38:AQ38" si="24">AK22</f>
        <v>0.74804228660924044</v>
      </c>
      <c r="AQ38" s="45">
        <f t="shared" si="24"/>
        <v>0.89130087789305668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684-97EC-4156-A11E-0DC9CB5724C1}">
  <dimension ref="D1:BA43"/>
  <sheetViews>
    <sheetView topLeftCell="D17" zoomScale="70" zoomScaleNormal="70" workbookViewId="0">
      <selection activeCell="AP25" sqref="AP25"/>
    </sheetView>
  </sheetViews>
  <sheetFormatPr defaultRowHeight="14.5" x14ac:dyDescent="0.35"/>
  <cols>
    <col min="4" max="4" width="14.81640625" bestFit="1" customWidth="1"/>
    <col min="42" max="43" width="9.81640625" bestFit="1" customWidth="1"/>
  </cols>
  <sheetData>
    <row r="1" spans="4:53" x14ac:dyDescent="0.35">
      <c r="E1">
        <v>2021</v>
      </c>
      <c r="F1" t="s">
        <v>118</v>
      </c>
      <c r="I1" t="s">
        <v>119</v>
      </c>
      <c r="L1" t="s">
        <v>120</v>
      </c>
      <c r="O1" t="s">
        <v>121</v>
      </c>
      <c r="R1" t="s">
        <v>122</v>
      </c>
      <c r="U1" t="s">
        <v>123</v>
      </c>
      <c r="X1" t="s">
        <v>124</v>
      </c>
      <c r="AA1" t="s">
        <v>125</v>
      </c>
      <c r="AD1" t="s">
        <v>126</v>
      </c>
      <c r="AG1" t="s">
        <v>127</v>
      </c>
      <c r="AJ1" t="s">
        <v>128</v>
      </c>
    </row>
    <row r="2" spans="4:53" x14ac:dyDescent="0.35">
      <c r="F2">
        <v>2025</v>
      </c>
      <c r="G2">
        <v>2030</v>
      </c>
      <c r="H2">
        <v>2035</v>
      </c>
      <c r="I2">
        <v>2025</v>
      </c>
      <c r="J2">
        <v>2030</v>
      </c>
      <c r="K2">
        <v>2035</v>
      </c>
      <c r="L2">
        <v>2025</v>
      </c>
      <c r="M2">
        <v>2030</v>
      </c>
      <c r="N2">
        <v>2035</v>
      </c>
      <c r="O2">
        <v>2025</v>
      </c>
      <c r="P2">
        <v>2030</v>
      </c>
      <c r="Q2">
        <v>2035</v>
      </c>
      <c r="R2">
        <v>2025</v>
      </c>
      <c r="S2">
        <v>2030</v>
      </c>
      <c r="T2">
        <v>2035</v>
      </c>
      <c r="U2">
        <v>2025</v>
      </c>
      <c r="V2">
        <v>2030</v>
      </c>
      <c r="W2">
        <v>2035</v>
      </c>
      <c r="X2">
        <v>2025</v>
      </c>
      <c r="Y2">
        <v>2030</v>
      </c>
      <c r="Z2">
        <v>2035</v>
      </c>
      <c r="AA2">
        <v>2025</v>
      </c>
      <c r="AB2">
        <v>2030</v>
      </c>
      <c r="AC2">
        <v>2035</v>
      </c>
      <c r="AD2">
        <v>2025</v>
      </c>
      <c r="AE2">
        <v>2030</v>
      </c>
      <c r="AF2">
        <v>2035</v>
      </c>
      <c r="AG2">
        <v>2025</v>
      </c>
      <c r="AH2">
        <v>2030</v>
      </c>
      <c r="AI2">
        <v>2035</v>
      </c>
      <c r="AJ2">
        <v>2025</v>
      </c>
      <c r="AK2">
        <v>2030</v>
      </c>
      <c r="AL2">
        <v>2035</v>
      </c>
      <c r="AV2" t="s">
        <v>32</v>
      </c>
      <c r="AX2" t="s">
        <v>33</v>
      </c>
      <c r="AY2" t="s">
        <v>34</v>
      </c>
      <c r="AZ2" t="s">
        <v>35</v>
      </c>
    </row>
    <row r="3" spans="4:53" x14ac:dyDescent="0.35">
      <c r="D3" t="s">
        <v>0</v>
      </c>
      <c r="E3">
        <v>778</v>
      </c>
      <c r="F3">
        <f>Raw_Gen!D4</f>
        <v>757.77499999999998</v>
      </c>
      <c r="G3">
        <f>Raw_Gen!E4</f>
        <v>668.73800000000006</v>
      </c>
      <c r="H3">
        <f>Raw_Gen!F4</f>
        <v>612.07799999999997</v>
      </c>
      <c r="I3">
        <f>Raw_Gen!D21</f>
        <v>0</v>
      </c>
      <c r="J3">
        <f>Raw_Gen!E21</f>
        <v>433.37643083249617</v>
      </c>
      <c r="K3">
        <f>Raw_Gen!F21</f>
        <v>353.13250438700004</v>
      </c>
      <c r="L3">
        <f>Raw_Gen!D38</f>
        <v>785.20267045999992</v>
      </c>
      <c r="M3">
        <f>Raw_Gen!E38</f>
        <v>788.67172599000003</v>
      </c>
      <c r="N3">
        <f>Raw_Gen!F38</f>
        <v>788.47144660999982</v>
      </c>
      <c r="O3">
        <f>Raw_Gen!D55</f>
        <v>753.04919300474239</v>
      </c>
      <c r="P3">
        <f>Raw_Gen!E55</f>
        <v>704.98958836146517</v>
      </c>
      <c r="Q3">
        <f>Raw_Gen!F55</f>
        <v>559.29508927665211</v>
      </c>
      <c r="R3">
        <f>Raw_Gen!D72</f>
        <v>0</v>
      </c>
      <c r="S3">
        <f>Raw_Gen!E72</f>
        <v>628.48204764948002</v>
      </c>
      <c r="T3">
        <f>Raw_Gen!F72</f>
        <v>486.52114213466399</v>
      </c>
      <c r="U3">
        <f>Raw_Gen!D89</f>
        <v>722.04174759050261</v>
      </c>
      <c r="V3">
        <f>Raw_Gen!E89</f>
        <v>509.54177865062422</v>
      </c>
      <c r="W3">
        <f>Raw_Gen!F89</f>
        <v>67.845943403904002</v>
      </c>
      <c r="X3">
        <f>Raw_Gen!D106</f>
        <v>800.3</v>
      </c>
      <c r="Y3">
        <f>Raw_Gen!E106</f>
        <v>797.5</v>
      </c>
      <c r="Z3">
        <f>Raw_Gen!F106</f>
        <v>797.5</v>
      </c>
      <c r="AA3">
        <f>Raw_Gen!D123</f>
        <v>781.77593999999999</v>
      </c>
      <c r="AB3">
        <f>Raw_Gen!E123</f>
        <v>679.12219200000004</v>
      </c>
      <c r="AC3">
        <f>Raw_Gen!F123</f>
        <v>624.71051</v>
      </c>
      <c r="AD3">
        <f>Raw_Gen!D140</f>
        <v>780.388206174316</v>
      </c>
      <c r="AE3">
        <f>Raw_Gen!E140</f>
        <v>762.49630831831598</v>
      </c>
      <c r="AF3">
        <f>Raw_Gen!F140</f>
        <v>762.49630831831598</v>
      </c>
      <c r="AG3">
        <f>Raw_Gen!D157</f>
        <v>748.10605006655999</v>
      </c>
      <c r="AH3">
        <f>Raw_Gen!E157</f>
        <v>749.59585311885974</v>
      </c>
      <c r="AI3">
        <f>Raw_Gen!F157</f>
        <v>752.92578473324409</v>
      </c>
      <c r="AJ3">
        <f>Raw_Gen!D174</f>
        <v>800.5</v>
      </c>
      <c r="AK3">
        <f>Raw_Gen!E174</f>
        <v>791</v>
      </c>
      <c r="AL3">
        <f>Raw_Gen!F174</f>
        <v>785</v>
      </c>
      <c r="AV3" t="s">
        <v>5</v>
      </c>
      <c r="AX3">
        <v>64</v>
      </c>
      <c r="AY3">
        <v>104</v>
      </c>
      <c r="AZ3">
        <v>156</v>
      </c>
      <c r="BA3" s="2"/>
    </row>
    <row r="4" spans="4:53" x14ac:dyDescent="0.35">
      <c r="D4" t="s">
        <v>1</v>
      </c>
      <c r="F4">
        <f>Raw_Gen!D5</f>
        <v>24.282699999999998</v>
      </c>
      <c r="G4">
        <f>Raw_Gen!E5</f>
        <v>24.282699999999998</v>
      </c>
      <c r="H4">
        <f>Raw_Gen!F5</f>
        <v>24.282699999999998</v>
      </c>
      <c r="I4">
        <f>Raw_Gen!D22</f>
        <v>0</v>
      </c>
      <c r="J4">
        <f>Raw_Gen!E22</f>
        <v>13.292799669707456</v>
      </c>
      <c r="K4">
        <f>Raw_Gen!F22</f>
        <v>13.704302808265561</v>
      </c>
      <c r="L4">
        <f>Raw_Gen!D39</f>
        <v>0</v>
      </c>
      <c r="M4">
        <f>Raw_Gen!E39</f>
        <v>0</v>
      </c>
      <c r="N4">
        <f>Raw_Gen!F39</f>
        <v>0</v>
      </c>
      <c r="O4" t="str">
        <f>Raw_Gen!D56</f>
        <v>-</v>
      </c>
      <c r="P4" t="str">
        <f>Raw_Gen!E56</f>
        <v>-</v>
      </c>
      <c r="Q4" t="str">
        <f>Raw_Gen!F56</f>
        <v>-</v>
      </c>
      <c r="R4">
        <f>Raw_Gen!D73</f>
        <v>0</v>
      </c>
      <c r="S4">
        <f>Raw_Gen!E73</f>
        <v>0</v>
      </c>
      <c r="T4">
        <f>Raw_Gen!F73</f>
        <v>0</v>
      </c>
      <c r="U4">
        <f>Raw_Gen!D90</f>
        <v>0</v>
      </c>
      <c r="V4">
        <f>Raw_Gen!E90</f>
        <v>0</v>
      </c>
      <c r="W4">
        <f>Raw_Gen!F90</f>
        <v>0</v>
      </c>
      <c r="X4">
        <f>Raw_Gen!D107</f>
        <v>0</v>
      </c>
      <c r="Y4">
        <f>Raw_Gen!E107</f>
        <v>0</v>
      </c>
      <c r="Z4">
        <f>Raw_Gen!F107</f>
        <v>0</v>
      </c>
      <c r="AA4">
        <f>Raw_Gen!D124</f>
        <v>0</v>
      </c>
      <c r="AB4">
        <f>Raw_Gen!E124</f>
        <v>0</v>
      </c>
      <c r="AC4">
        <f>Raw_Gen!F124</f>
        <v>0</v>
      </c>
      <c r="AD4">
        <f>Raw_Gen!D141</f>
        <v>0</v>
      </c>
      <c r="AE4">
        <f>Raw_Gen!E141</f>
        <v>0</v>
      </c>
      <c r="AF4">
        <f>Raw_Gen!F141</f>
        <v>0</v>
      </c>
      <c r="AG4">
        <f>Raw_Gen!D158</f>
        <v>29.418168619129872</v>
      </c>
      <c r="AH4">
        <f>Raw_Gen!E158</f>
        <v>29.607262934940106</v>
      </c>
      <c r="AI4">
        <f>Raw_Gen!F158</f>
        <v>29.776930543905028</v>
      </c>
      <c r="AJ4">
        <f>Raw_Gen!D175</f>
        <v>0</v>
      </c>
      <c r="AK4">
        <f>Raw_Gen!E175</f>
        <v>4</v>
      </c>
      <c r="AL4">
        <f>Raw_Gen!F175</f>
        <v>4</v>
      </c>
      <c r="AV4" t="s">
        <v>6</v>
      </c>
      <c r="AX4">
        <v>220</v>
      </c>
      <c r="AY4">
        <v>230</v>
      </c>
      <c r="AZ4">
        <v>242</v>
      </c>
      <c r="BA4" s="3"/>
    </row>
    <row r="5" spans="4:53" x14ac:dyDescent="0.35">
      <c r="D5" t="s">
        <v>2</v>
      </c>
      <c r="E5">
        <v>260</v>
      </c>
      <c r="F5">
        <f>Raw_Gen!D6</f>
        <v>284.76400000000001</v>
      </c>
      <c r="G5">
        <f>Raw_Gen!E6</f>
        <v>282.512</v>
      </c>
      <c r="H5">
        <f>Raw_Gen!F6</f>
        <v>282.45800000000003</v>
      </c>
      <c r="I5">
        <f>Raw_Gen!D23</f>
        <v>0</v>
      </c>
      <c r="J5">
        <f>Raw_Gen!E23</f>
        <v>262.72186797209196</v>
      </c>
      <c r="K5">
        <f>Raw_Gen!F23</f>
        <v>260.5002684045013</v>
      </c>
      <c r="L5">
        <f>Raw_Gen!D40</f>
        <v>300.43870904599999</v>
      </c>
      <c r="M5">
        <f>Raw_Gen!E40</f>
        <v>300.31458305299998</v>
      </c>
      <c r="N5">
        <f>Raw_Gen!F40</f>
        <v>294.16129493819994</v>
      </c>
      <c r="O5">
        <f>Raw_Gen!D57</f>
        <v>292.32495992923566</v>
      </c>
      <c r="P5">
        <f>Raw_Gen!E57</f>
        <v>292.25584976195023</v>
      </c>
      <c r="Q5">
        <f>Raw_Gen!F57</f>
        <v>291.72522241405909</v>
      </c>
      <c r="R5">
        <f>Raw_Gen!D74</f>
        <v>0</v>
      </c>
      <c r="S5">
        <f>Raw_Gen!E74</f>
        <v>304.93052316701198</v>
      </c>
      <c r="T5">
        <f>Raw_Gen!F74</f>
        <v>324.51201607532801</v>
      </c>
      <c r="U5">
        <f>Raw_Gen!D91</f>
        <v>308.04937535191215</v>
      </c>
      <c r="V5">
        <f>Raw_Gen!E91</f>
        <v>313.1641188053477</v>
      </c>
      <c r="W5">
        <f>Raw_Gen!F91</f>
        <v>310.64807083535914</v>
      </c>
      <c r="X5">
        <f>Raw_Gen!D108</f>
        <v>286.5</v>
      </c>
      <c r="Y5">
        <f>Raw_Gen!E108</f>
        <v>286.5</v>
      </c>
      <c r="Z5">
        <f>Raw_Gen!F108</f>
        <v>286.5</v>
      </c>
      <c r="AA5">
        <f>Raw_Gen!D125</f>
        <v>298.72198500000002</v>
      </c>
      <c r="AB5">
        <f>Raw_Gen!E125</f>
        <v>296.67837500000002</v>
      </c>
      <c r="AC5">
        <f>Raw_Gen!F125</f>
        <v>293.20446800000002</v>
      </c>
      <c r="AD5">
        <f>Raw_Gen!D142</f>
        <v>299.87461785131501</v>
      </c>
      <c r="AE5">
        <f>Raw_Gen!E142</f>
        <v>302.32521400238301</v>
      </c>
      <c r="AF5">
        <f>Raw_Gen!F142</f>
        <v>303.65308302530701</v>
      </c>
      <c r="AG5">
        <f>Raw_Gen!D159</f>
        <v>282.12141104875781</v>
      </c>
      <c r="AH5">
        <f>Raw_Gen!E159</f>
        <v>258.55096966893689</v>
      </c>
      <c r="AI5">
        <f>Raw_Gen!F159</f>
        <v>276.19032811920096</v>
      </c>
      <c r="AJ5">
        <f>Raw_Gen!D176</f>
        <v>303</v>
      </c>
      <c r="AK5">
        <f>Raw_Gen!E176</f>
        <v>304</v>
      </c>
      <c r="AL5">
        <f>Raw_Gen!F176</f>
        <v>299</v>
      </c>
      <c r="AV5" t="s">
        <v>36</v>
      </c>
      <c r="AX5">
        <v>252</v>
      </c>
      <c r="AY5">
        <v>213</v>
      </c>
      <c r="AZ5">
        <v>181</v>
      </c>
      <c r="BA5" s="4"/>
    </row>
    <row r="6" spans="4:53" x14ac:dyDescent="0.35">
      <c r="D6" t="s">
        <v>3</v>
      </c>
      <c r="E6">
        <v>71</v>
      </c>
      <c r="F6">
        <f>Raw_Gen!D7</f>
        <v>37.614600000000003</v>
      </c>
      <c r="G6">
        <f>Raw_Gen!E7</f>
        <v>22.036899999999999</v>
      </c>
      <c r="H6">
        <f>Raw_Gen!F7</f>
        <v>22.591100000000001</v>
      </c>
      <c r="I6">
        <f>Raw_Gen!D24</f>
        <v>0</v>
      </c>
      <c r="J6">
        <f>Raw_Gen!E24</f>
        <v>64.878332451878009</v>
      </c>
      <c r="K6">
        <f>Raw_Gen!F24</f>
        <v>64.373785107305793</v>
      </c>
      <c r="L6">
        <f>Raw_Gen!D41</f>
        <v>43.135910041186314</v>
      </c>
      <c r="M6">
        <f>Raw_Gen!E41</f>
        <v>45.595447917887469</v>
      </c>
      <c r="N6">
        <f>Raw_Gen!F41</f>
        <v>44.747556540644048</v>
      </c>
      <c r="O6">
        <f>Raw_Gen!D58</f>
        <v>37.263290719208186</v>
      </c>
      <c r="P6">
        <f>Raw_Gen!E58</f>
        <v>44.583056832670671</v>
      </c>
      <c r="Q6">
        <f>Raw_Gen!F58</f>
        <v>47.203894048701997</v>
      </c>
      <c r="R6">
        <f>Raw_Gen!D75</f>
        <v>0</v>
      </c>
      <c r="S6">
        <f>Raw_Gen!E75</f>
        <v>37.748536098919999</v>
      </c>
      <c r="T6">
        <f>Raw_Gen!F75</f>
        <v>38.902122260994005</v>
      </c>
      <c r="U6">
        <f>Raw_Gen!D92</f>
        <v>41.021870196971044</v>
      </c>
      <c r="V6">
        <f>Raw_Gen!E92</f>
        <v>41.780503020337029</v>
      </c>
      <c r="W6">
        <f>Raw_Gen!F92</f>
        <v>42.455761395414029</v>
      </c>
      <c r="X6">
        <f>Raw_Gen!D109</f>
        <v>9</v>
      </c>
      <c r="Y6">
        <f>Raw_Gen!E109</f>
        <v>10.6</v>
      </c>
      <c r="Z6">
        <f>Raw_Gen!F109</f>
        <v>10.8</v>
      </c>
      <c r="AA6">
        <f>Raw_Gen!D126</f>
        <v>48.259076</v>
      </c>
      <c r="AB6">
        <f>Raw_Gen!E126</f>
        <v>56.882835</v>
      </c>
      <c r="AC6">
        <f>Raw_Gen!F126</f>
        <v>65.627898999999999</v>
      </c>
      <c r="AD6">
        <f>Raw_Gen!D143</f>
        <v>18.675109592004599</v>
      </c>
      <c r="AE6">
        <f>Raw_Gen!E143</f>
        <v>17.539007097368</v>
      </c>
      <c r="AF6">
        <f>Raw_Gen!F143</f>
        <v>16.403209887408</v>
      </c>
      <c r="AG6">
        <f>Raw_Gen!D160</f>
        <v>60.489052110644927</v>
      </c>
      <c r="AH6">
        <f>Raw_Gen!E160</f>
        <v>58.657422811399279</v>
      </c>
      <c r="AI6">
        <f>Raw_Gen!F160</f>
        <v>57.441499865361003</v>
      </c>
      <c r="AJ6">
        <f>Raw_Gen!D177</f>
        <v>45</v>
      </c>
      <c r="AK6">
        <f>Raw_Gen!E177</f>
        <v>41</v>
      </c>
      <c r="AL6">
        <f>Raw_Gen!F177</f>
        <v>40</v>
      </c>
      <c r="AV6" t="s">
        <v>37</v>
      </c>
      <c r="AX6">
        <v>247</v>
      </c>
      <c r="AY6">
        <v>150</v>
      </c>
      <c r="AZ6">
        <v>70</v>
      </c>
      <c r="BA6" s="5"/>
    </row>
    <row r="7" spans="4:53" x14ac:dyDescent="0.35">
      <c r="D7" t="s">
        <v>4</v>
      </c>
      <c r="F7">
        <f>Raw_Gen!D8</f>
        <v>0</v>
      </c>
      <c r="G7">
        <f>Raw_Gen!E8</f>
        <v>0</v>
      </c>
      <c r="H7">
        <f>Raw_Gen!F8</f>
        <v>0</v>
      </c>
      <c r="I7">
        <f>Raw_Gen!D25</f>
        <v>0</v>
      </c>
      <c r="J7">
        <f>Raw_Gen!E25</f>
        <v>0</v>
      </c>
      <c r="K7">
        <f>Raw_Gen!F25</f>
        <v>0</v>
      </c>
      <c r="L7">
        <f>Raw_Gen!D42</f>
        <v>0</v>
      </c>
      <c r="M7">
        <f>Raw_Gen!E42</f>
        <v>0</v>
      </c>
      <c r="N7">
        <f>Raw_Gen!F42</f>
        <v>0</v>
      </c>
      <c r="O7" t="str">
        <f>Raw_Gen!D59</f>
        <v>-</v>
      </c>
      <c r="P7" t="str">
        <f>Raw_Gen!E59</f>
        <v>-</v>
      </c>
      <c r="Q7" t="str">
        <f>Raw_Gen!F59</f>
        <v>-</v>
      </c>
      <c r="R7">
        <f>Raw_Gen!D76</f>
        <v>0</v>
      </c>
      <c r="S7">
        <f>Raw_Gen!E76</f>
        <v>0</v>
      </c>
      <c r="T7">
        <f>Raw_Gen!F76</f>
        <v>0</v>
      </c>
      <c r="U7">
        <f>Raw_Gen!D93</f>
        <v>0</v>
      </c>
      <c r="V7">
        <f>Raw_Gen!E93</f>
        <v>0</v>
      </c>
      <c r="W7">
        <f>Raw_Gen!F93</f>
        <v>0</v>
      </c>
      <c r="X7">
        <f>Raw_Gen!D110</f>
        <v>0</v>
      </c>
      <c r="Y7">
        <f>Raw_Gen!E110</f>
        <v>0</v>
      </c>
      <c r="Z7">
        <f>Raw_Gen!F110</f>
        <v>0</v>
      </c>
      <c r="AA7">
        <f>Raw_Gen!D127</f>
        <v>0</v>
      </c>
      <c r="AB7">
        <f>Raw_Gen!E127</f>
        <v>0</v>
      </c>
      <c r="AC7">
        <f>Raw_Gen!F127</f>
        <v>0</v>
      </c>
      <c r="AD7">
        <f>Raw_Gen!D144</f>
        <v>0</v>
      </c>
      <c r="AE7">
        <f>Raw_Gen!E144</f>
        <v>0</v>
      </c>
      <c r="AF7">
        <f>Raw_Gen!F144</f>
        <v>0</v>
      </c>
      <c r="AG7">
        <f>Raw_Gen!D161</f>
        <v>0</v>
      </c>
      <c r="AH7">
        <f>Raw_Gen!E161</f>
        <v>2.8096319105617976E-7</v>
      </c>
      <c r="AI7">
        <f>Raw_Gen!F161</f>
        <v>3.50289736444426</v>
      </c>
      <c r="AJ7">
        <f>Raw_Gen!D178</f>
        <v>0</v>
      </c>
      <c r="AK7">
        <f>Raw_Gen!E178</f>
        <v>0</v>
      </c>
      <c r="AL7">
        <f>Raw_Gen!F178</f>
        <v>0</v>
      </c>
      <c r="AV7" t="s">
        <v>38</v>
      </c>
      <c r="AX7">
        <v>250</v>
      </c>
      <c r="AY7">
        <v>186</v>
      </c>
      <c r="AZ7">
        <v>134</v>
      </c>
      <c r="BA7" s="6"/>
    </row>
    <row r="8" spans="4:53" x14ac:dyDescent="0.35">
      <c r="D8" t="s">
        <v>5</v>
      </c>
      <c r="E8">
        <v>899</v>
      </c>
      <c r="F8">
        <f>Raw_Gen!D9</f>
        <v>608.779</v>
      </c>
      <c r="G8">
        <f>Raw_Gen!E9</f>
        <v>434.37099999999998</v>
      </c>
      <c r="H8">
        <f>Raw_Gen!F9</f>
        <v>407.82900000000001</v>
      </c>
      <c r="I8">
        <f>Raw_Gen!D26</f>
        <v>0</v>
      </c>
      <c r="J8">
        <f>Raw_Gen!E26</f>
        <v>718.0843109081078</v>
      </c>
      <c r="K8">
        <f>Raw_Gen!F26</f>
        <v>633.45372244452869</v>
      </c>
      <c r="L8">
        <f>Raw_Gen!D43</f>
        <v>767.48411346956698</v>
      </c>
      <c r="M8">
        <f>Raw_Gen!E43</f>
        <v>737.35794822580669</v>
      </c>
      <c r="N8">
        <f>Raw_Gen!F43</f>
        <v>684.04658795384182</v>
      </c>
      <c r="O8">
        <f>Raw_Gen!D60</f>
        <v>1029.4808994163027</v>
      </c>
      <c r="P8">
        <f>Raw_Gen!E60</f>
        <v>873.1096589540623</v>
      </c>
      <c r="Q8">
        <f>Raw_Gen!F60</f>
        <v>793.54881959435318</v>
      </c>
      <c r="R8">
        <f>Raw_Gen!D77</f>
        <v>0</v>
      </c>
      <c r="S8">
        <f>Raw_Gen!E77</f>
        <v>554.08002080449307</v>
      </c>
      <c r="T8">
        <f>Raw_Gen!F77</f>
        <v>465.90355725643713</v>
      </c>
      <c r="U8">
        <f>Raw_Gen!D94</f>
        <v>486.02101435707402</v>
      </c>
      <c r="V8">
        <f>Raw_Gen!E94</f>
        <v>361.75902028209003</v>
      </c>
      <c r="W8">
        <f>Raw_Gen!F94</f>
        <v>333.60048209684095</v>
      </c>
      <c r="X8">
        <f>Raw_Gen!D111</f>
        <v>723.1</v>
      </c>
      <c r="Y8">
        <f>Raw_Gen!E111</f>
        <v>669.7</v>
      </c>
      <c r="Z8">
        <f>Raw_Gen!F111</f>
        <v>684.4</v>
      </c>
      <c r="AA8">
        <f>Raw_Gen!D128</f>
        <v>592.70623799999998</v>
      </c>
      <c r="AB8">
        <f>Raw_Gen!E128</f>
        <v>485.20886200000001</v>
      </c>
      <c r="AC8">
        <f>Raw_Gen!F128</f>
        <v>446.35171500000001</v>
      </c>
      <c r="AD8">
        <f>Raw_Gen!D145</f>
        <v>762.91261764502894</v>
      </c>
      <c r="AE8">
        <f>Raw_Gen!E145</f>
        <v>696.42600368404499</v>
      </c>
      <c r="AF8">
        <f>Raw_Gen!F145</f>
        <v>637.86975527047002</v>
      </c>
      <c r="AG8">
        <f>Raw_Gen!D162</f>
        <v>939.56024923007226</v>
      </c>
      <c r="AH8">
        <f>Raw_Gen!E162</f>
        <v>668.25467992476388</v>
      </c>
      <c r="AI8">
        <f>Raw_Gen!F162</f>
        <v>594.48903716059795</v>
      </c>
      <c r="AJ8">
        <f>Raw_Gen!D179</f>
        <v>1088.5</v>
      </c>
      <c r="AK8">
        <f>Raw_Gen!E179</f>
        <v>654</v>
      </c>
      <c r="AL8">
        <f>Raw_Gen!F179</f>
        <v>493</v>
      </c>
      <c r="AV8" t="s">
        <v>39</v>
      </c>
      <c r="AX8">
        <v>248</v>
      </c>
      <c r="AY8">
        <v>170</v>
      </c>
      <c r="AZ8">
        <v>121</v>
      </c>
      <c r="BA8" s="7"/>
    </row>
    <row r="9" spans="4:53" x14ac:dyDescent="0.35">
      <c r="D9" t="s">
        <v>6</v>
      </c>
      <c r="F9">
        <f>Raw_Gen!D10</f>
        <v>0</v>
      </c>
      <c r="G9">
        <f>Raw_Gen!E10</f>
        <v>0</v>
      </c>
      <c r="H9">
        <f>Raw_Gen!F10</f>
        <v>0</v>
      </c>
      <c r="I9">
        <f>Raw_Gen!D27</f>
        <v>0</v>
      </c>
      <c r="J9">
        <f>Raw_Gen!E27</f>
        <v>8.5405725996646314E-6</v>
      </c>
      <c r="K9">
        <f>Raw_Gen!F27</f>
        <v>6.1948668875996749</v>
      </c>
      <c r="L9">
        <f>Raw_Gen!D44</f>
        <v>0.75765383895999994</v>
      </c>
      <c r="M9">
        <f>Raw_Gen!E44</f>
        <v>1.3633230176079996</v>
      </c>
      <c r="N9">
        <f>Raw_Gen!F44</f>
        <v>0</v>
      </c>
      <c r="O9">
        <f>Raw_Gen!D61</f>
        <v>0</v>
      </c>
      <c r="P9">
        <f>Raw_Gen!E61</f>
        <v>0</v>
      </c>
      <c r="Q9">
        <f>Raw_Gen!F61</f>
        <v>0</v>
      </c>
      <c r="R9">
        <f>Raw_Gen!D78</f>
        <v>0</v>
      </c>
      <c r="S9">
        <f>Raw_Gen!E78</f>
        <v>3.7867657298880002</v>
      </c>
      <c r="T9">
        <f>Raw_Gen!F78</f>
        <v>3.7867657298880002</v>
      </c>
      <c r="U9">
        <f>Raw_Gen!D95</f>
        <v>16.967618495208001</v>
      </c>
      <c r="V9">
        <f>Raw_Gen!E95</f>
        <v>16.967618495208001</v>
      </c>
      <c r="W9">
        <f>Raw_Gen!F95</f>
        <v>16.967618495208001</v>
      </c>
      <c r="X9">
        <f>Raw_Gen!D112</f>
        <v>0</v>
      </c>
      <c r="Y9">
        <f>Raw_Gen!E112</f>
        <v>0</v>
      </c>
      <c r="Z9">
        <f>Raw_Gen!F112</f>
        <v>0</v>
      </c>
      <c r="AA9">
        <f>Raw_Gen!D129</f>
        <v>0</v>
      </c>
      <c r="AB9">
        <f>Raw_Gen!E129</f>
        <v>0</v>
      </c>
      <c r="AC9">
        <f>Raw_Gen!F129</f>
        <v>0</v>
      </c>
      <c r="AD9">
        <f>Raw_Gen!D146</f>
        <v>0</v>
      </c>
      <c r="AE9">
        <f>Raw_Gen!E146</f>
        <v>0</v>
      </c>
      <c r="AF9">
        <f>Raw_Gen!F146</f>
        <v>0</v>
      </c>
      <c r="AG9">
        <f>Raw_Gen!D163</f>
        <v>0</v>
      </c>
      <c r="AH9">
        <f>Raw_Gen!E163</f>
        <v>5.9550615318193583E-7</v>
      </c>
      <c r="AI9">
        <f>Raw_Gen!F163</f>
        <v>1.2639577611840718E-6</v>
      </c>
      <c r="AJ9">
        <f>Raw_Gen!D180</f>
        <v>0</v>
      </c>
      <c r="AK9">
        <f>Raw_Gen!E180</f>
        <v>0</v>
      </c>
      <c r="AL9">
        <f>Raw_Gen!F180</f>
        <v>0</v>
      </c>
      <c r="AV9" t="s">
        <v>40</v>
      </c>
      <c r="AX9">
        <v>127</v>
      </c>
      <c r="AY9">
        <v>127</v>
      </c>
      <c r="AZ9">
        <v>127</v>
      </c>
      <c r="BA9" s="8"/>
    </row>
    <row r="10" spans="4:53" x14ac:dyDescent="0.35">
      <c r="D10" t="s">
        <v>7</v>
      </c>
      <c r="E10">
        <v>1575</v>
      </c>
      <c r="F10">
        <f>Raw_Gen!D11</f>
        <v>1533.28</v>
      </c>
      <c r="G10">
        <f>Raw_Gen!E11</f>
        <v>1569.99</v>
      </c>
      <c r="H10">
        <f>Raw_Gen!F11</f>
        <v>1578.08</v>
      </c>
      <c r="I10">
        <f>Raw_Gen!D28</f>
        <v>0</v>
      </c>
      <c r="J10">
        <f>Raw_Gen!E28</f>
        <v>1432.9423258536262</v>
      </c>
      <c r="K10">
        <f>Raw_Gen!F28</f>
        <v>1294.0897650693919</v>
      </c>
      <c r="L10">
        <f>Raw_Gen!D45</f>
        <v>1571.9844310846729</v>
      </c>
      <c r="M10">
        <f>Raw_Gen!E45</f>
        <v>1544.6627410841575</v>
      </c>
      <c r="N10">
        <f>Raw_Gen!F45</f>
        <v>1818.0346065706708</v>
      </c>
      <c r="O10">
        <f>Raw_Gen!D62</f>
        <v>610.5230553218089</v>
      </c>
      <c r="P10">
        <f>Raw_Gen!E62</f>
        <v>718.01826184029744</v>
      </c>
      <c r="Q10">
        <f>Raw_Gen!F62</f>
        <v>679.45809426405617</v>
      </c>
      <c r="R10">
        <f>Raw_Gen!D79</f>
        <v>0</v>
      </c>
      <c r="S10">
        <f>Raw_Gen!E79</f>
        <v>1659.3104966768642</v>
      </c>
      <c r="T10">
        <f>Raw_Gen!F79</f>
        <v>1736.3043160784719</v>
      </c>
      <c r="U10">
        <f>Raw_Gen!D96</f>
        <v>1604.4022254061585</v>
      </c>
      <c r="V10">
        <f>Raw_Gen!E96</f>
        <v>1881.8527558148658</v>
      </c>
      <c r="W10">
        <f>Raw_Gen!F96</f>
        <v>2005.5272439608041</v>
      </c>
      <c r="X10">
        <f>Raw_Gen!D113</f>
        <v>1570.7</v>
      </c>
      <c r="Y10">
        <f>Raw_Gen!E113</f>
        <v>1748.1</v>
      </c>
      <c r="Z10">
        <f>Raw_Gen!F113</f>
        <v>1874.3</v>
      </c>
      <c r="AA10">
        <f>Raw_Gen!D130</f>
        <v>1164.4039620000001</v>
      </c>
      <c r="AB10">
        <f>Raw_Gen!E130</f>
        <v>1208.7621760000002</v>
      </c>
      <c r="AC10">
        <f>Raw_Gen!F130</f>
        <v>1137.8700249999999</v>
      </c>
      <c r="AD10">
        <f>Raw_Gen!D147</f>
        <v>1320.3572713296601</v>
      </c>
      <c r="AE10">
        <f>Raw_Gen!E147</f>
        <v>1241.8854264155</v>
      </c>
      <c r="AF10">
        <f>Raw_Gen!F147</f>
        <v>1235.34068425601</v>
      </c>
      <c r="AG10">
        <f>Raw_Gen!D164</f>
        <v>978.52641846119309</v>
      </c>
      <c r="AH10">
        <f>Raw_Gen!E164</f>
        <v>1136.6706528647974</v>
      </c>
      <c r="AI10">
        <f>Raw_Gen!F164</f>
        <v>1321.0377032412939</v>
      </c>
      <c r="AJ10">
        <f>Raw_Gen!D181</f>
        <v>956</v>
      </c>
      <c r="AK10">
        <f>Raw_Gen!E181</f>
        <v>966</v>
      </c>
      <c r="AL10">
        <f>Raw_Gen!F181</f>
        <v>832</v>
      </c>
      <c r="AV10" t="s">
        <v>41</v>
      </c>
      <c r="AX10">
        <v>75</v>
      </c>
      <c r="AY10">
        <v>172</v>
      </c>
      <c r="AZ10">
        <v>198</v>
      </c>
      <c r="BA10" s="9"/>
    </row>
    <row r="11" spans="4:53" x14ac:dyDescent="0.35">
      <c r="D11" t="s">
        <v>8</v>
      </c>
      <c r="F11">
        <f>Raw_Gen!D12</f>
        <v>0</v>
      </c>
      <c r="G11">
        <f>Raw_Gen!E12</f>
        <v>0</v>
      </c>
      <c r="H11">
        <f>Raw_Gen!F12</f>
        <v>0</v>
      </c>
      <c r="I11">
        <f>Raw_Gen!D29</f>
        <v>0</v>
      </c>
      <c r="J11">
        <f>Raw_Gen!E29</f>
        <v>3.9148938794181755E-5</v>
      </c>
      <c r="K11">
        <f>Raw_Gen!F29</f>
        <v>24.984575113451644</v>
      </c>
      <c r="L11">
        <f>Raw_Gen!D46</f>
        <v>1.4659763347446337</v>
      </c>
      <c r="M11">
        <f>Raw_Gen!E46</f>
        <v>2.0809608855539041</v>
      </c>
      <c r="N11">
        <f>Raw_Gen!F46</f>
        <v>0</v>
      </c>
      <c r="O11">
        <f>Raw_Gen!D63</f>
        <v>0</v>
      </c>
      <c r="P11">
        <f>Raw_Gen!E63</f>
        <v>0</v>
      </c>
      <c r="Q11">
        <f>Raw_Gen!F63</f>
        <v>0</v>
      </c>
      <c r="R11">
        <f>Raw_Gen!D80</f>
        <v>0</v>
      </c>
      <c r="S11">
        <f>Raw_Gen!E80</f>
        <v>24.402802154304002</v>
      </c>
      <c r="T11">
        <f>Raw_Gen!F80</f>
        <v>24.402802154304002</v>
      </c>
      <c r="U11">
        <f>Raw_Gen!D97</f>
        <v>0</v>
      </c>
      <c r="V11">
        <f>Raw_Gen!E97</f>
        <v>0</v>
      </c>
      <c r="W11">
        <f>Raw_Gen!F97</f>
        <v>0</v>
      </c>
      <c r="X11">
        <f>Raw_Gen!D114</f>
        <v>0</v>
      </c>
      <c r="Y11">
        <f>Raw_Gen!E114</f>
        <v>0</v>
      </c>
      <c r="Z11">
        <f>Raw_Gen!F114</f>
        <v>0</v>
      </c>
      <c r="AA11">
        <f>Raw_Gen!D131</f>
        <v>0</v>
      </c>
      <c r="AB11">
        <f>Raw_Gen!E131</f>
        <v>0</v>
      </c>
      <c r="AC11">
        <f>Raw_Gen!F131</f>
        <v>0</v>
      </c>
      <c r="AD11">
        <f>Raw_Gen!D148</f>
        <v>0</v>
      </c>
      <c r="AE11">
        <f>Raw_Gen!E148</f>
        <v>0</v>
      </c>
      <c r="AF11">
        <f>Raw_Gen!F148</f>
        <v>0</v>
      </c>
      <c r="AG11">
        <f>Raw_Gen!D165</f>
        <v>0</v>
      </c>
      <c r="AH11">
        <f>Raw_Gen!E165</f>
        <v>2.6280814524380833E-6</v>
      </c>
      <c r="AI11">
        <f>Raw_Gen!F165</f>
        <v>3.0262379256862112E-6</v>
      </c>
      <c r="AJ11">
        <f>Raw_Gen!D182</f>
        <v>4</v>
      </c>
      <c r="AK11">
        <f>Raw_Gen!E182</f>
        <v>4</v>
      </c>
      <c r="AL11">
        <f>Raw_Gen!F182</f>
        <v>3</v>
      </c>
      <c r="AV11" t="s">
        <v>42</v>
      </c>
      <c r="AX11">
        <v>75</v>
      </c>
      <c r="AY11">
        <v>172</v>
      </c>
      <c r="AZ11">
        <v>98</v>
      </c>
      <c r="BA11" s="10"/>
    </row>
    <row r="12" spans="4:53" x14ac:dyDescent="0.35">
      <c r="D12" t="s">
        <v>9</v>
      </c>
      <c r="E12">
        <v>29</v>
      </c>
      <c r="F12">
        <f>Raw_Gen!D13</f>
        <v>150.77099999999999</v>
      </c>
      <c r="G12">
        <f>Raw_Gen!E13</f>
        <v>208.99799999999999</v>
      </c>
      <c r="H12">
        <f>Raw_Gen!F13</f>
        <v>250.00299999999999</v>
      </c>
      <c r="I12">
        <f>Raw_Gen!D30</f>
        <v>0</v>
      </c>
      <c r="J12">
        <f>Raw_Gen!E30</f>
        <v>47.849576145368857</v>
      </c>
      <c r="K12">
        <f>Raw_Gen!F30</f>
        <v>47.320331317169888</v>
      </c>
      <c r="L12">
        <f>Raw_Gen!D47</f>
        <v>50.778848069073618</v>
      </c>
      <c r="M12">
        <f>Raw_Gen!E47</f>
        <v>44.052829833980695</v>
      </c>
      <c r="N12">
        <f>Raw_Gen!F47</f>
        <v>30.642616006969721</v>
      </c>
      <c r="O12">
        <f>Raw_Gen!D64</f>
        <v>280.64157978883742</v>
      </c>
      <c r="P12">
        <f>Raw_Gen!E64</f>
        <v>291.9027586900458</v>
      </c>
      <c r="Q12">
        <f>Raw_Gen!F64</f>
        <v>284.5692380235725</v>
      </c>
      <c r="R12">
        <f>Raw_Gen!D81</f>
        <v>0</v>
      </c>
      <c r="S12">
        <f>Raw_Gen!E81</f>
        <v>131.86675698600601</v>
      </c>
      <c r="T12">
        <f>Raw_Gen!F81</f>
        <v>146.533921938231</v>
      </c>
      <c r="U12">
        <f>Raw_Gen!D98</f>
        <v>67.615339522149327</v>
      </c>
      <c r="V12">
        <f>Raw_Gen!E98</f>
        <v>59.742418197060402</v>
      </c>
      <c r="W12">
        <f>Raw_Gen!F98</f>
        <v>52.048955685891613</v>
      </c>
      <c r="X12">
        <f>Raw_Gen!D115</f>
        <v>143.77892800000001</v>
      </c>
      <c r="Y12">
        <f>Raw_Gen!E115</f>
        <v>143.6</v>
      </c>
      <c r="Z12">
        <f>Raw_Gen!F115</f>
        <v>144.19999999999999</v>
      </c>
      <c r="AA12">
        <f>Raw_Gen!D132</f>
        <v>64.357446999999993</v>
      </c>
      <c r="AB12">
        <f>Raw_Gen!E132</f>
        <v>51.100462</v>
      </c>
      <c r="AC12">
        <f>Raw_Gen!F132</f>
        <v>47.021577000000001</v>
      </c>
      <c r="AD12">
        <f>Raw_Gen!D149</f>
        <v>64.649007177700497</v>
      </c>
      <c r="AE12">
        <f>Raw_Gen!E149</f>
        <v>61.297590182562402</v>
      </c>
      <c r="AF12">
        <f>Raw_Gen!F149</f>
        <v>60.28189057294</v>
      </c>
      <c r="AG12">
        <f>Raw_Gen!D166</f>
        <v>72.605033206887597</v>
      </c>
      <c r="AH12">
        <f>Raw_Gen!E166</f>
        <v>55.044681682467093</v>
      </c>
      <c r="AI12">
        <f>Raw_Gen!F166</f>
        <v>44.724428464628161</v>
      </c>
      <c r="AJ12">
        <f>Raw_Gen!D183</f>
        <v>87.5</v>
      </c>
      <c r="AK12">
        <f>Raw_Gen!E183</f>
        <v>6</v>
      </c>
      <c r="AL12">
        <f>Raw_Gen!F183</f>
        <v>6</v>
      </c>
      <c r="AV12" t="s">
        <v>43</v>
      </c>
      <c r="AX12">
        <v>146</v>
      </c>
      <c r="AY12">
        <v>208</v>
      </c>
      <c r="AZ12">
        <v>80</v>
      </c>
      <c r="BA12" s="11"/>
    </row>
    <row r="13" spans="4:53" x14ac:dyDescent="0.35">
      <c r="D13" t="s">
        <v>10</v>
      </c>
      <c r="F13">
        <f>Raw_Gen!D14</f>
        <v>0</v>
      </c>
      <c r="G13">
        <f>Raw_Gen!E14</f>
        <v>0</v>
      </c>
      <c r="H13">
        <f>Raw_Gen!F14</f>
        <v>0</v>
      </c>
      <c r="I13">
        <f>Raw_Gen!D31</f>
        <v>0</v>
      </c>
      <c r="J13">
        <f>Raw_Gen!E31</f>
        <v>0</v>
      </c>
      <c r="K13">
        <f>Raw_Gen!F31</f>
        <v>0</v>
      </c>
      <c r="L13">
        <f>Raw_Gen!D48</f>
        <v>0</v>
      </c>
      <c r="M13">
        <f>Raw_Gen!E48</f>
        <v>0</v>
      </c>
      <c r="N13">
        <f>Raw_Gen!F48</f>
        <v>0</v>
      </c>
      <c r="O13" t="str">
        <f>Raw_Gen!D65</f>
        <v>-</v>
      </c>
      <c r="P13" t="str">
        <f>Raw_Gen!E65</f>
        <v>-</v>
      </c>
      <c r="Q13" t="str">
        <f>Raw_Gen!F65</f>
        <v>-</v>
      </c>
      <c r="R13">
        <f>Raw_Gen!D82</f>
        <v>0</v>
      </c>
      <c r="S13">
        <f>Raw_Gen!E82</f>
        <v>0</v>
      </c>
      <c r="T13">
        <f>Raw_Gen!F82</f>
        <v>0</v>
      </c>
      <c r="U13">
        <f>Raw_Gen!D99</f>
        <v>0</v>
      </c>
      <c r="V13">
        <f>Raw_Gen!E99</f>
        <v>0</v>
      </c>
      <c r="W13">
        <f>Raw_Gen!F99</f>
        <v>0</v>
      </c>
      <c r="X13" t="str">
        <f>Raw_Gen!D116</f>
        <v>N/A</v>
      </c>
      <c r="Y13" t="str">
        <f>Raw_Gen!E116</f>
        <v>N/A</v>
      </c>
      <c r="Z13" t="str">
        <f>Raw_Gen!F116</f>
        <v>N/A</v>
      </c>
      <c r="AA13">
        <f>Raw_Gen!D133</f>
        <v>0</v>
      </c>
      <c r="AB13">
        <f>Raw_Gen!E133</f>
        <v>0</v>
      </c>
      <c r="AC13">
        <f>Raw_Gen!F133</f>
        <v>0</v>
      </c>
      <c r="AD13">
        <f>Raw_Gen!D150</f>
        <v>0</v>
      </c>
      <c r="AE13">
        <f>Raw_Gen!E150</f>
        <v>0</v>
      </c>
      <c r="AF13">
        <f>Raw_Gen!F150</f>
        <v>0</v>
      </c>
      <c r="AG13">
        <f>Raw_Gen!D167</f>
        <v>0</v>
      </c>
      <c r="AH13">
        <f>Raw_Gen!E167</f>
        <v>0</v>
      </c>
      <c r="AI13">
        <f>Raw_Gen!F167</f>
        <v>0</v>
      </c>
      <c r="AJ13">
        <f>Raw_Gen!D184</f>
        <v>0</v>
      </c>
      <c r="AK13">
        <f>Raw_Gen!E184</f>
        <v>0</v>
      </c>
      <c r="AL13">
        <f>Raw_Gen!F184</f>
        <v>0</v>
      </c>
      <c r="AV13" t="s">
        <v>44</v>
      </c>
      <c r="AX13">
        <v>255</v>
      </c>
      <c r="AY13">
        <v>255</v>
      </c>
      <c r="AZ13">
        <v>0</v>
      </c>
      <c r="BA13" s="12"/>
    </row>
    <row r="14" spans="4:53" x14ac:dyDescent="0.35">
      <c r="D14" t="s">
        <v>11</v>
      </c>
      <c r="E14">
        <v>380</v>
      </c>
      <c r="F14">
        <f>Raw_Gen!D15</f>
        <v>512.30330000000004</v>
      </c>
      <c r="G14">
        <f>Raw_Gen!E15</f>
        <v>733.78869999999995</v>
      </c>
      <c r="H14">
        <f>Raw_Gen!F15</f>
        <v>890.63479999999993</v>
      </c>
      <c r="I14">
        <f>Raw_Gen!D32</f>
        <v>0</v>
      </c>
      <c r="J14">
        <f>Raw_Gen!E32</f>
        <v>805.39458263481345</v>
      </c>
      <c r="K14">
        <f>Raw_Gen!F32</f>
        <v>1022.1358807494266</v>
      </c>
      <c r="L14">
        <f>Raw_Gen!D49</f>
        <v>451.25878173304017</v>
      </c>
      <c r="M14">
        <f>Raw_Gen!E49</f>
        <v>576.46441195340219</v>
      </c>
      <c r="N14">
        <f>Raw_Gen!F49</f>
        <v>617.94013436486046</v>
      </c>
      <c r="O14">
        <f>Raw_Gen!D66</f>
        <v>738.08947724191398</v>
      </c>
      <c r="P14">
        <f>Raw_Gen!E66</f>
        <v>837.61285550374407</v>
      </c>
      <c r="Q14">
        <f>Raw_Gen!F66</f>
        <v>933.99399005103351</v>
      </c>
      <c r="R14">
        <f>Raw_Gen!D83</f>
        <v>0</v>
      </c>
      <c r="S14">
        <f>Raw_Gen!E83</f>
        <v>712.35042445978252</v>
      </c>
      <c r="T14">
        <f>Raw_Gen!F83</f>
        <v>919.46118207301788</v>
      </c>
      <c r="U14">
        <f>Raw_Gen!D100</f>
        <v>652.79248097654659</v>
      </c>
      <c r="V14">
        <f>Raw_Gen!E100</f>
        <v>765.79960945337939</v>
      </c>
      <c r="W14">
        <f>Raw_Gen!F100</f>
        <v>991.68428015714642</v>
      </c>
      <c r="X14">
        <f>Raw_Gen!D117</f>
        <v>614.20000000000005</v>
      </c>
      <c r="Y14">
        <f>Raw_Gen!E117</f>
        <v>650.1</v>
      </c>
      <c r="Z14">
        <f>Raw_Gen!F117</f>
        <v>666.9</v>
      </c>
      <c r="AA14">
        <f>Raw_Gen!D134</f>
        <v>667.93541500000003</v>
      </c>
      <c r="AB14">
        <f>Raw_Gen!E134</f>
        <v>779.59555</v>
      </c>
      <c r="AC14">
        <f>Raw_Gen!F134</f>
        <v>818.24822300000005</v>
      </c>
      <c r="AD14">
        <f>Raw_Gen!D151</f>
        <v>600.40285528588902</v>
      </c>
      <c r="AE14">
        <f>Raw_Gen!E151</f>
        <v>686.13375373350698</v>
      </c>
      <c r="AF14">
        <f>Raw_Gen!F151</f>
        <v>831.31152743028701</v>
      </c>
      <c r="AG14">
        <f>Raw_Gen!D168</f>
        <v>537.99460192713104</v>
      </c>
      <c r="AH14">
        <f>Raw_Gen!E168</f>
        <v>630.9182465963612</v>
      </c>
      <c r="AI14">
        <f>Raw_Gen!F168</f>
        <v>644.00069349159151</v>
      </c>
      <c r="AJ14">
        <f>Raw_Gen!D185</f>
        <v>715.5</v>
      </c>
      <c r="AK14">
        <f>Raw_Gen!E185</f>
        <v>1095</v>
      </c>
      <c r="AL14">
        <f>Raw_Gen!F185</f>
        <v>1394</v>
      </c>
      <c r="AV14" t="s">
        <v>45</v>
      </c>
      <c r="AX14">
        <v>255</v>
      </c>
      <c r="AY14">
        <v>197</v>
      </c>
      <c r="AZ14">
        <v>0</v>
      </c>
      <c r="BA14" s="13"/>
    </row>
    <row r="15" spans="4:53" x14ac:dyDescent="0.35">
      <c r="D15" t="s">
        <v>12</v>
      </c>
      <c r="E15">
        <v>115</v>
      </c>
      <c r="F15">
        <f>Raw_Gen!D16</f>
        <v>250.369</v>
      </c>
      <c r="G15">
        <f>Raw_Gen!E16</f>
        <v>431.846</v>
      </c>
      <c r="H15">
        <f>Raw_Gen!F16</f>
        <v>608.04899999999998</v>
      </c>
      <c r="I15">
        <f>Raw_Gen!D33</f>
        <v>0</v>
      </c>
      <c r="J15">
        <f>Raw_Gen!E33</f>
        <v>417.29912531424117</v>
      </c>
      <c r="K15">
        <f>Raw_Gen!F33</f>
        <v>625.945454377695</v>
      </c>
      <c r="L15">
        <f>Raw_Gen!D50</f>
        <v>342.46136765441554</v>
      </c>
      <c r="M15">
        <f>Raw_Gen!E50</f>
        <v>544.68979204811819</v>
      </c>
      <c r="N15">
        <f>Raw_Gen!F50</f>
        <v>654.28249610468947</v>
      </c>
      <c r="O15">
        <f>Raw_Gen!D67</f>
        <v>306.29061207021562</v>
      </c>
      <c r="P15">
        <f>Raw_Gen!E67</f>
        <v>449.30114907115683</v>
      </c>
      <c r="Q15">
        <f>Raw_Gen!F67</f>
        <v>627.77428489621434</v>
      </c>
      <c r="R15">
        <f>Raw_Gen!D84</f>
        <v>0</v>
      </c>
      <c r="S15">
        <f>Raw_Gen!E84</f>
        <v>348.8612526442613</v>
      </c>
      <c r="T15">
        <f>Raw_Gen!F84</f>
        <v>529.81885761067963</v>
      </c>
      <c r="U15">
        <f>Raw_Gen!D101</f>
        <v>303.41141895534838</v>
      </c>
      <c r="V15">
        <f>Raw_Gen!E101</f>
        <v>333.0558868586694</v>
      </c>
      <c r="W15">
        <f>Raw_Gen!F101</f>
        <v>574.09761333847825</v>
      </c>
      <c r="X15">
        <f>Raw_Gen!D118</f>
        <v>494.9</v>
      </c>
      <c r="Y15">
        <f>Raw_Gen!E118</f>
        <v>516.5</v>
      </c>
      <c r="Z15">
        <f>Raw_Gen!F118</f>
        <v>538.20000000000005</v>
      </c>
      <c r="AA15">
        <f>Raw_Gen!D135</f>
        <v>444.21766300000002</v>
      </c>
      <c r="AB15">
        <f>Raw_Gen!E135</f>
        <v>549.95623699999999</v>
      </c>
      <c r="AC15">
        <f>Raw_Gen!F135</f>
        <v>813.65657299999998</v>
      </c>
      <c r="AD15">
        <f>Raw_Gen!D152</f>
        <v>269.994310217129</v>
      </c>
      <c r="AE15">
        <f>Raw_Gen!E152</f>
        <v>417.38983185406698</v>
      </c>
      <c r="AF15">
        <f>Raw_Gen!F152</f>
        <v>453.30591529031898</v>
      </c>
      <c r="AG15">
        <f>Raw_Gen!D169</f>
        <v>300.17604346941414</v>
      </c>
      <c r="AH15">
        <f>Raw_Gen!E169</f>
        <v>363.4490631430653</v>
      </c>
      <c r="AI15">
        <f>Raw_Gen!F169</f>
        <v>370.000059159172</v>
      </c>
      <c r="AJ15">
        <f>Raw_Gen!D186</f>
        <v>248.5</v>
      </c>
      <c r="AK15">
        <f>Raw_Gen!E186</f>
        <v>592</v>
      </c>
      <c r="AL15">
        <f>Raw_Gen!F186</f>
        <v>1090</v>
      </c>
      <c r="AV15" t="s">
        <v>46</v>
      </c>
      <c r="AX15">
        <v>119</v>
      </c>
      <c r="AY15">
        <v>147</v>
      </c>
      <c r="AZ15">
        <v>60</v>
      </c>
      <c r="BA15" s="14"/>
    </row>
    <row r="16" spans="4:53" x14ac:dyDescent="0.35">
      <c r="D16" t="s">
        <v>13</v>
      </c>
      <c r="E16">
        <v>49</v>
      </c>
      <c r="F16">
        <f>Raw_Gen!D17</f>
        <v>82.507000000000005</v>
      </c>
      <c r="G16">
        <f>Raw_Gen!E17</f>
        <v>106.19</v>
      </c>
      <c r="H16">
        <f>Raw_Gen!F17</f>
        <v>129.66999999999999</v>
      </c>
      <c r="I16">
        <f>Raw_Gen!D34</f>
        <v>0</v>
      </c>
      <c r="J16">
        <f>Raw_Gen!E34</f>
        <v>0</v>
      </c>
      <c r="K16">
        <f>Raw_Gen!F34</f>
        <v>0</v>
      </c>
      <c r="L16">
        <f>Raw_Gen!D51</f>
        <v>22.939601565344397</v>
      </c>
      <c r="M16">
        <f>Raw_Gen!E51</f>
        <v>54.409213281335191</v>
      </c>
      <c r="N16">
        <f>Raw_Gen!F51</f>
        <v>70.499430040928388</v>
      </c>
      <c r="O16" t="str">
        <f>Raw_Gen!D68</f>
        <v>-</v>
      </c>
      <c r="P16" t="str">
        <f>Raw_Gen!E68</f>
        <v>-</v>
      </c>
      <c r="Q16" t="str">
        <f>Raw_Gen!F68</f>
        <v>-</v>
      </c>
      <c r="R16">
        <f>Raw_Gen!D85</f>
        <v>0</v>
      </c>
      <c r="S16">
        <f>Raw_Gen!E85</f>
        <v>102.88620040973601</v>
      </c>
      <c r="T16">
        <f>Raw_Gen!F85</f>
        <v>131.215656790716</v>
      </c>
      <c r="U16">
        <f>Raw_Gen!D102</f>
        <v>0</v>
      </c>
      <c r="V16">
        <f>Raw_Gen!E102</f>
        <v>0</v>
      </c>
      <c r="W16">
        <f>Raw_Gen!F102</f>
        <v>0</v>
      </c>
      <c r="X16" t="str">
        <f>Raw_Gen!D119</f>
        <v>N/A</v>
      </c>
      <c r="Y16" t="str">
        <f>Raw_Gen!E119</f>
        <v>N/A</v>
      </c>
      <c r="Z16" t="str">
        <f>Raw_Gen!F119</f>
        <v>N/A</v>
      </c>
      <c r="AA16">
        <f>Raw_Gen!D136</f>
        <v>86.884276999999997</v>
      </c>
      <c r="AB16">
        <f>Raw_Gen!E136</f>
        <v>154.24382</v>
      </c>
      <c r="AC16">
        <f>Raw_Gen!F136</f>
        <v>198.035934</v>
      </c>
      <c r="AD16">
        <f>Raw_Gen!D153</f>
        <v>50.576085296977602</v>
      </c>
      <c r="AE16">
        <f>Raw_Gen!E153</f>
        <v>87.0063065273809</v>
      </c>
      <c r="AF16">
        <f>Raw_Gen!F153</f>
        <v>135.94092304719999</v>
      </c>
      <c r="AG16">
        <f>Raw_Gen!D170</f>
        <v>117.62324657823888</v>
      </c>
      <c r="AH16">
        <f>Raw_Gen!E170</f>
        <v>163.5654557153488</v>
      </c>
      <c r="AI16">
        <f>Raw_Gen!F170</f>
        <v>208.45700177724555</v>
      </c>
      <c r="AJ16">
        <f>Raw_Gen!D187</f>
        <v>109.5</v>
      </c>
      <c r="AK16">
        <f>Raw_Gen!E187</f>
        <v>155</v>
      </c>
      <c r="AL16">
        <f>Raw_Gen!F187</f>
        <v>195</v>
      </c>
      <c r="AV16" t="s">
        <v>47</v>
      </c>
      <c r="AX16">
        <v>230</v>
      </c>
      <c r="AY16">
        <v>224</v>
      </c>
      <c r="AZ16">
        <v>236</v>
      </c>
      <c r="BA16" s="15"/>
    </row>
    <row r="17" spans="4:53" x14ac:dyDescent="0.35">
      <c r="D17" t="s">
        <v>14</v>
      </c>
      <c r="F17">
        <f>Raw_Gen!D18</f>
        <v>0</v>
      </c>
      <c r="G17">
        <f>Raw_Gen!E18</f>
        <v>0</v>
      </c>
      <c r="H17">
        <f>Raw_Gen!F18</f>
        <v>0</v>
      </c>
      <c r="I17">
        <f>Raw_Gen!D35</f>
        <v>0</v>
      </c>
      <c r="J17">
        <f>Raw_Gen!E35</f>
        <v>5.5540850085275081E-6</v>
      </c>
      <c r="K17">
        <f>Raw_Gen!F35</f>
        <v>1.8657417548916666</v>
      </c>
      <c r="L17">
        <f>Raw_Gen!D52</f>
        <v>0</v>
      </c>
      <c r="M17">
        <f>Raw_Gen!E52</f>
        <v>0</v>
      </c>
      <c r="N17">
        <f>Raw_Gen!F52</f>
        <v>0</v>
      </c>
      <c r="O17" t="str">
        <f>Raw_Gen!D69</f>
        <v>-</v>
      </c>
      <c r="P17" t="str">
        <f>Raw_Gen!E69</f>
        <v>-</v>
      </c>
      <c r="Q17" t="str">
        <f>Raw_Gen!F69</f>
        <v>-</v>
      </c>
      <c r="R17">
        <f>Raw_Gen!D86</f>
        <v>0</v>
      </c>
      <c r="S17">
        <f>Raw_Gen!E86</f>
        <v>0</v>
      </c>
      <c r="T17">
        <f>Raw_Gen!F86</f>
        <v>0</v>
      </c>
      <c r="U17">
        <f>Raw_Gen!D103</f>
        <v>0</v>
      </c>
      <c r="V17">
        <f>Raw_Gen!E103</f>
        <v>0</v>
      </c>
      <c r="W17">
        <f>Raw_Gen!F103</f>
        <v>0</v>
      </c>
      <c r="X17" t="str">
        <f>Raw_Gen!D120</f>
        <v>N/A</v>
      </c>
      <c r="Y17" t="str">
        <f>Raw_Gen!E120</f>
        <v>N/A</v>
      </c>
      <c r="Z17" t="str">
        <f>Raw_Gen!F120</f>
        <v>N/A</v>
      </c>
      <c r="AA17">
        <f>Raw_Gen!D137</f>
        <v>0</v>
      </c>
      <c r="AB17">
        <f>Raw_Gen!E137</f>
        <v>0</v>
      </c>
      <c r="AC17">
        <f>Raw_Gen!F137</f>
        <v>0</v>
      </c>
      <c r="AD17">
        <f>Raw_Gen!D154</f>
        <v>0</v>
      </c>
      <c r="AE17">
        <f>Raw_Gen!E154</f>
        <v>0</v>
      </c>
      <c r="AF17">
        <f>Raw_Gen!F154</f>
        <v>0</v>
      </c>
      <c r="AG17">
        <f>Raw_Gen!D171</f>
        <v>0</v>
      </c>
      <c r="AH17">
        <f>Raw_Gen!E171</f>
        <v>3.2283119322752599E-7</v>
      </c>
      <c r="AI17">
        <f>Raw_Gen!F171</f>
        <v>1.9187420608304607E-7</v>
      </c>
      <c r="AJ17">
        <f>Raw_Gen!D188</f>
        <v>0</v>
      </c>
      <c r="AK17">
        <f>Raw_Gen!E188</f>
        <v>0</v>
      </c>
      <c r="AL17">
        <f>Raw_Gen!F188</f>
        <v>0</v>
      </c>
      <c r="AV17" t="s">
        <v>48</v>
      </c>
      <c r="AX17">
        <v>217</v>
      </c>
      <c r="AY17">
        <v>150</v>
      </c>
      <c r="AZ17">
        <v>148</v>
      </c>
      <c r="BA17" s="16"/>
    </row>
    <row r="18" spans="4:53" x14ac:dyDescent="0.35">
      <c r="D18" t="s">
        <v>46</v>
      </c>
      <c r="F18">
        <f>Raw_Gen!D19</f>
        <v>26.525600000000001</v>
      </c>
      <c r="G18">
        <f>Raw_Gen!E19</f>
        <v>27.876999999999999</v>
      </c>
      <c r="H18">
        <f>Raw_Gen!F19</f>
        <v>28.607499999999998</v>
      </c>
      <c r="I18">
        <f>Raw_Gen!D36</f>
        <v>0</v>
      </c>
      <c r="J18">
        <f>Raw_Gen!E36</f>
        <v>80.434202357614041</v>
      </c>
      <c r="K18">
        <f>Raw_Gen!F36</f>
        <v>46.421332319102284</v>
      </c>
      <c r="L18">
        <f>Raw_Gen!D53</f>
        <v>28.565074268765997</v>
      </c>
      <c r="M18">
        <f>Raw_Gen!E53</f>
        <v>35.438738063191998</v>
      </c>
      <c r="N18">
        <f>Raw_Gen!F53</f>
        <v>36.449421593039993</v>
      </c>
      <c r="O18">
        <f>Raw_Gen!D70</f>
        <v>25.863162681742054</v>
      </c>
      <c r="P18">
        <f>Raw_Gen!E70</f>
        <v>33.66006762189668</v>
      </c>
      <c r="Q18">
        <f>Raw_Gen!F70</f>
        <v>41.686308133032462</v>
      </c>
      <c r="R18">
        <f>Raw_Gen!D87</f>
        <v>0</v>
      </c>
      <c r="S18">
        <f>Raw_Gen!E87</f>
        <v>29.425405503298002</v>
      </c>
      <c r="T18">
        <f>Raw_Gen!F87</f>
        <v>29.357801428881999</v>
      </c>
      <c r="U18">
        <f>Raw_Gen!D104</f>
        <v>0</v>
      </c>
      <c r="V18">
        <f>Raw_Gen!E104</f>
        <v>0</v>
      </c>
      <c r="W18">
        <f>Raw_Gen!F104</f>
        <v>0</v>
      </c>
      <c r="X18">
        <f>Raw_Gen!D121</f>
        <v>23.7</v>
      </c>
      <c r="Y18">
        <f>Raw_Gen!E121</f>
        <v>56.9</v>
      </c>
      <c r="Z18">
        <f>Raw_Gen!F121</f>
        <v>56.9</v>
      </c>
      <c r="AA18">
        <f>Raw_Gen!D138</f>
        <v>3.9602170000000001</v>
      </c>
      <c r="AB18">
        <f>Raw_Gen!E138</f>
        <v>3.936925</v>
      </c>
      <c r="AC18">
        <f>Raw_Gen!F138</f>
        <v>3.9109629999999997</v>
      </c>
      <c r="AD18">
        <f>Raw_Gen!D155</f>
        <v>67.870024072608601</v>
      </c>
      <c r="AE18">
        <f>Raw_Gen!E155</f>
        <v>85.7579116462435</v>
      </c>
      <c r="AF18">
        <f>Raw_Gen!F155</f>
        <v>81.5168570997795</v>
      </c>
      <c r="AG18">
        <f>Raw_Gen!D172</f>
        <v>0</v>
      </c>
      <c r="AH18">
        <f>Raw_Gen!E172</f>
        <v>0</v>
      </c>
      <c r="AI18">
        <f>Raw_Gen!F172</f>
        <v>0</v>
      </c>
      <c r="AJ18">
        <f>Raw_Gen!D189</f>
        <v>1</v>
      </c>
      <c r="AK18">
        <f>Raw_Gen!E189</f>
        <v>0</v>
      </c>
      <c r="AL18">
        <f>Raw_Gen!F189</f>
        <v>0</v>
      </c>
      <c r="AN18" s="31"/>
      <c r="AO18" s="1"/>
      <c r="AP18" s="1"/>
      <c r="AV18" t="s">
        <v>49</v>
      </c>
      <c r="AX18">
        <v>197</v>
      </c>
      <c r="AY18">
        <v>224</v>
      </c>
      <c r="AZ18">
        <v>180</v>
      </c>
    </row>
    <row r="19" spans="4:53" x14ac:dyDescent="0.35">
      <c r="D19" t="s">
        <v>16</v>
      </c>
      <c r="E19">
        <v>4196</v>
      </c>
      <c r="F19">
        <f>Raw_Gen!D20</f>
        <v>4016.49</v>
      </c>
      <c r="G19">
        <f>Raw_Gen!E20</f>
        <v>4220.92</v>
      </c>
      <c r="H19">
        <f>Raw_Gen!F20</f>
        <v>4503.34</v>
      </c>
      <c r="I19">
        <f>Raw_Gen!D37</f>
        <v>0</v>
      </c>
      <c r="J19">
        <f>Raw_Gen!E37</f>
        <v>4276.2736073835413</v>
      </c>
      <c r="K19">
        <f>Raw_Gen!F37</f>
        <v>4394.1225307403301</v>
      </c>
      <c r="L19">
        <f>Raw_Gen!D54</f>
        <v>4366.4731375657702</v>
      </c>
      <c r="M19">
        <f>Raw_Gen!E54</f>
        <v>4675.1017153540415</v>
      </c>
      <c r="N19">
        <f>Raw_Gen!F54</f>
        <v>5039.2755907238443</v>
      </c>
      <c r="O19">
        <f>Raw_Gen!D71</f>
        <v>4073.5262301740081</v>
      </c>
      <c r="P19">
        <f>Raw_Gen!E71</f>
        <v>4245.4332466372889</v>
      </c>
      <c r="Q19">
        <f>Raw_Gen!F71</f>
        <v>4259.2549407016759</v>
      </c>
      <c r="R19">
        <f>Raw_Gen!D88</f>
        <v>0</v>
      </c>
      <c r="S19">
        <f>Raw_Gen!E88</f>
        <v>4480.870432310433</v>
      </c>
      <c r="T19">
        <f>Raw_Gen!F88</f>
        <v>4773.8190823954938</v>
      </c>
      <c r="U19">
        <f>Raw_Gen!D105</f>
        <v>4194.3272957229001</v>
      </c>
      <c r="V19">
        <f>Raw_Gen!E105</f>
        <v>4295.4768508658699</v>
      </c>
      <c r="W19">
        <f>Raw_Gen!F105</f>
        <v>4422.2604568606403</v>
      </c>
      <c r="X19" t="str">
        <f>Raw_Gen!D122</f>
        <v>N/A</v>
      </c>
      <c r="Y19" t="str">
        <f>Raw_Gen!E122</f>
        <v>N/A</v>
      </c>
      <c r="Z19" t="str">
        <f>Raw_Gen!F122</f>
        <v>N/A</v>
      </c>
      <c r="AA19">
        <f>Raw_Gen!D139</f>
        <v>4133.7294920000004</v>
      </c>
      <c r="AB19">
        <f>Raw_Gen!E139</f>
        <v>4195.5732420000004</v>
      </c>
      <c r="AC19">
        <f>Raw_Gen!F139</f>
        <v>4340.6010740000002</v>
      </c>
      <c r="AD19">
        <f>Raw_Gen!D156</f>
        <v>4235.7001046426303</v>
      </c>
      <c r="AE19">
        <f>Raw_Gen!E156</f>
        <v>4358.2573534613803</v>
      </c>
      <c r="AF19">
        <f>Raw_Gen!F156</f>
        <v>4518.1201541980399</v>
      </c>
      <c r="AG19">
        <f>Raw_Gen!D173</f>
        <v>4015.5980422009879</v>
      </c>
      <c r="AH19">
        <f>Raw_Gen!E173</f>
        <v>4017.3498912562295</v>
      </c>
      <c r="AI19">
        <f>Raw_Gen!F173</f>
        <v>4160.6904214107053</v>
      </c>
      <c r="AJ19">
        <f>Raw_Gen!D190</f>
        <v>4528.5</v>
      </c>
      <c r="AK19">
        <f>Raw_Gen!E190</f>
        <v>4892</v>
      </c>
      <c r="AL19">
        <f>Raw_Gen!F190</f>
        <v>5632</v>
      </c>
      <c r="AN19" s="31">
        <v>2035</v>
      </c>
      <c r="AP19" s="1" t="s">
        <v>99</v>
      </c>
      <c r="AQ19" s="1" t="s">
        <v>100</v>
      </c>
      <c r="AR19" t="s">
        <v>104</v>
      </c>
      <c r="AV19" t="s">
        <v>50</v>
      </c>
      <c r="AX19">
        <v>239</v>
      </c>
      <c r="AY19">
        <v>113</v>
      </c>
      <c r="AZ19">
        <v>224</v>
      </c>
    </row>
    <row r="20" spans="4:53" x14ac:dyDescent="0.35">
      <c r="D20" t="s">
        <v>53</v>
      </c>
      <c r="E20" s="1">
        <f>SUM(E14:E16)/SUM(E3:E18)</f>
        <v>0.13089509143407121</v>
      </c>
      <c r="F20" s="1">
        <f>SUM(F14:F16)/SUM(F3:F18)</f>
        <v>0.19798196342950264</v>
      </c>
      <c r="G20" s="1">
        <f t="shared" ref="G20:AL20" si="0">SUM(G14:G16)/SUM(G3:G18)</f>
        <v>0.28196163627065607</v>
      </c>
      <c r="H20" s="28">
        <f t="shared" si="0"/>
        <v>0.33683459704707813</v>
      </c>
      <c r="I20" s="1" t="e">
        <f t="shared" si="0"/>
        <v>#DIV/0!</v>
      </c>
      <c r="J20" s="1">
        <f t="shared" si="0"/>
        <v>0.28592504133456648</v>
      </c>
      <c r="K20" s="28">
        <f t="shared" si="0"/>
        <v>0.37506494723292338</v>
      </c>
      <c r="L20" s="1">
        <f t="shared" si="0"/>
        <v>0.18702960609717001</v>
      </c>
      <c r="M20" s="1">
        <f t="shared" si="0"/>
        <v>0.25145194454744207</v>
      </c>
      <c r="N20" s="28">
        <f t="shared" si="0"/>
        <v>0.26645140483725938</v>
      </c>
      <c r="O20" s="1">
        <f t="shared" si="0"/>
        <v>0.25638231603274036</v>
      </c>
      <c r="P20" s="1">
        <f t="shared" si="0"/>
        <v>0.30312901647770252</v>
      </c>
      <c r="Q20" s="28">
        <f t="shared" si="0"/>
        <v>0.36667640155157283</v>
      </c>
      <c r="R20" s="1" t="e">
        <f t="shared" si="0"/>
        <v>#DIV/0!</v>
      </c>
      <c r="S20" s="1">
        <f t="shared" si="0"/>
        <v>0.25651481147844379</v>
      </c>
      <c r="T20" s="28">
        <f t="shared" si="0"/>
        <v>0.32677013559315177</v>
      </c>
      <c r="U20" s="1">
        <f t="shared" si="0"/>
        <v>0.22754173804805161</v>
      </c>
      <c r="V20" s="1">
        <f t="shared" si="0"/>
        <v>0.25652235348334762</v>
      </c>
      <c r="W20" s="28">
        <f t="shared" si="0"/>
        <v>0.35627442148735256</v>
      </c>
      <c r="X20" s="1">
        <f t="shared" si="0"/>
        <v>0.23768912789535443</v>
      </c>
      <c r="Y20" s="1">
        <f t="shared" si="0"/>
        <v>0.23908187314274007</v>
      </c>
      <c r="Z20" s="28">
        <f t="shared" si="0"/>
        <v>0.23817617645314942</v>
      </c>
      <c r="AA20" s="1">
        <f t="shared" si="0"/>
        <v>0.28870050565221139</v>
      </c>
      <c r="AB20" s="1">
        <f t="shared" si="0"/>
        <v>0.34786073806541656</v>
      </c>
      <c r="AC20" s="28">
        <f t="shared" si="0"/>
        <v>0.41134854678721566</v>
      </c>
      <c r="AD20" s="1">
        <f t="shared" si="0"/>
        <v>0.21743117502359124</v>
      </c>
      <c r="AE20" s="1">
        <f t="shared" si="0"/>
        <v>0.27316649650563285</v>
      </c>
      <c r="AF20" s="28">
        <f t="shared" si="0"/>
        <v>0.31441358735178532</v>
      </c>
      <c r="AG20" s="1">
        <f t="shared" si="0"/>
        <v>0.23503396614552521</v>
      </c>
      <c r="AH20" s="1">
        <f t="shared" si="0"/>
        <v>0.28144003670919121</v>
      </c>
      <c r="AI20" s="28">
        <f t="shared" si="0"/>
        <v>0.28412424870201347</v>
      </c>
      <c r="AJ20" s="1">
        <f t="shared" si="0"/>
        <v>0.24627208075246615</v>
      </c>
      <c r="AK20" s="1">
        <f t="shared" si="0"/>
        <v>0.39939288811795315</v>
      </c>
      <c r="AL20" s="28">
        <f t="shared" si="0"/>
        <v>0.52110484341567787</v>
      </c>
      <c r="AO20" s="19"/>
      <c r="AP20" s="19">
        <f>MIN(H20,K20,N20,Q20,T20,W20,Z20,AC20,AF20,AI20,AL20)</f>
        <v>0.23817617645314942</v>
      </c>
      <c r="AQ20" s="19">
        <f>MAX(H20,K20,N20,Q20,T20,W20,Z20,AC20,AF20,AI20,AL20)</f>
        <v>0.52110484341567787</v>
      </c>
      <c r="AR20" s="19">
        <f>AVERAGE(H20,K20,N20,Q20,T20,W20,Z20,AC20,AF20,AI20,AL20)</f>
        <v>0.34520357367810733</v>
      </c>
      <c r="AV20" t="s">
        <v>51</v>
      </c>
      <c r="AX20">
        <v>204</v>
      </c>
      <c r="AY20">
        <v>153</v>
      </c>
      <c r="AZ20">
        <v>0</v>
      </c>
    </row>
    <row r="21" spans="4:53" x14ac:dyDescent="0.35">
      <c r="D21" t="s">
        <v>54</v>
      </c>
      <c r="E21" s="1">
        <f>SUM(E5,E6,E7,E14,E15,E16)/SUM(E3:E18)</f>
        <v>0.21053897978825795</v>
      </c>
      <c r="F21" s="1">
        <f>SUM(F5,F6,F7,F14,F15,F16)/SUM(F3:F18)</f>
        <v>0.27349865934911904</v>
      </c>
      <c r="G21" s="1">
        <f t="shared" ref="G21:AL21" si="1">SUM(G5,G6,G7,G14,G15,G16)/SUM(G3:G18)</f>
        <v>0.34947967249721174</v>
      </c>
      <c r="H21" s="1">
        <f t="shared" si="1"/>
        <v>0.39993580433880666</v>
      </c>
      <c r="I21" s="1" t="e">
        <f t="shared" si="1"/>
        <v>#DIV/0!</v>
      </c>
      <c r="J21" s="1">
        <f t="shared" si="1"/>
        <v>0.3625338438813272</v>
      </c>
      <c r="K21" s="1">
        <f t="shared" si="1"/>
        <v>0.44899871927479496</v>
      </c>
      <c r="L21" s="1">
        <f t="shared" si="1"/>
        <v>0.26571430385274186</v>
      </c>
      <c r="M21" s="1">
        <f t="shared" si="1"/>
        <v>0.32544178520370937</v>
      </c>
      <c r="N21" s="1">
        <f t="shared" si="1"/>
        <v>0.33370489105315471</v>
      </c>
      <c r="O21" s="1">
        <f t="shared" si="1"/>
        <v>0.33729213028827904</v>
      </c>
      <c r="P21" s="1">
        <f t="shared" si="1"/>
        <v>0.38247048459792871</v>
      </c>
      <c r="Q21" s="1">
        <f t="shared" si="1"/>
        <v>0.4462511443602119</v>
      </c>
      <c r="R21" s="1" t="e">
        <f t="shared" si="1"/>
        <v>#DIV/0!</v>
      </c>
      <c r="S21" s="1">
        <f t="shared" si="1"/>
        <v>0.33202586255341715</v>
      </c>
      <c r="T21" s="1">
        <f t="shared" si="1"/>
        <v>0.40190661810653572</v>
      </c>
      <c r="U21" s="1">
        <f t="shared" si="1"/>
        <v>0.31060799402174954</v>
      </c>
      <c r="V21" s="1">
        <f t="shared" si="1"/>
        <v>0.33938241110927325</v>
      </c>
      <c r="W21" s="1">
        <f t="shared" si="1"/>
        <v>0.43661885775627118</v>
      </c>
      <c r="X21" s="1">
        <f t="shared" si="1"/>
        <v>0.30101717522479021</v>
      </c>
      <c r="Y21" s="1">
        <f t="shared" si="1"/>
        <v>0.29996925914540429</v>
      </c>
      <c r="Z21" s="1">
        <f t="shared" si="1"/>
        <v>0.29693460086566403</v>
      </c>
      <c r="AA21" s="1">
        <f t="shared" si="1"/>
        <v>0.37224553228938484</v>
      </c>
      <c r="AB21" s="1">
        <f t="shared" si="1"/>
        <v>0.43074955569075535</v>
      </c>
      <c r="AC21" s="1">
        <f t="shared" si="1"/>
        <v>0.49200972355968248</v>
      </c>
      <c r="AD21" s="1">
        <f t="shared" si="1"/>
        <v>0.29263709602214505</v>
      </c>
      <c r="AE21" s="1">
        <f t="shared" si="1"/>
        <v>0.34655918426091459</v>
      </c>
      <c r="AF21" s="1">
        <f t="shared" si="1"/>
        <v>0.38525196304556425</v>
      </c>
      <c r="AG21" s="1">
        <f t="shared" si="1"/>
        <v>0.31928340179836806</v>
      </c>
      <c r="AH21" s="1">
        <f t="shared" si="1"/>
        <v>0.35853876330765744</v>
      </c>
      <c r="AI21" s="1">
        <f t="shared" si="1"/>
        <v>0.36248127184181556</v>
      </c>
      <c r="AJ21" s="1">
        <f t="shared" si="1"/>
        <v>0.3261069052534985</v>
      </c>
      <c r="AK21" s="1">
        <f t="shared" si="1"/>
        <v>0.47419774501300954</v>
      </c>
      <c r="AL21" s="1">
        <f t="shared" si="1"/>
        <v>0.58704532192180514</v>
      </c>
      <c r="AO21" s="19"/>
      <c r="AP21" s="19">
        <f t="shared" ref="AP21:AP25" si="2">MIN(H21,K21,N21,Q21,T21,W21,Z21,AC21,AF21,AI21,AL21)</f>
        <v>0.29693460086566403</v>
      </c>
      <c r="AQ21" s="19">
        <f t="shared" ref="AQ21:AQ25" si="3">MAX(H21,K21,N21,Q21,T21,W21,Z21,AC21,AF21,AI21,AL21)</f>
        <v>0.58704532192180514</v>
      </c>
      <c r="AR21" s="19">
        <f t="shared" ref="AR21:AR25" si="4">AVERAGE(H21,K21,N21,Q21,T21,W21,Z21,AC21,AF21,AI21,AL21)</f>
        <v>0.41737626510220971</v>
      </c>
      <c r="AV21" t="s">
        <v>52</v>
      </c>
      <c r="AX21">
        <v>164</v>
      </c>
      <c r="AY21">
        <v>64</v>
      </c>
      <c r="AZ21">
        <v>220</v>
      </c>
    </row>
    <row r="22" spans="4:53" x14ac:dyDescent="0.35">
      <c r="D22" t="s">
        <v>64</v>
      </c>
      <c r="E22" s="1">
        <f>SUM(E3,E4,E5,E6,E9,E11,E14,E15,E16,E17)/SUM(E3:E18)</f>
        <v>0.39773820981713187</v>
      </c>
      <c r="F22" s="1">
        <f>SUM(F3,F4,F5,F6,F9,F11,F14,F15,F16,F17)/SUM(F3:F18)</f>
        <v>0.45669448414175295</v>
      </c>
      <c r="G22" s="1">
        <f t="shared" ref="G22:AL22" si="5">SUM(G3,G4,G5,G6,G9,G11,G14,G15,G16,G17)/SUM(G3:G18)</f>
        <v>0.50312132652503128</v>
      </c>
      <c r="H22" s="1">
        <f t="shared" si="5"/>
        <v>0.53157077209648729</v>
      </c>
      <c r="I22" s="1" t="e">
        <f t="shared" si="5"/>
        <v>#DIV/0!</v>
      </c>
      <c r="J22" s="1">
        <f t="shared" si="5"/>
        <v>0.46698676826263136</v>
      </c>
      <c r="K22" s="1">
        <f t="shared" si="5"/>
        <v>0.54000255181558565</v>
      </c>
      <c r="L22" s="1">
        <f t="shared" si="5"/>
        <v>0.44604892995161688</v>
      </c>
      <c r="M22" s="1">
        <f t="shared" si="5"/>
        <v>0.49487467845856248</v>
      </c>
      <c r="N22" s="1">
        <f t="shared" si="5"/>
        <v>0.49017012745764821</v>
      </c>
      <c r="O22" s="1">
        <f t="shared" si="5"/>
        <v>0.52215633649533588</v>
      </c>
      <c r="P22" s="1">
        <f t="shared" si="5"/>
        <v>0.5485288224412741</v>
      </c>
      <c r="Q22" s="1">
        <f t="shared" si="5"/>
        <v>0.57756403759231156</v>
      </c>
      <c r="R22" s="1" t="e">
        <f t="shared" si="5"/>
        <v>#DIV/0!</v>
      </c>
      <c r="S22" s="1">
        <f t="shared" si="5"/>
        <v>0.47672674975168539</v>
      </c>
      <c r="T22" s="1">
        <f t="shared" si="5"/>
        <v>0.50832392052582887</v>
      </c>
      <c r="U22" s="1">
        <f t="shared" si="5"/>
        <v>0.48646533533243469</v>
      </c>
      <c r="V22" s="1">
        <f t="shared" si="5"/>
        <v>0.46229341272890134</v>
      </c>
      <c r="W22" s="1">
        <f t="shared" si="5"/>
        <v>0.45591714114133974</v>
      </c>
      <c r="X22" s="1">
        <f t="shared" si="5"/>
        <v>0.47252795789060231</v>
      </c>
      <c r="Y22" s="1">
        <f t="shared" si="5"/>
        <v>0.46340813607951642</v>
      </c>
      <c r="Z22" s="1">
        <f t="shared" si="5"/>
        <v>0.4545526414609562</v>
      </c>
      <c r="AA22" s="1">
        <f t="shared" si="5"/>
        <v>0.56047912504908071</v>
      </c>
      <c r="AB22" s="1">
        <f t="shared" si="5"/>
        <v>0.58996282322654714</v>
      </c>
      <c r="AC22" s="1">
        <f t="shared" si="5"/>
        <v>0.63243709163689887</v>
      </c>
      <c r="AD22" s="1">
        <f t="shared" si="5"/>
        <v>0.47687776153077133</v>
      </c>
      <c r="AE22" s="1">
        <f t="shared" si="5"/>
        <v>0.52151358609602727</v>
      </c>
      <c r="AF22" s="1">
        <f t="shared" si="5"/>
        <v>0.55401602471175038</v>
      </c>
      <c r="AG22" s="1">
        <f t="shared" si="5"/>
        <v>0.51048006294706649</v>
      </c>
      <c r="AH22" s="1">
        <f t="shared" si="5"/>
        <v>0.54792709486505875</v>
      </c>
      <c r="AI22" s="1">
        <f t="shared" si="5"/>
        <v>0.54358328810760181</v>
      </c>
      <c r="AJ22" s="1">
        <f t="shared" si="5"/>
        <v>0.51066758430832759</v>
      </c>
      <c r="AK22" s="1">
        <f t="shared" si="5"/>
        <v>0.64744145706851697</v>
      </c>
      <c r="AL22" s="1">
        <f t="shared" si="5"/>
        <v>0.74110095312196067</v>
      </c>
      <c r="AO22" s="32"/>
      <c r="AP22" s="32">
        <f t="shared" si="2"/>
        <v>0.4545526414609562</v>
      </c>
      <c r="AQ22" s="32">
        <f t="shared" si="3"/>
        <v>0.74110095312196067</v>
      </c>
      <c r="AR22" s="32">
        <f t="shared" si="4"/>
        <v>0.54811259542439716</v>
      </c>
    </row>
    <row r="23" spans="4:53" x14ac:dyDescent="0.35">
      <c r="D23" t="s">
        <v>55</v>
      </c>
      <c r="E23" s="18">
        <f>($E$8-E8)/$E$8</f>
        <v>0</v>
      </c>
      <c r="F23" s="18">
        <f>($E$8-F8)/$E$8</f>
        <v>0.32282647385984425</v>
      </c>
      <c r="G23" s="18">
        <f t="shared" ref="G23:AL23" si="6">($E$8-G8)/$E$8</f>
        <v>0.51682869855394886</v>
      </c>
      <c r="H23" s="18">
        <f t="shared" si="6"/>
        <v>0.54635261401557289</v>
      </c>
      <c r="I23" s="18">
        <f t="shared" si="6"/>
        <v>1</v>
      </c>
      <c r="J23" s="18">
        <f t="shared" si="6"/>
        <v>0.20124103347262759</v>
      </c>
      <c r="K23" s="18">
        <f t="shared" si="6"/>
        <v>0.29537961908283794</v>
      </c>
      <c r="L23" s="18">
        <f t="shared" si="6"/>
        <v>0.14629130871015908</v>
      </c>
      <c r="M23" s="18">
        <f t="shared" si="6"/>
        <v>0.17980205981556541</v>
      </c>
      <c r="N23" s="18">
        <f t="shared" si="6"/>
        <v>0.23910279426713923</v>
      </c>
      <c r="O23" s="18">
        <f t="shared" si="6"/>
        <v>-0.1451400438446081</v>
      </c>
      <c r="P23" s="18">
        <f t="shared" si="6"/>
        <v>2.8799044544980761E-2</v>
      </c>
      <c r="Q23" s="18">
        <f t="shared" si="6"/>
        <v>0.11729830968370059</v>
      </c>
      <c r="R23" s="18">
        <f t="shared" si="6"/>
        <v>1</v>
      </c>
      <c r="S23" s="18">
        <f t="shared" si="6"/>
        <v>0.38367072213070846</v>
      </c>
      <c r="T23" s="18">
        <f t="shared" si="6"/>
        <v>0.48175355143889087</v>
      </c>
      <c r="U23" s="18">
        <f t="shared" si="6"/>
        <v>0.4593759573336218</v>
      </c>
      <c r="V23" s="18">
        <f t="shared" si="6"/>
        <v>0.59759842015340381</v>
      </c>
      <c r="W23" s="18">
        <f t="shared" si="6"/>
        <v>0.62892048710028814</v>
      </c>
      <c r="X23" s="18">
        <f t="shared" si="6"/>
        <v>0.19566184649610677</v>
      </c>
      <c r="Y23" s="18">
        <f t="shared" si="6"/>
        <v>0.25506117908787534</v>
      </c>
      <c r="Z23" s="18">
        <f t="shared" si="6"/>
        <v>0.23870967741935487</v>
      </c>
      <c r="AA23" s="18">
        <f t="shared" si="6"/>
        <v>0.34070496329254729</v>
      </c>
      <c r="AB23" s="18">
        <f t="shared" si="6"/>
        <v>0.46027935261401554</v>
      </c>
      <c r="AC23" s="18">
        <f t="shared" si="6"/>
        <v>0.50350198553948833</v>
      </c>
      <c r="AD23" s="18">
        <f t="shared" si="6"/>
        <v>0.15137639861509572</v>
      </c>
      <c r="AE23" s="18">
        <f t="shared" si="6"/>
        <v>0.22533258767069522</v>
      </c>
      <c r="AF23" s="18">
        <f t="shared" si="6"/>
        <v>0.290467457986129</v>
      </c>
      <c r="AG23" s="18">
        <f t="shared" si="6"/>
        <v>-4.5117073670825653E-2</v>
      </c>
      <c r="AH23" s="18">
        <f t="shared" si="6"/>
        <v>0.2566688766131659</v>
      </c>
      <c r="AI23" s="18">
        <f t="shared" si="6"/>
        <v>0.33872187190144831</v>
      </c>
      <c r="AJ23" s="18">
        <f t="shared" si="6"/>
        <v>-0.21078976640711902</v>
      </c>
      <c r="AK23" s="18">
        <f t="shared" si="6"/>
        <v>0.27252502780867632</v>
      </c>
      <c r="AL23" s="18">
        <f t="shared" si="6"/>
        <v>0.45161290322580644</v>
      </c>
      <c r="AO23" s="32"/>
      <c r="AP23" s="32">
        <f t="shared" si="2"/>
        <v>0.11729830968370059</v>
      </c>
      <c r="AQ23" s="32">
        <f t="shared" si="3"/>
        <v>0.62892048710028814</v>
      </c>
      <c r="AR23" s="32">
        <f t="shared" si="4"/>
        <v>0.37562011560551417</v>
      </c>
    </row>
    <row r="24" spans="4:53" x14ac:dyDescent="0.35">
      <c r="D24" t="s">
        <v>66</v>
      </c>
      <c r="E24" s="1">
        <f>(SUM($E$10:$E$12)-SUM(E10:E12))/SUM($E$10:$E$12)</f>
        <v>0</v>
      </c>
      <c r="F24" s="1">
        <f>(SUM($E$10:$E$12)-SUM(F10:F12))/SUM($E$10:$E$12)</f>
        <v>-4.9907107231920156E-2</v>
      </c>
      <c r="G24" s="1">
        <f t="shared" ref="G24:AL24" si="7">(SUM($E$10:$E$12)-SUM(G10:G12))/SUM($E$10:$E$12)</f>
        <v>-0.10909476309226936</v>
      </c>
      <c r="H24" s="1">
        <f t="shared" si="7"/>
        <v>-0.13970261845386525</v>
      </c>
      <c r="I24" s="1">
        <f t="shared" si="7"/>
        <v>1</v>
      </c>
      <c r="J24" s="1">
        <f t="shared" si="7"/>
        <v>7.6813004271861565E-2</v>
      </c>
      <c r="K24" s="1">
        <f t="shared" si="7"/>
        <v>0.14813299781794678</v>
      </c>
      <c r="L24" s="1">
        <f t="shared" si="7"/>
        <v>-1.2611755292076785E-2</v>
      </c>
      <c r="M24" s="1">
        <f t="shared" si="7"/>
        <v>8.2315886510648355E-3</v>
      </c>
      <c r="N24" s="1">
        <f t="shared" si="7"/>
        <v>-0.15254190933768116</v>
      </c>
      <c r="O24" s="1">
        <f t="shared" si="7"/>
        <v>0.44441107536742752</v>
      </c>
      <c r="P24" s="1">
        <f t="shared" si="7"/>
        <v>0.37037342859704292</v>
      </c>
      <c r="Q24" s="1">
        <f t="shared" si="7"/>
        <v>0.39898545368601701</v>
      </c>
      <c r="R24" s="1">
        <f t="shared" si="7"/>
        <v>1</v>
      </c>
      <c r="S24" s="1">
        <f t="shared" si="7"/>
        <v>-0.1319077654720538</v>
      </c>
      <c r="T24" s="1">
        <f t="shared" si="7"/>
        <v>-0.18905301756297191</v>
      </c>
      <c r="U24" s="1">
        <f t="shared" si="7"/>
        <v>-4.2404965666027319E-2</v>
      </c>
      <c r="V24" s="1">
        <f t="shared" si="7"/>
        <v>-0.2104708067406024</v>
      </c>
      <c r="W24" s="1">
        <f t="shared" si="7"/>
        <v>-0.28277817933085775</v>
      </c>
      <c r="X24" s="1">
        <f t="shared" si="7"/>
        <v>-6.8877137157107235E-2</v>
      </c>
      <c r="Y24" s="1">
        <f t="shared" si="7"/>
        <v>-0.17936408977556098</v>
      </c>
      <c r="Z24" s="1">
        <f t="shared" si="7"/>
        <v>-0.25841645885286785</v>
      </c>
      <c r="AA24" s="1">
        <f t="shared" si="7"/>
        <v>0.23393927119700736</v>
      </c>
      <c r="AB24" s="1">
        <f t="shared" si="7"/>
        <v>0.21454947755610954</v>
      </c>
      <c r="AC24" s="1">
        <f t="shared" si="7"/>
        <v>0.26128952493765589</v>
      </c>
      <c r="AD24" s="1">
        <f t="shared" si="7"/>
        <v>0.13652975155401462</v>
      </c>
      <c r="AE24" s="1">
        <f t="shared" si="7"/>
        <v>0.18754176022564695</v>
      </c>
      <c r="AF24" s="1">
        <f t="shared" si="7"/>
        <v>0.19225525260040519</v>
      </c>
      <c r="AG24" s="1">
        <f t="shared" si="7"/>
        <v>0.34468113985780507</v>
      </c>
      <c r="AH24" s="1">
        <f t="shared" si="7"/>
        <v>0.25703532595053247</v>
      </c>
      <c r="AI24" s="1">
        <f t="shared" si="7"/>
        <v>0.14852734742384047</v>
      </c>
      <c r="AJ24" s="1">
        <f t="shared" si="7"/>
        <v>0.34694513715710723</v>
      </c>
      <c r="AK24" s="1">
        <f t="shared" si="7"/>
        <v>0.39152119700748128</v>
      </c>
      <c r="AL24" s="1">
        <f t="shared" si="7"/>
        <v>0.47568578553615959</v>
      </c>
      <c r="AO24" s="32"/>
      <c r="AP24" s="32">
        <f t="shared" si="2"/>
        <v>-0.28277817933085775</v>
      </c>
      <c r="AQ24" s="32">
        <f t="shared" si="3"/>
        <v>0.47568578553615959</v>
      </c>
      <c r="AR24" s="32">
        <f t="shared" si="4"/>
        <v>5.4762198042161911E-2</v>
      </c>
    </row>
    <row r="25" spans="4:53" x14ac:dyDescent="0.35">
      <c r="D25" t="s">
        <v>134</v>
      </c>
      <c r="F25" s="48">
        <f>SUM(F10:F12)/SUM(F3:F18)</f>
        <v>0.39448638116837142</v>
      </c>
      <c r="G25" s="48">
        <f t="shared" ref="G25:AL25" si="8">SUM(G10:G12)/SUM(G3:G18)</f>
        <v>0.3943989823329126</v>
      </c>
      <c r="H25" s="48">
        <f t="shared" si="8"/>
        <v>0.37814976123347011</v>
      </c>
      <c r="I25" s="48" t="e">
        <f t="shared" si="8"/>
        <v>#DIV/0!</v>
      </c>
      <c r="J25" s="48">
        <f t="shared" si="8"/>
        <v>0.34628091584017323</v>
      </c>
      <c r="K25" s="48">
        <f t="shared" si="8"/>
        <v>0.3109596197969019</v>
      </c>
      <c r="L25" s="48">
        <f t="shared" si="8"/>
        <v>0.37197738410775372</v>
      </c>
      <c r="M25" s="48">
        <f t="shared" si="8"/>
        <v>0.34026992965290431</v>
      </c>
      <c r="N25" s="48">
        <f t="shared" si="8"/>
        <v>0.36685376485077204</v>
      </c>
      <c r="O25" s="48">
        <f t="shared" si="8"/>
        <v>0.21876982858474897</v>
      </c>
      <c r="P25" s="48">
        <f t="shared" si="8"/>
        <v>0.23788408905740743</v>
      </c>
      <c r="Q25" s="48">
        <f t="shared" si="8"/>
        <v>0.22633708141659481</v>
      </c>
      <c r="R25" s="48" t="e">
        <f t="shared" si="8"/>
        <v>#DIV/0!</v>
      </c>
      <c r="S25" s="48">
        <f t="shared" si="8"/>
        <v>0.40007218013027612</v>
      </c>
      <c r="T25" s="48">
        <f t="shared" si="8"/>
        <v>0.39432528332454919</v>
      </c>
      <c r="U25" s="48">
        <f t="shared" si="8"/>
        <v>0.39787934644248546</v>
      </c>
      <c r="V25" s="48">
        <f t="shared" si="8"/>
        <v>0.45325574219816372</v>
      </c>
      <c r="W25" s="48">
        <f t="shared" si="8"/>
        <v>0.46817617015528501</v>
      </c>
      <c r="X25" s="48">
        <f t="shared" si="8"/>
        <v>0.36742674347784887</v>
      </c>
      <c r="Y25" s="48">
        <f t="shared" si="8"/>
        <v>0.38768316425863308</v>
      </c>
      <c r="Z25" s="48">
        <f t="shared" si="8"/>
        <v>0.3989366958515328</v>
      </c>
      <c r="AA25" s="48">
        <f t="shared" si="8"/>
        <v>0.29585737143629176</v>
      </c>
      <c r="AB25" s="48">
        <f t="shared" si="8"/>
        <v>0.2953619386984227</v>
      </c>
      <c r="AC25" s="48">
        <f t="shared" si="8"/>
        <v>0.26634930333676754</v>
      </c>
      <c r="AD25" s="48">
        <f t="shared" si="8"/>
        <v>0.32698402726606979</v>
      </c>
      <c r="AE25" s="48">
        <f t="shared" si="8"/>
        <v>0.29901470035106137</v>
      </c>
      <c r="AF25" s="48">
        <f t="shared" si="8"/>
        <v>0.28676142524122894</v>
      </c>
      <c r="AG25" s="48">
        <f t="shared" si="8"/>
        <v>0.25847789581016722</v>
      </c>
      <c r="AH25" s="48">
        <f t="shared" si="8"/>
        <v>0.28965102141298282</v>
      </c>
      <c r="AI25" s="48">
        <f t="shared" si="8"/>
        <v>0.31743112515000632</v>
      </c>
      <c r="AJ25" s="48">
        <f t="shared" si="8"/>
        <v>0.24030740995641203</v>
      </c>
      <c r="AK25" s="48">
        <f t="shared" si="8"/>
        <v>0.21162185602775369</v>
      </c>
      <c r="AL25" s="48">
        <f t="shared" si="8"/>
        <v>0.16358685080723595</v>
      </c>
      <c r="AO25" s="32"/>
      <c r="AP25" s="32">
        <f t="shared" si="2"/>
        <v>0.16358685080723595</v>
      </c>
      <c r="AQ25" s="32">
        <f t="shared" si="3"/>
        <v>0.46817617015528501</v>
      </c>
      <c r="AR25" s="32">
        <f t="shared" si="4"/>
        <v>0.32526064374221314</v>
      </c>
    </row>
    <row r="26" spans="4:53" x14ac:dyDescent="0.35">
      <c r="D26" t="s">
        <v>135</v>
      </c>
      <c r="F26" s="48">
        <f>SUM(F8:F9)/SUM(F3:F18)</f>
        <v>0.14260555330052355</v>
      </c>
      <c r="G26" s="48">
        <f t="shared" ref="G26:AL26" si="9">SUM(G8:G9)/SUM(G3:G18)</f>
        <v>9.6299401881816821E-2</v>
      </c>
      <c r="H26" s="48">
        <f t="shared" si="9"/>
        <v>8.4361836401347687E-2</v>
      </c>
      <c r="I26" s="48" t="e">
        <f t="shared" si="9"/>
        <v>#DIV/0!</v>
      </c>
      <c r="J26" s="48">
        <f t="shared" si="9"/>
        <v>0.16792291265199089</v>
      </c>
      <c r="K26" s="48">
        <f t="shared" si="9"/>
        <v>0.14556912895743923</v>
      </c>
      <c r="L26" s="48">
        <f t="shared" si="9"/>
        <v>0.1759410267978444</v>
      </c>
      <c r="M26" s="48">
        <f t="shared" si="9"/>
        <v>0.15801180727625558</v>
      </c>
      <c r="N26" s="48">
        <f t="shared" si="9"/>
        <v>0.13574303997443907</v>
      </c>
      <c r="O26" s="48">
        <f t="shared" si="9"/>
        <v>0.2527247503135206</v>
      </c>
      <c r="P26" s="48">
        <f t="shared" si="9"/>
        <v>0.2056585531395724</v>
      </c>
      <c r="Q26" s="48">
        <f t="shared" si="9"/>
        <v>0.18631165089723956</v>
      </c>
      <c r="R26" s="48" t="e">
        <f t="shared" si="9"/>
        <v>#DIV/0!</v>
      </c>
      <c r="S26" s="48">
        <f t="shared" si="9"/>
        <v>0.12292874709434223</v>
      </c>
      <c r="T26" s="48">
        <f t="shared" si="9"/>
        <v>9.7109261905236319E-2</v>
      </c>
      <c r="U26" s="48">
        <f t="shared" si="9"/>
        <v>0.11969299408397441</v>
      </c>
      <c r="V26" s="48">
        <f t="shared" si="9"/>
        <v>8.8411851268932778E-2</v>
      </c>
      <c r="W26" s="48">
        <f t="shared" si="9"/>
        <v>7.9767461706633444E-2</v>
      </c>
      <c r="X26" s="48">
        <f t="shared" si="9"/>
        <v>0.15496619635842648</v>
      </c>
      <c r="Y26" s="48">
        <f t="shared" si="9"/>
        <v>0.13724766881852651</v>
      </c>
      <c r="Z26" s="48">
        <f t="shared" si="9"/>
        <v>0.13526493665632353</v>
      </c>
      <c r="AA26" s="48">
        <f t="shared" si="9"/>
        <v>0.14270997471452418</v>
      </c>
      <c r="AB26" s="48">
        <f t="shared" si="9"/>
        <v>0.11375226618473261</v>
      </c>
      <c r="AC26" s="48">
        <f t="shared" si="9"/>
        <v>0.10033446783887447</v>
      </c>
      <c r="AD26" s="48">
        <f t="shared" si="9"/>
        <v>0.18011488037333478</v>
      </c>
      <c r="AE26" s="48">
        <f t="shared" si="9"/>
        <v>0.15979460302658269</v>
      </c>
      <c r="AF26" s="48">
        <f t="shared" si="9"/>
        <v>0.14118034348373623</v>
      </c>
      <c r="AG26" s="48">
        <f t="shared" si="9"/>
        <v>0.23104204124276617</v>
      </c>
      <c r="AH26" s="48">
        <f t="shared" si="9"/>
        <v>0.16242188443717473</v>
      </c>
      <c r="AI26" s="48">
        <f t="shared" si="9"/>
        <v>0.13817144256489428</v>
      </c>
      <c r="AJ26" s="48">
        <f t="shared" si="9"/>
        <v>0.24971323698095893</v>
      </c>
      <c r="AK26" s="48">
        <f t="shared" si="9"/>
        <v>0.14180398959236773</v>
      </c>
      <c r="AL26" s="48">
        <f t="shared" si="9"/>
        <v>9.5895740128379689E-2</v>
      </c>
      <c r="AN26" s="43" t="s">
        <v>129</v>
      </c>
      <c r="AO26" s="43"/>
      <c r="AP26" s="43"/>
      <c r="AQ26" s="43"/>
      <c r="AR26" s="43"/>
      <c r="AS26" s="43"/>
    </row>
    <row r="27" spans="4:53" x14ac:dyDescent="0.35">
      <c r="D27" t="s">
        <v>136</v>
      </c>
      <c r="F27" s="48">
        <f>SUM(F3:F4)/SUM(F3:F18)</f>
        <v>0.18319582479263388</v>
      </c>
      <c r="G27" s="48">
        <f t="shared" ref="G27:AL27" si="10">SUM(G3:G4)/SUM(G3:G18)</f>
        <v>0.1536416540278196</v>
      </c>
      <c r="H27" s="48">
        <f t="shared" si="10"/>
        <v>0.13163496775768052</v>
      </c>
      <c r="I27" s="48" t="e">
        <f t="shared" si="10"/>
        <v>#DIV/0!</v>
      </c>
      <c r="J27" s="48">
        <f t="shared" si="10"/>
        <v>0.10445291193037116</v>
      </c>
      <c r="K27" s="48">
        <f t="shared" si="10"/>
        <v>8.3483517955850045E-2</v>
      </c>
      <c r="L27" s="48">
        <f t="shared" si="10"/>
        <v>0.17982537524500522</v>
      </c>
      <c r="M27" s="48">
        <f t="shared" si="10"/>
        <v>0.16869616406415974</v>
      </c>
      <c r="N27" s="48">
        <f t="shared" si="10"/>
        <v>0.15646523640449347</v>
      </c>
      <c r="O27" s="48">
        <f t="shared" si="10"/>
        <v>0.18486420620705679</v>
      </c>
      <c r="P27" s="48">
        <f t="shared" si="10"/>
        <v>0.16605833784334528</v>
      </c>
      <c r="Q27" s="48">
        <f t="shared" si="10"/>
        <v>0.13131289323209969</v>
      </c>
      <c r="R27" s="48" t="e">
        <f t="shared" si="10"/>
        <v>#DIV/0!</v>
      </c>
      <c r="S27" s="48">
        <f t="shared" si="10"/>
        <v>0.1384891743937437</v>
      </c>
      <c r="T27" s="48">
        <f t="shared" si="10"/>
        <v>0.10058906198790332</v>
      </c>
      <c r="U27" s="48">
        <f t="shared" si="10"/>
        <v>0.17181966545179048</v>
      </c>
      <c r="V27" s="48">
        <f t="shared" si="10"/>
        <v>0.11894999542363022</v>
      </c>
      <c r="W27" s="48">
        <f t="shared" si="10"/>
        <v>1.5437510381810468E-2</v>
      </c>
      <c r="X27" s="48">
        <f t="shared" si="10"/>
        <v>0.17151078266581207</v>
      </c>
      <c r="Y27" s="48">
        <f t="shared" si="10"/>
        <v>0.16343887693411213</v>
      </c>
      <c r="Z27" s="48">
        <f t="shared" si="10"/>
        <v>0.15761804059529225</v>
      </c>
      <c r="AA27" s="48">
        <f t="shared" si="10"/>
        <v>0.18823359275969589</v>
      </c>
      <c r="AB27" s="48">
        <f t="shared" si="10"/>
        <v>0.15921326753579182</v>
      </c>
      <c r="AC27" s="48">
        <f t="shared" si="10"/>
        <v>0.14042736807721656</v>
      </c>
      <c r="AD27" s="48">
        <f t="shared" si="10"/>
        <v>0.18424066550862622</v>
      </c>
      <c r="AE27" s="48">
        <f t="shared" si="10"/>
        <v>0.17495440183511274</v>
      </c>
      <c r="AF27" s="48">
        <f t="shared" si="10"/>
        <v>0.16876406166618618</v>
      </c>
      <c r="AG27" s="48">
        <f t="shared" si="10"/>
        <v>0.19119666114869835</v>
      </c>
      <c r="AH27" s="48">
        <f t="shared" si="10"/>
        <v>0.18938833076371966</v>
      </c>
      <c r="AI27" s="48">
        <f t="shared" si="10"/>
        <v>0.18191616039868824</v>
      </c>
      <c r="AJ27" s="48">
        <f t="shared" si="10"/>
        <v>0.18364303739389767</v>
      </c>
      <c r="AK27" s="48">
        <f t="shared" si="10"/>
        <v>0.17237640936686904</v>
      </c>
      <c r="AL27" s="48">
        <f t="shared" si="10"/>
        <v>0.15347208714257926</v>
      </c>
      <c r="AN27" s="44"/>
      <c r="AO27" s="43">
        <v>2025</v>
      </c>
      <c r="AP27" s="43">
        <v>2030</v>
      </c>
      <c r="AQ27" s="43">
        <v>2035</v>
      </c>
      <c r="AS27" s="43"/>
    </row>
    <row r="28" spans="4:53" x14ac:dyDescent="0.35">
      <c r="AN28" s="43" t="s">
        <v>56</v>
      </c>
      <c r="AO28" s="45">
        <f>F22</f>
        <v>0.45669448414175295</v>
      </c>
      <c r="AP28" s="45">
        <f t="shared" ref="AP28:AQ28" si="11">G22</f>
        <v>0.50312132652503128</v>
      </c>
      <c r="AQ28" s="45">
        <f t="shared" si="11"/>
        <v>0.53157077209648729</v>
      </c>
      <c r="AR28" s="45"/>
      <c r="AS28" s="43"/>
    </row>
    <row r="29" spans="4:53" x14ac:dyDescent="0.35">
      <c r="AN29" s="43" t="s">
        <v>112</v>
      </c>
      <c r="AO29" s="45" t="e">
        <f>I22</f>
        <v>#DIV/0!</v>
      </c>
      <c r="AP29" s="45">
        <f t="shared" ref="AP29:AQ29" si="12">J22</f>
        <v>0.46698676826263136</v>
      </c>
      <c r="AQ29" s="45">
        <f t="shared" si="12"/>
        <v>0.54000255181558565</v>
      </c>
      <c r="AR29" s="45"/>
      <c r="AS29" s="43"/>
    </row>
    <row r="30" spans="4:53" x14ac:dyDescent="0.35">
      <c r="AN30" s="43" t="s">
        <v>98</v>
      </c>
      <c r="AO30" s="45">
        <f>L22</f>
        <v>0.44604892995161688</v>
      </c>
      <c r="AP30" s="45">
        <f t="shared" ref="AP30:AQ30" si="13">M22</f>
        <v>0.49487467845856248</v>
      </c>
      <c r="AQ30" s="45">
        <f t="shared" si="13"/>
        <v>0.49017012745764821</v>
      </c>
      <c r="AR30" s="45"/>
      <c r="AS30" s="43"/>
    </row>
    <row r="31" spans="4:53" x14ac:dyDescent="0.35">
      <c r="AN31" s="43" t="s">
        <v>67</v>
      </c>
      <c r="AO31" s="45">
        <f>O22</f>
        <v>0.52215633649533588</v>
      </c>
      <c r="AP31" s="45">
        <f t="shared" ref="AP31:AQ31" si="14">P22</f>
        <v>0.5485288224412741</v>
      </c>
      <c r="AQ31" s="45">
        <f t="shared" si="14"/>
        <v>0.57756403759231156</v>
      </c>
      <c r="AR31" s="45"/>
      <c r="AS31" s="43"/>
    </row>
    <row r="32" spans="4:53" x14ac:dyDescent="0.35">
      <c r="AN32" s="43" t="s">
        <v>115</v>
      </c>
      <c r="AO32" s="45" t="e">
        <f>R22</f>
        <v>#DIV/0!</v>
      </c>
      <c r="AP32" s="45">
        <f t="shared" ref="AP32:AQ32" si="15">S22</f>
        <v>0.47672674975168539</v>
      </c>
      <c r="AQ32" s="45">
        <f t="shared" si="15"/>
        <v>0.50832392052582887</v>
      </c>
      <c r="AR32" s="45"/>
      <c r="AS32" s="43"/>
    </row>
    <row r="33" spans="40:45" x14ac:dyDescent="0.35">
      <c r="AN33" s="43" t="s">
        <v>57</v>
      </c>
      <c r="AO33" s="45">
        <f>U22</f>
        <v>0.48646533533243469</v>
      </c>
      <c r="AP33" s="45">
        <f t="shared" ref="AP33:AQ33" si="16">V22</f>
        <v>0.46229341272890134</v>
      </c>
      <c r="AQ33" s="45">
        <f t="shared" si="16"/>
        <v>0.45591714114133974</v>
      </c>
      <c r="AR33" s="45"/>
      <c r="AS33" s="43"/>
    </row>
    <row r="34" spans="40:45" x14ac:dyDescent="0.35">
      <c r="AN34" s="43" t="s">
        <v>58</v>
      </c>
      <c r="AO34" s="45">
        <f>X22</f>
        <v>0.47252795789060231</v>
      </c>
      <c r="AP34" s="45">
        <f t="shared" ref="AP34:AQ34" si="17">Y22</f>
        <v>0.46340813607951642</v>
      </c>
      <c r="AQ34" s="45">
        <f t="shared" si="17"/>
        <v>0.4545526414609562</v>
      </c>
      <c r="AR34" s="45"/>
      <c r="AS34" s="43"/>
    </row>
    <row r="35" spans="40:45" x14ac:dyDescent="0.35">
      <c r="AN35" s="43" t="s">
        <v>59</v>
      </c>
      <c r="AO35" s="45">
        <f>AA22</f>
        <v>0.56047912504908071</v>
      </c>
      <c r="AP35" s="45">
        <f t="shared" ref="AP35:AQ35" si="18">AB22</f>
        <v>0.58996282322654714</v>
      </c>
      <c r="AQ35" s="45">
        <f t="shared" si="18"/>
        <v>0.63243709163689887</v>
      </c>
      <c r="AR35" s="45"/>
      <c r="AS35" s="43"/>
    </row>
    <row r="36" spans="40:45" x14ac:dyDescent="0.35">
      <c r="AN36" s="43" t="s">
        <v>97</v>
      </c>
      <c r="AO36" s="45">
        <f>AD22</f>
        <v>0.47687776153077133</v>
      </c>
      <c r="AP36" s="45">
        <f t="shared" ref="AP36:AQ36" si="19">AE22</f>
        <v>0.52151358609602727</v>
      </c>
      <c r="AQ36" s="45">
        <f t="shared" si="19"/>
        <v>0.55401602471175038</v>
      </c>
      <c r="AR36" s="45"/>
      <c r="AS36" s="43"/>
    </row>
    <row r="37" spans="40:45" x14ac:dyDescent="0.35">
      <c r="AN37" s="43" t="s">
        <v>60</v>
      </c>
      <c r="AO37" s="45">
        <f>AG22</f>
        <v>0.51048006294706649</v>
      </c>
      <c r="AP37" s="45">
        <f t="shared" ref="AP37:AQ37" si="20">AH22</f>
        <v>0.54792709486505875</v>
      </c>
      <c r="AQ37" s="45">
        <f t="shared" si="20"/>
        <v>0.54358328810760181</v>
      </c>
      <c r="AR37" s="45"/>
      <c r="AS37" s="43"/>
    </row>
    <row r="38" spans="40:45" x14ac:dyDescent="0.35">
      <c r="AN38" s="43" t="s">
        <v>61</v>
      </c>
      <c r="AO38" s="45">
        <f>AJ22</f>
        <v>0.51066758430832759</v>
      </c>
      <c r="AP38" s="45">
        <f t="shared" ref="AP38:AQ38" si="21">AK22</f>
        <v>0.64744145706851697</v>
      </c>
      <c r="AQ38" s="45">
        <f t="shared" si="21"/>
        <v>0.74110095312196067</v>
      </c>
      <c r="AR38" s="45"/>
      <c r="AS38" s="43"/>
    </row>
    <row r="39" spans="40:45" x14ac:dyDescent="0.35">
      <c r="AN39" s="43"/>
      <c r="AO39" s="43"/>
      <c r="AP39" s="43"/>
      <c r="AQ39" s="43"/>
      <c r="AR39" s="43"/>
      <c r="AS39" s="43"/>
    </row>
    <row r="40" spans="40:45" x14ac:dyDescent="0.35">
      <c r="AN40" s="43"/>
      <c r="AO40" s="43"/>
      <c r="AP40" s="43"/>
      <c r="AQ40" s="43"/>
      <c r="AR40" s="43"/>
      <c r="AS40" s="43"/>
    </row>
    <row r="41" spans="40:45" x14ac:dyDescent="0.35">
      <c r="AN41" s="43"/>
      <c r="AO41" s="43"/>
      <c r="AP41" s="43"/>
      <c r="AQ41" s="43"/>
      <c r="AR41" s="43"/>
      <c r="AS41" s="43"/>
    </row>
    <row r="42" spans="40:45" x14ac:dyDescent="0.35">
      <c r="AN42" s="43"/>
      <c r="AO42" s="43"/>
      <c r="AP42" s="43"/>
      <c r="AQ42" s="43"/>
      <c r="AR42" s="43"/>
      <c r="AS42" s="43"/>
    </row>
    <row r="43" spans="40:45" x14ac:dyDescent="0.35">
      <c r="AN43" s="43"/>
      <c r="AO43" s="43"/>
      <c r="AP43" s="43"/>
      <c r="AQ43" s="43"/>
      <c r="AR43" s="43"/>
      <c r="AS43" s="43"/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D9A9-9394-46F0-A905-057B037AEC5F}">
  <dimension ref="D1:AP24"/>
  <sheetViews>
    <sheetView zoomScale="70" zoomScaleNormal="70" workbookViewId="0">
      <selection activeCell="T2" sqref="T2"/>
    </sheetView>
  </sheetViews>
  <sheetFormatPr defaultRowHeight="14.5" x14ac:dyDescent="0.35"/>
  <cols>
    <col min="4" max="4" width="14.81640625" bestFit="1" customWidth="1"/>
    <col min="31" max="32" width="9.81640625" bestFit="1" customWidth="1"/>
  </cols>
  <sheetData>
    <row r="1" spans="4:42" x14ac:dyDescent="0.35">
      <c r="E1">
        <v>2021</v>
      </c>
      <c r="F1" t="s">
        <v>118</v>
      </c>
      <c r="H1" t="s">
        <v>119</v>
      </c>
      <c r="J1" t="s">
        <v>120</v>
      </c>
      <c r="L1" t="s">
        <v>121</v>
      </c>
      <c r="N1" t="s">
        <v>122</v>
      </c>
      <c r="P1" t="s">
        <v>123</v>
      </c>
      <c r="R1" t="s">
        <v>124</v>
      </c>
      <c r="T1" t="s">
        <v>59</v>
      </c>
      <c r="V1" t="s">
        <v>126</v>
      </c>
      <c r="X1" t="s">
        <v>127</v>
      </c>
      <c r="Z1" t="s">
        <v>128</v>
      </c>
    </row>
    <row r="2" spans="4:42" x14ac:dyDescent="0.35">
      <c r="F2" t="s">
        <v>69</v>
      </c>
      <c r="G2" t="s">
        <v>70</v>
      </c>
      <c r="H2" t="str">
        <f>F2</f>
        <v>Ref</v>
      </c>
      <c r="I2" t="str">
        <f t="shared" ref="I2:AA2" si="0">G2</f>
        <v>IRA</v>
      </c>
      <c r="J2" t="str">
        <f t="shared" si="0"/>
        <v>Ref</v>
      </c>
      <c r="K2" t="str">
        <f t="shared" si="0"/>
        <v>IRA</v>
      </c>
      <c r="L2" t="str">
        <f t="shared" si="0"/>
        <v>Ref</v>
      </c>
      <c r="M2" t="str">
        <f t="shared" si="0"/>
        <v>IRA</v>
      </c>
      <c r="N2" t="str">
        <f t="shared" si="0"/>
        <v>Ref</v>
      </c>
      <c r="O2" t="str">
        <f t="shared" si="0"/>
        <v>IRA</v>
      </c>
      <c r="P2" t="str">
        <f t="shared" si="0"/>
        <v>Ref</v>
      </c>
      <c r="Q2" t="str">
        <f t="shared" si="0"/>
        <v>IRA</v>
      </c>
      <c r="R2" t="str">
        <f t="shared" si="0"/>
        <v>Ref</v>
      </c>
      <c r="S2" t="str">
        <f t="shared" si="0"/>
        <v>IRA</v>
      </c>
      <c r="T2" t="str">
        <f t="shared" si="0"/>
        <v>Ref</v>
      </c>
      <c r="U2" t="str">
        <f t="shared" si="0"/>
        <v>IRA</v>
      </c>
      <c r="V2" t="str">
        <f t="shared" si="0"/>
        <v>Ref</v>
      </c>
      <c r="W2" t="str">
        <f t="shared" si="0"/>
        <v>IRA</v>
      </c>
      <c r="X2" t="str">
        <f t="shared" si="0"/>
        <v>Ref</v>
      </c>
      <c r="Y2" t="str">
        <f t="shared" si="0"/>
        <v>IRA</v>
      </c>
      <c r="Z2" t="str">
        <f t="shared" si="0"/>
        <v>Ref</v>
      </c>
      <c r="AA2" t="str">
        <f t="shared" si="0"/>
        <v>IRA</v>
      </c>
      <c r="AK2" t="s">
        <v>32</v>
      </c>
      <c r="AM2" t="s">
        <v>33</v>
      </c>
      <c r="AN2" t="s">
        <v>34</v>
      </c>
      <c r="AO2" t="s">
        <v>35</v>
      </c>
    </row>
    <row r="3" spans="4:42" x14ac:dyDescent="0.35">
      <c r="D3" t="s">
        <v>0</v>
      </c>
      <c r="E3">
        <v>778</v>
      </c>
      <c r="F3">
        <f>'Gen Ref'!G3</f>
        <v>668.73800000000006</v>
      </c>
      <c r="G3">
        <f>'Gen IRA'!G3</f>
        <v>769.91600000000005</v>
      </c>
      <c r="H3">
        <f>'Gen Ref'!J3</f>
        <v>433.37643083249617</v>
      </c>
      <c r="I3">
        <f>'Gen IRA'!J3</f>
        <v>646.63150204323858</v>
      </c>
      <c r="J3">
        <f>'Gen Ref'!M3</f>
        <v>788.67172599000003</v>
      </c>
      <c r="K3">
        <f>'Gen IRA'!M3</f>
        <v>738.32376765399999</v>
      </c>
      <c r="L3">
        <f>'Gen Ref'!P3</f>
        <v>704.98958836146517</v>
      </c>
      <c r="M3">
        <f>'Gen IRA'!P3</f>
        <v>704.98958836146448</v>
      </c>
      <c r="N3">
        <f>'Gen Ref'!S3</f>
        <v>628.48204764948002</v>
      </c>
      <c r="O3">
        <f>'Gen IRA'!S3</f>
        <v>733.72959353928002</v>
      </c>
      <c r="P3">
        <f>'Gen Ref'!V3</f>
        <v>509.54177865062422</v>
      </c>
      <c r="Q3">
        <f>'Gen IRA'!V3</f>
        <v>677.9494640645529</v>
      </c>
      <c r="R3">
        <f>'Gen Ref'!Y3</f>
        <v>797.5</v>
      </c>
      <c r="S3">
        <f>'Gen IRA'!Y3</f>
        <v>797.52304680000009</v>
      </c>
      <c r="T3">
        <f>'Gen Ref'!AB3</f>
        <v>679.12219200000004</v>
      </c>
      <c r="U3">
        <f>'Gen IRA'!AB3</f>
        <v>754.86395300000004</v>
      </c>
      <c r="V3">
        <f>'Gen Ref'!AE3</f>
        <v>762.49630831831598</v>
      </c>
      <c r="W3">
        <f>'Gen IRA'!AE3</f>
        <v>738.39725001100101</v>
      </c>
      <c r="X3">
        <f>'Gen Ref'!AH3</f>
        <v>749.59585311885974</v>
      </c>
      <c r="Y3">
        <f>'Gen IRA'!AH3</f>
        <v>752.29839269113972</v>
      </c>
      <c r="Z3">
        <f>'Gen Ref'!AK3</f>
        <v>791</v>
      </c>
      <c r="AA3">
        <f>'Gen IRA'!AK3</f>
        <v>790</v>
      </c>
      <c r="AK3" t="s">
        <v>5</v>
      </c>
      <c r="AM3">
        <v>64</v>
      </c>
      <c r="AN3">
        <v>104</v>
      </c>
      <c r="AO3">
        <v>156</v>
      </c>
      <c r="AP3" s="2"/>
    </row>
    <row r="4" spans="4:42" x14ac:dyDescent="0.35">
      <c r="D4" t="s">
        <v>1</v>
      </c>
      <c r="F4">
        <f>'Gen Ref'!G4</f>
        <v>24.282699999999998</v>
      </c>
      <c r="G4">
        <f>'Gen IRA'!G4</f>
        <v>32.377000000000002</v>
      </c>
      <c r="H4">
        <f>'Gen Ref'!J4</f>
        <v>13.292799669707456</v>
      </c>
      <c r="I4">
        <f>'Gen IRA'!J4</f>
        <v>2.719130584749917E-5</v>
      </c>
      <c r="J4">
        <f>'Gen Ref'!M4</f>
        <v>0</v>
      </c>
      <c r="K4">
        <f>'Gen IRA'!M4</f>
        <v>0</v>
      </c>
      <c r="L4" t="str">
        <f>'Gen Ref'!P4</f>
        <v>-</v>
      </c>
      <c r="M4" t="str">
        <f>'Gen IRA'!P4</f>
        <v>-</v>
      </c>
      <c r="N4">
        <f>'Gen Ref'!S4</f>
        <v>0</v>
      </c>
      <c r="O4">
        <f>'Gen IRA'!S4</f>
        <v>0</v>
      </c>
      <c r="P4">
        <f>'Gen Ref'!V4</f>
        <v>0</v>
      </c>
      <c r="Q4">
        <f>'Gen IRA'!V4</f>
        <v>0</v>
      </c>
      <c r="R4">
        <f>'Gen Ref'!Y4</f>
        <v>0</v>
      </c>
      <c r="S4">
        <f>'Gen IRA'!Y4</f>
        <v>0</v>
      </c>
      <c r="T4">
        <f>'Gen Ref'!AB4</f>
        <v>0</v>
      </c>
      <c r="U4">
        <f>'Gen IRA'!AB4</f>
        <v>0</v>
      </c>
      <c r="V4">
        <f>'Gen Ref'!AE4</f>
        <v>0</v>
      </c>
      <c r="W4">
        <f>'Gen IRA'!AE4</f>
        <v>0</v>
      </c>
      <c r="X4">
        <f>'Gen Ref'!AH4</f>
        <v>29.607262934940106</v>
      </c>
      <c r="Y4">
        <f>'Gen IRA'!AH4</f>
        <v>29.646548074984498</v>
      </c>
      <c r="Z4">
        <f>'Gen Ref'!AK4</f>
        <v>4</v>
      </c>
      <c r="AA4">
        <f>'Gen IRA'!AK4</f>
        <v>4</v>
      </c>
      <c r="AK4" t="s">
        <v>6</v>
      </c>
      <c r="AM4">
        <v>220</v>
      </c>
      <c r="AN4">
        <v>230</v>
      </c>
      <c r="AO4">
        <v>242</v>
      </c>
      <c r="AP4" s="3"/>
    </row>
    <row r="5" spans="4:42" x14ac:dyDescent="0.35">
      <c r="D5" t="s">
        <v>2</v>
      </c>
      <c r="E5">
        <v>260</v>
      </c>
      <c r="F5">
        <f>'Gen Ref'!G5</f>
        <v>282.512</v>
      </c>
      <c r="G5">
        <f>'Gen IRA'!G5</f>
        <v>282.512</v>
      </c>
      <c r="H5">
        <f>'Gen Ref'!J5</f>
        <v>262.72186797209196</v>
      </c>
      <c r="I5">
        <f>'Gen IRA'!J5</f>
        <v>253.89200025245046</v>
      </c>
      <c r="J5">
        <f>'Gen Ref'!M5</f>
        <v>300.31458305299998</v>
      </c>
      <c r="K5">
        <f>'Gen IRA'!M5</f>
        <v>296.18283833264002</v>
      </c>
      <c r="L5">
        <f>'Gen Ref'!P5</f>
        <v>292.25584976195023</v>
      </c>
      <c r="M5">
        <f>'Gen IRA'!P5</f>
        <v>292.25584976195023</v>
      </c>
      <c r="N5">
        <f>'Gen Ref'!S5</f>
        <v>304.93052316701198</v>
      </c>
      <c r="O5">
        <f>'Gen IRA'!S5</f>
        <v>302.75233022717396</v>
      </c>
      <c r="P5">
        <f>'Gen Ref'!V5</f>
        <v>313.1641188053477</v>
      </c>
      <c r="Q5">
        <f>'Gen IRA'!V5</f>
        <v>319.55456404809911</v>
      </c>
      <c r="R5">
        <f>'Gen Ref'!Y5</f>
        <v>286.5</v>
      </c>
      <c r="S5">
        <f>'Gen IRA'!Y5</f>
        <v>286.49395859999998</v>
      </c>
      <c r="T5">
        <f>'Gen Ref'!AB5</f>
        <v>296.67837500000002</v>
      </c>
      <c r="U5">
        <f>'Gen IRA'!AB5</f>
        <v>285.11086999999998</v>
      </c>
      <c r="V5">
        <f>'Gen Ref'!AE5</f>
        <v>302.32521400238301</v>
      </c>
      <c r="W5">
        <f>'Gen IRA'!AE5</f>
        <v>302.80770179154001</v>
      </c>
      <c r="X5">
        <f>'Gen Ref'!AH5</f>
        <v>258.55096966893689</v>
      </c>
      <c r="Y5">
        <f>'Gen IRA'!AH5</f>
        <v>277.4283611946189</v>
      </c>
      <c r="Z5">
        <f>'Gen Ref'!AK5</f>
        <v>304</v>
      </c>
      <c r="AA5">
        <f>'Gen IRA'!AK5</f>
        <v>297</v>
      </c>
      <c r="AK5" t="s">
        <v>36</v>
      </c>
      <c r="AM5">
        <v>252</v>
      </c>
      <c r="AN5">
        <v>213</v>
      </c>
      <c r="AO5">
        <v>181</v>
      </c>
      <c r="AP5" s="4"/>
    </row>
    <row r="6" spans="4:42" x14ac:dyDescent="0.35">
      <c r="D6" t="s">
        <v>3</v>
      </c>
      <c r="E6">
        <v>71</v>
      </c>
      <c r="F6">
        <f>'Gen Ref'!G6</f>
        <v>22.036899999999999</v>
      </c>
      <c r="G6">
        <f>'Gen IRA'!G6</f>
        <v>4.2482399999999997E-2</v>
      </c>
      <c r="H6">
        <f>'Gen Ref'!J6</f>
        <v>64.878332451878009</v>
      </c>
      <c r="I6">
        <f>'Gen IRA'!J6</f>
        <v>63.64822543414747</v>
      </c>
      <c r="J6">
        <f>'Gen Ref'!M6</f>
        <v>45.595447917887469</v>
      </c>
      <c r="K6">
        <f>'Gen IRA'!M6</f>
        <v>41.30745144530124</v>
      </c>
      <c r="L6">
        <f>'Gen Ref'!P6</f>
        <v>44.583056832670671</v>
      </c>
      <c r="M6">
        <f>'Gen IRA'!P6</f>
        <v>41.811645471349657</v>
      </c>
      <c r="N6">
        <f>'Gen Ref'!S6</f>
        <v>37.748536098919999</v>
      </c>
      <c r="O6">
        <f>'Gen IRA'!S6</f>
        <v>38.414524655541996</v>
      </c>
      <c r="P6">
        <f>'Gen Ref'!V6</f>
        <v>41.780503020337029</v>
      </c>
      <c r="Q6">
        <f>'Gen IRA'!V6</f>
        <v>40.349152724579035</v>
      </c>
      <c r="R6">
        <f>'Gen Ref'!Y6</f>
        <v>10.6</v>
      </c>
      <c r="S6">
        <f>'Gen IRA'!Y6</f>
        <v>21.794618800000002</v>
      </c>
      <c r="T6">
        <f>'Gen Ref'!AB6</f>
        <v>56.882835</v>
      </c>
      <c r="U6">
        <f>'Gen IRA'!AB6</f>
        <v>60.584315999999994</v>
      </c>
      <c r="V6">
        <f>'Gen Ref'!AE6</f>
        <v>17.539007097368</v>
      </c>
      <c r="W6">
        <f>'Gen IRA'!AE6</f>
        <v>16.148640057560101</v>
      </c>
      <c r="X6">
        <f>'Gen Ref'!AH6</f>
        <v>58.657422811399279</v>
      </c>
      <c r="Y6">
        <f>'Gen IRA'!AH6</f>
        <v>56.563323830485466</v>
      </c>
      <c r="Z6">
        <f>'Gen Ref'!AK6</f>
        <v>41</v>
      </c>
      <c r="AA6">
        <f>'Gen IRA'!AK6</f>
        <v>40</v>
      </c>
      <c r="AK6" t="s">
        <v>37</v>
      </c>
      <c r="AM6">
        <v>247</v>
      </c>
      <c r="AN6">
        <v>150</v>
      </c>
      <c r="AO6">
        <v>70</v>
      </c>
      <c r="AP6" s="5"/>
    </row>
    <row r="7" spans="4:42" x14ac:dyDescent="0.35">
      <c r="D7" t="s">
        <v>4</v>
      </c>
      <c r="F7">
        <f>'Gen Ref'!G7</f>
        <v>0</v>
      </c>
      <c r="G7">
        <f>'Gen IRA'!G7</f>
        <v>0</v>
      </c>
      <c r="H7">
        <f>'Gen Ref'!J7</f>
        <v>0</v>
      </c>
      <c r="I7">
        <f>'Gen IRA'!J7</f>
        <v>0</v>
      </c>
      <c r="J7">
        <f>'Gen Ref'!M7</f>
        <v>0</v>
      </c>
      <c r="K7">
        <f>'Gen IRA'!M7</f>
        <v>0</v>
      </c>
      <c r="L7" t="str">
        <f>'Gen Ref'!P7</f>
        <v>-</v>
      </c>
      <c r="M7" t="str">
        <f>'Gen IRA'!P7</f>
        <v>-</v>
      </c>
      <c r="N7">
        <f>'Gen Ref'!S7</f>
        <v>0</v>
      </c>
      <c r="O7">
        <f>'Gen IRA'!S7</f>
        <v>0</v>
      </c>
      <c r="P7">
        <f>'Gen Ref'!V7</f>
        <v>0</v>
      </c>
      <c r="Q7">
        <f>'Gen IRA'!V7</f>
        <v>0</v>
      </c>
      <c r="R7">
        <f>'Gen Ref'!Y7</f>
        <v>0</v>
      </c>
      <c r="S7">
        <f>'Gen IRA'!Y7</f>
        <v>0</v>
      </c>
      <c r="T7">
        <f>'Gen Ref'!AB7</f>
        <v>0</v>
      </c>
      <c r="U7">
        <f>'Gen IRA'!AB7</f>
        <v>0</v>
      </c>
      <c r="V7">
        <f>'Gen Ref'!AE7</f>
        <v>0</v>
      </c>
      <c r="W7">
        <f>'Gen IRA'!AE7</f>
        <v>0</v>
      </c>
      <c r="X7">
        <f>'Gen Ref'!AH7</f>
        <v>2.8096319105617976E-7</v>
      </c>
      <c r="Y7">
        <f>'Gen IRA'!AH7</f>
        <v>5.068942259158181</v>
      </c>
      <c r="Z7">
        <f>'Gen Ref'!AK7</f>
        <v>0</v>
      </c>
      <c r="AA7">
        <f>'Gen IRA'!AK7</f>
        <v>0</v>
      </c>
      <c r="AK7" t="s">
        <v>38</v>
      </c>
      <c r="AM7">
        <v>250</v>
      </c>
      <c r="AN7">
        <v>186</v>
      </c>
      <c r="AO7">
        <v>134</v>
      </c>
      <c r="AP7" s="6"/>
    </row>
    <row r="8" spans="4:42" x14ac:dyDescent="0.35">
      <c r="D8" t="s">
        <v>5</v>
      </c>
      <c r="E8">
        <v>899</v>
      </c>
      <c r="F8">
        <f>'Gen Ref'!G8</f>
        <v>434.37099999999998</v>
      </c>
      <c r="G8">
        <f>'Gen IRA'!G8</f>
        <v>188.615341</v>
      </c>
      <c r="H8">
        <f>'Gen Ref'!J8</f>
        <v>718.0843109081078</v>
      </c>
      <c r="I8">
        <f>'Gen IRA'!J8</f>
        <v>4.7628789572194412</v>
      </c>
      <c r="J8">
        <f>'Gen Ref'!M8</f>
        <v>737.35794822580669</v>
      </c>
      <c r="K8">
        <f>'Gen IRA'!M8</f>
        <v>219.44447723121795</v>
      </c>
      <c r="L8">
        <f>'Gen Ref'!P8</f>
        <v>873.1096589540623</v>
      </c>
      <c r="M8">
        <f>'Gen IRA'!P8</f>
        <v>562.57677524137239</v>
      </c>
      <c r="N8">
        <f>'Gen Ref'!S8</f>
        <v>554.08002080449307</v>
      </c>
      <c r="O8">
        <f>'Gen IRA'!S8</f>
        <v>242.78762978746306</v>
      </c>
      <c r="P8">
        <f>'Gen Ref'!V8</f>
        <v>361.75902028209003</v>
      </c>
      <c r="Q8">
        <f>'Gen IRA'!V8</f>
        <v>198.30435250756994</v>
      </c>
      <c r="R8">
        <f>'Gen Ref'!Y8</f>
        <v>669.7</v>
      </c>
      <c r="S8">
        <f>'Gen IRA'!Y8</f>
        <v>521.06250179999995</v>
      </c>
      <c r="T8">
        <f>'Gen Ref'!AB8</f>
        <v>485.20886200000001</v>
      </c>
      <c r="U8">
        <f>'Gen IRA'!AB8</f>
        <v>137.58805799999999</v>
      </c>
      <c r="V8">
        <f>'Gen Ref'!AE8</f>
        <v>696.42600368404499</v>
      </c>
      <c r="W8">
        <f>'Gen IRA'!AE8</f>
        <v>72.057770319517104</v>
      </c>
      <c r="X8">
        <f>'Gen Ref'!AH8</f>
        <v>668.25467992476388</v>
      </c>
      <c r="Y8">
        <f>'Gen IRA'!AH8</f>
        <v>464.65810118434644</v>
      </c>
      <c r="Z8">
        <f>'Gen Ref'!AK8</f>
        <v>654</v>
      </c>
      <c r="AA8">
        <f>'Gen IRA'!AK8</f>
        <v>475</v>
      </c>
      <c r="AK8" t="s">
        <v>39</v>
      </c>
      <c r="AM8">
        <v>248</v>
      </c>
      <c r="AN8">
        <v>170</v>
      </c>
      <c r="AO8">
        <v>121</v>
      </c>
      <c r="AP8" s="7"/>
    </row>
    <row r="9" spans="4:42" x14ac:dyDescent="0.35">
      <c r="D9" t="s">
        <v>6</v>
      </c>
      <c r="F9">
        <f>'Gen Ref'!G9</f>
        <v>0</v>
      </c>
      <c r="G9">
        <f>'Gen IRA'!G9</f>
        <v>0</v>
      </c>
      <c r="H9">
        <f>'Gen Ref'!J9</f>
        <v>8.5405725996646314E-6</v>
      </c>
      <c r="I9">
        <f>'Gen IRA'!J9</f>
        <v>517.18655305741913</v>
      </c>
      <c r="J9">
        <f>'Gen Ref'!M9</f>
        <v>1.3633230176079996</v>
      </c>
      <c r="K9">
        <f>'Gen IRA'!M9</f>
        <v>2.1016274700519238E-2</v>
      </c>
      <c r="L9">
        <f>'Gen Ref'!P9</f>
        <v>0</v>
      </c>
      <c r="M9">
        <f>'Gen IRA'!P9</f>
        <v>5.2556903330652327</v>
      </c>
      <c r="N9">
        <f>'Gen Ref'!S9</f>
        <v>3.7867657298880002</v>
      </c>
      <c r="O9">
        <f>'Gen IRA'!S9</f>
        <v>65.855895845160006</v>
      </c>
      <c r="P9">
        <f>'Gen Ref'!V9</f>
        <v>16.967618495208001</v>
      </c>
      <c r="Q9">
        <f>'Gen IRA'!V9</f>
        <v>135.28232271866401</v>
      </c>
      <c r="R9">
        <f>'Gen Ref'!Y9</f>
        <v>0</v>
      </c>
      <c r="S9">
        <f>'Gen IRA'!Y9</f>
        <v>127.52602020000002</v>
      </c>
      <c r="T9">
        <f>'Gen Ref'!AB9</f>
        <v>0</v>
      </c>
      <c r="U9">
        <f>'Gen IRA'!AB9</f>
        <v>0</v>
      </c>
      <c r="V9">
        <f>'Gen Ref'!AE9</f>
        <v>0</v>
      </c>
      <c r="W9">
        <f>'Gen IRA'!AE9</f>
        <v>269.38930690071402</v>
      </c>
      <c r="X9">
        <f>'Gen Ref'!AH9</f>
        <v>5.9550615318193583E-7</v>
      </c>
      <c r="Y9">
        <f>'Gen IRA'!AH9</f>
        <v>176.4432861855949</v>
      </c>
      <c r="Z9">
        <f>'Gen Ref'!AK9</f>
        <v>0</v>
      </c>
      <c r="AA9">
        <f>'Gen IRA'!AK9</f>
        <v>0</v>
      </c>
      <c r="AK9" t="s">
        <v>40</v>
      </c>
      <c r="AM9">
        <v>127</v>
      </c>
      <c r="AN9">
        <v>127</v>
      </c>
      <c r="AO9">
        <v>127</v>
      </c>
      <c r="AP9" s="8"/>
    </row>
    <row r="10" spans="4:42" x14ac:dyDescent="0.35">
      <c r="D10" t="s">
        <v>7</v>
      </c>
      <c r="E10">
        <v>1575</v>
      </c>
      <c r="F10">
        <f>'Gen Ref'!G10</f>
        <v>1569.99</v>
      </c>
      <c r="G10">
        <f>'Gen IRA'!G10</f>
        <v>747.58699999999999</v>
      </c>
      <c r="H10">
        <f>'Gen Ref'!J10</f>
        <v>1432.9423258536262</v>
      </c>
      <c r="I10">
        <f>'Gen IRA'!J10</f>
        <v>956.54968040856102</v>
      </c>
      <c r="J10">
        <f>'Gen Ref'!M10</f>
        <v>1544.6627410841575</v>
      </c>
      <c r="K10">
        <f>'Gen IRA'!M10</f>
        <v>1207.7292004227729</v>
      </c>
      <c r="L10">
        <f>'Gen Ref'!P10</f>
        <v>718.01826184029744</v>
      </c>
      <c r="M10">
        <f>'Gen IRA'!P10</f>
        <v>441.55194565338962</v>
      </c>
      <c r="N10">
        <f>'Gen Ref'!S10</f>
        <v>1659.3104966768642</v>
      </c>
      <c r="O10">
        <f>'Gen IRA'!S10</f>
        <v>1676.5253190707781</v>
      </c>
      <c r="P10">
        <f>'Gen Ref'!V10</f>
        <v>1881.8527558148658</v>
      </c>
      <c r="Q10">
        <f>'Gen IRA'!V10</f>
        <v>1582.8259722245059</v>
      </c>
      <c r="R10">
        <f>'Gen Ref'!Y10</f>
        <v>1748.1</v>
      </c>
      <c r="S10">
        <f>'Gen IRA'!Y10</f>
        <v>1554.4763246000007</v>
      </c>
      <c r="T10">
        <f>'Gen Ref'!AB10</f>
        <v>1208.7621760000002</v>
      </c>
      <c r="U10">
        <f>'Gen IRA'!AB10</f>
        <v>762.81127900000001</v>
      </c>
      <c r="V10">
        <f>'Gen Ref'!AE10</f>
        <v>1241.8854264155</v>
      </c>
      <c r="W10">
        <f>'Gen IRA'!AE10</f>
        <v>672.02672594786895</v>
      </c>
      <c r="X10">
        <f>'Gen Ref'!AH10</f>
        <v>1136.6706528647974</v>
      </c>
      <c r="Y10">
        <f>'Gen IRA'!AH10</f>
        <v>1242.9234083217041</v>
      </c>
      <c r="Z10">
        <f>'Gen Ref'!AK10</f>
        <v>966</v>
      </c>
      <c r="AA10">
        <f>'Gen IRA'!AK10</f>
        <v>806</v>
      </c>
      <c r="AK10" t="s">
        <v>41</v>
      </c>
      <c r="AM10">
        <v>75</v>
      </c>
      <c r="AN10">
        <v>172</v>
      </c>
      <c r="AO10">
        <v>198</v>
      </c>
      <c r="AP10" s="9"/>
    </row>
    <row r="11" spans="4:42" x14ac:dyDescent="0.35">
      <c r="D11" t="s">
        <v>8</v>
      </c>
      <c r="F11">
        <f>'Gen Ref'!G11</f>
        <v>0</v>
      </c>
      <c r="G11">
        <f>'Gen IRA'!G11</f>
        <v>0</v>
      </c>
      <c r="H11">
        <f>'Gen Ref'!J11</f>
        <v>3.9148938794181755E-5</v>
      </c>
      <c r="I11">
        <f>'Gen IRA'!J11</f>
        <v>1.6847374405851126E-3</v>
      </c>
      <c r="J11">
        <f>'Gen Ref'!M11</f>
        <v>2.0809608855539041</v>
      </c>
      <c r="K11">
        <f>'Gen IRA'!M11</f>
        <v>449.13299348752054</v>
      </c>
      <c r="L11">
        <f>'Gen Ref'!P11</f>
        <v>0</v>
      </c>
      <c r="M11">
        <f>'Gen IRA'!P11</f>
        <v>0</v>
      </c>
      <c r="N11">
        <f>'Gen Ref'!S11</f>
        <v>24.402802154304002</v>
      </c>
      <c r="O11">
        <f>'Gen IRA'!S11</f>
        <v>49.545060596784005</v>
      </c>
      <c r="P11">
        <f>'Gen Ref'!V11</f>
        <v>0</v>
      </c>
      <c r="Q11">
        <f>'Gen IRA'!V11</f>
        <v>0</v>
      </c>
      <c r="R11">
        <f>'Gen Ref'!Y11</f>
        <v>0</v>
      </c>
      <c r="S11">
        <f>'Gen IRA'!Y11</f>
        <v>78.292293000000015</v>
      </c>
      <c r="T11">
        <f>'Gen Ref'!AB11</f>
        <v>0</v>
      </c>
      <c r="U11">
        <f>'Gen IRA'!AB11</f>
        <v>0</v>
      </c>
      <c r="V11">
        <f>'Gen Ref'!AE11</f>
        <v>0</v>
      </c>
      <c r="W11">
        <f>'Gen IRA'!AE11</f>
        <v>0</v>
      </c>
      <c r="X11">
        <f>'Gen Ref'!AH11</f>
        <v>2.6280814524380833E-6</v>
      </c>
      <c r="Y11">
        <f>'Gen IRA'!AH11</f>
        <v>0.55844040232428238</v>
      </c>
      <c r="Z11">
        <f>'Gen Ref'!AK11</f>
        <v>4</v>
      </c>
      <c r="AA11">
        <f>'Gen IRA'!AK11</f>
        <v>5</v>
      </c>
      <c r="AK11" t="s">
        <v>42</v>
      </c>
      <c r="AM11">
        <v>75</v>
      </c>
      <c r="AN11">
        <v>172</v>
      </c>
      <c r="AO11">
        <v>98</v>
      </c>
      <c r="AP11" s="10"/>
    </row>
    <row r="12" spans="4:42" x14ac:dyDescent="0.35">
      <c r="D12" t="s">
        <v>9</v>
      </c>
      <c r="E12">
        <v>29</v>
      </c>
      <c r="F12">
        <f>'Gen Ref'!G12</f>
        <v>208.99799999999999</v>
      </c>
      <c r="G12">
        <f>'Gen IRA'!G12</f>
        <v>259.93799999999999</v>
      </c>
      <c r="H12">
        <f>'Gen Ref'!J12</f>
        <v>47.849576145368857</v>
      </c>
      <c r="I12">
        <f>'Gen IRA'!J12</f>
        <v>44.695549693882278</v>
      </c>
      <c r="J12">
        <f>'Gen Ref'!M12</f>
        <v>44.052829833980695</v>
      </c>
      <c r="K12">
        <f>'Gen IRA'!M12</f>
        <v>34.550420035031848</v>
      </c>
      <c r="L12">
        <f>'Gen Ref'!P12</f>
        <v>291.9027586900458</v>
      </c>
      <c r="M12">
        <f>'Gen IRA'!P12</f>
        <v>271.3795542729041</v>
      </c>
      <c r="N12">
        <f>'Gen Ref'!S12</f>
        <v>131.86675698600601</v>
      </c>
      <c r="O12">
        <f>'Gen IRA'!S12</f>
        <v>77.794003209897994</v>
      </c>
      <c r="P12">
        <f>'Gen Ref'!V12</f>
        <v>59.742418197060402</v>
      </c>
      <c r="Q12">
        <f>'Gen IRA'!V12</f>
        <v>67.134729431833165</v>
      </c>
      <c r="R12">
        <f>'Gen Ref'!Y12</f>
        <v>143.6</v>
      </c>
      <c r="S12">
        <f>'Gen IRA'!Y12</f>
        <v>150.45120360000001</v>
      </c>
      <c r="T12">
        <f>'Gen Ref'!AB12</f>
        <v>51.100462</v>
      </c>
      <c r="U12">
        <f>'Gen IRA'!AB12</f>
        <v>58.376089</v>
      </c>
      <c r="V12">
        <f>'Gen Ref'!AE12</f>
        <v>61.297590182562402</v>
      </c>
      <c r="W12">
        <f>'Gen IRA'!AE12</f>
        <v>59.7648729811621</v>
      </c>
      <c r="X12">
        <f>'Gen Ref'!AH12</f>
        <v>55.044681682467093</v>
      </c>
      <c r="Y12">
        <f>'Gen IRA'!AH12</f>
        <v>79.704062644214375</v>
      </c>
      <c r="Z12">
        <f>'Gen Ref'!AK12</f>
        <v>6</v>
      </c>
      <c r="AA12">
        <f>'Gen IRA'!AK12</f>
        <v>6</v>
      </c>
      <c r="AK12" t="s">
        <v>43</v>
      </c>
      <c r="AM12">
        <v>146</v>
      </c>
      <c r="AN12">
        <v>208</v>
      </c>
      <c r="AO12">
        <v>80</v>
      </c>
      <c r="AP12" s="11"/>
    </row>
    <row r="13" spans="4:42" x14ac:dyDescent="0.35">
      <c r="D13" t="s">
        <v>10</v>
      </c>
      <c r="F13">
        <f>'Gen Ref'!G13</f>
        <v>0</v>
      </c>
      <c r="G13">
        <f>'Gen IRA'!G13</f>
        <v>0</v>
      </c>
      <c r="H13">
        <f>'Gen Ref'!J13</f>
        <v>0</v>
      </c>
      <c r="I13">
        <f>'Gen IRA'!J13</f>
        <v>0</v>
      </c>
      <c r="J13">
        <f>'Gen Ref'!M13</f>
        <v>0</v>
      </c>
      <c r="K13">
        <f>'Gen IRA'!M13</f>
        <v>0</v>
      </c>
      <c r="L13" t="str">
        <f>'Gen Ref'!P13</f>
        <v>-</v>
      </c>
      <c r="M13" t="str">
        <f>'Gen IRA'!P13</f>
        <v>-</v>
      </c>
      <c r="N13">
        <f>'Gen Ref'!S13</f>
        <v>0</v>
      </c>
      <c r="O13">
        <f>'Gen IRA'!S13</f>
        <v>0</v>
      </c>
      <c r="P13">
        <f>'Gen Ref'!V13</f>
        <v>0</v>
      </c>
      <c r="Q13">
        <f>'Gen IRA'!V13</f>
        <v>0</v>
      </c>
      <c r="R13" t="str">
        <f>'Gen Ref'!Y13</f>
        <v>N/A</v>
      </c>
      <c r="S13" t="str">
        <f>'Gen IRA'!Y13</f>
        <v>N/A</v>
      </c>
      <c r="T13">
        <f>'Gen Ref'!AB13</f>
        <v>0</v>
      </c>
      <c r="U13">
        <f>'Gen IRA'!AB13</f>
        <v>0</v>
      </c>
      <c r="V13">
        <f>'Gen Ref'!AE13</f>
        <v>0</v>
      </c>
      <c r="W13">
        <f>'Gen IRA'!AE13</f>
        <v>0</v>
      </c>
      <c r="X13">
        <f>'Gen Ref'!AH13</f>
        <v>0</v>
      </c>
      <c r="Y13">
        <f>'Gen IRA'!AH13</f>
        <v>0</v>
      </c>
      <c r="Z13">
        <f>'Gen Ref'!AK13</f>
        <v>0</v>
      </c>
      <c r="AA13">
        <f>'Gen IRA'!AK13</f>
        <v>0</v>
      </c>
      <c r="AK13" t="s">
        <v>44</v>
      </c>
      <c r="AM13">
        <v>255</v>
      </c>
      <c r="AN13">
        <v>255</v>
      </c>
      <c r="AO13">
        <v>0</v>
      </c>
      <c r="AP13" s="12"/>
    </row>
    <row r="14" spans="4:42" x14ac:dyDescent="0.35">
      <c r="D14" t="s">
        <v>11</v>
      </c>
      <c r="E14">
        <v>380</v>
      </c>
      <c r="F14">
        <f>'Gen Ref'!G14</f>
        <v>733.78869999999995</v>
      </c>
      <c r="G14">
        <f>'Gen IRA'!G14</f>
        <v>1598.2755999999999</v>
      </c>
      <c r="H14">
        <f>'Gen Ref'!J14</f>
        <v>805.39458263481345</v>
      </c>
      <c r="I14">
        <f>'Gen IRA'!J14</f>
        <v>1166.602882350702</v>
      </c>
      <c r="J14">
        <f>'Gen Ref'!M14</f>
        <v>576.46441195340219</v>
      </c>
      <c r="K14">
        <f>'Gen IRA'!M14</f>
        <v>1131.8939186125192</v>
      </c>
      <c r="L14">
        <f>'Gen Ref'!P14</f>
        <v>837.61285550374407</v>
      </c>
      <c r="M14">
        <f>'Gen IRA'!P14</f>
        <v>1153.980985739865</v>
      </c>
      <c r="N14">
        <f>'Gen Ref'!S14</f>
        <v>712.35042445978252</v>
      </c>
      <c r="O14">
        <f>'Gen IRA'!S14</f>
        <v>844.09715084927473</v>
      </c>
      <c r="P14">
        <f>'Gen Ref'!V14</f>
        <v>765.79960945337939</v>
      </c>
      <c r="Q14">
        <f>'Gen IRA'!V14</f>
        <v>890.32611025045185</v>
      </c>
      <c r="R14">
        <f>'Gen Ref'!Y14</f>
        <v>650.1</v>
      </c>
      <c r="S14">
        <f>'Gen IRA'!Y14</f>
        <v>568.55732620000003</v>
      </c>
      <c r="T14">
        <f>'Gen Ref'!AB14</f>
        <v>779.59555</v>
      </c>
      <c r="U14">
        <f>'Gen IRA'!AB14</f>
        <v>1232.7311100000002</v>
      </c>
      <c r="V14">
        <f>'Gen Ref'!AE14</f>
        <v>686.13375373350698</v>
      </c>
      <c r="W14">
        <f>'Gen IRA'!AE14</f>
        <v>1273.89909069533</v>
      </c>
      <c r="X14">
        <f>'Gen Ref'!AH14</f>
        <v>630.9182465963612</v>
      </c>
      <c r="Y14">
        <f>'Gen IRA'!AH14</f>
        <v>627.44198336755585</v>
      </c>
      <c r="Z14">
        <f>'Gen Ref'!AK14</f>
        <v>1095</v>
      </c>
      <c r="AA14">
        <f>'Gen IRA'!AK14</f>
        <v>1737</v>
      </c>
      <c r="AK14" t="s">
        <v>45</v>
      </c>
      <c r="AM14">
        <v>255</v>
      </c>
      <c r="AN14">
        <v>197</v>
      </c>
      <c r="AO14">
        <v>0</v>
      </c>
      <c r="AP14" s="13"/>
    </row>
    <row r="15" spans="4:42" x14ac:dyDescent="0.35">
      <c r="D15" t="s">
        <v>12</v>
      </c>
      <c r="E15">
        <v>115</v>
      </c>
      <c r="F15">
        <f>'Gen Ref'!G15</f>
        <v>431.846</v>
      </c>
      <c r="G15">
        <f>'Gen IRA'!G15</f>
        <v>929.57892199999992</v>
      </c>
      <c r="H15">
        <f>'Gen Ref'!J15</f>
        <v>417.29912531424117</v>
      </c>
      <c r="I15">
        <f>'Gen IRA'!J15</f>
        <v>951.88258142941822</v>
      </c>
      <c r="J15">
        <f>'Gen Ref'!M15</f>
        <v>544.68979204811819</v>
      </c>
      <c r="K15">
        <f>'Gen IRA'!M15</f>
        <v>873.98561769199569</v>
      </c>
      <c r="L15">
        <f>'Gen Ref'!P15</f>
        <v>449.30114907115683</v>
      </c>
      <c r="M15">
        <f>'Gen IRA'!P15</f>
        <v>741.55578931193031</v>
      </c>
      <c r="N15">
        <f>'Gen Ref'!S15</f>
        <v>348.8612526442613</v>
      </c>
      <c r="O15">
        <f>'Gen IRA'!S15</f>
        <v>386.07424052751423</v>
      </c>
      <c r="P15">
        <f>'Gen Ref'!V15</f>
        <v>333.0558868586694</v>
      </c>
      <c r="Q15">
        <f>'Gen IRA'!V15</f>
        <v>369.66026457638668</v>
      </c>
      <c r="R15">
        <f>'Gen Ref'!Y15</f>
        <v>516.5</v>
      </c>
      <c r="S15">
        <f>'Gen IRA'!Y15</f>
        <v>423.36172020000004</v>
      </c>
      <c r="T15">
        <f>'Gen Ref'!AB15</f>
        <v>549.95623699999999</v>
      </c>
      <c r="U15">
        <f>'Gen IRA'!AB15</f>
        <v>840.90923800000007</v>
      </c>
      <c r="V15">
        <f>'Gen Ref'!AE15</f>
        <v>417.38983185406698</v>
      </c>
      <c r="W15">
        <f>'Gen IRA'!AE15</f>
        <v>866.61336415875599</v>
      </c>
      <c r="X15">
        <f>'Gen Ref'!AH15</f>
        <v>363.4490631430653</v>
      </c>
      <c r="Y15">
        <f>'Gen IRA'!AH15</f>
        <v>345.83569838629279</v>
      </c>
      <c r="Z15">
        <f>'Gen Ref'!AK15</f>
        <v>592</v>
      </c>
      <c r="AA15">
        <f>'Gen IRA'!AK15</f>
        <v>758</v>
      </c>
      <c r="AK15" t="s">
        <v>46</v>
      </c>
      <c r="AM15">
        <v>119</v>
      </c>
      <c r="AN15">
        <v>147</v>
      </c>
      <c r="AO15">
        <v>60</v>
      </c>
      <c r="AP15" s="14"/>
    </row>
    <row r="16" spans="4:42" x14ac:dyDescent="0.35">
      <c r="D16" t="s">
        <v>13</v>
      </c>
      <c r="E16">
        <v>49</v>
      </c>
      <c r="F16">
        <f>'Gen Ref'!G16</f>
        <v>106.19</v>
      </c>
      <c r="G16">
        <f>'Gen IRA'!G16</f>
        <v>143.01900000000001</v>
      </c>
      <c r="H16">
        <f>'Gen Ref'!J16</f>
        <v>0</v>
      </c>
      <c r="I16">
        <f>'Gen IRA'!J16</f>
        <v>0</v>
      </c>
      <c r="J16">
        <f>'Gen Ref'!M16</f>
        <v>54.409213281335191</v>
      </c>
      <c r="K16">
        <f>'Gen IRA'!M16</f>
        <v>47.908285402105996</v>
      </c>
      <c r="L16" t="str">
        <f>'Gen Ref'!P16</f>
        <v>-</v>
      </c>
      <c r="M16" t="str">
        <f>'Gen IRA'!P16</f>
        <v>-</v>
      </c>
      <c r="N16">
        <f>'Gen Ref'!S16</f>
        <v>102.88620040973601</v>
      </c>
      <c r="O16">
        <f>'Gen IRA'!S16</f>
        <v>102.88620040973601</v>
      </c>
      <c r="P16">
        <f>'Gen Ref'!V16</f>
        <v>0</v>
      </c>
      <c r="Q16">
        <f>'Gen IRA'!V16</f>
        <v>0</v>
      </c>
      <c r="R16" t="str">
        <f>'Gen Ref'!Y16</f>
        <v>N/A</v>
      </c>
      <c r="S16" t="str">
        <f>'Gen IRA'!Y16</f>
        <v>N/A</v>
      </c>
      <c r="T16">
        <f>'Gen Ref'!AB16</f>
        <v>154.24382</v>
      </c>
      <c r="U16">
        <f>'Gen IRA'!AB16</f>
        <v>163.24052399999999</v>
      </c>
      <c r="V16">
        <f>'Gen Ref'!AE16</f>
        <v>87.0063065273809</v>
      </c>
      <c r="W16">
        <f>'Gen IRA'!AE16</f>
        <v>129.641000324902</v>
      </c>
      <c r="X16">
        <f>'Gen Ref'!AH16</f>
        <v>163.5654557153488</v>
      </c>
      <c r="Y16">
        <f>'Gen IRA'!AH16</f>
        <v>202.69526428596157</v>
      </c>
      <c r="Z16">
        <f>'Gen Ref'!AK16</f>
        <v>155</v>
      </c>
      <c r="AA16">
        <f>'Gen IRA'!AK16</f>
        <v>190</v>
      </c>
      <c r="AK16" t="s">
        <v>47</v>
      </c>
      <c r="AM16">
        <v>230</v>
      </c>
      <c r="AN16">
        <v>224</v>
      </c>
      <c r="AO16">
        <v>236</v>
      </c>
      <c r="AP16" s="15"/>
    </row>
    <row r="17" spans="4:42" x14ac:dyDescent="0.35">
      <c r="D17" t="s">
        <v>14</v>
      </c>
      <c r="F17">
        <f>'Gen Ref'!G17</f>
        <v>0</v>
      </c>
      <c r="G17">
        <f>'Gen IRA'!G17</f>
        <v>0</v>
      </c>
      <c r="H17">
        <f>'Gen Ref'!J17</f>
        <v>5.5540850085275081E-6</v>
      </c>
      <c r="I17">
        <f>'Gen IRA'!J17</f>
        <v>1.6340485121271271</v>
      </c>
      <c r="J17">
        <f>'Gen Ref'!M17</f>
        <v>0</v>
      </c>
      <c r="K17">
        <f>'Gen IRA'!M17</f>
        <v>0</v>
      </c>
      <c r="L17" t="str">
        <f>'Gen Ref'!P17</f>
        <v>-</v>
      </c>
      <c r="M17" t="str">
        <f>'Gen IRA'!P17</f>
        <v>-</v>
      </c>
      <c r="N17">
        <f>'Gen Ref'!S17</f>
        <v>0</v>
      </c>
      <c r="O17">
        <f>'Gen IRA'!S17</f>
        <v>0</v>
      </c>
      <c r="P17">
        <f>'Gen Ref'!V17</f>
        <v>0</v>
      </c>
      <c r="Q17">
        <f>'Gen IRA'!V17</f>
        <v>0</v>
      </c>
      <c r="R17" t="str">
        <f>'Gen Ref'!Y17</f>
        <v>N/A</v>
      </c>
      <c r="S17" t="str">
        <f>'Gen IRA'!Y17</f>
        <v>N/A</v>
      </c>
      <c r="T17">
        <f>'Gen Ref'!AB17</f>
        <v>0</v>
      </c>
      <c r="U17">
        <f>'Gen IRA'!AB17</f>
        <v>0</v>
      </c>
      <c r="V17">
        <f>'Gen Ref'!AE17</f>
        <v>0</v>
      </c>
      <c r="W17">
        <f>'Gen IRA'!AE17</f>
        <v>0</v>
      </c>
      <c r="X17">
        <f>'Gen Ref'!AH17</f>
        <v>3.2283119322752599E-7</v>
      </c>
      <c r="Y17">
        <f>'Gen IRA'!AH17</f>
        <v>0.19437849324600931</v>
      </c>
      <c r="Z17">
        <f>'Gen Ref'!AK17</f>
        <v>0</v>
      </c>
      <c r="AA17">
        <f>'Gen IRA'!AK17</f>
        <v>0</v>
      </c>
      <c r="AK17" t="s">
        <v>48</v>
      </c>
      <c r="AM17">
        <v>217</v>
      </c>
      <c r="AN17">
        <v>150</v>
      </c>
      <c r="AO17">
        <v>148</v>
      </c>
      <c r="AP17" s="16"/>
    </row>
    <row r="18" spans="4:42" x14ac:dyDescent="0.35">
      <c r="D18" t="s">
        <v>46</v>
      </c>
      <c r="F18">
        <f>'Gen Ref'!G18</f>
        <v>27.876999999999999</v>
      </c>
      <c r="G18">
        <f>'Gen IRA'!G18</f>
        <v>12.595700000000001</v>
      </c>
      <c r="H18">
        <f>'Gen Ref'!J18</f>
        <v>80.434202357614041</v>
      </c>
      <c r="I18">
        <f>'Gen IRA'!J18</f>
        <v>44.861826726684569</v>
      </c>
      <c r="J18">
        <f>'Gen Ref'!M18</f>
        <v>35.438738063191998</v>
      </c>
      <c r="K18">
        <f>'Gen IRA'!M18</f>
        <v>38.704500244636002</v>
      </c>
      <c r="L18">
        <f>'Gen Ref'!P18</f>
        <v>33.66006762189668</v>
      </c>
      <c r="M18">
        <f>'Gen IRA'!P18</f>
        <v>32.215430794665096</v>
      </c>
      <c r="N18">
        <f>'Gen Ref'!S18</f>
        <v>29.425405503298002</v>
      </c>
      <c r="O18">
        <f>'Gen IRA'!S18</f>
        <v>29.359927696479996</v>
      </c>
      <c r="P18">
        <f>'Gen Ref'!V18</f>
        <v>0</v>
      </c>
      <c r="Q18">
        <f>'Gen IRA'!V18</f>
        <v>0</v>
      </c>
      <c r="R18">
        <f>'Gen Ref'!Y18</f>
        <v>56.9</v>
      </c>
      <c r="S18">
        <f>'Gen IRA'!Y18</f>
        <v>56.878232800000006</v>
      </c>
      <c r="T18">
        <f>'Gen Ref'!AB18</f>
        <v>3.936925</v>
      </c>
      <c r="U18">
        <f>'Gen IRA'!AB18</f>
        <v>3.8828450000000001</v>
      </c>
      <c r="V18">
        <f>'Gen Ref'!AE18</f>
        <v>85.7579116462435</v>
      </c>
      <c r="W18">
        <f>'Gen IRA'!AE18</f>
        <v>66.899651319493003</v>
      </c>
      <c r="X18">
        <f>'Gen Ref'!AH18</f>
        <v>0</v>
      </c>
      <c r="Y18">
        <f>'Gen IRA'!AH18</f>
        <v>0</v>
      </c>
      <c r="Z18">
        <f>'Gen Ref'!AK18</f>
        <v>0</v>
      </c>
      <c r="AA18">
        <f>'Gen IRA'!AK18</f>
        <v>0</v>
      </c>
      <c r="AC18" s="31"/>
      <c r="AD18" s="1"/>
      <c r="AE18" s="1"/>
      <c r="AK18" t="s">
        <v>49</v>
      </c>
      <c r="AM18">
        <v>197</v>
      </c>
      <c r="AN18">
        <v>224</v>
      </c>
      <c r="AO18">
        <v>180</v>
      </c>
    </row>
    <row r="19" spans="4:42" x14ac:dyDescent="0.35">
      <c r="D19" t="s">
        <v>16</v>
      </c>
      <c r="E19">
        <v>4196</v>
      </c>
      <c r="F19">
        <f>'Gen Ref'!G19</f>
        <v>4220.92</v>
      </c>
      <c r="G19">
        <f>'Gen IRA'!G19</f>
        <v>4562.17</v>
      </c>
      <c r="H19">
        <f>'Gen Ref'!J19</f>
        <v>4276.2736073835413</v>
      </c>
      <c r="I19">
        <f>'Gen IRA'!J19</f>
        <v>4652.3494407945973</v>
      </c>
      <c r="J19">
        <f>'Gen Ref'!M19</f>
        <v>4675.1017153540415</v>
      </c>
      <c r="K19">
        <f>'Gen IRA'!M19</f>
        <v>5079.1844868344415</v>
      </c>
      <c r="L19">
        <f>'Gen Ref'!P19</f>
        <v>4245.4332466372889</v>
      </c>
      <c r="M19">
        <f>'Gen IRA'!P19</f>
        <v>4247.5732549419572</v>
      </c>
      <c r="N19">
        <f>'Gen Ref'!S19</f>
        <v>4480.870432310433</v>
      </c>
      <c r="O19">
        <f>'Gen IRA'!S19</f>
        <v>4544.5024210690963</v>
      </c>
      <c r="P19">
        <f>'Gen Ref'!V19</f>
        <v>4295.4768508658699</v>
      </c>
      <c r="Q19">
        <f>'Gen IRA'!V19</f>
        <v>4295.4768508658699</v>
      </c>
      <c r="R19" t="str">
        <f>'Gen Ref'!Y19</f>
        <v>N/A</v>
      </c>
      <c r="S19" t="str">
        <f>'Gen IRA'!Y19</f>
        <v>N/A</v>
      </c>
      <c r="T19">
        <f>'Gen Ref'!AB19</f>
        <v>4195.5732420000004</v>
      </c>
      <c r="U19">
        <f>'Gen IRA'!AB19</f>
        <v>4202.3701170000004</v>
      </c>
      <c r="V19">
        <f>'Gen Ref'!AE19</f>
        <v>4358.2573534613803</v>
      </c>
      <c r="W19">
        <f>'Gen IRA'!AE19</f>
        <v>4467.6453745078497</v>
      </c>
      <c r="X19">
        <f>'Gen Ref'!AH19</f>
        <v>4017.3498912562295</v>
      </c>
      <c r="Y19">
        <f>'Gen IRA'!AH19</f>
        <v>4125.365991489266</v>
      </c>
      <c r="Z19">
        <f>'Gen Ref'!AK19</f>
        <v>4892</v>
      </c>
      <c r="AA19">
        <f>'Gen IRA'!AK19</f>
        <v>5535</v>
      </c>
      <c r="AC19" s="31">
        <v>2030</v>
      </c>
      <c r="AD19" s="1" t="s">
        <v>99</v>
      </c>
      <c r="AE19" s="1" t="s">
        <v>100</v>
      </c>
      <c r="AF19" t="s">
        <v>104</v>
      </c>
      <c r="AK19" t="s">
        <v>50</v>
      </c>
      <c r="AM19">
        <v>239</v>
      </c>
      <c r="AN19">
        <v>113</v>
      </c>
      <c r="AO19">
        <v>224</v>
      </c>
    </row>
    <row r="20" spans="4:42" x14ac:dyDescent="0.35">
      <c r="D20" t="s">
        <v>53</v>
      </c>
      <c r="E20" s="1">
        <f>SUM(E14:E16)/SUM(E3:E18)</f>
        <v>0.13089509143407121</v>
      </c>
      <c r="F20" s="1">
        <f t="shared" ref="F20:AA20" si="1">SUM(F14:F16)/SUM(F3:F18)</f>
        <v>0.28196163627065607</v>
      </c>
      <c r="G20" s="1">
        <f t="shared" si="1"/>
        <v>0.53799912005982531</v>
      </c>
      <c r="H20" s="1">
        <f t="shared" si="1"/>
        <v>0.28592504133456648</v>
      </c>
      <c r="I20" s="1">
        <f t="shared" si="1"/>
        <v>0.45535819927969429</v>
      </c>
      <c r="J20" s="1">
        <f t="shared" si="1"/>
        <v>0.25145194454744207</v>
      </c>
      <c r="K20" s="1">
        <f t="shared" si="1"/>
        <v>0.40435385385787131</v>
      </c>
      <c r="L20" s="1">
        <f t="shared" si="1"/>
        <v>0.30312901647770252</v>
      </c>
      <c r="M20" s="1">
        <f t="shared" si="1"/>
        <v>0.44626346887517027</v>
      </c>
      <c r="N20" s="1">
        <f t="shared" si="1"/>
        <v>0.25651481147844379</v>
      </c>
      <c r="O20" s="1">
        <f t="shared" si="1"/>
        <v>0.29299116053239288</v>
      </c>
      <c r="P20" s="1">
        <f t="shared" si="1"/>
        <v>0.25652235348334762</v>
      </c>
      <c r="Q20" s="1">
        <f t="shared" si="1"/>
        <v>0.29429397405045493</v>
      </c>
      <c r="R20" s="1">
        <f t="shared" si="1"/>
        <v>0.23908187314274007</v>
      </c>
      <c r="S20" s="1">
        <f t="shared" si="1"/>
        <v>0.2162731808004012</v>
      </c>
      <c r="T20" s="1">
        <f t="shared" si="1"/>
        <v>0.34786073806541656</v>
      </c>
      <c r="U20" s="1">
        <f t="shared" si="1"/>
        <v>0.52019296427792672</v>
      </c>
      <c r="V20" s="1">
        <f t="shared" si="1"/>
        <v>0.27316649650563285</v>
      </c>
      <c r="W20" s="1">
        <f t="shared" si="1"/>
        <v>0.50813197218659467</v>
      </c>
      <c r="X20" s="1">
        <f t="shared" si="1"/>
        <v>0.28144003670919121</v>
      </c>
      <c r="Y20" s="1">
        <f t="shared" si="1"/>
        <v>0.27595539867641006</v>
      </c>
      <c r="Z20" s="1">
        <f t="shared" si="1"/>
        <v>0.39939288811795315</v>
      </c>
      <c r="AA20" s="1">
        <f t="shared" si="1"/>
        <v>0.52564604541895066</v>
      </c>
      <c r="AD20" s="19">
        <f>MIN(F20,H20,J20,L20,N20,P20,R20,T20,V20,X20,Z20)</f>
        <v>0.23908187314274007</v>
      </c>
      <c r="AE20" s="19">
        <f>MAX(F20,H20,J20,L20,N20,P20,R20,T20,V20,X20,Z20)</f>
        <v>0.39939288811795315</v>
      </c>
      <c r="AF20" s="19">
        <f>AVERAGE(F20,H20,J20,L20,N20,P20,R20,T20,V20,X20,Z20)</f>
        <v>0.28876789419391746</v>
      </c>
      <c r="AK20" t="s">
        <v>51</v>
      </c>
      <c r="AM20">
        <v>204</v>
      </c>
      <c r="AN20">
        <v>153</v>
      </c>
      <c r="AO20">
        <v>0</v>
      </c>
    </row>
    <row r="21" spans="4:42" x14ac:dyDescent="0.35">
      <c r="D21" t="s">
        <v>54</v>
      </c>
      <c r="E21" s="1">
        <f>SUM(E5,E6,E7,E14,E15,E16)/SUM(E3:E18)</f>
        <v>0.21053897978825795</v>
      </c>
      <c r="F21" s="1">
        <f t="shared" ref="F21:AA21" si="2">SUM(F5,F6,F7,F14,F15,F16)/SUM(F3:F18)</f>
        <v>0.34947967249721174</v>
      </c>
      <c r="G21" s="1">
        <f t="shared" si="2"/>
        <v>0.59491460544242336</v>
      </c>
      <c r="H21" s="1">
        <f t="shared" si="2"/>
        <v>0.3625338438813272</v>
      </c>
      <c r="I21" s="1">
        <f t="shared" si="2"/>
        <v>0.52361193424255292</v>
      </c>
      <c r="J21" s="1">
        <f t="shared" si="2"/>
        <v>0.32544178520370937</v>
      </c>
      <c r="K21" s="1">
        <f t="shared" si="2"/>
        <v>0.47079961708083296</v>
      </c>
      <c r="L21" s="1">
        <f t="shared" si="2"/>
        <v>0.38247048459792871</v>
      </c>
      <c r="M21" s="1">
        <f t="shared" si="2"/>
        <v>0.52491249390248906</v>
      </c>
      <c r="N21" s="1">
        <f t="shared" si="2"/>
        <v>0.33202586255341715</v>
      </c>
      <c r="O21" s="1">
        <f t="shared" si="2"/>
        <v>0.36797582238283211</v>
      </c>
      <c r="P21" s="1">
        <f t="shared" si="2"/>
        <v>0.33938241110927325</v>
      </c>
      <c r="Q21" s="1">
        <f t="shared" si="2"/>
        <v>0.3783563871056097</v>
      </c>
      <c r="R21" s="1">
        <f t="shared" si="2"/>
        <v>0.29996925914540429</v>
      </c>
      <c r="S21" s="1">
        <f t="shared" si="2"/>
        <v>0.28349091543379945</v>
      </c>
      <c r="T21" s="1">
        <f t="shared" si="2"/>
        <v>0.43074955569075535</v>
      </c>
      <c r="U21" s="1">
        <f t="shared" si="2"/>
        <v>0.60058535610930952</v>
      </c>
      <c r="V21" s="1">
        <f t="shared" si="2"/>
        <v>0.34655918426091459</v>
      </c>
      <c r="W21" s="1">
        <f t="shared" si="2"/>
        <v>0.57952446534843971</v>
      </c>
      <c r="X21" s="1">
        <f t="shared" si="2"/>
        <v>0.35853876330765744</v>
      </c>
      <c r="Y21" s="1">
        <f t="shared" si="2"/>
        <v>0.35551982309007746</v>
      </c>
      <c r="Z21" s="1">
        <f t="shared" si="2"/>
        <v>0.47419774501300954</v>
      </c>
      <c r="AA21" s="1">
        <f t="shared" si="2"/>
        <v>0.59162098668754892</v>
      </c>
      <c r="AD21" s="19">
        <f>MIN(F21,H21,J21,L21,N21,P21,R21,T21,V21,X21,Z21)</f>
        <v>0.29996925914540429</v>
      </c>
      <c r="AE21" s="19">
        <f>MAX(F21,H21,J21,L21,N21,P21,R21,T21,V21,X21,Z21)</f>
        <v>0.47419774501300954</v>
      </c>
      <c r="AF21" s="19">
        <f>AVERAGE(F21,H21,J21,L21,N21,P21,R21,T21,V21,X21,Z21)</f>
        <v>0.36375896066005531</v>
      </c>
      <c r="AK21" t="s">
        <v>52</v>
      </c>
      <c r="AM21">
        <v>164</v>
      </c>
      <c r="AN21">
        <v>64</v>
      </c>
      <c r="AO21">
        <v>220</v>
      </c>
    </row>
    <row r="22" spans="4:42" x14ac:dyDescent="0.35">
      <c r="D22" t="s">
        <v>64</v>
      </c>
      <c r="E22" s="1">
        <f>SUM(E3,E4,E5,E6,E9,E11,E14,E15,E16,E17)/SUM(E3:E18)</f>
        <v>0.39773820981713187</v>
      </c>
      <c r="F22" s="1">
        <f t="shared" ref="F22:AA22" si="3">SUM(F3,F4,F5,F6,F9,F11,F14,F15,F16,F17)/SUM(F3:F18)</f>
        <v>0.50312132652503128</v>
      </c>
      <c r="G22" s="1">
        <f t="shared" si="3"/>
        <v>0.75652200634508504</v>
      </c>
      <c r="H22" s="1">
        <f t="shared" si="3"/>
        <v>0.46698676826263136</v>
      </c>
      <c r="I22" s="1">
        <f t="shared" si="3"/>
        <v>0.77412059236744191</v>
      </c>
      <c r="J22" s="1">
        <f t="shared" si="3"/>
        <v>0.49487467845856248</v>
      </c>
      <c r="K22" s="1">
        <f t="shared" si="3"/>
        <v>0.70459261682207808</v>
      </c>
      <c r="L22" s="1">
        <f t="shared" si="3"/>
        <v>0.5485288224412741</v>
      </c>
      <c r="M22" s="1">
        <f t="shared" si="3"/>
        <v>0.69212450793148206</v>
      </c>
      <c r="N22" s="1">
        <f t="shared" si="3"/>
        <v>0.47672674975168539</v>
      </c>
      <c r="O22" s="1">
        <f t="shared" si="3"/>
        <v>0.55460522745533891</v>
      </c>
      <c r="P22" s="1">
        <f t="shared" si="3"/>
        <v>0.46229341272890134</v>
      </c>
      <c r="Q22" s="1">
        <f t="shared" si="3"/>
        <v>0.56830226202784961</v>
      </c>
      <c r="R22" s="1">
        <f t="shared" si="3"/>
        <v>0.46340813607951642</v>
      </c>
      <c r="S22" s="1">
        <f t="shared" si="3"/>
        <v>0.50225456166415428</v>
      </c>
      <c r="T22" s="1">
        <f t="shared" si="3"/>
        <v>0.58996282322654714</v>
      </c>
      <c r="U22" s="1">
        <f t="shared" si="3"/>
        <v>0.77613110029841881</v>
      </c>
      <c r="V22" s="1">
        <f t="shared" si="3"/>
        <v>0.52151358609602727</v>
      </c>
      <c r="W22" s="1">
        <f t="shared" si="3"/>
        <v>0.80509889492651077</v>
      </c>
      <c r="X22" s="1">
        <f t="shared" si="3"/>
        <v>0.54792709486505875</v>
      </c>
      <c r="Y22" s="1">
        <f t="shared" si="3"/>
        <v>0.57940367058701725</v>
      </c>
      <c r="Z22" s="1">
        <f t="shared" si="3"/>
        <v>0.64744145706851697</v>
      </c>
      <c r="AA22" s="1">
        <f t="shared" si="3"/>
        <v>0.74804228660924044</v>
      </c>
      <c r="AD22" s="32">
        <f>MIN(F22,H22,J22,L22,N22,P22,R22,T22,V22,X22,Z22)</f>
        <v>0.46229341272890134</v>
      </c>
      <c r="AE22" s="32">
        <f>MAX(F22,H22,J22,L22,N22,P22,R22,T22,V22,X22,Z22)</f>
        <v>0.64744145706851697</v>
      </c>
      <c r="AF22" s="32">
        <f>AVERAGE(F22,H22,J22,L22,N22,P22,R22,T22,V22,X22,Z22)</f>
        <v>0.52025316868215932</v>
      </c>
    </row>
    <row r="23" spans="4:42" x14ac:dyDescent="0.35">
      <c r="D23" t="s">
        <v>55</v>
      </c>
      <c r="E23" s="18">
        <f>($E$8-E8)/$E$8</f>
        <v>0</v>
      </c>
      <c r="F23" s="18">
        <f t="shared" ref="F23:AA23" si="4">($E$8-F8)/$E$8</f>
        <v>0.51682869855394886</v>
      </c>
      <c r="G23" s="18">
        <f t="shared" si="4"/>
        <v>0.79019428142380432</v>
      </c>
      <c r="H23" s="18">
        <f t="shared" si="4"/>
        <v>0.20124103347262759</v>
      </c>
      <c r="I23" s="18">
        <f t="shared" si="4"/>
        <v>0.99470202563156906</v>
      </c>
      <c r="J23" s="18">
        <f t="shared" si="4"/>
        <v>0.17980205981556541</v>
      </c>
      <c r="K23" s="18">
        <f t="shared" si="4"/>
        <v>0.75590158261266083</v>
      </c>
      <c r="L23" s="18">
        <f t="shared" si="4"/>
        <v>2.8799044544980761E-2</v>
      </c>
      <c r="M23" s="18">
        <f t="shared" si="4"/>
        <v>0.37421938237889613</v>
      </c>
      <c r="N23" s="18">
        <f t="shared" si="4"/>
        <v>0.38367072213070846</v>
      </c>
      <c r="O23" s="18">
        <f t="shared" si="4"/>
        <v>0.72993589567579187</v>
      </c>
      <c r="P23" s="18">
        <f t="shared" si="4"/>
        <v>0.59759842015340381</v>
      </c>
      <c r="Q23" s="18">
        <f t="shared" si="4"/>
        <v>0.7794167380338487</v>
      </c>
      <c r="R23" s="18">
        <f t="shared" si="4"/>
        <v>0.25506117908787534</v>
      </c>
      <c r="S23" s="18">
        <f t="shared" si="4"/>
        <v>0.42039766206896556</v>
      </c>
      <c r="T23" s="18">
        <f t="shared" si="4"/>
        <v>0.46027935261401554</v>
      </c>
      <c r="U23" s="18">
        <f t="shared" si="4"/>
        <v>0.84695432925472747</v>
      </c>
      <c r="V23" s="18">
        <f t="shared" si="4"/>
        <v>0.22533258767069522</v>
      </c>
      <c r="W23" s="18">
        <f t="shared" si="4"/>
        <v>0.91984675159119345</v>
      </c>
      <c r="X23" s="18">
        <f t="shared" si="4"/>
        <v>0.2566688766131659</v>
      </c>
      <c r="Y23" s="18">
        <f t="shared" si="4"/>
        <v>0.48313893082942555</v>
      </c>
      <c r="Z23" s="18">
        <f t="shared" si="4"/>
        <v>0.27252502780867632</v>
      </c>
      <c r="AA23" s="18">
        <f t="shared" si="4"/>
        <v>0.47163515016685204</v>
      </c>
      <c r="AD23" s="32">
        <f>MIN(F23,H23,J23,L23,N23,P23,R23,T23,V23,X23,Z23)</f>
        <v>2.8799044544980761E-2</v>
      </c>
      <c r="AE23" s="32">
        <f>MAX(F23,H23,J23,L23,N23,P23,R23,T23,V23,X23,Z23)</f>
        <v>0.59759842015340381</v>
      </c>
      <c r="AF23" s="19">
        <f>AVERAGE(F23,H23,J23,L23,N23,P23,R23,T23,V23,X23,Z23)</f>
        <v>0.30707336386051481</v>
      </c>
    </row>
    <row r="24" spans="4:42" x14ac:dyDescent="0.35">
      <c r="D24" t="s">
        <v>66</v>
      </c>
      <c r="E24" s="1">
        <f>(SUM($E$10:$E$12)-SUM(E10:E12))/SUM($E$10:$E$12)</f>
        <v>0</v>
      </c>
      <c r="F24" s="1">
        <f t="shared" ref="F24:AA24" si="5">(SUM($E$10:$E$12)-SUM(F10:F12))/SUM($E$10:$E$12)</f>
        <v>-0.10909476309226936</v>
      </c>
      <c r="G24" s="1">
        <f t="shared" si="5"/>
        <v>0.37186720698254366</v>
      </c>
      <c r="H24" s="1">
        <f t="shared" si="5"/>
        <v>7.6813004271861565E-2</v>
      </c>
      <c r="I24" s="1">
        <f t="shared" si="5"/>
        <v>0.37578122516216717</v>
      </c>
      <c r="J24" s="1">
        <f t="shared" si="5"/>
        <v>8.2315886510648355E-3</v>
      </c>
      <c r="K24" s="1">
        <f t="shared" si="5"/>
        <v>-5.4496642110551961E-2</v>
      </c>
      <c r="L24" s="1">
        <f t="shared" si="5"/>
        <v>0.37037342859704292</v>
      </c>
      <c r="M24" s="1">
        <f t="shared" si="5"/>
        <v>0.55552899007088918</v>
      </c>
      <c r="N24" s="1">
        <f t="shared" si="5"/>
        <v>-0.1319077654720538</v>
      </c>
      <c r="O24" s="1">
        <f t="shared" si="5"/>
        <v>-0.12460372997347881</v>
      </c>
      <c r="P24" s="1">
        <f t="shared" si="5"/>
        <v>-0.2104708067406024</v>
      </c>
      <c r="Q24" s="1">
        <f t="shared" si="5"/>
        <v>-2.8653804025149061E-2</v>
      </c>
      <c r="R24" s="1">
        <f t="shared" si="5"/>
        <v>-0.17936408977556098</v>
      </c>
      <c r="S24" s="1">
        <f t="shared" si="5"/>
        <v>-0.11173305561097303</v>
      </c>
      <c r="T24" s="1">
        <f t="shared" si="5"/>
        <v>0.21454947755610954</v>
      </c>
      <c r="U24" s="1">
        <f t="shared" si="5"/>
        <v>0.48803780049875312</v>
      </c>
      <c r="V24" s="1">
        <f t="shared" si="5"/>
        <v>0.18754176022564695</v>
      </c>
      <c r="W24" s="1">
        <f t="shared" si="5"/>
        <v>0.5437708236103298</v>
      </c>
      <c r="X24" s="1">
        <f t="shared" si="5"/>
        <v>0.25703532595053247</v>
      </c>
      <c r="Y24" s="1">
        <f t="shared" si="5"/>
        <v>0.17507112757590845</v>
      </c>
      <c r="Z24" s="1">
        <f t="shared" si="5"/>
        <v>0.39152119700748128</v>
      </c>
      <c r="AA24" s="1">
        <f t="shared" si="5"/>
        <v>0.49064837905236908</v>
      </c>
      <c r="AD24" s="19">
        <f>MIN(F24,H24,J24,L24,N24,P24,R24,T24,V24,X24,Z24)</f>
        <v>-0.2104708067406024</v>
      </c>
      <c r="AE24" s="19">
        <f>MAX(F24,H24,J24,L24,N24,P24,R24,T24,V24,X24,Z24)</f>
        <v>0.39152119700748128</v>
      </c>
      <c r="AF24" s="19">
        <f>AVERAGE(F24,H24,J24,L24,N24,P24,R24,T24,V24,X24,Z24)</f>
        <v>7.9566214289022996E-2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FA2-FD43-4AC8-A089-CB8C76500F1C}">
  <dimension ref="D1:BA82"/>
  <sheetViews>
    <sheetView tabSelected="1" topLeftCell="Q1" zoomScale="48" zoomScaleNormal="40" workbookViewId="0">
      <selection activeCell="D15" sqref="D15"/>
    </sheetView>
  </sheetViews>
  <sheetFormatPr defaultRowHeight="14.5" x14ac:dyDescent="0.35"/>
  <cols>
    <col min="4" max="4" width="14.81640625" bestFit="1" customWidth="1"/>
    <col min="5" max="9" width="8.90625" bestFit="1" customWidth="1"/>
    <col min="10" max="11" width="14.26953125" bestFit="1" customWidth="1"/>
    <col min="12" max="14" width="8.90625" bestFit="1" customWidth="1"/>
    <col min="15" max="17" width="9.6328125" bestFit="1" customWidth="1"/>
    <col min="18" max="23" width="8.90625" bestFit="1" customWidth="1"/>
    <col min="24" max="26" width="9.6328125" bestFit="1" customWidth="1"/>
    <col min="27" max="28" width="8.90625" bestFit="1" customWidth="1"/>
    <col min="29" max="32" width="8.81640625" bestFit="1" customWidth="1"/>
    <col min="33" max="33" width="12.1796875" bestFit="1" customWidth="1"/>
    <col min="34" max="41" width="8.81640625" bestFit="1" customWidth="1"/>
    <col min="42" max="43" width="9.90625" bestFit="1" customWidth="1"/>
    <col min="44" max="45" width="8.81640625" bestFit="1" customWidth="1"/>
    <col min="49" max="52" width="8.81640625" bestFit="1" customWidth="1"/>
  </cols>
  <sheetData>
    <row r="1" spans="4:53" x14ac:dyDescent="0.35">
      <c r="E1">
        <v>2021</v>
      </c>
      <c r="F1" t="s">
        <v>118</v>
      </c>
      <c r="G1" t="s">
        <v>118</v>
      </c>
      <c r="H1" t="s">
        <v>118</v>
      </c>
      <c r="I1" t="s">
        <v>119</v>
      </c>
      <c r="J1" t="s">
        <v>119</v>
      </c>
      <c r="K1" t="s">
        <v>119</v>
      </c>
      <c r="L1" t="s">
        <v>120</v>
      </c>
      <c r="M1" t="s">
        <v>120</v>
      </c>
      <c r="N1" t="s">
        <v>120</v>
      </c>
      <c r="O1" t="s">
        <v>121</v>
      </c>
      <c r="P1" t="s">
        <v>121</v>
      </c>
      <c r="Q1" t="s">
        <v>121</v>
      </c>
      <c r="R1" t="s">
        <v>122</v>
      </c>
      <c r="S1" t="s">
        <v>122</v>
      </c>
      <c r="T1" t="s">
        <v>122</v>
      </c>
      <c r="U1" t="s">
        <v>123</v>
      </c>
      <c r="V1" t="s">
        <v>123</v>
      </c>
      <c r="W1" t="s">
        <v>123</v>
      </c>
      <c r="X1" t="s">
        <v>124</v>
      </c>
      <c r="Y1" t="s">
        <v>124</v>
      </c>
      <c r="Z1" t="s">
        <v>124</v>
      </c>
      <c r="AA1" t="s">
        <v>59</v>
      </c>
      <c r="AB1" t="s">
        <v>59</v>
      </c>
      <c r="AC1" t="s">
        <v>59</v>
      </c>
      <c r="AD1" t="s">
        <v>126</v>
      </c>
      <c r="AE1" t="s">
        <v>126</v>
      </c>
      <c r="AF1" t="s">
        <v>126</v>
      </c>
      <c r="AG1" t="s">
        <v>127</v>
      </c>
      <c r="AH1" t="s">
        <v>127</v>
      </c>
      <c r="AI1" t="s">
        <v>127</v>
      </c>
      <c r="AJ1" t="s">
        <v>128</v>
      </c>
      <c r="AK1" t="s">
        <v>128</v>
      </c>
      <c r="AL1" t="s">
        <v>128</v>
      </c>
      <c r="AN1" t="s">
        <v>140</v>
      </c>
      <c r="AO1" t="s">
        <v>141</v>
      </c>
    </row>
    <row r="2" spans="4:53" x14ac:dyDescent="0.35">
      <c r="F2">
        <v>2025</v>
      </c>
      <c r="G2">
        <v>2030</v>
      </c>
      <c r="H2">
        <v>2035</v>
      </c>
      <c r="I2">
        <v>2025</v>
      </c>
      <c r="J2">
        <v>2030</v>
      </c>
      <c r="K2">
        <v>2035</v>
      </c>
      <c r="L2">
        <v>2025</v>
      </c>
      <c r="M2">
        <v>2030</v>
      </c>
      <c r="N2">
        <v>2035</v>
      </c>
      <c r="O2">
        <v>2025</v>
      </c>
      <c r="P2">
        <v>2030</v>
      </c>
      <c r="Q2">
        <v>2035</v>
      </c>
      <c r="R2">
        <v>2025</v>
      </c>
      <c r="S2">
        <v>2030</v>
      </c>
      <c r="T2">
        <v>2035</v>
      </c>
      <c r="U2">
        <v>2025</v>
      </c>
      <c r="V2">
        <v>2030</v>
      </c>
      <c r="W2">
        <v>2035</v>
      </c>
      <c r="X2">
        <v>2025</v>
      </c>
      <c r="Y2">
        <v>2030</v>
      </c>
      <c r="Z2">
        <v>2035</v>
      </c>
      <c r="AA2">
        <v>2025</v>
      </c>
      <c r="AB2">
        <v>2030</v>
      </c>
      <c r="AC2">
        <v>2035</v>
      </c>
      <c r="AD2">
        <v>2025</v>
      </c>
      <c r="AE2">
        <v>2030</v>
      </c>
      <c r="AF2">
        <v>2035</v>
      </c>
      <c r="AG2">
        <v>2025</v>
      </c>
      <c r="AH2">
        <v>2030</v>
      </c>
      <c r="AI2">
        <v>2035</v>
      </c>
      <c r="AJ2">
        <v>2025</v>
      </c>
      <c r="AK2">
        <v>2030</v>
      </c>
      <c r="AL2">
        <v>2035</v>
      </c>
      <c r="AV2" t="s">
        <v>32</v>
      </c>
      <c r="AX2" t="s">
        <v>33</v>
      </c>
      <c r="AY2" t="s">
        <v>34</v>
      </c>
      <c r="AZ2" t="s">
        <v>35</v>
      </c>
    </row>
    <row r="3" spans="4:53" x14ac:dyDescent="0.35">
      <c r="D3" t="s">
        <v>0</v>
      </c>
      <c r="E3">
        <v>95.5</v>
      </c>
      <c r="F3">
        <f>Raw_Cap!J4</f>
        <v>95.119</v>
      </c>
      <c r="G3">
        <f>Raw_Cap!K4</f>
        <v>95.119</v>
      </c>
      <c r="H3">
        <f>Raw_Cap!L4</f>
        <v>1.119</v>
      </c>
      <c r="I3">
        <f>Raw_Cap!J21</f>
        <v>0</v>
      </c>
      <c r="J3">
        <f>Raw_Cap!K21</f>
        <v>79.974412053730873</v>
      </c>
      <c r="K3">
        <f>Raw_Cap!L21</f>
        <v>78.23838998963096</v>
      </c>
      <c r="L3">
        <f>Raw_Cap!J38</f>
        <v>95.556908573383495</v>
      </c>
      <c r="M3">
        <f>Raw_Cap!K38</f>
        <v>94.652437500792601</v>
      </c>
      <c r="N3">
        <f>Raw_Cap!L38</f>
        <v>97.368921895590304</v>
      </c>
      <c r="O3">
        <f>Raw_Cap!J55</f>
        <v>97.041600000000003</v>
      </c>
      <c r="P3">
        <f>Raw_Cap!K55</f>
        <v>90.744299999999996</v>
      </c>
      <c r="Q3">
        <f>Raw_Cap!L55</f>
        <v>71.951600000000013</v>
      </c>
      <c r="R3">
        <f>Raw_Cap!J72</f>
        <v>0</v>
      </c>
      <c r="S3">
        <f>Raw_Cap!K72</f>
        <v>91.861399999999989</v>
      </c>
      <c r="T3">
        <f>Raw_Cap!L72</f>
        <v>83.576499999999996</v>
      </c>
      <c r="U3">
        <f>Raw_Cap!J89</f>
        <v>92.046103965000086</v>
      </c>
      <c r="V3">
        <f>Raw_Cap!K89</f>
        <v>85.102004596000072</v>
      </c>
      <c r="W3">
        <f>Raw_Cap!L89</f>
        <v>9.3919999999999995</v>
      </c>
      <c r="X3">
        <f>Raw_Cap!J106</f>
        <v>96.92</v>
      </c>
      <c r="Y3">
        <f>Raw_Cap!K106</f>
        <v>95.83</v>
      </c>
      <c r="Z3">
        <f>Raw_Cap!L106</f>
        <v>95.83</v>
      </c>
      <c r="AA3">
        <f>Raw_Cap!J123</f>
        <v>96.018737999999999</v>
      </c>
      <c r="AB3">
        <f>Raw_Cap!K123</f>
        <v>95.133255000000005</v>
      </c>
      <c r="AC3">
        <f>Raw_Cap!L123</f>
        <v>23.025003000000002</v>
      </c>
      <c r="AD3">
        <f>Raw_Cap!J140</f>
        <v>96.946799999999996</v>
      </c>
      <c r="AE3">
        <f>Raw_Cap!K140</f>
        <v>94.706800000000001</v>
      </c>
      <c r="AF3">
        <f>Raw_Cap!L140</f>
        <v>93.936800000000005</v>
      </c>
      <c r="AG3">
        <f>Raw_Cap!J157</f>
        <v>92.729566999999989</v>
      </c>
      <c r="AH3">
        <f>Raw_Cap!K157</f>
        <v>92.729566999999989</v>
      </c>
      <c r="AI3">
        <f>Raw_Cap!L157</f>
        <v>92.729566999999989</v>
      </c>
      <c r="AJ3">
        <f>Raw_Cap!J174</f>
        <v>96</v>
      </c>
      <c r="AK3">
        <f>Raw_Cap!K174</f>
        <v>95</v>
      </c>
      <c r="AL3">
        <f>Raw_Cap!L174</f>
        <v>94</v>
      </c>
      <c r="AV3" t="s">
        <v>5</v>
      </c>
      <c r="AX3">
        <v>64</v>
      </c>
      <c r="AY3">
        <v>104</v>
      </c>
      <c r="AZ3">
        <v>156</v>
      </c>
      <c r="BA3" s="2"/>
    </row>
    <row r="4" spans="4:53" x14ac:dyDescent="0.35">
      <c r="D4" t="s">
        <v>1</v>
      </c>
      <c r="E4">
        <v>0</v>
      </c>
      <c r="F4">
        <f>Raw_Cap!J5</f>
        <v>3</v>
      </c>
      <c r="G4">
        <f>Raw_Cap!K5</f>
        <v>4</v>
      </c>
      <c r="H4">
        <f>Raw_Cap!L5</f>
        <v>4</v>
      </c>
      <c r="I4">
        <f>Raw_Cap!J22</f>
        <v>0</v>
      </c>
      <c r="J4">
        <f>Raw_Cap!K22</f>
        <v>5.3342840909952184E-6</v>
      </c>
      <c r="K4">
        <f>Raw_Cap!L22</f>
        <v>1.123792695415523E-5</v>
      </c>
      <c r="L4">
        <f>Raw_Cap!J39</f>
        <v>0</v>
      </c>
      <c r="M4">
        <f>Raw_Cap!K39</f>
        <v>0</v>
      </c>
      <c r="N4">
        <f>Raw_Cap!L39</f>
        <v>0</v>
      </c>
      <c r="O4">
        <v>0</v>
      </c>
      <c r="P4">
        <v>0</v>
      </c>
      <c r="Q4">
        <v>0</v>
      </c>
      <c r="R4">
        <f>Raw_Cap!J73</f>
        <v>0</v>
      </c>
      <c r="S4">
        <f>Raw_Cap!K73</f>
        <v>0</v>
      </c>
      <c r="T4">
        <f>Raw_Cap!L73</f>
        <v>0</v>
      </c>
      <c r="U4">
        <f>Raw_Cap!J90</f>
        <v>0</v>
      </c>
      <c r="V4">
        <f>Raw_Cap!K90</f>
        <v>0</v>
      </c>
      <c r="W4">
        <f>Raw_Cap!L90</f>
        <v>0</v>
      </c>
      <c r="X4">
        <f>Raw_Cap!J107</f>
        <v>0</v>
      </c>
      <c r="Y4">
        <f>Raw_Cap!K107</f>
        <v>0</v>
      </c>
      <c r="Z4">
        <f>Raw_Cap!L107</f>
        <v>0</v>
      </c>
      <c r="AA4">
        <f>Raw_Cap!J124</f>
        <v>0</v>
      </c>
      <c r="AB4">
        <f>Raw_Cap!K124</f>
        <v>0</v>
      </c>
      <c r="AC4">
        <f>Raw_Cap!L124</f>
        <v>0</v>
      </c>
      <c r="AD4">
        <f>Raw_Cap!J141</f>
        <v>0</v>
      </c>
      <c r="AE4">
        <f>Raw_Cap!K141</f>
        <v>0</v>
      </c>
      <c r="AF4">
        <f>Raw_Cap!L141</f>
        <v>0</v>
      </c>
      <c r="AG4">
        <f>Raw_Cap!J158</f>
        <v>3.6349999956903796</v>
      </c>
      <c r="AH4">
        <f>Raw_Cap!K158</f>
        <v>3.6349999935104549</v>
      </c>
      <c r="AI4">
        <f>Raw_Cap!L158</f>
        <v>3.6349999930305739</v>
      </c>
      <c r="AJ4">
        <f>Raw_Cap!J175</f>
        <v>0</v>
      </c>
      <c r="AK4">
        <f>Raw_Cap!K175</f>
        <v>1</v>
      </c>
      <c r="AL4">
        <f>Raw_Cap!L175</f>
        <v>1</v>
      </c>
      <c r="AV4" t="s">
        <v>6</v>
      </c>
      <c r="AX4">
        <v>220</v>
      </c>
      <c r="AY4">
        <v>230</v>
      </c>
      <c r="AZ4">
        <v>242</v>
      </c>
      <c r="BA4" s="3"/>
    </row>
    <row r="5" spans="4:53" x14ac:dyDescent="0.35">
      <c r="D5" t="s">
        <v>2</v>
      </c>
      <c r="E5">
        <v>80</v>
      </c>
      <c r="F5">
        <f>Raw_Cap!J6</f>
        <v>79.820999999999998</v>
      </c>
      <c r="G5">
        <f>Raw_Cap!K6</f>
        <v>79.188000000000002</v>
      </c>
      <c r="H5">
        <f>Raw_Cap!L6</f>
        <v>78.668000000000006</v>
      </c>
      <c r="I5">
        <f>Raw_Cap!J23</f>
        <v>0</v>
      </c>
      <c r="J5">
        <f>Raw_Cap!K23</f>
        <v>78.718909818732399</v>
      </c>
      <c r="K5">
        <f>Raw_Cap!L23</f>
        <v>78.718909818732399</v>
      </c>
      <c r="L5">
        <f>Raw_Cap!J40</f>
        <v>108.667740644867</v>
      </c>
      <c r="M5">
        <f>Raw_Cap!K40</f>
        <v>108.602361036774</v>
      </c>
      <c r="N5">
        <f>Raw_Cap!L40</f>
        <v>105.915404398901</v>
      </c>
      <c r="O5">
        <f>Raw_Cap!J57</f>
        <v>79.070858999999999</v>
      </c>
      <c r="P5">
        <f>Raw_Cap!K57</f>
        <v>79.074858999999989</v>
      </c>
      <c r="Q5">
        <f>Raw_Cap!L57</f>
        <v>79.074858999999989</v>
      </c>
      <c r="R5">
        <f>Raw_Cap!J74</f>
        <v>0</v>
      </c>
      <c r="S5">
        <f>Raw_Cap!K74</f>
        <v>80.613700000999984</v>
      </c>
      <c r="T5">
        <f>Raw_Cap!L74</f>
        <v>84.926199999999994</v>
      </c>
      <c r="U5">
        <f>Raw_Cap!J91</f>
        <v>103.58858022900002</v>
      </c>
      <c r="V5">
        <f>Raw_Cap!K91</f>
        <v>107.13618700000001</v>
      </c>
      <c r="W5">
        <f>Raw_Cap!L91</f>
        <v>107.13478700000002</v>
      </c>
      <c r="X5">
        <f>Raw_Cap!J108</f>
        <v>78.819999999999993</v>
      </c>
      <c r="Y5">
        <f>Raw_Cap!K108</f>
        <v>78.819999999999993</v>
      </c>
      <c r="Z5">
        <f>Raw_Cap!L108</f>
        <v>78.819999999999993</v>
      </c>
      <c r="AA5">
        <f>Raw_Cap!J125</f>
        <v>79.310485999999997</v>
      </c>
      <c r="AB5">
        <f>Raw_Cap!K125</f>
        <v>79.311927999999995</v>
      </c>
      <c r="AC5">
        <f>Raw_Cap!L125</f>
        <v>79.311927999999995</v>
      </c>
      <c r="AD5">
        <f>Raw_Cap!J142</f>
        <v>83.084401</v>
      </c>
      <c r="AE5">
        <f>Raw_Cap!K142</f>
        <v>84.443951900000002</v>
      </c>
      <c r="AF5">
        <f>Raw_Cap!L142</f>
        <v>85.030901900000003</v>
      </c>
      <c r="AG5">
        <f>Raw_Cap!J159</f>
        <v>80.639915977832516</v>
      </c>
      <c r="AH5">
        <f>Raw_Cap!K159</f>
        <v>80.639915977832516</v>
      </c>
      <c r="AI5">
        <f>Raw_Cap!L159</f>
        <v>80.639915977832516</v>
      </c>
      <c r="AJ5">
        <f>Raw_Cap!J176</f>
        <v>84</v>
      </c>
      <c r="AK5">
        <f>Raw_Cap!K176</f>
        <v>85</v>
      </c>
      <c r="AL5">
        <f>Raw_Cap!L176</f>
        <v>85</v>
      </c>
      <c r="AV5" t="s">
        <v>36</v>
      </c>
      <c r="AX5">
        <v>252</v>
      </c>
      <c r="AY5">
        <v>213</v>
      </c>
      <c r="AZ5">
        <v>181</v>
      </c>
      <c r="BA5" s="4"/>
    </row>
    <row r="6" spans="4:53" x14ac:dyDescent="0.35">
      <c r="D6" t="s">
        <v>3</v>
      </c>
      <c r="E6">
        <f>13+3+31</f>
        <v>47</v>
      </c>
      <c r="F6">
        <f>Raw_Cap!J7</f>
        <v>2.9000000000000001E-2</v>
      </c>
      <c r="G6">
        <f>Raw_Cap!K7</f>
        <v>1.0999999999999999E-2</v>
      </c>
      <c r="H6">
        <f>Raw_Cap!L7</f>
        <v>1.0999999999999999E-2</v>
      </c>
      <c r="I6">
        <f>Raw_Cap!J24</f>
        <v>0</v>
      </c>
      <c r="J6">
        <f>Raw_Cap!K24</f>
        <v>12.135100000000001</v>
      </c>
      <c r="K6">
        <f>Raw_Cap!L24</f>
        <v>12.135100000000001</v>
      </c>
      <c r="L6">
        <f>Raw_Cap!J41</f>
        <v>17.774096279350701</v>
      </c>
      <c r="M6">
        <f>Raw_Cap!K41</f>
        <v>17.745791634021</v>
      </c>
      <c r="N6">
        <f>Raw_Cap!L41</f>
        <v>16.432286200541299</v>
      </c>
      <c r="O6">
        <f>Raw_Cap!J58</f>
        <v>11.36218</v>
      </c>
      <c r="P6">
        <f>Raw_Cap!K58</f>
        <v>11.36218</v>
      </c>
      <c r="Q6">
        <f>Raw_Cap!L58</f>
        <v>11.36218</v>
      </c>
      <c r="R6">
        <f>Raw_Cap!J75</f>
        <v>0</v>
      </c>
      <c r="S6">
        <f>Raw_Cap!K75</f>
        <v>5.8723799980000004</v>
      </c>
      <c r="T6">
        <f>Raw_Cap!L75</f>
        <v>5.8723799980000004</v>
      </c>
      <c r="U6">
        <f>Raw_Cap!J92</f>
        <v>5.9591079999999979</v>
      </c>
      <c r="V6">
        <f>Raw_Cap!K92</f>
        <v>5.9511079999999978</v>
      </c>
      <c r="W6">
        <f>Raw_Cap!L92</f>
        <v>5.9522079999999988</v>
      </c>
      <c r="X6">
        <f>Raw_Cap!J109</f>
        <v>9.2899999999999991</v>
      </c>
      <c r="Y6">
        <f>Raw_Cap!K109</f>
        <v>9.2899999999999991</v>
      </c>
      <c r="Z6">
        <f>Raw_Cap!L109</f>
        <v>9.2899999999999991</v>
      </c>
      <c r="AA6">
        <f>Raw_Cap!J126</f>
        <v>9.1871989999999997</v>
      </c>
      <c r="AB6">
        <f>Raw_Cap!K126</f>
        <v>10.608810999999999</v>
      </c>
      <c r="AC6">
        <f>Raw_Cap!L126</f>
        <v>11.877029</v>
      </c>
      <c r="AD6">
        <f>Raw_Cap!J143</f>
        <v>6.3887</v>
      </c>
      <c r="AE6">
        <f>Raw_Cap!K143</f>
        <v>5.8575999999999997</v>
      </c>
      <c r="AF6">
        <f>Raw_Cap!L143</f>
        <v>5.0255000000000001</v>
      </c>
      <c r="AG6">
        <f>Raw_Cap!J160</f>
        <v>6.7365587675112302</v>
      </c>
      <c r="AH6">
        <f>Raw_Cap!K160</f>
        <v>6.8113554951356194</v>
      </c>
      <c r="AI6">
        <f>Raw_Cap!L160</f>
        <v>6.7977059031898603</v>
      </c>
      <c r="AJ6">
        <f>Raw_Cap!J177</f>
        <v>8.5</v>
      </c>
      <c r="AK6">
        <f>Raw_Cap!K177</f>
        <v>8</v>
      </c>
      <c r="AL6">
        <f>Raw_Cap!L177</f>
        <v>6</v>
      </c>
      <c r="AV6" t="s">
        <v>37</v>
      </c>
      <c r="AX6">
        <v>247</v>
      </c>
      <c r="AY6">
        <v>150</v>
      </c>
      <c r="AZ6">
        <v>70</v>
      </c>
      <c r="BA6" s="5"/>
    </row>
    <row r="7" spans="4:53" x14ac:dyDescent="0.35">
      <c r="D7" t="s">
        <v>4</v>
      </c>
      <c r="E7">
        <v>0</v>
      </c>
      <c r="F7">
        <f>Raw_Cap!J8</f>
        <v>0</v>
      </c>
      <c r="G7">
        <f>Raw_Cap!K8</f>
        <v>0</v>
      </c>
      <c r="H7">
        <f>Raw_Cap!L8</f>
        <v>0</v>
      </c>
      <c r="I7">
        <f>Raw_Cap!J25</f>
        <v>0</v>
      </c>
      <c r="J7">
        <f>Raw_Cap!K25</f>
        <v>0</v>
      </c>
      <c r="K7">
        <f>Raw_Cap!L25</f>
        <v>0</v>
      </c>
      <c r="L7">
        <f>Raw_Cap!J42</f>
        <v>0</v>
      </c>
      <c r="M7">
        <f>Raw_Cap!K42</f>
        <v>0</v>
      </c>
      <c r="N7">
        <f>Raw_Cap!L42</f>
        <v>0</v>
      </c>
      <c r="O7">
        <v>0</v>
      </c>
      <c r="P7">
        <v>0</v>
      </c>
      <c r="Q7">
        <v>0</v>
      </c>
      <c r="R7">
        <f>Raw_Cap!J76</f>
        <v>0</v>
      </c>
      <c r="S7">
        <f>Raw_Cap!K76</f>
        <v>0</v>
      </c>
      <c r="T7">
        <f>Raw_Cap!L76</f>
        <v>0</v>
      </c>
      <c r="U7">
        <f>Raw_Cap!J93</f>
        <v>0</v>
      </c>
      <c r="V7">
        <f>Raw_Cap!K93</f>
        <v>0</v>
      </c>
      <c r="W7">
        <f>Raw_Cap!L93</f>
        <v>0</v>
      </c>
      <c r="X7">
        <f>Raw_Cap!J110</f>
        <v>0</v>
      </c>
      <c r="Y7">
        <f>Raw_Cap!K110</f>
        <v>0</v>
      </c>
      <c r="Z7">
        <f>Raw_Cap!L110</f>
        <v>0</v>
      </c>
      <c r="AA7">
        <f>Raw_Cap!J127</f>
        <v>0</v>
      </c>
      <c r="AB7">
        <f>Raw_Cap!K127</f>
        <v>0</v>
      </c>
      <c r="AC7">
        <f>Raw_Cap!L127</f>
        <v>0</v>
      </c>
      <c r="AD7">
        <f>Raw_Cap!J144</f>
        <v>0</v>
      </c>
      <c r="AE7">
        <f>Raw_Cap!K144</f>
        <v>0</v>
      </c>
      <c r="AF7">
        <f>Raw_Cap!L144</f>
        <v>0</v>
      </c>
      <c r="AG7">
        <f>Raw_Cap!J161</f>
        <v>1.1022691407691434E-2</v>
      </c>
      <c r="AH7">
        <f>Raw_Cap!K161</f>
        <v>0.81379897591603045</v>
      </c>
      <c r="AI7">
        <f>Raw_Cap!L161</f>
        <v>0.81379897746782381</v>
      </c>
      <c r="AJ7">
        <f>Raw_Cap!J178</f>
        <v>0</v>
      </c>
      <c r="AK7">
        <f>Raw_Cap!K178</f>
        <v>0</v>
      </c>
      <c r="AL7">
        <f>Raw_Cap!L178</f>
        <v>0</v>
      </c>
      <c r="AV7" t="s">
        <v>38</v>
      </c>
      <c r="AX7">
        <v>250</v>
      </c>
      <c r="AY7">
        <v>186</v>
      </c>
      <c r="AZ7">
        <v>134</v>
      </c>
      <c r="BA7" s="6"/>
    </row>
    <row r="8" spans="4:53" x14ac:dyDescent="0.35">
      <c r="D8" t="s">
        <v>5</v>
      </c>
      <c r="E8">
        <v>209.6</v>
      </c>
      <c r="F8">
        <f>Raw_Cap!J9</f>
        <v>146.858</v>
      </c>
      <c r="G8">
        <f>Raw_Cap!K9</f>
        <v>58.49</v>
      </c>
      <c r="H8">
        <f>Raw_Cap!L9</f>
        <v>6.9420000000000002</v>
      </c>
      <c r="I8">
        <f>Raw_Cap!J26</f>
        <v>0</v>
      </c>
      <c r="J8">
        <f>Raw_Cap!K26</f>
        <v>1.8768837239076663</v>
      </c>
      <c r="K8">
        <f>Raw_Cap!L26</f>
        <v>0.89376744238991823</v>
      </c>
      <c r="L8">
        <f>Raw_Cap!J43</f>
        <v>149.92005041125901</v>
      </c>
      <c r="M8">
        <f>Raw_Cap!K43</f>
        <v>66.166117732983693</v>
      </c>
      <c r="N8">
        <f>Raw_Cap!L43</f>
        <v>1.30367748555027E-3</v>
      </c>
      <c r="O8">
        <f>Raw_Cap!J60</f>
        <v>163.47172252731383</v>
      </c>
      <c r="P8">
        <f>Raw_Cap!K60</f>
        <v>132.75480820666007</v>
      </c>
      <c r="Q8">
        <f>Raw_Cap!L60</f>
        <v>126.06069312803857</v>
      </c>
      <c r="R8">
        <f>Raw_Cap!J77</f>
        <v>0</v>
      </c>
      <c r="S8">
        <f>Raw_Cap!K77</f>
        <v>59.610259193595411</v>
      </c>
      <c r="T8">
        <f>Raw_Cap!L77</f>
        <v>33.325491722858153</v>
      </c>
      <c r="U8">
        <f>Raw_Cap!J94</f>
        <v>106.16136909072196</v>
      </c>
      <c r="V8">
        <f>Raw_Cap!K94</f>
        <v>63.274581430254585</v>
      </c>
      <c r="W8">
        <f>Raw_Cap!L94</f>
        <v>54.185100138254576</v>
      </c>
      <c r="X8">
        <f>Raw_Cap!J111</f>
        <v>133.22</v>
      </c>
      <c r="Y8">
        <f>Raw_Cap!K111</f>
        <v>95.699999999999989</v>
      </c>
      <c r="Z8">
        <f>Raw_Cap!L111</f>
        <v>58.220000000000027</v>
      </c>
      <c r="AA8">
        <f>Raw_Cap!J128</f>
        <v>130.748718</v>
      </c>
      <c r="AB8">
        <f>Raw_Cap!K128</f>
        <v>73.919303999999997</v>
      </c>
      <c r="AC8">
        <f>Raw_Cap!L128</f>
        <v>61.417503000000004</v>
      </c>
      <c r="AD8">
        <f>Raw_Cap!J145</f>
        <v>182.20574723138401</v>
      </c>
      <c r="AE8">
        <f>Raw_Cap!K145</f>
        <v>106.454828766989</v>
      </c>
      <c r="AF8">
        <f>Raw_Cap!L145</f>
        <v>99.263064563396696</v>
      </c>
      <c r="AG8">
        <f>Raw_Cap!J162</f>
        <v>149.5782349747206</v>
      </c>
      <c r="AH8">
        <f>Raw_Cap!K162</f>
        <v>79.959350863392757</v>
      </c>
      <c r="AI8">
        <f>Raw_Cap!L162</f>
        <v>27.116266740138077</v>
      </c>
      <c r="AJ8">
        <f>Raw_Cap!J179</f>
        <v>172</v>
      </c>
      <c r="AK8">
        <f>Raw_Cap!K179</f>
        <v>108</v>
      </c>
      <c r="AL8">
        <f>Raw_Cap!L179</f>
        <v>77</v>
      </c>
      <c r="AV8" t="s">
        <v>39</v>
      </c>
      <c r="AX8">
        <v>248</v>
      </c>
      <c r="AY8">
        <v>170</v>
      </c>
      <c r="AZ8">
        <v>121</v>
      </c>
      <c r="BA8" s="7"/>
    </row>
    <row r="9" spans="4:53" x14ac:dyDescent="0.35">
      <c r="D9" t="s">
        <v>6</v>
      </c>
      <c r="E9">
        <v>0</v>
      </c>
      <c r="F9">
        <f>Raw_Cap!J10</f>
        <v>0</v>
      </c>
      <c r="G9">
        <f>Raw_Cap!K10</f>
        <v>0</v>
      </c>
      <c r="H9">
        <f>Raw_Cap!L10</f>
        <v>0</v>
      </c>
      <c r="I9">
        <f>Raw_Cap!J27</f>
        <v>0</v>
      </c>
      <c r="J9">
        <f>Raw_Cap!K27</f>
        <v>69.330540833323539</v>
      </c>
      <c r="K9">
        <f>Raw_Cap!L27</f>
        <v>69.814891989674734</v>
      </c>
      <c r="L9">
        <f>Raw_Cap!J44</f>
        <v>0</v>
      </c>
      <c r="M9">
        <f>Raw_Cap!K44</f>
        <v>0</v>
      </c>
      <c r="N9">
        <f>Raw_Cap!L44</f>
        <v>0</v>
      </c>
      <c r="O9">
        <f>Raw_Cap!J61</f>
        <v>0</v>
      </c>
      <c r="P9">
        <f>Raw_Cap!K61</f>
        <v>0.77822429966549744</v>
      </c>
      <c r="Q9">
        <f>Raw_Cap!L61</f>
        <v>0.90447647643388973</v>
      </c>
      <c r="R9">
        <f>Raw_Cap!J78</f>
        <v>0</v>
      </c>
      <c r="S9">
        <f>Raw_Cap!K78</f>
        <v>9.3378814360000018</v>
      </c>
      <c r="T9">
        <f>Raw_Cap!L78</f>
        <v>10.689247484999999</v>
      </c>
      <c r="U9">
        <f>Raw_Cap!J95</f>
        <v>6.0000000000000009</v>
      </c>
      <c r="V9">
        <f>Raw_Cap!K95</f>
        <v>19.667422886000001</v>
      </c>
      <c r="W9">
        <f>Raw_Cap!L95</f>
        <v>19.667422886000001</v>
      </c>
      <c r="X9">
        <f>Raw_Cap!J112</f>
        <v>0</v>
      </c>
      <c r="Y9">
        <f>Raw_Cap!K112</f>
        <v>16.18</v>
      </c>
      <c r="Z9">
        <f>Raw_Cap!L112</f>
        <v>144.29999999999998</v>
      </c>
      <c r="AA9">
        <f>Raw_Cap!J129</f>
        <v>0</v>
      </c>
      <c r="AB9">
        <f>Raw_Cap!K129</f>
        <v>0</v>
      </c>
      <c r="AC9">
        <f>Raw_Cap!L129</f>
        <v>0</v>
      </c>
      <c r="AD9">
        <f>Raw_Cap!J146</f>
        <v>0</v>
      </c>
      <c r="AE9">
        <f>Raw_Cap!K146</f>
        <v>38.0686607927057</v>
      </c>
      <c r="AF9">
        <f>Raw_Cap!L146</f>
        <v>40.992740811095601</v>
      </c>
      <c r="AG9">
        <f>Raw_Cap!J163</f>
        <v>8.2222263479238826</v>
      </c>
      <c r="AH9">
        <f>Raw_Cap!K163</f>
        <v>28.325876077096609</v>
      </c>
      <c r="AI9">
        <f>Raw_Cap!L163</f>
        <v>28.325876482524063</v>
      </c>
      <c r="AJ9">
        <f>Raw_Cap!J180</f>
        <v>0</v>
      </c>
      <c r="AK9">
        <f>Raw_Cap!K180</f>
        <v>0</v>
      </c>
      <c r="AL9">
        <f>Raw_Cap!L180</f>
        <v>0</v>
      </c>
      <c r="AV9" t="s">
        <v>40</v>
      </c>
      <c r="AX9">
        <v>127</v>
      </c>
      <c r="AY9">
        <v>127</v>
      </c>
      <c r="AZ9">
        <v>127</v>
      </c>
      <c r="BA9" s="8"/>
    </row>
    <row r="10" spans="4:53" x14ac:dyDescent="0.35">
      <c r="D10" t="s">
        <v>7</v>
      </c>
      <c r="E10">
        <v>280.10000000000002</v>
      </c>
      <c r="F10">
        <f>Raw_Cap!J11</f>
        <v>271.90600000000001</v>
      </c>
      <c r="G10">
        <f>Raw_Cap!K11</f>
        <v>201.39400000000001</v>
      </c>
      <c r="H10">
        <f>Raw_Cap!L11</f>
        <v>124.486</v>
      </c>
      <c r="I10">
        <f>Raw_Cap!J28</f>
        <v>0</v>
      </c>
      <c r="J10">
        <f>Raw_Cap!K28</f>
        <v>315.78330663452283</v>
      </c>
      <c r="K10">
        <f>Raw_Cap!L28</f>
        <v>302.87506711005273</v>
      </c>
      <c r="L10">
        <f>Raw_Cap!J45</f>
        <v>367.95014212663438</v>
      </c>
      <c r="M10">
        <f>Raw_Cap!K45</f>
        <v>322.59064142624499</v>
      </c>
      <c r="N10">
        <f>Raw_Cap!L45</f>
        <v>308.27249352908365</v>
      </c>
      <c r="O10">
        <f>Raw_Cap!J62</f>
        <v>369.04217798616196</v>
      </c>
      <c r="P10">
        <f>Raw_Cap!K62</f>
        <v>361.41492661508414</v>
      </c>
      <c r="Q10">
        <f>Raw_Cap!L62</f>
        <v>354.27761954048071</v>
      </c>
      <c r="R10">
        <f>Raw_Cap!J79</f>
        <v>0</v>
      </c>
      <c r="S10">
        <f>Raw_Cap!K79</f>
        <v>298.87922240572402</v>
      </c>
      <c r="T10">
        <f>Raw_Cap!L79</f>
        <v>295.202638541721</v>
      </c>
      <c r="U10">
        <f>Raw_Cap!J96</f>
        <v>302.36037613199971</v>
      </c>
      <c r="V10">
        <f>Raw_Cap!K96</f>
        <v>308.78475143899971</v>
      </c>
      <c r="W10">
        <f>Raw_Cap!L96</f>
        <v>313.0576075029997</v>
      </c>
      <c r="X10">
        <f>Raw_Cap!J113</f>
        <v>444.54999999999995</v>
      </c>
      <c r="Y10">
        <f>Raw_Cap!K113</f>
        <v>391.27</v>
      </c>
      <c r="Z10">
        <f>Raw_Cap!L113</f>
        <v>325.51</v>
      </c>
      <c r="AA10">
        <f>Raw_Cap!J130</f>
        <v>306.47386900000004</v>
      </c>
      <c r="AB10">
        <f>Raw_Cap!K130</f>
        <v>335.58097900000001</v>
      </c>
      <c r="AC10">
        <f>Raw_Cap!L130</f>
        <v>356.23845599999999</v>
      </c>
      <c r="AD10">
        <f>Raw_Cap!J147</f>
        <v>290.28346034423402</v>
      </c>
      <c r="AE10">
        <f>Raw_Cap!K147</f>
        <v>288.76896170596501</v>
      </c>
      <c r="AF10">
        <f>Raw_Cap!L147</f>
        <v>286.56359590299297</v>
      </c>
      <c r="AG10">
        <f>Raw_Cap!J164</f>
        <v>275.15462874822202</v>
      </c>
      <c r="AH10">
        <f>Raw_Cap!K164</f>
        <v>282.07284584912156</v>
      </c>
      <c r="AI10">
        <f>Raw_Cap!L164</f>
        <v>272.52700874670546</v>
      </c>
      <c r="AJ10">
        <f>Raw_Cap!J181</f>
        <v>312.5</v>
      </c>
      <c r="AK10">
        <f>Raw_Cap!K181</f>
        <v>335</v>
      </c>
      <c r="AL10">
        <f>Raw_Cap!L181</f>
        <v>316</v>
      </c>
      <c r="AV10" t="s">
        <v>41</v>
      </c>
      <c r="AX10">
        <v>75</v>
      </c>
      <c r="AY10">
        <v>172</v>
      </c>
      <c r="AZ10">
        <v>198</v>
      </c>
      <c r="BA10" s="9"/>
    </row>
    <row r="11" spans="4:53" x14ac:dyDescent="0.35">
      <c r="D11" t="s">
        <v>8</v>
      </c>
      <c r="E11">
        <v>0</v>
      </c>
      <c r="F11">
        <f>Raw_Cap!J12</f>
        <v>0</v>
      </c>
      <c r="G11">
        <f>Raw_Cap!K12</f>
        <v>0</v>
      </c>
      <c r="H11">
        <f>Raw_Cap!L12</f>
        <v>0</v>
      </c>
      <c r="I11">
        <f>Raw_Cap!J29</f>
        <v>0</v>
      </c>
      <c r="J11">
        <f>Raw_Cap!K29</f>
        <v>3.3276400458377725E-4</v>
      </c>
      <c r="K11">
        <f>Raw_Cap!L29</f>
        <v>6.5485535100970923E-4</v>
      </c>
      <c r="L11">
        <f>Raw_Cap!J46</f>
        <v>32.732241156614698</v>
      </c>
      <c r="M11">
        <f>Raw_Cap!K46</f>
        <v>64.088095602055603</v>
      </c>
      <c r="N11">
        <f>Raw_Cap!L46</f>
        <v>65.150253916159301</v>
      </c>
      <c r="O11">
        <f>Raw_Cap!J63</f>
        <v>0</v>
      </c>
      <c r="P11">
        <f>Raw_Cap!K63</f>
        <v>0</v>
      </c>
      <c r="Q11">
        <f>Raw_Cap!L63</f>
        <v>0</v>
      </c>
      <c r="R11">
        <f>Raw_Cap!J80</f>
        <v>0</v>
      </c>
      <c r="S11">
        <f>Raw_Cap!K80</f>
        <v>6.6617536369999995</v>
      </c>
      <c r="T11">
        <f>Raw_Cap!L80</f>
        <v>10.374812432000001</v>
      </c>
      <c r="U11">
        <f>Raw_Cap!J97</f>
        <v>0</v>
      </c>
      <c r="V11">
        <f>Raw_Cap!K97</f>
        <v>0</v>
      </c>
      <c r="W11">
        <f>Raw_Cap!L97</f>
        <v>0</v>
      </c>
      <c r="X11">
        <f>Raw_Cap!J114</f>
        <v>0</v>
      </c>
      <c r="Y11">
        <f>Raw_Cap!K114</f>
        <v>9.93</v>
      </c>
      <c r="Z11">
        <f>Raw_Cap!L114</f>
        <v>9.93</v>
      </c>
      <c r="AA11">
        <f>Raw_Cap!J131</f>
        <v>0</v>
      </c>
      <c r="AB11">
        <f>Raw_Cap!K131</f>
        <v>0</v>
      </c>
      <c r="AC11">
        <f>Raw_Cap!L131</f>
        <v>0</v>
      </c>
      <c r="AD11">
        <f>Raw_Cap!J148</f>
        <v>0</v>
      </c>
      <c r="AE11">
        <f>Raw_Cap!K148</f>
        <v>0</v>
      </c>
      <c r="AF11">
        <f>Raw_Cap!L148</f>
        <v>0</v>
      </c>
      <c r="AG11">
        <f>Raw_Cap!J165</f>
        <v>8.8577820419857539E-2</v>
      </c>
      <c r="AH11">
        <f>Raw_Cap!K165</f>
        <v>8.858048280376192E-2</v>
      </c>
      <c r="AI11">
        <f>Raw_Cap!L165</f>
        <v>8.858086308394314E-2</v>
      </c>
      <c r="AJ11">
        <f>Raw_Cap!J182</f>
        <v>0.5</v>
      </c>
      <c r="AK11">
        <f>Raw_Cap!K182</f>
        <v>1</v>
      </c>
      <c r="AL11">
        <f>Raw_Cap!L182</f>
        <v>1</v>
      </c>
      <c r="AV11" t="s">
        <v>42</v>
      </c>
      <c r="AX11">
        <v>75</v>
      </c>
      <c r="AY11">
        <v>172</v>
      </c>
      <c r="AZ11">
        <v>98</v>
      </c>
      <c r="BA11" s="10"/>
    </row>
    <row r="12" spans="4:53" x14ac:dyDescent="0.35">
      <c r="D12" t="s">
        <v>9</v>
      </c>
      <c r="E12">
        <f>132+75+5</f>
        <v>212</v>
      </c>
      <c r="F12">
        <f>Raw_Cap!J13</f>
        <v>181.29900000000001</v>
      </c>
      <c r="G12">
        <f>Raw_Cap!K13</f>
        <v>219.69900000000001</v>
      </c>
      <c r="H12">
        <f>Raw_Cap!L13</f>
        <v>353.19900000000001</v>
      </c>
      <c r="I12">
        <f>Raw_Cap!J30</f>
        <v>0</v>
      </c>
      <c r="J12">
        <f>Raw_Cap!K30</f>
        <v>107.78855874879177</v>
      </c>
      <c r="K12">
        <f>Raw_Cap!L30</f>
        <v>106.45152114197091</v>
      </c>
      <c r="L12">
        <f>Raw_Cap!J47</f>
        <v>177.1611795424536</v>
      </c>
      <c r="M12">
        <f>Raw_Cap!K47</f>
        <v>155.32141994596981</v>
      </c>
      <c r="N12">
        <f>Raw_Cap!L47</f>
        <v>148.4274968843736</v>
      </c>
      <c r="O12">
        <f>Raw_Cap!J64</f>
        <v>134.67854862892816</v>
      </c>
      <c r="P12">
        <f>Raw_Cap!K64</f>
        <v>135.97974862892818</v>
      </c>
      <c r="Q12">
        <f>Raw_Cap!L64</f>
        <v>136.74964862892818</v>
      </c>
      <c r="R12">
        <f>Raw_Cap!J81</f>
        <v>0</v>
      </c>
      <c r="S12">
        <f>Raw_Cap!K81</f>
        <v>215.91716833186331</v>
      </c>
      <c r="T12">
        <f>Raw_Cap!L81</f>
        <v>223.55004344086331</v>
      </c>
      <c r="U12">
        <f>Raw_Cap!J98</f>
        <v>208.771187392</v>
      </c>
      <c r="V12">
        <f>Raw_Cap!K98</f>
        <v>203.63147116200003</v>
      </c>
      <c r="W12">
        <f>Raw_Cap!L98</f>
        <v>206.50404306000001</v>
      </c>
      <c r="X12">
        <f>Raw_Cap!J115</f>
        <v>0</v>
      </c>
      <c r="Y12">
        <f>Raw_Cap!K115</f>
        <v>0</v>
      </c>
      <c r="Z12">
        <f>Raw_Cap!L115</f>
        <v>0</v>
      </c>
      <c r="AA12">
        <f>Raw_Cap!J132</f>
        <v>251.187252</v>
      </c>
      <c r="AB12">
        <f>Raw_Cap!K132</f>
        <v>312.101541</v>
      </c>
      <c r="AC12">
        <f>Raw_Cap!L132</f>
        <v>367.14764799999995</v>
      </c>
      <c r="AD12">
        <f>Raw_Cap!J149</f>
        <v>119.139792540553</v>
      </c>
      <c r="AE12">
        <f>Raw_Cap!K149</f>
        <v>113.707901410125</v>
      </c>
      <c r="AF12">
        <f>Raw_Cap!L149</f>
        <v>116.45347825055801</v>
      </c>
      <c r="AG12">
        <f>Raw_Cap!J166</f>
        <v>192.72283308722137</v>
      </c>
      <c r="AH12">
        <f>Raw_Cap!K166</f>
        <v>187.88735429252657</v>
      </c>
      <c r="AI12">
        <f>Raw_Cap!L166</f>
        <v>176.95314942680204</v>
      </c>
      <c r="AJ12">
        <f>Raw_Cap!J183</f>
        <v>142.5</v>
      </c>
      <c r="AK12">
        <f>Raw_Cap!K183</f>
        <v>141</v>
      </c>
      <c r="AL12">
        <f>Raw_Cap!L183</f>
        <v>139</v>
      </c>
      <c r="AV12" t="s">
        <v>43</v>
      </c>
      <c r="AX12">
        <v>146</v>
      </c>
      <c r="AY12">
        <v>208</v>
      </c>
      <c r="AZ12">
        <v>80</v>
      </c>
      <c r="BA12" s="11"/>
    </row>
    <row r="13" spans="4:53" x14ac:dyDescent="0.35">
      <c r="D13" t="s">
        <v>10</v>
      </c>
      <c r="E13">
        <v>0</v>
      </c>
      <c r="F13">
        <f>Raw_Cap!J14</f>
        <v>0</v>
      </c>
      <c r="G13">
        <f>Raw_Cap!K14</f>
        <v>0</v>
      </c>
      <c r="H13">
        <f>Raw_Cap!L14</f>
        <v>0</v>
      </c>
      <c r="I13">
        <f>Raw_Cap!J31</f>
        <v>0</v>
      </c>
      <c r="J13">
        <f>Raw_Cap!K31</f>
        <v>0</v>
      </c>
      <c r="K13">
        <f>Raw_Cap!L31</f>
        <v>0</v>
      </c>
      <c r="L13">
        <f>Raw_Cap!J48</f>
        <v>0</v>
      </c>
      <c r="M13">
        <f>Raw_Cap!K48</f>
        <v>0</v>
      </c>
      <c r="N13">
        <f>Raw_Cap!L48</f>
        <v>0</v>
      </c>
      <c r="O13">
        <v>0</v>
      </c>
      <c r="P13">
        <v>0</v>
      </c>
      <c r="Q13">
        <v>0</v>
      </c>
      <c r="R13">
        <f>Raw_Cap!J82</f>
        <v>0</v>
      </c>
      <c r="S13">
        <f>Raw_Cap!K82</f>
        <v>0</v>
      </c>
      <c r="T13">
        <f>Raw_Cap!L82</f>
        <v>0</v>
      </c>
      <c r="U13">
        <f>Raw_Cap!J99</f>
        <v>0</v>
      </c>
      <c r="V13">
        <f>Raw_Cap!K99</f>
        <v>0</v>
      </c>
      <c r="W13">
        <f>Raw_Cap!L99</f>
        <v>0</v>
      </c>
      <c r="X13" t="str">
        <f>Raw_Cap!J116</f>
        <v>N/A</v>
      </c>
      <c r="Y13" t="str">
        <f>Raw_Cap!K116</f>
        <v>N/A</v>
      </c>
      <c r="Z13" t="str">
        <f>Raw_Cap!L116</f>
        <v>N/A</v>
      </c>
      <c r="AA13">
        <f>Raw_Cap!J133</f>
        <v>0</v>
      </c>
      <c r="AB13">
        <f>Raw_Cap!K133</f>
        <v>0</v>
      </c>
      <c r="AC13">
        <f>Raw_Cap!L133</f>
        <v>0</v>
      </c>
      <c r="AD13">
        <f>Raw_Cap!J150</f>
        <v>0</v>
      </c>
      <c r="AE13">
        <f>Raw_Cap!K150</f>
        <v>0</v>
      </c>
      <c r="AF13">
        <f>Raw_Cap!L150</f>
        <v>0</v>
      </c>
      <c r="AG13">
        <f>Raw_Cap!J167</f>
        <v>0</v>
      </c>
      <c r="AH13">
        <f>Raw_Cap!K167</f>
        <v>0</v>
      </c>
      <c r="AI13">
        <f>Raw_Cap!L167</f>
        <v>0</v>
      </c>
      <c r="AJ13">
        <f>Raw_Cap!J184</f>
        <v>0</v>
      </c>
      <c r="AK13">
        <f>Raw_Cap!K184</f>
        <v>0</v>
      </c>
      <c r="AL13">
        <f>Raw_Cap!L184</f>
        <v>0</v>
      </c>
      <c r="AV13" t="s">
        <v>44</v>
      </c>
      <c r="AX13">
        <v>255</v>
      </c>
      <c r="AY13">
        <v>255</v>
      </c>
      <c r="AZ13">
        <v>0</v>
      </c>
      <c r="BA13" s="12"/>
    </row>
    <row r="14" spans="4:53" x14ac:dyDescent="0.35">
      <c r="D14" t="s">
        <v>11</v>
      </c>
      <c r="E14">
        <f>134+31</f>
        <v>165</v>
      </c>
      <c r="F14">
        <f>Raw_Cap!J15</f>
        <v>233.05799999999999</v>
      </c>
      <c r="G14">
        <f>Raw_Cap!K15</f>
        <v>459.33799999999997</v>
      </c>
      <c r="H14">
        <f>Raw_Cap!L15</f>
        <v>723.84799999999996</v>
      </c>
      <c r="I14">
        <f>Raw_Cap!J32</f>
        <v>0</v>
      </c>
      <c r="J14">
        <f>Raw_Cap!K32</f>
        <v>319.13051805399408</v>
      </c>
      <c r="K14">
        <f>Raw_Cap!L32</f>
        <v>380.14197183586475</v>
      </c>
      <c r="L14">
        <f>Raw_Cap!J49</f>
        <v>302.6232</v>
      </c>
      <c r="M14">
        <f>Raw_Cap!K49</f>
        <v>443.85430000000002</v>
      </c>
      <c r="N14">
        <f>Raw_Cap!L49</f>
        <v>491.5926</v>
      </c>
      <c r="O14">
        <f>Raw_Cap!J66</f>
        <v>296.60313801892738</v>
      </c>
      <c r="P14">
        <f>Raw_Cap!K66</f>
        <v>389.26996378079428</v>
      </c>
      <c r="Q14">
        <f>Raw_Cap!L66</f>
        <v>445.18413151419645</v>
      </c>
      <c r="R14">
        <f>Raw_Cap!J83</f>
        <v>0</v>
      </c>
      <c r="S14">
        <f>Raw_Cap!K83</f>
        <v>236.47023277900001</v>
      </c>
      <c r="T14">
        <f>Raw_Cap!L83</f>
        <v>398.72664886999996</v>
      </c>
      <c r="U14">
        <f>Raw_Cap!J100</f>
        <v>161.04809436099998</v>
      </c>
      <c r="V14">
        <f>Raw_Cap!K100</f>
        <v>245.89446299799991</v>
      </c>
      <c r="W14">
        <f>Raw_Cap!L100</f>
        <v>359.46846299900005</v>
      </c>
      <c r="X14">
        <f>Raw_Cap!J117</f>
        <v>174.84</v>
      </c>
      <c r="Y14">
        <f>Raw_Cap!K117</f>
        <v>174.84</v>
      </c>
      <c r="Z14">
        <f>Raw_Cap!L117</f>
        <v>174.84</v>
      </c>
      <c r="AA14">
        <f>Raw_Cap!J134</f>
        <v>178.72745399999999</v>
      </c>
      <c r="AB14">
        <f>Raw_Cap!K134</f>
        <v>393.49606899999998</v>
      </c>
      <c r="AC14">
        <f>Raw_Cap!L134</f>
        <v>468.06763100000001</v>
      </c>
      <c r="AD14">
        <f>Raw_Cap!J151</f>
        <v>208.545506485668</v>
      </c>
      <c r="AE14">
        <f>Raw_Cap!K151</f>
        <v>354.862614343693</v>
      </c>
      <c r="AF14">
        <f>Raw_Cap!L151</f>
        <v>441.77791913607899</v>
      </c>
      <c r="AG14">
        <f>Raw_Cap!J168</f>
        <v>165.67653345610333</v>
      </c>
      <c r="AH14">
        <f>Raw_Cap!K168</f>
        <v>184.73194521467417</v>
      </c>
      <c r="AI14">
        <f>Raw_Cap!L168</f>
        <v>340.42694529356226</v>
      </c>
      <c r="AJ14">
        <f>Raw_Cap!J185</f>
        <v>209.5</v>
      </c>
      <c r="AK14">
        <f>Raw_Cap!K185</f>
        <v>445</v>
      </c>
      <c r="AL14">
        <f>Raw_Cap!L185</f>
        <v>632</v>
      </c>
      <c r="AV14" t="s">
        <v>45</v>
      </c>
      <c r="AX14">
        <v>255</v>
      </c>
      <c r="AY14">
        <v>197</v>
      </c>
      <c r="AZ14">
        <v>0</v>
      </c>
      <c r="BA14" s="13"/>
    </row>
    <row r="15" spans="4:53" x14ac:dyDescent="0.35">
      <c r="D15" t="s">
        <v>12</v>
      </c>
      <c r="E15">
        <v>62</v>
      </c>
      <c r="F15">
        <f>Raw_Cap!J16</f>
        <v>170.26900000000001</v>
      </c>
      <c r="G15">
        <f>Raw_Cap!K16</f>
        <v>420.30099999999999</v>
      </c>
      <c r="H15">
        <f>Raw_Cap!L16</f>
        <v>666.13299999999992</v>
      </c>
      <c r="I15">
        <f>Raw_Cap!J33</f>
        <v>0</v>
      </c>
      <c r="J15">
        <f>Raw_Cap!K33</f>
        <v>439.2736558929451</v>
      </c>
      <c r="K15">
        <f>Raw_Cap!L33</f>
        <v>519.68561403971364</v>
      </c>
      <c r="L15">
        <f>Raw_Cap!J50</f>
        <v>242.6588012562971</v>
      </c>
      <c r="M15">
        <f>Raw_Cap!K50</f>
        <v>481.15022968677914</v>
      </c>
      <c r="N15">
        <f>Raw_Cap!L50</f>
        <v>629.43209922773269</v>
      </c>
      <c r="O15">
        <f>Raw_Cap!J67</f>
        <v>251.90460851926784</v>
      </c>
      <c r="P15">
        <f>Raw_Cap!K67</f>
        <v>424.34293968035712</v>
      </c>
      <c r="Q15">
        <f>Raw_Cap!L67</f>
        <v>495.11122516299628</v>
      </c>
      <c r="R15">
        <f>Raw_Cap!J84</f>
        <v>0</v>
      </c>
      <c r="S15">
        <f>Raw_Cap!K84</f>
        <v>161.076569046</v>
      </c>
      <c r="T15">
        <f>Raw_Cap!L84</f>
        <v>263.01143260200001</v>
      </c>
      <c r="U15">
        <f>Raw_Cap!J101</f>
        <v>127.89095646258994</v>
      </c>
      <c r="V15">
        <f>Raw_Cap!K101</f>
        <v>162.91057792858993</v>
      </c>
      <c r="W15">
        <f>Raw_Cap!L101</f>
        <v>291.91057792659001</v>
      </c>
      <c r="X15">
        <f>Raw_Cap!J118</f>
        <v>166.97</v>
      </c>
      <c r="Y15">
        <f>Raw_Cap!K118</f>
        <v>179.4</v>
      </c>
      <c r="Z15">
        <f>Raw_Cap!L118</f>
        <v>191.85000000000002</v>
      </c>
      <c r="AA15">
        <f>Raw_Cap!J135</f>
        <v>160.08600700000002</v>
      </c>
      <c r="AB15">
        <f>Raw_Cap!K135</f>
        <v>388.99245600000006</v>
      </c>
      <c r="AC15">
        <f>Raw_Cap!L135</f>
        <v>717.03277500000002</v>
      </c>
      <c r="AD15">
        <f>Raw_Cap!J152</f>
        <v>145.84477967911701</v>
      </c>
      <c r="AE15">
        <f>Raw_Cap!K152</f>
        <v>371.36787728310401</v>
      </c>
      <c r="AF15">
        <f>Raw_Cap!L152</f>
        <v>474.20538405496399</v>
      </c>
      <c r="AG15">
        <f>Raw_Cap!J169</f>
        <v>136.92552040745565</v>
      </c>
      <c r="AH15">
        <f>Raw_Cap!K169</f>
        <v>144.50091592568674</v>
      </c>
      <c r="AI15">
        <f>Raw_Cap!L169</f>
        <v>259.05220896779764</v>
      </c>
      <c r="AJ15">
        <f>Raw_Cap!J186</f>
        <v>127</v>
      </c>
      <c r="AK15">
        <f>Raw_Cap!K186</f>
        <v>330</v>
      </c>
      <c r="AL15">
        <f>Raw_Cap!L186</f>
        <v>808</v>
      </c>
      <c r="AV15" t="s">
        <v>46</v>
      </c>
      <c r="AX15">
        <v>119</v>
      </c>
      <c r="AY15">
        <v>147</v>
      </c>
      <c r="AZ15">
        <v>60</v>
      </c>
      <c r="BA15" s="14"/>
    </row>
    <row r="16" spans="4:53" x14ac:dyDescent="0.35">
      <c r="D16" t="s">
        <v>13</v>
      </c>
      <c r="E16">
        <v>33</v>
      </c>
      <c r="F16">
        <f>Raw_Cap!J17</f>
        <v>66.643299999999996</v>
      </c>
      <c r="G16">
        <f>Raw_Cap!K17</f>
        <v>98.101100000000002</v>
      </c>
      <c r="H16">
        <f>Raw_Cap!L17</f>
        <v>127.545</v>
      </c>
      <c r="I16">
        <f>Raw_Cap!J34</f>
        <v>0</v>
      </c>
      <c r="J16">
        <f>Raw_Cap!K34</f>
        <v>0</v>
      </c>
      <c r="K16">
        <f>Raw_Cap!L34</f>
        <v>0</v>
      </c>
      <c r="L16">
        <f>Raw_Cap!J51</f>
        <v>14.560098743702932</v>
      </c>
      <c r="M16">
        <f>Raw_Cap!K51</f>
        <v>26.374670313220875</v>
      </c>
      <c r="N16">
        <f>Raw_Cap!L51</f>
        <v>43.46830077226727</v>
      </c>
      <c r="O16">
        <v>0</v>
      </c>
      <c r="P16">
        <v>0</v>
      </c>
      <c r="Q16">
        <v>0</v>
      </c>
      <c r="R16">
        <f>Raw_Cap!J85</f>
        <v>0</v>
      </c>
      <c r="S16">
        <f>Raw_Cap!K85</f>
        <v>74.192512516903506</v>
      </c>
      <c r="T16">
        <f>Raw_Cap!L85</f>
        <v>94.156276876356799</v>
      </c>
      <c r="U16">
        <f>Raw_Cap!J102</f>
        <v>0</v>
      </c>
      <c r="V16">
        <f>Raw_Cap!K102</f>
        <v>0</v>
      </c>
      <c r="W16">
        <f>Raw_Cap!L102</f>
        <v>0</v>
      </c>
      <c r="X16" t="str">
        <f>Raw_Cap!J119</f>
        <v>N/A</v>
      </c>
      <c r="Y16" t="str">
        <f>Raw_Cap!K119</f>
        <v>N/A</v>
      </c>
      <c r="Z16" t="str">
        <f>Raw_Cap!L119</f>
        <v>N/A</v>
      </c>
      <c r="AA16">
        <f>Raw_Cap!J136</f>
        <v>62.022255000000001</v>
      </c>
      <c r="AB16">
        <f>Raw_Cap!K136</f>
        <v>114.033394</v>
      </c>
      <c r="AC16">
        <f>Raw_Cap!L136</f>
        <v>132.578461</v>
      </c>
      <c r="AD16">
        <f>Raw_Cap!J153</f>
        <v>47.258272727272697</v>
      </c>
      <c r="AE16">
        <f>Raw_Cap!K153</f>
        <v>96.330636363636302</v>
      </c>
      <c r="AF16">
        <f>Raw_Cap!L153</f>
        <v>130.97468181818101</v>
      </c>
      <c r="AG16">
        <f>Raw_Cap!J170</f>
        <v>64.613914515791791</v>
      </c>
      <c r="AH16">
        <f>Raw_Cap!K170</f>
        <v>98.360992806889485</v>
      </c>
      <c r="AI16">
        <f>Raw_Cap!L170</f>
        <v>123.24841439537354</v>
      </c>
      <c r="AJ16">
        <f>Raw_Cap!J187</f>
        <v>85.5</v>
      </c>
      <c r="AK16">
        <f>Raw_Cap!K187</f>
        <v>130</v>
      </c>
      <c r="AL16">
        <f>Raw_Cap!L187</f>
        <v>167</v>
      </c>
      <c r="AV16" t="s">
        <v>47</v>
      </c>
      <c r="AX16">
        <v>230</v>
      </c>
      <c r="AY16">
        <v>224</v>
      </c>
      <c r="AZ16">
        <v>236</v>
      </c>
      <c r="BA16" s="15"/>
    </row>
    <row r="17" spans="4:53" x14ac:dyDescent="0.35">
      <c r="D17" t="s">
        <v>14</v>
      </c>
      <c r="E17">
        <v>0</v>
      </c>
      <c r="F17">
        <f>Raw_Cap!J18</f>
        <v>0</v>
      </c>
      <c r="G17">
        <f>Raw_Cap!K18</f>
        <v>0</v>
      </c>
      <c r="H17">
        <f>Raw_Cap!L18</f>
        <v>0</v>
      </c>
      <c r="I17">
        <f>Raw_Cap!J35</f>
        <v>0</v>
      </c>
      <c r="J17">
        <f>Raw_Cap!K35</f>
        <v>2.8877554667964938</v>
      </c>
      <c r="K17">
        <f>Raw_Cap!L35</f>
        <v>2.9283640105781763</v>
      </c>
      <c r="L17">
        <f>Raw_Cap!J52</f>
        <v>0</v>
      </c>
      <c r="M17">
        <f>Raw_Cap!K52</f>
        <v>0</v>
      </c>
      <c r="N17">
        <f>Raw_Cap!L52</f>
        <v>0</v>
      </c>
      <c r="O17">
        <v>0</v>
      </c>
      <c r="P17">
        <v>0</v>
      </c>
      <c r="Q17">
        <v>0</v>
      </c>
      <c r="R17">
        <f>Raw_Cap!J86</f>
        <v>0</v>
      </c>
      <c r="S17">
        <f>Raw_Cap!K86</f>
        <v>0</v>
      </c>
      <c r="T17">
        <f>Raw_Cap!L86</f>
        <v>0</v>
      </c>
      <c r="U17">
        <f>Raw_Cap!J103</f>
        <v>0</v>
      </c>
      <c r="V17">
        <f>Raw_Cap!K103</f>
        <v>0</v>
      </c>
      <c r="W17">
        <f>Raw_Cap!L103</f>
        <v>0</v>
      </c>
      <c r="X17" t="str">
        <f>Raw_Cap!J120</f>
        <v>N/A</v>
      </c>
      <c r="Y17" t="str">
        <f>Raw_Cap!K120</f>
        <v>N/A</v>
      </c>
      <c r="Z17" t="str">
        <f>Raw_Cap!L120</f>
        <v>N/A</v>
      </c>
      <c r="AA17">
        <f>Raw_Cap!J137</f>
        <v>0</v>
      </c>
      <c r="AB17">
        <f>Raw_Cap!K137</f>
        <v>0</v>
      </c>
      <c r="AC17">
        <f>Raw_Cap!L137</f>
        <v>0</v>
      </c>
      <c r="AD17">
        <f>Raw_Cap!J154</f>
        <v>0</v>
      </c>
      <c r="AE17">
        <f>Raw_Cap!K154</f>
        <v>0</v>
      </c>
      <c r="AF17">
        <f>Raw_Cap!L154</f>
        <v>0</v>
      </c>
      <c r="AG17">
        <f>Raw_Cap!J171</f>
        <v>9.8948978021159285E-7</v>
      </c>
      <c r="AH17">
        <f>Raw_Cap!K171</f>
        <v>2.2837242967497038E-2</v>
      </c>
      <c r="AI17">
        <f>Raw_Cap!L171</f>
        <v>2.2837619867006238E-2</v>
      </c>
      <c r="AJ17">
        <f>Raw_Cap!J188</f>
        <v>0</v>
      </c>
      <c r="AK17">
        <f>Raw_Cap!K188</f>
        <v>0</v>
      </c>
      <c r="AL17">
        <f>Raw_Cap!L188</f>
        <v>0</v>
      </c>
      <c r="AV17" t="s">
        <v>48</v>
      </c>
      <c r="AX17">
        <v>217</v>
      </c>
      <c r="AY17">
        <v>150</v>
      </c>
      <c r="AZ17">
        <v>148</v>
      </c>
      <c r="BA17" s="16"/>
    </row>
    <row r="18" spans="4:53" x14ac:dyDescent="0.35">
      <c r="D18" t="s">
        <v>15</v>
      </c>
      <c r="E18">
        <v>27.8</v>
      </c>
      <c r="F18">
        <f>Raw_Cap!J19</f>
        <v>14.3017</v>
      </c>
      <c r="G18">
        <f>Raw_Cap!K19</f>
        <v>61.622699999999995</v>
      </c>
      <c r="H18">
        <f>Raw_Cap!L19</f>
        <v>124.08199999999999</v>
      </c>
      <c r="I18">
        <f>Raw_Cap!J36</f>
        <v>0</v>
      </c>
      <c r="J18">
        <f>Raw_Cap!K36</f>
        <v>108.8904512642908</v>
      </c>
      <c r="K18">
        <f>Raw_Cap!L36</f>
        <v>139.73264616616899</v>
      </c>
      <c r="L18">
        <f>Raw_Cap!J53</f>
        <v>4.2671734802054289</v>
      </c>
      <c r="M18">
        <f>Raw_Cap!K53</f>
        <v>13.887647827398169</v>
      </c>
      <c r="N18">
        <f>Raw_Cap!L53</f>
        <v>16.652155259430732</v>
      </c>
      <c r="O18">
        <f>Raw_Cap!J70</f>
        <v>38.049981622604378</v>
      </c>
      <c r="P18">
        <f>Raw_Cap!K70</f>
        <v>47.415119413905096</v>
      </c>
      <c r="Q18">
        <f>Raw_Cap!L70</f>
        <v>55.744965101572731</v>
      </c>
      <c r="R18">
        <f>Raw_Cap!J87</f>
        <v>0</v>
      </c>
      <c r="S18">
        <f>Raw_Cap!K87</f>
        <v>91.051013380000001</v>
      </c>
      <c r="T18">
        <f>Raw_Cap!L87</f>
        <v>121.21108059099998</v>
      </c>
      <c r="U18">
        <f>Raw_Cap!J104</f>
        <v>26.567156899000004</v>
      </c>
      <c r="V18">
        <f>Raw_Cap!K104</f>
        <v>45.256795030999996</v>
      </c>
      <c r="W18">
        <f>Raw_Cap!L104</f>
        <v>109.75679503099998</v>
      </c>
      <c r="X18">
        <f>Raw_Cap!J121</f>
        <v>32.840000000000003</v>
      </c>
      <c r="Y18">
        <f>Raw_Cap!K121</f>
        <v>33.96</v>
      </c>
      <c r="Z18">
        <f>Raw_Cap!L121</f>
        <v>35.409999999999997</v>
      </c>
      <c r="AA18">
        <f>Raw_Cap!J138</f>
        <v>44.394252999999999</v>
      </c>
      <c r="AB18">
        <f>Raw_Cap!K138</f>
        <v>82.555171999999999</v>
      </c>
      <c r="AC18">
        <f>Raw_Cap!L138</f>
        <v>116.11541800000001</v>
      </c>
      <c r="AD18">
        <f>Raw_Cap!J155</f>
        <v>36.779025673428798</v>
      </c>
      <c r="AE18">
        <f>Raw_Cap!K155</f>
        <v>112.039262627448</v>
      </c>
      <c r="AF18">
        <f>Raw_Cap!L155</f>
        <v>183.04485167619401</v>
      </c>
      <c r="AG18">
        <f>Raw_Cap!J172</f>
        <v>50.394700359051569</v>
      </c>
      <c r="AH18">
        <f>Raw_Cap!K172</f>
        <v>72.403019993497537</v>
      </c>
      <c r="AI18">
        <f>Raw_Cap!L172</f>
        <v>154.77529108342549</v>
      </c>
      <c r="AJ18">
        <f>Raw_Cap!J189</f>
        <v>32</v>
      </c>
      <c r="AK18">
        <f>Raw_Cap!K189</f>
        <v>91</v>
      </c>
      <c r="AL18">
        <f>Raw_Cap!L189</f>
        <v>280</v>
      </c>
      <c r="BA18" s="16"/>
    </row>
    <row r="19" spans="4:53" x14ac:dyDescent="0.35">
      <c r="D19" t="s">
        <v>46</v>
      </c>
      <c r="E19">
        <v>0</v>
      </c>
      <c r="F19">
        <f>Raw_Cap!J20</f>
        <v>26.515999999999998</v>
      </c>
      <c r="G19">
        <f>Raw_Cap!K20</f>
        <v>26.605</v>
      </c>
      <c r="H19">
        <f>Raw_Cap!L20</f>
        <v>26.838999999999999</v>
      </c>
      <c r="I19">
        <f>Raw_Cap!J37</f>
        <v>0</v>
      </c>
      <c r="J19">
        <f>Raw_Cap!K37</f>
        <v>45.703075313994425</v>
      </c>
      <c r="K19">
        <f>Raw_Cap!L37</f>
        <v>40.455460586118747</v>
      </c>
      <c r="L19">
        <f>Raw_Cap!J54</f>
        <v>6.9255594521028101</v>
      </c>
      <c r="M19">
        <f>Raw_Cap!K54</f>
        <v>8.5907362174843893</v>
      </c>
      <c r="N19">
        <f>Raw_Cap!L54</f>
        <v>7.1338227260348699</v>
      </c>
      <c r="O19">
        <f>Raw_Cap!J71</f>
        <v>30.017980000000001</v>
      </c>
      <c r="P19">
        <f>Raw_Cap!K71</f>
        <v>29.403180000000003</v>
      </c>
      <c r="Q19">
        <f>Raw_Cap!L71</f>
        <v>29.165369999999999</v>
      </c>
      <c r="R19">
        <f>Raw_Cap!J88</f>
        <v>0</v>
      </c>
      <c r="S19">
        <f>Raw_Cap!K88</f>
        <v>6.9493</v>
      </c>
      <c r="T19">
        <f>Raw_Cap!L88</f>
        <v>6.9493</v>
      </c>
      <c r="U19">
        <f>Raw_Cap!J105</f>
        <v>0</v>
      </c>
      <c r="V19">
        <f>Raw_Cap!K105</f>
        <v>0</v>
      </c>
      <c r="W19">
        <f>Raw_Cap!L105</f>
        <v>0</v>
      </c>
      <c r="X19">
        <f>Raw_Cap!J122</f>
        <v>3.89</v>
      </c>
      <c r="Y19">
        <f>Raw_Cap!K122</f>
        <v>3.89</v>
      </c>
      <c r="Z19">
        <f>Raw_Cap!L122</f>
        <v>3.89</v>
      </c>
      <c r="AA19">
        <f>Raw_Cap!J139</f>
        <v>0.26047300000000001</v>
      </c>
      <c r="AB19">
        <f>Raw_Cap!K139</f>
        <v>0.26047300000000001</v>
      </c>
      <c r="AC19">
        <f>Raw_Cap!L139</f>
        <v>0.42002800000000001</v>
      </c>
      <c r="AD19">
        <f>Raw_Cap!J156</f>
        <v>70.056819956654493</v>
      </c>
      <c r="AE19">
        <f>Raw_Cap!K156</f>
        <v>61.287598221755204</v>
      </c>
      <c r="AF19">
        <f>Raw_Cap!L156</f>
        <v>55.268685777703702</v>
      </c>
      <c r="AG19">
        <f>Raw_Cap!J173</f>
        <v>0</v>
      </c>
      <c r="AH19">
        <f>Raw_Cap!K173</f>
        <v>0</v>
      </c>
      <c r="AI19">
        <f>Raw_Cap!L173</f>
        <v>0</v>
      </c>
      <c r="AJ19">
        <f>Raw_Cap!J190</f>
        <v>57</v>
      </c>
      <c r="AK19">
        <f>Raw_Cap!K190</f>
        <v>18</v>
      </c>
      <c r="AL19">
        <f>Raw_Cap!L190</f>
        <v>9</v>
      </c>
      <c r="AN19" s="31"/>
      <c r="AO19" s="18"/>
      <c r="AP19" s="18"/>
      <c r="AV19" t="s">
        <v>49</v>
      </c>
      <c r="AX19">
        <v>197</v>
      </c>
      <c r="AY19">
        <v>224</v>
      </c>
      <c r="AZ19">
        <v>180</v>
      </c>
    </row>
    <row r="20" spans="4:53" x14ac:dyDescent="0.35">
      <c r="AN20" s="31"/>
      <c r="AO20" s="18"/>
      <c r="AP20" s="18"/>
      <c r="AV20" t="s">
        <v>50</v>
      </c>
      <c r="AX20">
        <v>239</v>
      </c>
      <c r="AY20">
        <v>113</v>
      </c>
      <c r="AZ20">
        <v>224</v>
      </c>
    </row>
    <row r="21" spans="4:53" x14ac:dyDescent="0.35">
      <c r="D21" t="s">
        <v>65</v>
      </c>
      <c r="E21" s="1">
        <f t="shared" ref="E21:AF21" si="0">SUM(E10:E12)/SUM(E3:E19)</f>
        <v>0.40602310231023103</v>
      </c>
      <c r="F21" s="1">
        <f t="shared" si="0"/>
        <v>0.35164336369702526</v>
      </c>
      <c r="G21" s="28">
        <f t="shared" si="0"/>
        <v>0.24427206989302203</v>
      </c>
      <c r="H21" s="1">
        <f t="shared" si="0"/>
        <v>0.21355044007882437</v>
      </c>
      <c r="I21" s="1" t="e">
        <f t="shared" si="0"/>
        <v>#DIV/0!</v>
      </c>
      <c r="J21" s="28">
        <f t="shared" si="0"/>
        <v>0.26783050108408946</v>
      </c>
      <c r="K21" s="1">
        <f t="shared" si="0"/>
        <v>0.23632225197056714</v>
      </c>
      <c r="L21" s="1">
        <f t="shared" si="0"/>
        <v>0.37996096125898071</v>
      </c>
      <c r="M21" s="28">
        <f t="shared" si="0"/>
        <v>0.30060610509070212</v>
      </c>
      <c r="N21" s="1">
        <f t="shared" si="0"/>
        <v>0.27041014488773696</v>
      </c>
      <c r="O21" s="1">
        <f t="shared" si="0"/>
        <v>0.34237770127458961</v>
      </c>
      <c r="P21" s="28">
        <f t="shared" si="0"/>
        <v>0.29214855587317412</v>
      </c>
      <c r="Q21" s="1">
        <f t="shared" si="0"/>
        <v>0.27194886267527035</v>
      </c>
      <c r="R21" s="1" t="e">
        <f t="shared" si="0"/>
        <v>#DIV/0!</v>
      </c>
      <c r="S21" s="28">
        <f t="shared" si="0"/>
        <v>0.38958589351937867</v>
      </c>
      <c r="T21" s="1">
        <f t="shared" si="0"/>
        <v>0.32430531865535939</v>
      </c>
      <c r="U21" s="1">
        <f t="shared" si="0"/>
        <v>0.44820653385622905</v>
      </c>
      <c r="V21" s="28">
        <f t="shared" si="0"/>
        <v>0.4107184812930374</v>
      </c>
      <c r="W21" s="1">
        <f t="shared" si="0"/>
        <v>0.35176130527203675</v>
      </c>
      <c r="X21" s="1">
        <f t="shared" si="0"/>
        <v>0.38949830900520438</v>
      </c>
      <c r="Y21" s="28">
        <f t="shared" si="0"/>
        <v>0.36837417708036835</v>
      </c>
      <c r="Z21" s="1">
        <f t="shared" si="0"/>
        <v>0.29740488877461446</v>
      </c>
      <c r="AA21" s="1">
        <f t="shared" si="0"/>
        <v>0.42297789409682723</v>
      </c>
      <c r="AB21" s="28">
        <f t="shared" si="0"/>
        <v>0.34341717536313182</v>
      </c>
      <c r="AC21" s="1">
        <f t="shared" si="0"/>
        <v>0.31003609636947016</v>
      </c>
      <c r="AD21" s="1">
        <f t="shared" si="0"/>
        <v>0.31823758552574133</v>
      </c>
      <c r="AE21" s="28">
        <f t="shared" si="0"/>
        <v>0.23292877673175019</v>
      </c>
      <c r="AF21" s="1">
        <f t="shared" si="0"/>
        <v>0.20025318949287349</v>
      </c>
      <c r="AG21" s="1">
        <f t="shared" ref="AG21:AL21" si="1">SUM(AG10:AG12)/SUM(AG3:AG19)</f>
        <v>0.38135024922857119</v>
      </c>
      <c r="AH21" s="28">
        <f t="shared" si="1"/>
        <v>0.37217337688601154</v>
      </c>
      <c r="AI21" s="1">
        <f t="shared" si="1"/>
        <v>0.28686979708819443</v>
      </c>
      <c r="AJ21" s="1">
        <f t="shared" si="1"/>
        <v>0.34325546345139413</v>
      </c>
      <c r="AK21" s="28">
        <f t="shared" si="1"/>
        <v>0.26677852348993286</v>
      </c>
      <c r="AL21" s="1">
        <f t="shared" si="1"/>
        <v>0.17437858508604206</v>
      </c>
      <c r="AN21" t="s">
        <v>99</v>
      </c>
      <c r="AO21" t="s">
        <v>100</v>
      </c>
      <c r="AP21" s="19"/>
      <c r="AQ21" s="19"/>
      <c r="AV21" t="s">
        <v>51</v>
      </c>
      <c r="AX21">
        <v>204</v>
      </c>
      <c r="AY21">
        <v>153</v>
      </c>
      <c r="AZ21">
        <v>0</v>
      </c>
    </row>
    <row r="22" spans="4:53" x14ac:dyDescent="0.35">
      <c r="E22" s="1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"/>
      <c r="AH22" s="1"/>
      <c r="AI22" s="1"/>
      <c r="AJ22" s="1"/>
      <c r="AK22" s="1"/>
      <c r="AL22" s="1"/>
      <c r="AM22">
        <v>2030</v>
      </c>
      <c r="AN22" s="47">
        <f>MIN(G23,J23,M23,P23,S23,V23,Y23,AB23,AE23,AH23,AK23)</f>
        <v>79.97441738801497</v>
      </c>
      <c r="AO22" s="47">
        <f>MAX(G23,J23,M23,P23,S23,V23,Y23,AB23,AE23,AH23,AK23)</f>
        <v>99.119</v>
      </c>
      <c r="AP22" s="19"/>
      <c r="AQ22" s="19"/>
      <c r="AV22" t="s">
        <v>52</v>
      </c>
      <c r="AX22">
        <v>164</v>
      </c>
      <c r="AY22">
        <v>64</v>
      </c>
      <c r="AZ22">
        <v>220</v>
      </c>
    </row>
    <row r="23" spans="4:53" x14ac:dyDescent="0.35">
      <c r="D23" t="s">
        <v>40</v>
      </c>
      <c r="E23" s="33">
        <f t="shared" ref="E23:AF23" si="2">SUM(E3:E4)</f>
        <v>95.5</v>
      </c>
      <c r="F23" s="33">
        <f t="shared" si="2"/>
        <v>98.119</v>
      </c>
      <c r="G23" s="34">
        <f t="shared" si="2"/>
        <v>99.119</v>
      </c>
      <c r="H23" s="33">
        <f t="shared" si="2"/>
        <v>5.1189999999999998</v>
      </c>
      <c r="I23" s="33">
        <f t="shared" si="2"/>
        <v>0</v>
      </c>
      <c r="J23" s="34">
        <f t="shared" si="2"/>
        <v>79.97441738801497</v>
      </c>
      <c r="K23" s="33">
        <f t="shared" si="2"/>
        <v>78.238401227557915</v>
      </c>
      <c r="L23" s="33">
        <f t="shared" si="2"/>
        <v>95.556908573383495</v>
      </c>
      <c r="M23" s="34">
        <f t="shared" si="2"/>
        <v>94.652437500792601</v>
      </c>
      <c r="N23" s="33">
        <f t="shared" si="2"/>
        <v>97.368921895590304</v>
      </c>
      <c r="O23" s="33">
        <f t="shared" si="2"/>
        <v>97.041600000000003</v>
      </c>
      <c r="P23" s="34">
        <f t="shared" si="2"/>
        <v>90.744299999999996</v>
      </c>
      <c r="Q23" s="33">
        <f t="shared" si="2"/>
        <v>71.951600000000013</v>
      </c>
      <c r="R23" s="33">
        <f t="shared" si="2"/>
        <v>0</v>
      </c>
      <c r="S23" s="34">
        <f t="shared" si="2"/>
        <v>91.861399999999989</v>
      </c>
      <c r="T23" s="33">
        <f t="shared" si="2"/>
        <v>83.576499999999996</v>
      </c>
      <c r="U23" s="33">
        <f t="shared" si="2"/>
        <v>92.046103965000086</v>
      </c>
      <c r="V23" s="34">
        <f t="shared" si="2"/>
        <v>85.102004596000072</v>
      </c>
      <c r="W23" s="33">
        <f t="shared" si="2"/>
        <v>9.3919999999999995</v>
      </c>
      <c r="X23" s="33">
        <f t="shared" si="2"/>
        <v>96.92</v>
      </c>
      <c r="Y23" s="34">
        <f t="shared" si="2"/>
        <v>95.83</v>
      </c>
      <c r="Z23" s="33">
        <f t="shared" si="2"/>
        <v>95.83</v>
      </c>
      <c r="AA23" s="33">
        <f t="shared" si="2"/>
        <v>96.018737999999999</v>
      </c>
      <c r="AB23" s="34">
        <f t="shared" si="2"/>
        <v>95.133255000000005</v>
      </c>
      <c r="AC23" s="33">
        <f t="shared" si="2"/>
        <v>23.025003000000002</v>
      </c>
      <c r="AD23" s="33">
        <f t="shared" si="2"/>
        <v>96.946799999999996</v>
      </c>
      <c r="AE23" s="34">
        <f t="shared" si="2"/>
        <v>94.706800000000001</v>
      </c>
      <c r="AF23" s="33">
        <f t="shared" si="2"/>
        <v>93.936800000000005</v>
      </c>
      <c r="AG23" s="33">
        <f t="shared" ref="AG23:AL23" si="3">SUM(AG3:AG4)</f>
        <v>96.364566995690367</v>
      </c>
      <c r="AH23" s="34">
        <f t="shared" si="3"/>
        <v>96.364566993510437</v>
      </c>
      <c r="AI23" s="33">
        <f t="shared" si="3"/>
        <v>96.364566993030564</v>
      </c>
      <c r="AJ23" s="33">
        <f t="shared" si="3"/>
        <v>96</v>
      </c>
      <c r="AK23" s="34">
        <f t="shared" si="3"/>
        <v>96</v>
      </c>
      <c r="AL23" s="33">
        <f t="shared" si="3"/>
        <v>95</v>
      </c>
      <c r="AM23">
        <v>2035</v>
      </c>
      <c r="AN23" s="47">
        <f>MIN(H23,K23,N23,Q23,T23,W23,Z23,AC23,AF23,AI23,AL23)</f>
        <v>5.1189999999999998</v>
      </c>
      <c r="AO23" s="47">
        <f>MAX(H23,K23,N23,Q23,T23,W23,Z23,AC23,AF23,AI23,AL23)</f>
        <v>97.368921895590304</v>
      </c>
      <c r="AP23" s="19"/>
      <c r="AQ23" s="19"/>
    </row>
    <row r="24" spans="4:53" x14ac:dyDescent="0.35">
      <c r="D24" t="s">
        <v>132</v>
      </c>
      <c r="E24" s="18"/>
      <c r="F24" s="46">
        <f>SUM(F14:F16)/SUM($E$14:$E$16)</f>
        <v>1.8075780769230769</v>
      </c>
      <c r="G24" s="46">
        <f t="shared" ref="G24:AL24" si="4">SUM(G14:G16)/SUM($E$14:$E$16)</f>
        <v>3.7605388461538456</v>
      </c>
      <c r="H24" s="46">
        <f t="shared" si="4"/>
        <v>5.8366384615384606</v>
      </c>
      <c r="I24" s="46">
        <f t="shared" si="4"/>
        <v>0</v>
      </c>
      <c r="J24" s="46">
        <f t="shared" si="4"/>
        <v>2.9169391305651509</v>
      </c>
      <c r="K24" s="46">
        <f t="shared" si="4"/>
        <v>3.4608753302906861</v>
      </c>
      <c r="L24" s="46">
        <f t="shared" si="4"/>
        <v>2.1532388461538465</v>
      </c>
      <c r="M24" s="46">
        <f t="shared" si="4"/>
        <v>3.6591507692307697</v>
      </c>
      <c r="N24" s="46">
        <f t="shared" si="4"/>
        <v>4.4788192307692309</v>
      </c>
      <c r="O24" s="46">
        <f t="shared" si="4"/>
        <v>2.1096451789930586</v>
      </c>
      <c r="P24" s="46">
        <f t="shared" si="4"/>
        <v>3.1292803979275052</v>
      </c>
      <c r="Q24" s="46">
        <f t="shared" si="4"/>
        <v>3.6165206026045875</v>
      </c>
      <c r="R24" s="46">
        <f t="shared" si="4"/>
        <v>0</v>
      </c>
      <c r="S24" s="46">
        <f t="shared" si="4"/>
        <v>1.8143819782380903</v>
      </c>
      <c r="T24" s="46">
        <f t="shared" si="4"/>
        <v>2.9072859936475259</v>
      </c>
      <c r="U24" s="46">
        <f t="shared" si="4"/>
        <v>1.1113040416291919</v>
      </c>
      <c r="V24" s="46">
        <f t="shared" si="4"/>
        <v>1.5723270804868841</v>
      </c>
      <c r="W24" s="46">
        <f t="shared" si="4"/>
        <v>2.5053040035599619</v>
      </c>
      <c r="X24" s="46">
        <f t="shared" si="4"/>
        <v>1.3146538461538462</v>
      </c>
      <c r="Y24" s="46">
        <f t="shared" si="4"/>
        <v>1.3624615384615384</v>
      </c>
      <c r="Z24" s="46">
        <f t="shared" si="4"/>
        <v>1.4103461538461541</v>
      </c>
      <c r="AA24" s="46">
        <f t="shared" si="4"/>
        <v>1.5416758307692309</v>
      </c>
      <c r="AB24" s="46">
        <f t="shared" si="4"/>
        <v>3.448161226923077</v>
      </c>
      <c r="AC24" s="46">
        <f t="shared" si="4"/>
        <v>5.0679956423076931</v>
      </c>
      <c r="AD24" s="46">
        <f t="shared" si="4"/>
        <v>1.5448021495848374</v>
      </c>
      <c r="AE24" s="46">
        <f t="shared" si="4"/>
        <v>3.1636966461170513</v>
      </c>
      <c r="AF24" s="46">
        <f t="shared" si="4"/>
        <v>4.0267614808047085</v>
      </c>
      <c r="AG24" s="46">
        <f t="shared" si="4"/>
        <v>1.4123691091513493</v>
      </c>
      <c r="AH24" s="46">
        <f t="shared" si="4"/>
        <v>1.6445917459509631</v>
      </c>
      <c r="AI24" s="46">
        <f t="shared" si="4"/>
        <v>2.7797214179105132</v>
      </c>
      <c r="AJ24" s="46">
        <f t="shared" si="4"/>
        <v>1.6230769230769231</v>
      </c>
      <c r="AK24" s="46">
        <f t="shared" si="4"/>
        <v>3.4807692307692308</v>
      </c>
      <c r="AL24" s="46">
        <f t="shared" si="4"/>
        <v>6.180769230769231</v>
      </c>
      <c r="AM24">
        <v>2035</v>
      </c>
      <c r="AN24" s="47">
        <f>MIN(H24,K24,N24,Q24,T24,W24,Z24,AC24,AF24,AI24,AL24)</f>
        <v>1.4103461538461541</v>
      </c>
      <c r="AO24" s="47">
        <f>MAX(H24,K24,N24,Q24,T24,W24,Z24,AC24,AF24,AI24,AL24)</f>
        <v>6.180769230769231</v>
      </c>
      <c r="AP24" s="19"/>
      <c r="AQ24" s="19"/>
    </row>
    <row r="25" spans="4:53" x14ac:dyDescent="0.35">
      <c r="D25" t="s">
        <v>133</v>
      </c>
      <c r="E25" s="1"/>
      <c r="F25" s="33">
        <f>SUM(F3:F19)/SUM($E$3:$E$19)</f>
        <v>1.0633828382838284</v>
      </c>
      <c r="G25" s="33">
        <f t="shared" ref="G25:AL25" si="5">SUM(G3:G19)/SUM($E$3:$E$19)</f>
        <v>1.42233399339934</v>
      </c>
      <c r="H25" s="33">
        <f t="shared" si="5"/>
        <v>1.8456039603960395</v>
      </c>
      <c r="I25" s="33">
        <f t="shared" si="5"/>
        <v>0</v>
      </c>
      <c r="J25" s="33">
        <f t="shared" si="5"/>
        <v>1.3048626286331013</v>
      </c>
      <c r="K25" s="33">
        <f t="shared" si="5"/>
        <v>1.4291026156965132</v>
      </c>
      <c r="L25" s="33">
        <f t="shared" si="5"/>
        <v>1.2547831614413127</v>
      </c>
      <c r="M25" s="33">
        <f t="shared" si="5"/>
        <v>1.4876439347555481</v>
      </c>
      <c r="N25" s="33">
        <f t="shared" si="5"/>
        <v>1.5922831175640266</v>
      </c>
      <c r="O25" s="33">
        <f t="shared" si="5"/>
        <v>1.213896696619805</v>
      </c>
      <c r="P25" s="33">
        <f t="shared" si="5"/>
        <v>1.4047361795589062</v>
      </c>
      <c r="Q25" s="33">
        <f t="shared" si="5"/>
        <v>1.4897580598619198</v>
      </c>
      <c r="R25" s="33">
        <f t="shared" si="5"/>
        <v>0</v>
      </c>
      <c r="S25" s="33">
        <f t="shared" si="5"/>
        <v>1.1043674857467709</v>
      </c>
      <c r="T25" s="33">
        <f t="shared" si="5"/>
        <v>1.346181561517986</v>
      </c>
      <c r="U25" s="33">
        <f t="shared" si="5"/>
        <v>0.94091826116444865</v>
      </c>
      <c r="V25" s="33">
        <f t="shared" si="5"/>
        <v>1.0293806621046568</v>
      </c>
      <c r="W25" s="33">
        <f t="shared" si="5"/>
        <v>1.2186707958282543</v>
      </c>
      <c r="X25" s="33">
        <f t="shared" si="5"/>
        <v>0.94169966996699661</v>
      </c>
      <c r="Y25" s="33">
        <f t="shared" si="5"/>
        <v>0.89860561056105626</v>
      </c>
      <c r="Z25" s="33">
        <f t="shared" si="5"/>
        <v>0.93060231023102336</v>
      </c>
      <c r="AA25" s="33">
        <f t="shared" si="5"/>
        <v>1.0878025610561057</v>
      </c>
      <c r="AB25" s="33">
        <f t="shared" si="5"/>
        <v>1.5561001501650167</v>
      </c>
      <c r="AC25" s="33">
        <f t="shared" si="5"/>
        <v>1.9251088118811879</v>
      </c>
      <c r="AD25" s="33">
        <f t="shared" si="5"/>
        <v>1.0614961267642837</v>
      </c>
      <c r="AE25" s="33">
        <f t="shared" si="5"/>
        <v>1.4256573378015027</v>
      </c>
      <c r="AF25" s="33">
        <f t="shared" si="5"/>
        <v>1.6605095741676277</v>
      </c>
      <c r="AG25" s="33">
        <f t="shared" si="5"/>
        <v>1.012482867276272</v>
      </c>
      <c r="AH25" s="33">
        <f t="shared" si="5"/>
        <v>1.0420654754051577</v>
      </c>
      <c r="AI25" s="33">
        <f t="shared" si="5"/>
        <v>1.2930301711805285</v>
      </c>
      <c r="AJ25" s="33">
        <f t="shared" si="5"/>
        <v>1.0948844884488449</v>
      </c>
      <c r="AK25" s="33">
        <f t="shared" si="5"/>
        <v>1.4752475247524752</v>
      </c>
      <c r="AL25" s="33">
        <f t="shared" si="5"/>
        <v>2.1575907590759078</v>
      </c>
      <c r="AM25">
        <v>2030</v>
      </c>
      <c r="AN25" s="47">
        <f>MIN(G25,J25,M25,P25,S25,V25,Y25,AB25,AE25,AH25,AK25)</f>
        <v>0.89860561056105626</v>
      </c>
      <c r="AO25" s="47">
        <f>MAX(G25,J25,M25,P25,S25,V25,Y25,AB25,AE25,AH25,AK25)</f>
        <v>1.5561001501650167</v>
      </c>
      <c r="AP25" s="19"/>
      <c r="AQ25" s="19"/>
    </row>
    <row r="27" spans="4:53" x14ac:dyDescent="0.35">
      <c r="D27" t="s">
        <v>139</v>
      </c>
    </row>
    <row r="28" spans="4:53" x14ac:dyDescent="0.35">
      <c r="F28" t="s">
        <v>118</v>
      </c>
      <c r="G28" t="s">
        <v>118</v>
      </c>
      <c r="H28" t="s">
        <v>118</v>
      </c>
      <c r="I28" t="s">
        <v>119</v>
      </c>
      <c r="J28" t="s">
        <v>119</v>
      </c>
      <c r="K28" t="s">
        <v>119</v>
      </c>
      <c r="L28" t="s">
        <v>120</v>
      </c>
      <c r="M28" t="s">
        <v>120</v>
      </c>
      <c r="N28" t="s">
        <v>120</v>
      </c>
      <c r="O28" t="s">
        <v>121</v>
      </c>
      <c r="P28" t="s">
        <v>121</v>
      </c>
      <c r="Q28" t="s">
        <v>121</v>
      </c>
      <c r="R28" t="s">
        <v>122</v>
      </c>
      <c r="S28" t="s">
        <v>122</v>
      </c>
      <c r="T28" t="s">
        <v>122</v>
      </c>
      <c r="U28" t="s">
        <v>123</v>
      </c>
      <c r="V28" t="s">
        <v>123</v>
      </c>
      <c r="W28" t="s">
        <v>123</v>
      </c>
      <c r="X28" t="s">
        <v>124</v>
      </c>
      <c r="Y28" t="s">
        <v>124</v>
      </c>
      <c r="Z28" t="s">
        <v>124</v>
      </c>
      <c r="AA28" t="s">
        <v>59</v>
      </c>
      <c r="AB28" t="s">
        <v>59</v>
      </c>
      <c r="AC28" t="s">
        <v>59</v>
      </c>
      <c r="AD28" t="s">
        <v>126</v>
      </c>
      <c r="AE28" t="s">
        <v>126</v>
      </c>
      <c r="AF28" t="s">
        <v>126</v>
      </c>
      <c r="AG28" t="s">
        <v>127</v>
      </c>
      <c r="AH28" t="s">
        <v>127</v>
      </c>
      <c r="AI28" t="s">
        <v>127</v>
      </c>
      <c r="AJ28" t="s">
        <v>128</v>
      </c>
      <c r="AK28" t="s">
        <v>128</v>
      </c>
      <c r="AL28" t="s">
        <v>128</v>
      </c>
    </row>
    <row r="29" spans="4:53" x14ac:dyDescent="0.35">
      <c r="F29">
        <v>2025</v>
      </c>
      <c r="G29">
        <v>2030</v>
      </c>
      <c r="H29">
        <v>2035</v>
      </c>
      <c r="I29">
        <v>2025</v>
      </c>
      <c r="J29">
        <v>2030</v>
      </c>
      <c r="K29">
        <v>2035</v>
      </c>
      <c r="L29">
        <v>2025</v>
      </c>
      <c r="M29">
        <v>2030</v>
      </c>
      <c r="N29">
        <v>2035</v>
      </c>
      <c r="O29">
        <v>2025</v>
      </c>
      <c r="P29">
        <v>2030</v>
      </c>
      <c r="Q29">
        <v>2035</v>
      </c>
      <c r="R29">
        <v>2025</v>
      </c>
      <c r="S29">
        <v>2030</v>
      </c>
      <c r="T29">
        <v>2035</v>
      </c>
      <c r="U29">
        <v>2025</v>
      </c>
      <c r="V29">
        <v>2030</v>
      </c>
      <c r="W29">
        <v>2035</v>
      </c>
      <c r="X29">
        <v>2025</v>
      </c>
      <c r="Y29">
        <v>2030</v>
      </c>
      <c r="Z29">
        <v>2035</v>
      </c>
      <c r="AA29">
        <v>2025</v>
      </c>
      <c r="AB29">
        <v>2030</v>
      </c>
      <c r="AC29">
        <v>2035</v>
      </c>
      <c r="AD29">
        <v>2025</v>
      </c>
      <c r="AE29">
        <v>2030</v>
      </c>
      <c r="AF29">
        <v>2035</v>
      </c>
      <c r="AG29">
        <v>2025</v>
      </c>
      <c r="AH29">
        <v>2030</v>
      </c>
      <c r="AI29">
        <v>2035</v>
      </c>
      <c r="AJ29">
        <v>2025</v>
      </c>
      <c r="AK29">
        <v>2030</v>
      </c>
      <c r="AL29">
        <v>2035</v>
      </c>
    </row>
    <row r="30" spans="4:53" x14ac:dyDescent="0.35">
      <c r="D30" t="s">
        <v>0</v>
      </c>
      <c r="F30">
        <f>F3-E3</f>
        <v>-0.38100000000000023</v>
      </c>
      <c r="G30">
        <f>G3-F3</f>
        <v>0</v>
      </c>
      <c r="H30">
        <f>H3-G3</f>
        <v>-94</v>
      </c>
      <c r="I30">
        <f>I3-E3</f>
        <v>-95.5</v>
      </c>
      <c r="J30">
        <f>J3-I3</f>
        <v>79.974412053730873</v>
      </c>
      <c r="K30">
        <f>K3-J3</f>
        <v>-1.7360220640999131</v>
      </c>
      <c r="L30">
        <f>L3-E3</f>
        <v>5.6908573383495309E-2</v>
      </c>
      <c r="M30">
        <f t="shared" ref="M30:N30" si="6">M3-L3</f>
        <v>-0.90447107259089421</v>
      </c>
      <c r="N30">
        <f t="shared" si="6"/>
        <v>2.7164843947977033</v>
      </c>
      <c r="O30">
        <f>O3-E3</f>
        <v>1.5416000000000025</v>
      </c>
      <c r="P30">
        <f t="shared" ref="P30:Q30" si="7">P3-O3</f>
        <v>-6.297300000000007</v>
      </c>
      <c r="Q30">
        <f t="shared" si="7"/>
        <v>-18.792699999999982</v>
      </c>
      <c r="R30">
        <f>R3-E3</f>
        <v>-95.5</v>
      </c>
      <c r="S30">
        <f>S3-R3</f>
        <v>91.861399999999989</v>
      </c>
      <c r="T30">
        <f>T3-S3</f>
        <v>-8.2848999999999933</v>
      </c>
      <c r="U30">
        <f>U3-E3</f>
        <v>-3.4538960349999144</v>
      </c>
      <c r="V30">
        <f>V3-U3</f>
        <v>-6.9440993690000141</v>
      </c>
      <c r="W30">
        <f>W3-V3</f>
        <v>-75.710004596000076</v>
      </c>
      <c r="X30">
        <f>X3-E3</f>
        <v>1.4200000000000017</v>
      </c>
      <c r="Y30">
        <f>Y3-X3</f>
        <v>-1.0900000000000034</v>
      </c>
      <c r="Z30">
        <f>Z3-Y3</f>
        <v>0</v>
      </c>
      <c r="AA30">
        <f>AA3-E3</f>
        <v>0.51873799999999903</v>
      </c>
      <c r="AB30">
        <f>AB3-AA3</f>
        <v>-0.88548299999999358</v>
      </c>
      <c r="AC30">
        <f>AC3-AB3</f>
        <v>-72.108252000000007</v>
      </c>
      <c r="AD30">
        <f>AD3-E3</f>
        <v>1.4467999999999961</v>
      </c>
      <c r="AE30">
        <f>AE3-AD3</f>
        <v>-2.2399999999999949</v>
      </c>
      <c r="AF30">
        <f>AF3-AE3</f>
        <v>-0.76999999999999602</v>
      </c>
      <c r="AG30">
        <f>AG3-E3</f>
        <v>-2.7704330000000112</v>
      </c>
      <c r="AH30">
        <f>AH3-AG3</f>
        <v>0</v>
      </c>
      <c r="AI30">
        <f>AI3-AH3</f>
        <v>0</v>
      </c>
      <c r="AJ30">
        <f>AJ3-E3</f>
        <v>0.5</v>
      </c>
      <c r="AK30">
        <f>AK3-AJ3</f>
        <v>-1</v>
      </c>
      <c r="AL30">
        <f>AL3-AK3</f>
        <v>-1</v>
      </c>
    </row>
    <row r="31" spans="4:53" x14ac:dyDescent="0.35">
      <c r="D31" t="s">
        <v>1</v>
      </c>
      <c r="F31">
        <f t="shared" ref="F31:F46" si="8">F4-E4</f>
        <v>3</v>
      </c>
      <c r="G31">
        <f t="shared" ref="G31:H46" si="9">G4-F4</f>
        <v>1</v>
      </c>
      <c r="H31">
        <f t="shared" si="9"/>
        <v>0</v>
      </c>
      <c r="I31">
        <f t="shared" ref="I31:I45" si="10">I4-E4</f>
        <v>0</v>
      </c>
      <c r="J31">
        <f t="shared" ref="J31:K45" si="11">J4-I4</f>
        <v>5.3342840909952184E-6</v>
      </c>
      <c r="K31">
        <f t="shared" si="11"/>
        <v>5.9036428631600111E-6</v>
      </c>
      <c r="L31">
        <f t="shared" ref="L31:L45" si="12">L4-E4</f>
        <v>0</v>
      </c>
      <c r="M31">
        <f t="shared" ref="M31:N31" si="13">M4-L4</f>
        <v>0</v>
      </c>
      <c r="N31">
        <f t="shared" si="13"/>
        <v>0</v>
      </c>
      <c r="O31">
        <f t="shared" ref="O31:O46" si="14">O4-E4</f>
        <v>0</v>
      </c>
      <c r="P31">
        <f t="shared" ref="P31:Q31" si="15">P4-O4</f>
        <v>0</v>
      </c>
      <c r="Q31">
        <f t="shared" si="15"/>
        <v>0</v>
      </c>
      <c r="R31">
        <f t="shared" ref="R31:R45" si="16">R4-E4</f>
        <v>0</v>
      </c>
      <c r="S31">
        <f t="shared" ref="S31:T46" si="17">S4-R4</f>
        <v>0</v>
      </c>
      <c r="T31">
        <f t="shared" si="17"/>
        <v>0</v>
      </c>
      <c r="U31">
        <f t="shared" ref="U31:U46" si="18">U4-E4</f>
        <v>0</v>
      </c>
      <c r="V31">
        <f t="shared" ref="V31:W46" si="19">V4-U4</f>
        <v>0</v>
      </c>
      <c r="W31">
        <f t="shared" si="19"/>
        <v>0</v>
      </c>
      <c r="X31">
        <f t="shared" ref="X31:X46" si="20">X4-E4</f>
        <v>0</v>
      </c>
      <c r="Y31">
        <f t="shared" ref="Y31:Z46" si="21">Y4-X4</f>
        <v>0</v>
      </c>
      <c r="Z31">
        <f t="shared" si="21"/>
        <v>0</v>
      </c>
      <c r="AA31">
        <f t="shared" ref="AA31:AA46" si="22">AA4-E4</f>
        <v>0</v>
      </c>
      <c r="AB31">
        <f t="shared" ref="AB31:AC46" si="23">AB4-AA4</f>
        <v>0</v>
      </c>
      <c r="AC31">
        <f t="shared" si="23"/>
        <v>0</v>
      </c>
      <c r="AD31">
        <f t="shared" ref="AD31:AD46" si="24">AD4-E4</f>
        <v>0</v>
      </c>
      <c r="AE31">
        <f t="shared" ref="AE31:AF46" si="25">AE4-AD4</f>
        <v>0</v>
      </c>
      <c r="AF31">
        <f t="shared" si="25"/>
        <v>0</v>
      </c>
      <c r="AG31">
        <f t="shared" ref="AG31:AG46" si="26">AG4-E4</f>
        <v>3.6349999956903796</v>
      </c>
      <c r="AH31">
        <f t="shared" ref="AH31:AI45" si="27">AH4-AG4</f>
        <v>-2.1799246852083343E-9</v>
      </c>
      <c r="AI31">
        <f t="shared" si="27"/>
        <v>-4.7988102380713826E-10</v>
      </c>
      <c r="AJ31">
        <f t="shared" ref="AJ31:AJ46" si="28">AJ4-E4</f>
        <v>0</v>
      </c>
      <c r="AK31">
        <f t="shared" ref="AK31:AL46" si="29">AK4-AJ4</f>
        <v>1</v>
      </c>
      <c r="AL31">
        <f t="shared" si="29"/>
        <v>0</v>
      </c>
    </row>
    <row r="32" spans="4:53" x14ac:dyDescent="0.35">
      <c r="D32" t="s">
        <v>2</v>
      </c>
      <c r="F32">
        <f t="shared" si="8"/>
        <v>-0.17900000000000205</v>
      </c>
      <c r="G32">
        <f t="shared" si="9"/>
        <v>-0.63299999999999557</v>
      </c>
      <c r="H32">
        <f t="shared" si="9"/>
        <v>-0.51999999999999602</v>
      </c>
      <c r="I32">
        <f t="shared" si="10"/>
        <v>-80</v>
      </c>
      <c r="J32">
        <f t="shared" si="11"/>
        <v>78.718909818732399</v>
      </c>
      <c r="K32">
        <f t="shared" si="11"/>
        <v>0</v>
      </c>
      <c r="L32">
        <f t="shared" si="12"/>
        <v>28.667740644866996</v>
      </c>
      <c r="M32">
        <f t="shared" ref="M32:N32" si="30">M5-L5</f>
        <v>-6.5379608092996477E-2</v>
      </c>
      <c r="N32">
        <f t="shared" si="30"/>
        <v>-2.6869566378729957</v>
      </c>
      <c r="O32">
        <f t="shared" si="14"/>
        <v>-0.92914100000000133</v>
      </c>
      <c r="P32">
        <f t="shared" ref="P32:Q32" si="31">P5-O5</f>
        <v>3.9999999999906777E-3</v>
      </c>
      <c r="Q32">
        <f t="shared" si="31"/>
        <v>0</v>
      </c>
      <c r="R32">
        <f t="shared" si="16"/>
        <v>-80</v>
      </c>
      <c r="S32">
        <f t="shared" si="17"/>
        <v>80.613700000999984</v>
      </c>
      <c r="T32">
        <f t="shared" si="17"/>
        <v>4.3124999990000106</v>
      </c>
      <c r="U32">
        <f t="shared" si="18"/>
        <v>23.588580229000016</v>
      </c>
      <c r="V32">
        <f t="shared" si="19"/>
        <v>3.547606770999991</v>
      </c>
      <c r="W32">
        <f t="shared" si="19"/>
        <v>-1.3999999999896318E-3</v>
      </c>
      <c r="X32">
        <f t="shared" si="20"/>
        <v>-1.1800000000000068</v>
      </c>
      <c r="Y32">
        <f t="shared" si="21"/>
        <v>0</v>
      </c>
      <c r="Z32">
        <f t="shared" si="21"/>
        <v>0</v>
      </c>
      <c r="AA32">
        <f t="shared" si="22"/>
        <v>-0.68951400000000262</v>
      </c>
      <c r="AB32">
        <f t="shared" si="23"/>
        <v>1.4419999999972788E-3</v>
      </c>
      <c r="AC32">
        <f t="shared" si="23"/>
        <v>0</v>
      </c>
      <c r="AD32">
        <f t="shared" si="24"/>
        <v>3.0844009999999997</v>
      </c>
      <c r="AE32">
        <f t="shared" si="25"/>
        <v>1.3595509000000021</v>
      </c>
      <c r="AF32">
        <f t="shared" si="25"/>
        <v>0.58695000000000164</v>
      </c>
      <c r="AG32">
        <f t="shared" si="26"/>
        <v>0.63991597783251564</v>
      </c>
      <c r="AH32">
        <f t="shared" si="27"/>
        <v>0</v>
      </c>
      <c r="AI32">
        <f t="shared" si="27"/>
        <v>0</v>
      </c>
      <c r="AJ32">
        <f t="shared" si="28"/>
        <v>4</v>
      </c>
      <c r="AK32">
        <f t="shared" si="29"/>
        <v>1</v>
      </c>
      <c r="AL32">
        <f t="shared" si="29"/>
        <v>0</v>
      </c>
    </row>
    <row r="33" spans="4:38" x14ac:dyDescent="0.35">
      <c r="D33" t="s">
        <v>3</v>
      </c>
      <c r="F33">
        <f t="shared" si="8"/>
        <v>-46.970999999999997</v>
      </c>
      <c r="G33">
        <f t="shared" si="9"/>
        <v>-1.8000000000000002E-2</v>
      </c>
      <c r="H33">
        <f t="shared" si="9"/>
        <v>0</v>
      </c>
      <c r="I33">
        <f t="shared" si="10"/>
        <v>-47</v>
      </c>
      <c r="J33">
        <f t="shared" si="11"/>
        <v>12.135100000000001</v>
      </c>
      <c r="K33">
        <f t="shared" si="11"/>
        <v>0</v>
      </c>
      <c r="L33">
        <f t="shared" si="12"/>
        <v>-29.225903720649299</v>
      </c>
      <c r="M33">
        <f t="shared" ref="M33:N33" si="32">M6-L6</f>
        <v>-2.8304645329701117E-2</v>
      </c>
      <c r="N33">
        <f t="shared" si="32"/>
        <v>-1.3135054334797012</v>
      </c>
      <c r="O33">
        <f t="shared" si="14"/>
        <v>-35.637819999999998</v>
      </c>
      <c r="P33">
        <f t="shared" ref="P33:Q33" si="33">P6-O6</f>
        <v>0</v>
      </c>
      <c r="Q33">
        <f t="shared" si="33"/>
        <v>0</v>
      </c>
      <c r="R33">
        <f t="shared" si="16"/>
        <v>-47</v>
      </c>
      <c r="S33">
        <f t="shared" si="17"/>
        <v>5.8723799980000004</v>
      </c>
      <c r="T33">
        <f t="shared" si="17"/>
        <v>0</v>
      </c>
      <c r="U33">
        <f t="shared" si="18"/>
        <v>-41.040891999999999</v>
      </c>
      <c r="V33">
        <f t="shared" si="19"/>
        <v>-8.0000000000000071E-3</v>
      </c>
      <c r="W33">
        <f t="shared" si="19"/>
        <v>1.1000000000009891E-3</v>
      </c>
      <c r="X33">
        <f t="shared" si="20"/>
        <v>-37.71</v>
      </c>
      <c r="Y33">
        <f t="shared" si="21"/>
        <v>0</v>
      </c>
      <c r="Z33">
        <f t="shared" si="21"/>
        <v>0</v>
      </c>
      <c r="AA33">
        <f t="shared" si="22"/>
        <v>-37.812801</v>
      </c>
      <c r="AB33">
        <f t="shared" si="23"/>
        <v>1.4216119999999997</v>
      </c>
      <c r="AC33">
        <f t="shared" si="23"/>
        <v>1.268218000000001</v>
      </c>
      <c r="AD33">
        <f t="shared" si="24"/>
        <v>-40.6113</v>
      </c>
      <c r="AE33">
        <f t="shared" si="25"/>
        <v>-0.53110000000000035</v>
      </c>
      <c r="AF33">
        <f t="shared" si="25"/>
        <v>-0.83209999999999962</v>
      </c>
      <c r="AG33">
        <f t="shared" si="26"/>
        <v>-40.263441232488773</v>
      </c>
      <c r="AH33">
        <f t="shared" si="27"/>
        <v>7.479672762438927E-2</v>
      </c>
      <c r="AI33">
        <f t="shared" si="27"/>
        <v>-1.3649591945759099E-2</v>
      </c>
      <c r="AJ33">
        <f t="shared" si="28"/>
        <v>-38.5</v>
      </c>
      <c r="AK33">
        <f t="shared" si="29"/>
        <v>-0.5</v>
      </c>
      <c r="AL33">
        <f t="shared" si="29"/>
        <v>-2</v>
      </c>
    </row>
    <row r="34" spans="4:38" x14ac:dyDescent="0.35">
      <c r="D34" t="s">
        <v>4</v>
      </c>
      <c r="F34">
        <f t="shared" si="8"/>
        <v>0</v>
      </c>
      <c r="G34">
        <f t="shared" si="9"/>
        <v>0</v>
      </c>
      <c r="H34">
        <f t="shared" si="9"/>
        <v>0</v>
      </c>
      <c r="I34">
        <f t="shared" si="10"/>
        <v>0</v>
      </c>
      <c r="J34">
        <f t="shared" si="11"/>
        <v>0</v>
      </c>
      <c r="K34">
        <f t="shared" si="11"/>
        <v>0</v>
      </c>
      <c r="L34">
        <f t="shared" si="12"/>
        <v>0</v>
      </c>
      <c r="M34">
        <f t="shared" ref="M34:N34" si="34">M7-L7</f>
        <v>0</v>
      </c>
      <c r="N34">
        <f t="shared" si="34"/>
        <v>0</v>
      </c>
      <c r="O34">
        <f>O7-E7</f>
        <v>0</v>
      </c>
      <c r="P34">
        <f t="shared" ref="P34:Q34" si="35">P7-O7</f>
        <v>0</v>
      </c>
      <c r="Q34">
        <f t="shared" si="35"/>
        <v>0</v>
      </c>
      <c r="R34">
        <f t="shared" si="16"/>
        <v>0</v>
      </c>
      <c r="S34">
        <f t="shared" si="17"/>
        <v>0</v>
      </c>
      <c r="T34">
        <f t="shared" si="17"/>
        <v>0</v>
      </c>
      <c r="U34">
        <f t="shared" si="18"/>
        <v>0</v>
      </c>
      <c r="V34">
        <f t="shared" si="19"/>
        <v>0</v>
      </c>
      <c r="W34">
        <f t="shared" si="19"/>
        <v>0</v>
      </c>
      <c r="X34">
        <f t="shared" si="20"/>
        <v>0</v>
      </c>
      <c r="Y34">
        <f t="shared" si="21"/>
        <v>0</v>
      </c>
      <c r="Z34">
        <f t="shared" si="21"/>
        <v>0</v>
      </c>
      <c r="AA34">
        <f t="shared" si="22"/>
        <v>0</v>
      </c>
      <c r="AB34">
        <f t="shared" si="23"/>
        <v>0</v>
      </c>
      <c r="AC34">
        <f t="shared" si="23"/>
        <v>0</v>
      </c>
      <c r="AD34">
        <f t="shared" si="24"/>
        <v>0</v>
      </c>
      <c r="AE34">
        <f t="shared" si="25"/>
        <v>0</v>
      </c>
      <c r="AF34">
        <f t="shared" si="25"/>
        <v>0</v>
      </c>
      <c r="AG34">
        <f t="shared" si="26"/>
        <v>1.1022691407691434E-2</v>
      </c>
      <c r="AH34">
        <f t="shared" si="27"/>
        <v>0.80277628450833904</v>
      </c>
      <c r="AI34">
        <f t="shared" si="27"/>
        <v>1.5517933604769496E-9</v>
      </c>
      <c r="AJ34">
        <f t="shared" si="28"/>
        <v>0</v>
      </c>
      <c r="AK34">
        <f t="shared" si="29"/>
        <v>0</v>
      </c>
      <c r="AL34">
        <f t="shared" si="29"/>
        <v>0</v>
      </c>
    </row>
    <row r="35" spans="4:38" x14ac:dyDescent="0.35">
      <c r="D35" t="s">
        <v>5</v>
      </c>
      <c r="F35">
        <f t="shared" si="8"/>
        <v>-62.74199999999999</v>
      </c>
      <c r="G35">
        <f t="shared" si="9"/>
        <v>-88.367999999999995</v>
      </c>
      <c r="H35">
        <f t="shared" si="9"/>
        <v>-51.548000000000002</v>
      </c>
      <c r="I35">
        <f t="shared" si="10"/>
        <v>-209.6</v>
      </c>
      <c r="J35">
        <f t="shared" si="11"/>
        <v>1.8768837239076663</v>
      </c>
      <c r="K35">
        <f t="shared" si="11"/>
        <v>-0.9831162815177481</v>
      </c>
      <c r="L35">
        <f t="shared" si="12"/>
        <v>-59.679949588740982</v>
      </c>
      <c r="M35">
        <f t="shared" ref="M35:N35" si="36">M8-L8</f>
        <v>-83.753932678275319</v>
      </c>
      <c r="N35">
        <f t="shared" si="36"/>
        <v>-66.164814055498141</v>
      </c>
      <c r="O35">
        <f t="shared" si="14"/>
        <v>-46.128277472686165</v>
      </c>
      <c r="P35">
        <f t="shared" ref="P35:Q35" si="37">P8-O8</f>
        <v>-30.716914320653757</v>
      </c>
      <c r="Q35">
        <f t="shared" si="37"/>
        <v>-6.6941150786215076</v>
      </c>
      <c r="R35">
        <f t="shared" si="16"/>
        <v>-209.6</v>
      </c>
      <c r="S35">
        <f t="shared" si="17"/>
        <v>59.610259193595411</v>
      </c>
      <c r="T35">
        <f t="shared" si="17"/>
        <v>-26.284767470737258</v>
      </c>
      <c r="U35">
        <f t="shared" si="18"/>
        <v>-103.43863090927803</v>
      </c>
      <c r="V35">
        <f t="shared" si="19"/>
        <v>-42.886787660467377</v>
      </c>
      <c r="W35">
        <f t="shared" si="19"/>
        <v>-9.0894812920000092</v>
      </c>
      <c r="X35">
        <f t="shared" si="20"/>
        <v>-76.38</v>
      </c>
      <c r="Y35">
        <f t="shared" si="21"/>
        <v>-37.52000000000001</v>
      </c>
      <c r="Z35">
        <f t="shared" si="21"/>
        <v>-37.479999999999961</v>
      </c>
      <c r="AA35">
        <f t="shared" si="22"/>
        <v>-78.851281999999998</v>
      </c>
      <c r="AB35">
        <f t="shared" si="23"/>
        <v>-56.829414</v>
      </c>
      <c r="AC35">
        <f t="shared" si="23"/>
        <v>-12.501800999999993</v>
      </c>
      <c r="AD35">
        <f t="shared" si="24"/>
        <v>-27.394252768615985</v>
      </c>
      <c r="AE35">
        <f t="shared" si="25"/>
        <v>-75.750918464395014</v>
      </c>
      <c r="AF35">
        <f t="shared" si="25"/>
        <v>-7.1917642035922995</v>
      </c>
      <c r="AG35">
        <f t="shared" si="26"/>
        <v>-60.021765025279393</v>
      </c>
      <c r="AH35">
        <f t="shared" si="27"/>
        <v>-69.618884111327844</v>
      </c>
      <c r="AI35">
        <f t="shared" si="27"/>
        <v>-52.843084123254684</v>
      </c>
      <c r="AJ35">
        <f t="shared" si="28"/>
        <v>-37.599999999999994</v>
      </c>
      <c r="AK35">
        <f t="shared" si="29"/>
        <v>-64</v>
      </c>
      <c r="AL35">
        <f t="shared" si="29"/>
        <v>-31</v>
      </c>
    </row>
    <row r="36" spans="4:38" x14ac:dyDescent="0.35">
      <c r="D36" t="s">
        <v>6</v>
      </c>
      <c r="F36">
        <f t="shared" si="8"/>
        <v>0</v>
      </c>
      <c r="G36">
        <f t="shared" si="9"/>
        <v>0</v>
      </c>
      <c r="H36">
        <f t="shared" si="9"/>
        <v>0</v>
      </c>
      <c r="I36">
        <f t="shared" si="10"/>
        <v>0</v>
      </c>
      <c r="J36">
        <f t="shared" si="11"/>
        <v>69.330540833323539</v>
      </c>
      <c r="K36">
        <f t="shared" si="11"/>
        <v>0.4843511563511953</v>
      </c>
      <c r="L36">
        <f t="shared" si="12"/>
        <v>0</v>
      </c>
      <c r="M36">
        <f t="shared" ref="M36:N36" si="38">M9-L9</f>
        <v>0</v>
      </c>
      <c r="N36">
        <f t="shared" si="38"/>
        <v>0</v>
      </c>
      <c r="O36">
        <f t="shared" si="14"/>
        <v>0</v>
      </c>
      <c r="P36">
        <f t="shared" ref="P36:Q36" si="39">P9-O9</f>
        <v>0.77822429966549744</v>
      </c>
      <c r="Q36">
        <f t="shared" si="39"/>
        <v>0.12625217676839229</v>
      </c>
      <c r="R36">
        <f t="shared" si="16"/>
        <v>0</v>
      </c>
      <c r="S36">
        <f t="shared" si="17"/>
        <v>9.3378814360000018</v>
      </c>
      <c r="T36">
        <f t="shared" si="17"/>
        <v>1.3513660489999975</v>
      </c>
      <c r="U36">
        <f t="shared" si="18"/>
        <v>6.0000000000000009</v>
      </c>
      <c r="V36">
        <f t="shared" si="19"/>
        <v>13.667422886000001</v>
      </c>
      <c r="W36">
        <f t="shared" si="19"/>
        <v>0</v>
      </c>
      <c r="X36">
        <f t="shared" si="20"/>
        <v>0</v>
      </c>
      <c r="Y36">
        <f t="shared" si="21"/>
        <v>16.18</v>
      </c>
      <c r="Z36">
        <f t="shared" si="21"/>
        <v>128.11999999999998</v>
      </c>
      <c r="AA36">
        <f t="shared" si="22"/>
        <v>0</v>
      </c>
      <c r="AB36">
        <f t="shared" si="23"/>
        <v>0</v>
      </c>
      <c r="AC36">
        <f t="shared" si="23"/>
        <v>0</v>
      </c>
      <c r="AD36">
        <f t="shared" si="24"/>
        <v>0</v>
      </c>
      <c r="AE36">
        <f t="shared" si="25"/>
        <v>38.0686607927057</v>
      </c>
      <c r="AF36">
        <f t="shared" si="25"/>
        <v>2.9240800183899012</v>
      </c>
      <c r="AG36">
        <f t="shared" si="26"/>
        <v>8.2222263479238826</v>
      </c>
      <c r="AH36">
        <f t="shared" si="27"/>
        <v>20.103649729172727</v>
      </c>
      <c r="AI36">
        <f t="shared" si="27"/>
        <v>4.0542745338711939E-7</v>
      </c>
      <c r="AJ36">
        <f t="shared" si="28"/>
        <v>0</v>
      </c>
      <c r="AK36">
        <f t="shared" si="29"/>
        <v>0</v>
      </c>
      <c r="AL36">
        <f t="shared" si="29"/>
        <v>0</v>
      </c>
    </row>
    <row r="37" spans="4:38" x14ac:dyDescent="0.35">
      <c r="D37" t="s">
        <v>7</v>
      </c>
      <c r="F37">
        <f t="shared" si="8"/>
        <v>-8.1940000000000168</v>
      </c>
      <c r="G37">
        <f t="shared" si="9"/>
        <v>-70.512</v>
      </c>
      <c r="H37">
        <f t="shared" si="9"/>
        <v>-76.908000000000001</v>
      </c>
      <c r="I37">
        <f t="shared" si="10"/>
        <v>-280.10000000000002</v>
      </c>
      <c r="J37">
        <f t="shared" si="11"/>
        <v>315.78330663452283</v>
      </c>
      <c r="K37">
        <f t="shared" si="11"/>
        <v>-12.908239524470105</v>
      </c>
      <c r="L37">
        <f t="shared" si="12"/>
        <v>87.850142126634353</v>
      </c>
      <c r="M37">
        <f t="shared" ref="M37:N37" si="40">M10-L10</f>
        <v>-45.35950070038939</v>
      </c>
      <c r="N37">
        <f t="shared" si="40"/>
        <v>-14.318147897161339</v>
      </c>
      <c r="O37">
        <f t="shared" si="14"/>
        <v>88.942177986161937</v>
      </c>
      <c r="P37">
        <f t="shared" ref="P37:Q37" si="41">P10-O10</f>
        <v>-7.6272513710778185</v>
      </c>
      <c r="Q37">
        <f t="shared" si="41"/>
        <v>-7.1373070746034273</v>
      </c>
      <c r="R37">
        <f t="shared" si="16"/>
        <v>-280.10000000000002</v>
      </c>
      <c r="S37">
        <f t="shared" si="17"/>
        <v>298.87922240572402</v>
      </c>
      <c r="T37">
        <f t="shared" si="17"/>
        <v>-3.6765838640030211</v>
      </c>
      <c r="U37">
        <f t="shared" si="18"/>
        <v>22.260376131999692</v>
      </c>
      <c r="V37">
        <f t="shared" si="19"/>
        <v>6.4243753069999912</v>
      </c>
      <c r="W37">
        <f t="shared" si="19"/>
        <v>4.2728560639999955</v>
      </c>
      <c r="X37">
        <f t="shared" si="20"/>
        <v>164.44999999999993</v>
      </c>
      <c r="Y37">
        <f t="shared" si="21"/>
        <v>-53.279999999999973</v>
      </c>
      <c r="Z37">
        <f t="shared" si="21"/>
        <v>-65.759999999999991</v>
      </c>
      <c r="AA37">
        <f t="shared" si="22"/>
        <v>26.373869000000013</v>
      </c>
      <c r="AB37">
        <f t="shared" si="23"/>
        <v>29.107109999999977</v>
      </c>
      <c r="AC37">
        <f t="shared" si="23"/>
        <v>20.657476999999972</v>
      </c>
      <c r="AD37">
        <f t="shared" si="24"/>
        <v>10.183460344233993</v>
      </c>
      <c r="AE37">
        <f t="shared" si="25"/>
        <v>-1.5144986382690035</v>
      </c>
      <c r="AF37">
        <f t="shared" si="25"/>
        <v>-2.2053658029720395</v>
      </c>
      <c r="AG37">
        <f t="shared" si="26"/>
        <v>-4.9453712517779991</v>
      </c>
      <c r="AH37">
        <f t="shared" si="27"/>
        <v>6.9182171008995397</v>
      </c>
      <c r="AI37">
        <f t="shared" si="27"/>
        <v>-9.5458371024161011</v>
      </c>
      <c r="AJ37">
        <f t="shared" si="28"/>
        <v>32.399999999999977</v>
      </c>
      <c r="AK37">
        <f t="shared" si="29"/>
        <v>22.5</v>
      </c>
      <c r="AL37">
        <f t="shared" si="29"/>
        <v>-19</v>
      </c>
    </row>
    <row r="38" spans="4:38" x14ac:dyDescent="0.35">
      <c r="D38" t="s">
        <v>8</v>
      </c>
      <c r="F38">
        <f t="shared" si="8"/>
        <v>0</v>
      </c>
      <c r="G38">
        <f t="shared" si="9"/>
        <v>0</v>
      </c>
      <c r="H38">
        <f t="shared" si="9"/>
        <v>0</v>
      </c>
      <c r="I38">
        <f t="shared" si="10"/>
        <v>0</v>
      </c>
      <c r="J38">
        <f t="shared" si="11"/>
        <v>3.3276400458377725E-4</v>
      </c>
      <c r="K38">
        <f t="shared" si="11"/>
        <v>3.2209134642593198E-4</v>
      </c>
      <c r="L38">
        <f t="shared" si="12"/>
        <v>32.732241156614698</v>
      </c>
      <c r="M38">
        <f t="shared" ref="M38:N38" si="42">M11-L11</f>
        <v>31.355854445440904</v>
      </c>
      <c r="N38">
        <f t="shared" si="42"/>
        <v>1.0621583141036979</v>
      </c>
      <c r="O38">
        <f t="shared" si="14"/>
        <v>0</v>
      </c>
      <c r="P38">
        <f t="shared" ref="P38:Q38" si="43">P11-O11</f>
        <v>0</v>
      </c>
      <c r="Q38">
        <f t="shared" si="43"/>
        <v>0</v>
      </c>
      <c r="R38">
        <f t="shared" si="16"/>
        <v>0</v>
      </c>
      <c r="S38">
        <f t="shared" si="17"/>
        <v>6.6617536369999995</v>
      </c>
      <c r="T38">
        <f t="shared" si="17"/>
        <v>3.7130587950000011</v>
      </c>
      <c r="U38">
        <f t="shared" si="18"/>
        <v>0</v>
      </c>
      <c r="V38">
        <f t="shared" si="19"/>
        <v>0</v>
      </c>
      <c r="W38">
        <f t="shared" si="19"/>
        <v>0</v>
      </c>
      <c r="X38">
        <f t="shared" si="20"/>
        <v>0</v>
      </c>
      <c r="Y38">
        <f t="shared" si="21"/>
        <v>9.93</v>
      </c>
      <c r="Z38">
        <f t="shared" si="21"/>
        <v>0</v>
      </c>
      <c r="AA38">
        <f t="shared" si="22"/>
        <v>0</v>
      </c>
      <c r="AB38">
        <f t="shared" si="23"/>
        <v>0</v>
      </c>
      <c r="AC38">
        <f t="shared" si="23"/>
        <v>0</v>
      </c>
      <c r="AD38">
        <f t="shared" si="24"/>
        <v>0</v>
      </c>
      <c r="AE38">
        <f t="shared" si="25"/>
        <v>0</v>
      </c>
      <c r="AF38">
        <f t="shared" si="25"/>
        <v>0</v>
      </c>
      <c r="AG38">
        <f t="shared" si="26"/>
        <v>8.8577820419857539E-2</v>
      </c>
      <c r="AH38">
        <f t="shared" si="27"/>
        <v>2.6623839043810049E-6</v>
      </c>
      <c r="AI38">
        <f t="shared" si="27"/>
        <v>3.8028018121971652E-7</v>
      </c>
      <c r="AJ38">
        <f t="shared" si="28"/>
        <v>0.5</v>
      </c>
      <c r="AK38">
        <f t="shared" si="29"/>
        <v>0.5</v>
      </c>
      <c r="AL38">
        <f t="shared" si="29"/>
        <v>0</v>
      </c>
    </row>
    <row r="39" spans="4:38" x14ac:dyDescent="0.35">
      <c r="D39" t="s">
        <v>9</v>
      </c>
      <c r="F39">
        <f t="shared" si="8"/>
        <v>-30.700999999999993</v>
      </c>
      <c r="G39">
        <f t="shared" si="9"/>
        <v>38.400000000000006</v>
      </c>
      <c r="H39">
        <f t="shared" si="9"/>
        <v>133.5</v>
      </c>
      <c r="I39">
        <f t="shared" si="10"/>
        <v>-212</v>
      </c>
      <c r="J39">
        <f t="shared" si="11"/>
        <v>107.78855874879177</v>
      </c>
      <c r="K39">
        <f t="shared" si="11"/>
        <v>-1.3370376068208571</v>
      </c>
      <c r="L39">
        <f t="shared" si="12"/>
        <v>-34.838820457546404</v>
      </c>
      <c r="M39">
        <f t="shared" ref="M39:N39" si="44">M12-L12</f>
        <v>-21.839759596483788</v>
      </c>
      <c r="N39">
        <f t="shared" si="44"/>
        <v>-6.8939230615962117</v>
      </c>
      <c r="O39">
        <f t="shared" si="14"/>
        <v>-77.321451371071845</v>
      </c>
      <c r="P39">
        <f t="shared" ref="P39:Q39" si="45">P12-O12</f>
        <v>1.3012000000000228</v>
      </c>
      <c r="Q39">
        <f t="shared" si="45"/>
        <v>0.76990000000000691</v>
      </c>
      <c r="R39">
        <f t="shared" si="16"/>
        <v>-212</v>
      </c>
      <c r="S39">
        <f t="shared" si="17"/>
        <v>215.91716833186331</v>
      </c>
      <c r="T39">
        <f t="shared" si="17"/>
        <v>7.6328751089999969</v>
      </c>
      <c r="U39">
        <f t="shared" si="18"/>
        <v>-3.2288126079999984</v>
      </c>
      <c r="V39">
        <f t="shared" si="19"/>
        <v>-5.1397162299999763</v>
      </c>
      <c r="W39">
        <f t="shared" si="19"/>
        <v>2.8725718979999897</v>
      </c>
      <c r="X39">
        <f t="shared" si="20"/>
        <v>-212</v>
      </c>
      <c r="Y39">
        <f t="shared" si="21"/>
        <v>0</v>
      </c>
      <c r="Z39">
        <f t="shared" si="21"/>
        <v>0</v>
      </c>
      <c r="AA39">
        <f t="shared" si="22"/>
        <v>39.187252000000001</v>
      </c>
      <c r="AB39">
        <f t="shared" si="23"/>
        <v>60.914288999999997</v>
      </c>
      <c r="AC39">
        <f t="shared" si="23"/>
        <v>55.046106999999949</v>
      </c>
      <c r="AD39">
        <f t="shared" si="24"/>
        <v>-92.860207459446997</v>
      </c>
      <c r="AE39">
        <f t="shared" si="25"/>
        <v>-5.4318911304279993</v>
      </c>
      <c r="AF39">
        <f t="shared" si="25"/>
        <v>2.745576840433003</v>
      </c>
      <c r="AG39">
        <f t="shared" si="26"/>
        <v>-19.277166912778625</v>
      </c>
      <c r="AH39">
        <f t="shared" si="27"/>
        <v>-4.8354787946948079</v>
      </c>
      <c r="AI39">
        <f t="shared" si="27"/>
        <v>-10.934204865724524</v>
      </c>
      <c r="AJ39">
        <f t="shared" si="28"/>
        <v>-69.5</v>
      </c>
      <c r="AK39">
        <f t="shared" si="29"/>
        <v>-1.5</v>
      </c>
      <c r="AL39">
        <f t="shared" si="29"/>
        <v>-2</v>
      </c>
    </row>
    <row r="40" spans="4:38" x14ac:dyDescent="0.35">
      <c r="D40" t="s">
        <v>10</v>
      </c>
      <c r="F40">
        <f t="shared" si="8"/>
        <v>0</v>
      </c>
      <c r="G40">
        <f t="shared" si="9"/>
        <v>0</v>
      </c>
      <c r="H40">
        <f t="shared" si="9"/>
        <v>0</v>
      </c>
      <c r="I40">
        <f t="shared" si="10"/>
        <v>0</v>
      </c>
      <c r="J40">
        <f t="shared" si="11"/>
        <v>0</v>
      </c>
      <c r="K40">
        <f t="shared" si="11"/>
        <v>0</v>
      </c>
      <c r="L40">
        <f t="shared" si="12"/>
        <v>0</v>
      </c>
      <c r="M40">
        <f t="shared" ref="M40:N40" si="46">M13-L13</f>
        <v>0</v>
      </c>
      <c r="N40">
        <f t="shared" si="46"/>
        <v>0</v>
      </c>
      <c r="O40">
        <f t="shared" si="14"/>
        <v>0</v>
      </c>
      <c r="P40">
        <f t="shared" ref="P40:Q40" si="47">P13-O13</f>
        <v>0</v>
      </c>
      <c r="Q40">
        <f t="shared" si="47"/>
        <v>0</v>
      </c>
      <c r="R40">
        <f t="shared" si="16"/>
        <v>0</v>
      </c>
      <c r="S40">
        <f t="shared" si="17"/>
        <v>0</v>
      </c>
      <c r="T40">
        <f t="shared" si="17"/>
        <v>0</v>
      </c>
      <c r="U40">
        <f t="shared" si="18"/>
        <v>0</v>
      </c>
      <c r="V40">
        <f t="shared" si="19"/>
        <v>0</v>
      </c>
      <c r="W40">
        <f t="shared" si="19"/>
        <v>0</v>
      </c>
      <c r="X40" t="e">
        <f t="shared" si="20"/>
        <v>#VALUE!</v>
      </c>
      <c r="Y40" t="e">
        <f t="shared" si="21"/>
        <v>#VALUE!</v>
      </c>
      <c r="Z40" t="e">
        <f t="shared" si="21"/>
        <v>#VALUE!</v>
      </c>
      <c r="AA40">
        <f t="shared" si="22"/>
        <v>0</v>
      </c>
      <c r="AB40">
        <f t="shared" si="23"/>
        <v>0</v>
      </c>
      <c r="AC40">
        <f t="shared" si="23"/>
        <v>0</v>
      </c>
      <c r="AD40">
        <f t="shared" si="24"/>
        <v>0</v>
      </c>
      <c r="AE40">
        <f t="shared" si="25"/>
        <v>0</v>
      </c>
      <c r="AF40">
        <f t="shared" si="25"/>
        <v>0</v>
      </c>
      <c r="AG40">
        <f t="shared" si="26"/>
        <v>0</v>
      </c>
      <c r="AH40">
        <f t="shared" si="27"/>
        <v>0</v>
      </c>
      <c r="AI40">
        <f t="shared" si="27"/>
        <v>0</v>
      </c>
      <c r="AJ40">
        <f t="shared" si="28"/>
        <v>0</v>
      </c>
      <c r="AK40">
        <f t="shared" si="29"/>
        <v>0</v>
      </c>
      <c r="AL40">
        <f t="shared" si="29"/>
        <v>0</v>
      </c>
    </row>
    <row r="41" spans="4:38" x14ac:dyDescent="0.35">
      <c r="D41" t="s">
        <v>11</v>
      </c>
      <c r="F41">
        <f t="shared" si="8"/>
        <v>68.057999999999993</v>
      </c>
      <c r="G41">
        <f t="shared" si="9"/>
        <v>226.27999999999997</v>
      </c>
      <c r="H41">
        <f t="shared" si="9"/>
        <v>264.51</v>
      </c>
      <c r="I41">
        <f t="shared" si="10"/>
        <v>-165</v>
      </c>
      <c r="J41">
        <f t="shared" si="11"/>
        <v>319.13051805399408</v>
      </c>
      <c r="K41">
        <f t="shared" si="11"/>
        <v>61.011453781870671</v>
      </c>
      <c r="L41">
        <f t="shared" si="12"/>
        <v>137.6232</v>
      </c>
      <c r="M41">
        <f t="shared" ref="M41:N41" si="48">M14-L14</f>
        <v>141.23110000000003</v>
      </c>
      <c r="N41">
        <f t="shared" si="48"/>
        <v>47.738299999999981</v>
      </c>
      <c r="O41">
        <f t="shared" si="14"/>
        <v>131.60313801892738</v>
      </c>
      <c r="P41">
        <f t="shared" ref="P41:Q41" si="49">P14-O14</f>
        <v>92.666825761866903</v>
      </c>
      <c r="Q41">
        <f t="shared" si="49"/>
        <v>55.914167733402167</v>
      </c>
      <c r="R41">
        <f t="shared" si="16"/>
        <v>-165</v>
      </c>
      <c r="S41">
        <f t="shared" si="17"/>
        <v>236.47023277900001</v>
      </c>
      <c r="T41">
        <f t="shared" si="17"/>
        <v>162.25641609099995</v>
      </c>
      <c r="U41">
        <f t="shared" si="18"/>
        <v>-3.9519056390000173</v>
      </c>
      <c r="V41">
        <f t="shared" si="19"/>
        <v>84.846368636999927</v>
      </c>
      <c r="W41">
        <f t="shared" si="19"/>
        <v>113.57400000100014</v>
      </c>
      <c r="X41">
        <f t="shared" si="20"/>
        <v>9.8400000000000034</v>
      </c>
      <c r="Y41">
        <f t="shared" si="21"/>
        <v>0</v>
      </c>
      <c r="Z41">
        <f t="shared" si="21"/>
        <v>0</v>
      </c>
      <c r="AA41">
        <f t="shared" si="22"/>
        <v>13.727453999999994</v>
      </c>
      <c r="AB41">
        <f t="shared" si="23"/>
        <v>214.76861499999998</v>
      </c>
      <c r="AC41">
        <f t="shared" si="23"/>
        <v>74.571562000000029</v>
      </c>
      <c r="AD41">
        <f t="shared" si="24"/>
        <v>43.545506485668</v>
      </c>
      <c r="AE41">
        <f t="shared" si="25"/>
        <v>146.317107858025</v>
      </c>
      <c r="AF41">
        <f t="shared" si="25"/>
        <v>86.915304792385996</v>
      </c>
      <c r="AG41">
        <f t="shared" si="26"/>
        <v>0.67653345610332849</v>
      </c>
      <c r="AH41">
        <f t="shared" si="27"/>
        <v>19.055411758570841</v>
      </c>
      <c r="AI41">
        <f t="shared" si="27"/>
        <v>155.69500007888809</v>
      </c>
      <c r="AJ41">
        <f t="shared" si="28"/>
        <v>44.5</v>
      </c>
      <c r="AK41">
        <f t="shared" si="29"/>
        <v>235.5</v>
      </c>
      <c r="AL41">
        <f t="shared" si="29"/>
        <v>187</v>
      </c>
    </row>
    <row r="42" spans="4:38" x14ac:dyDescent="0.35">
      <c r="D42" t="s">
        <v>12</v>
      </c>
      <c r="F42">
        <f t="shared" si="8"/>
        <v>108.26900000000001</v>
      </c>
      <c r="G42">
        <f t="shared" si="9"/>
        <v>250.03199999999998</v>
      </c>
      <c r="H42">
        <f t="shared" si="9"/>
        <v>245.83199999999994</v>
      </c>
      <c r="I42">
        <f t="shared" si="10"/>
        <v>-62</v>
      </c>
      <c r="J42">
        <f t="shared" si="11"/>
        <v>439.2736558929451</v>
      </c>
      <c r="K42">
        <f t="shared" si="11"/>
        <v>80.411958146768541</v>
      </c>
      <c r="L42">
        <f t="shared" si="12"/>
        <v>180.6588012562971</v>
      </c>
      <c r="M42">
        <f t="shared" ref="M42:N42" si="50">M15-L15</f>
        <v>238.49142843048205</v>
      </c>
      <c r="N42">
        <f t="shared" si="50"/>
        <v>148.28186954095355</v>
      </c>
      <c r="O42">
        <f t="shared" si="14"/>
        <v>189.90460851926784</v>
      </c>
      <c r="P42">
        <f t="shared" ref="P42:Q42" si="51">P15-O15</f>
        <v>172.43833116108928</v>
      </c>
      <c r="Q42">
        <f t="shared" si="51"/>
        <v>70.768285482639158</v>
      </c>
      <c r="R42">
        <f t="shared" si="16"/>
        <v>-62</v>
      </c>
      <c r="S42">
        <f t="shared" si="17"/>
        <v>161.076569046</v>
      </c>
      <c r="T42">
        <f t="shared" si="17"/>
        <v>101.93486355600001</v>
      </c>
      <c r="U42">
        <f t="shared" si="18"/>
        <v>65.890956462589941</v>
      </c>
      <c r="V42">
        <f t="shared" si="19"/>
        <v>35.01962146599999</v>
      </c>
      <c r="W42">
        <f t="shared" si="19"/>
        <v>128.99999999800008</v>
      </c>
      <c r="X42">
        <f t="shared" si="20"/>
        <v>104.97</v>
      </c>
      <c r="Y42">
        <f t="shared" si="21"/>
        <v>12.430000000000007</v>
      </c>
      <c r="Z42">
        <f t="shared" si="21"/>
        <v>12.450000000000017</v>
      </c>
      <c r="AA42">
        <f t="shared" si="22"/>
        <v>98.086007000000023</v>
      </c>
      <c r="AB42">
        <f t="shared" si="23"/>
        <v>228.90644900000004</v>
      </c>
      <c r="AC42">
        <f t="shared" si="23"/>
        <v>328.04031899999995</v>
      </c>
      <c r="AD42">
        <f t="shared" si="24"/>
        <v>83.844779679117011</v>
      </c>
      <c r="AE42">
        <f t="shared" si="25"/>
        <v>225.523097603987</v>
      </c>
      <c r="AF42">
        <f t="shared" si="25"/>
        <v>102.83750677185998</v>
      </c>
      <c r="AG42">
        <f t="shared" si="26"/>
        <v>74.92552040745565</v>
      </c>
      <c r="AH42">
        <f t="shared" si="27"/>
        <v>7.5753955182310904</v>
      </c>
      <c r="AI42">
        <f t="shared" si="27"/>
        <v>114.5512930421109</v>
      </c>
      <c r="AJ42">
        <f t="shared" si="28"/>
        <v>65</v>
      </c>
      <c r="AK42">
        <f t="shared" si="29"/>
        <v>203</v>
      </c>
      <c r="AL42">
        <f t="shared" si="29"/>
        <v>478</v>
      </c>
    </row>
    <row r="43" spans="4:38" x14ac:dyDescent="0.35">
      <c r="D43" t="s">
        <v>13</v>
      </c>
      <c r="F43">
        <f t="shared" si="8"/>
        <v>33.643299999999996</v>
      </c>
      <c r="G43">
        <f t="shared" si="9"/>
        <v>31.457800000000006</v>
      </c>
      <c r="H43">
        <f t="shared" si="9"/>
        <v>29.443899999999999</v>
      </c>
      <c r="I43">
        <f t="shared" si="10"/>
        <v>-33</v>
      </c>
      <c r="J43">
        <f t="shared" si="11"/>
        <v>0</v>
      </c>
      <c r="K43">
        <f t="shared" si="11"/>
        <v>0</v>
      </c>
      <c r="L43">
        <f t="shared" si="12"/>
        <v>-18.43990125629707</v>
      </c>
      <c r="M43">
        <f t="shared" ref="M43:N43" si="52">M16-L16</f>
        <v>11.814571569517943</v>
      </c>
      <c r="N43">
        <f t="shared" si="52"/>
        <v>17.093630459046395</v>
      </c>
      <c r="O43">
        <f t="shared" si="14"/>
        <v>-33</v>
      </c>
      <c r="P43">
        <f t="shared" ref="P43:Q43" si="53">P16-O16</f>
        <v>0</v>
      </c>
      <c r="Q43">
        <f t="shared" si="53"/>
        <v>0</v>
      </c>
      <c r="R43">
        <f t="shared" si="16"/>
        <v>-33</v>
      </c>
      <c r="S43">
        <f t="shared" si="17"/>
        <v>74.192512516903506</v>
      </c>
      <c r="T43">
        <f t="shared" si="17"/>
        <v>19.963764359453293</v>
      </c>
      <c r="U43">
        <f t="shared" si="18"/>
        <v>-33</v>
      </c>
      <c r="V43">
        <f t="shared" si="19"/>
        <v>0</v>
      </c>
      <c r="W43">
        <f t="shared" si="19"/>
        <v>0</v>
      </c>
      <c r="X43" t="e">
        <f t="shared" si="20"/>
        <v>#VALUE!</v>
      </c>
      <c r="Y43" t="e">
        <f t="shared" si="21"/>
        <v>#VALUE!</v>
      </c>
      <c r="Z43" t="e">
        <f t="shared" si="21"/>
        <v>#VALUE!</v>
      </c>
      <c r="AA43">
        <f t="shared" si="22"/>
        <v>29.022255000000001</v>
      </c>
      <c r="AB43">
        <f t="shared" si="23"/>
        <v>52.011139</v>
      </c>
      <c r="AC43">
        <f t="shared" si="23"/>
        <v>18.545067000000003</v>
      </c>
      <c r="AD43">
        <f t="shared" si="24"/>
        <v>14.258272727272697</v>
      </c>
      <c r="AE43">
        <f t="shared" si="25"/>
        <v>49.072363636363605</v>
      </c>
      <c r="AF43">
        <f t="shared" si="25"/>
        <v>34.64404545454471</v>
      </c>
      <c r="AG43">
        <f t="shared" si="26"/>
        <v>31.613914515791791</v>
      </c>
      <c r="AH43">
        <f t="shared" si="27"/>
        <v>33.747078291097694</v>
      </c>
      <c r="AI43">
        <f t="shared" si="27"/>
        <v>24.887421588484059</v>
      </c>
      <c r="AJ43">
        <f t="shared" si="28"/>
        <v>52.5</v>
      </c>
      <c r="AK43">
        <f t="shared" si="29"/>
        <v>44.5</v>
      </c>
      <c r="AL43">
        <f t="shared" si="29"/>
        <v>37</v>
      </c>
    </row>
    <row r="44" spans="4:38" x14ac:dyDescent="0.35">
      <c r="D44" t="s">
        <v>14</v>
      </c>
      <c r="F44">
        <f t="shared" si="8"/>
        <v>0</v>
      </c>
      <c r="G44">
        <f t="shared" si="9"/>
        <v>0</v>
      </c>
      <c r="H44">
        <f t="shared" si="9"/>
        <v>0</v>
      </c>
      <c r="I44">
        <f t="shared" si="10"/>
        <v>0</v>
      </c>
      <c r="J44">
        <f t="shared" si="11"/>
        <v>2.8877554667964938</v>
      </c>
      <c r="K44">
        <f t="shared" si="11"/>
        <v>4.0608543781682549E-2</v>
      </c>
      <c r="L44">
        <f t="shared" si="12"/>
        <v>0</v>
      </c>
      <c r="M44">
        <f t="shared" ref="M44:N44" si="54">M17-L17</f>
        <v>0</v>
      </c>
      <c r="N44">
        <f t="shared" si="54"/>
        <v>0</v>
      </c>
      <c r="O44">
        <f t="shared" si="14"/>
        <v>0</v>
      </c>
      <c r="P44">
        <f t="shared" ref="P44:Q44" si="55">P17-O17</f>
        <v>0</v>
      </c>
      <c r="Q44">
        <f t="shared" si="55"/>
        <v>0</v>
      </c>
      <c r="R44">
        <f t="shared" si="16"/>
        <v>0</v>
      </c>
      <c r="S44">
        <f t="shared" si="17"/>
        <v>0</v>
      </c>
      <c r="T44">
        <f t="shared" si="17"/>
        <v>0</v>
      </c>
      <c r="U44">
        <f t="shared" si="18"/>
        <v>0</v>
      </c>
      <c r="V44">
        <f t="shared" si="19"/>
        <v>0</v>
      </c>
      <c r="W44">
        <f t="shared" si="19"/>
        <v>0</v>
      </c>
      <c r="X44" t="e">
        <f t="shared" si="20"/>
        <v>#VALUE!</v>
      </c>
      <c r="Y44" t="e">
        <f t="shared" si="21"/>
        <v>#VALUE!</v>
      </c>
      <c r="Z44" t="e">
        <f t="shared" si="21"/>
        <v>#VALUE!</v>
      </c>
      <c r="AA44">
        <f t="shared" si="22"/>
        <v>0</v>
      </c>
      <c r="AB44">
        <f t="shared" si="23"/>
        <v>0</v>
      </c>
      <c r="AC44">
        <f t="shared" si="23"/>
        <v>0</v>
      </c>
      <c r="AD44">
        <f t="shared" si="24"/>
        <v>0</v>
      </c>
      <c r="AE44">
        <f t="shared" si="25"/>
        <v>0</v>
      </c>
      <c r="AF44">
        <f t="shared" si="25"/>
        <v>0</v>
      </c>
      <c r="AG44">
        <f t="shared" si="26"/>
        <v>9.8948978021159285E-7</v>
      </c>
      <c r="AH44">
        <f t="shared" si="27"/>
        <v>2.2836253477716825E-2</v>
      </c>
      <c r="AI44">
        <f t="shared" si="27"/>
        <v>3.7689950919961301E-7</v>
      </c>
      <c r="AJ44">
        <f t="shared" si="28"/>
        <v>0</v>
      </c>
      <c r="AK44">
        <f t="shared" si="29"/>
        <v>0</v>
      </c>
      <c r="AL44">
        <f t="shared" si="29"/>
        <v>0</v>
      </c>
    </row>
    <row r="45" spans="4:38" x14ac:dyDescent="0.35">
      <c r="D45" t="s">
        <v>15</v>
      </c>
      <c r="F45">
        <f t="shared" si="8"/>
        <v>-13.4983</v>
      </c>
      <c r="G45">
        <f t="shared" si="9"/>
        <v>47.320999999999998</v>
      </c>
      <c r="H45">
        <f t="shared" si="9"/>
        <v>62.459299999999999</v>
      </c>
      <c r="I45">
        <f t="shared" si="10"/>
        <v>-27.8</v>
      </c>
      <c r="J45">
        <f t="shared" si="11"/>
        <v>108.8904512642908</v>
      </c>
      <c r="K45">
        <f t="shared" si="11"/>
        <v>30.842194901878187</v>
      </c>
      <c r="L45">
        <f t="shared" si="12"/>
        <v>-23.532826519794572</v>
      </c>
      <c r="M45">
        <f t="shared" ref="M45:N45" si="56">M18-L18</f>
        <v>9.6204743471927401</v>
      </c>
      <c r="N45">
        <f t="shared" si="56"/>
        <v>2.7645074320325627</v>
      </c>
      <c r="O45">
        <f t="shared" si="14"/>
        <v>10.249981622604377</v>
      </c>
      <c r="P45">
        <f t="shared" ref="P45:Q45" si="57">P18-O18</f>
        <v>9.3651377913007181</v>
      </c>
      <c r="Q45">
        <f t="shared" si="57"/>
        <v>8.3298456876676354</v>
      </c>
      <c r="R45">
        <f t="shared" si="16"/>
        <v>-27.8</v>
      </c>
      <c r="S45">
        <f t="shared" si="17"/>
        <v>91.051013380000001</v>
      </c>
      <c r="T45">
        <f t="shared" si="17"/>
        <v>30.160067210999983</v>
      </c>
      <c r="U45">
        <f t="shared" si="18"/>
        <v>-1.2328431009999967</v>
      </c>
      <c r="V45">
        <f t="shared" si="19"/>
        <v>18.689638131999992</v>
      </c>
      <c r="W45">
        <f t="shared" si="19"/>
        <v>64.499999999999986</v>
      </c>
      <c r="X45">
        <f t="shared" si="20"/>
        <v>5.0400000000000027</v>
      </c>
      <c r="Y45">
        <f t="shared" si="21"/>
        <v>1.1199999999999974</v>
      </c>
      <c r="Z45">
        <f t="shared" si="21"/>
        <v>1.4499999999999957</v>
      </c>
      <c r="AA45">
        <f t="shared" si="22"/>
        <v>16.594252999999998</v>
      </c>
      <c r="AB45">
        <f t="shared" si="23"/>
        <v>38.160919</v>
      </c>
      <c r="AC45">
        <f t="shared" si="23"/>
        <v>33.560246000000006</v>
      </c>
      <c r="AD45">
        <f t="shared" si="24"/>
        <v>8.9790256734287972</v>
      </c>
      <c r="AE45">
        <f t="shared" si="25"/>
        <v>75.260236954019206</v>
      </c>
      <c r="AF45">
        <f t="shared" si="25"/>
        <v>71.005589048746018</v>
      </c>
      <c r="AG45">
        <f t="shared" si="26"/>
        <v>22.594700359051568</v>
      </c>
      <c r="AH45">
        <f t="shared" si="27"/>
        <v>22.008319634445968</v>
      </c>
      <c r="AI45">
        <f t="shared" si="27"/>
        <v>82.372271089927949</v>
      </c>
      <c r="AJ45">
        <f t="shared" si="28"/>
        <v>4.1999999999999993</v>
      </c>
      <c r="AK45">
        <f t="shared" si="29"/>
        <v>59</v>
      </c>
      <c r="AL45">
        <f t="shared" si="29"/>
        <v>189</v>
      </c>
    </row>
    <row r="46" spans="4:38" x14ac:dyDescent="0.35">
      <c r="D46" t="s">
        <v>46</v>
      </c>
      <c r="F46">
        <f t="shared" si="8"/>
        <v>26.515999999999998</v>
      </c>
      <c r="G46">
        <f t="shared" si="9"/>
        <v>8.9000000000002188E-2</v>
      </c>
      <c r="H46">
        <f t="shared" si="9"/>
        <v>0.23399999999999821</v>
      </c>
      <c r="I46">
        <f>I19-E19</f>
        <v>0</v>
      </c>
      <c r="J46">
        <f>J19-I19</f>
        <v>45.703075313994425</v>
      </c>
      <c r="K46">
        <f>K19-J19</f>
        <v>-5.2476147278756784</v>
      </c>
      <c r="L46">
        <f>L19-E19</f>
        <v>6.9255594521028101</v>
      </c>
      <c r="M46">
        <f t="shared" ref="M46:N46" si="58">M19-L19</f>
        <v>1.6651767653815792</v>
      </c>
      <c r="N46">
        <f t="shared" si="58"/>
        <v>-1.4569134914495194</v>
      </c>
      <c r="O46">
        <f t="shared" si="14"/>
        <v>30.017980000000001</v>
      </c>
      <c r="P46">
        <f t="shared" ref="P46" si="59">P19-O19</f>
        <v>-0.6147999999999989</v>
      </c>
      <c r="Q46">
        <f>Q19-P19</f>
        <v>-0.23781000000000319</v>
      </c>
      <c r="R46">
        <f>R19-E19</f>
        <v>0</v>
      </c>
      <c r="S46">
        <f>S19-R19</f>
        <v>6.9493</v>
      </c>
      <c r="T46">
        <f t="shared" si="17"/>
        <v>0</v>
      </c>
      <c r="U46">
        <f t="shared" si="18"/>
        <v>0</v>
      </c>
      <c r="V46">
        <f t="shared" si="19"/>
        <v>0</v>
      </c>
      <c r="W46">
        <f>W19-V19</f>
        <v>0</v>
      </c>
      <c r="X46">
        <f t="shared" si="20"/>
        <v>3.89</v>
      </c>
      <c r="Y46">
        <f t="shared" si="21"/>
        <v>0</v>
      </c>
      <c r="Z46">
        <f>Z19-Y19</f>
        <v>0</v>
      </c>
      <c r="AA46">
        <f t="shared" si="22"/>
        <v>0.26047300000000001</v>
      </c>
      <c r="AB46">
        <f t="shared" si="23"/>
        <v>0</v>
      </c>
      <c r="AC46">
        <f t="shared" si="23"/>
        <v>0.159555</v>
      </c>
      <c r="AD46">
        <f t="shared" si="24"/>
        <v>70.056819956654493</v>
      </c>
      <c r="AE46">
        <f t="shared" si="25"/>
        <v>-8.7692217348992898</v>
      </c>
      <c r="AF46">
        <f t="shared" si="25"/>
        <v>-6.0189124440515016</v>
      </c>
      <c r="AG46">
        <f t="shared" si="26"/>
        <v>0</v>
      </c>
      <c r="AH46">
        <f>AH19-AG19</f>
        <v>0</v>
      </c>
      <c r="AI46">
        <f t="shared" ref="AI46" si="60">AI19-AH19</f>
        <v>0</v>
      </c>
      <c r="AJ46">
        <f t="shared" si="28"/>
        <v>57</v>
      </c>
      <c r="AK46">
        <f t="shared" si="29"/>
        <v>-39</v>
      </c>
      <c r="AL46">
        <f t="shared" si="29"/>
        <v>-9</v>
      </c>
    </row>
    <row r="59" spans="4:52" x14ac:dyDescent="0.35">
      <c r="D59" t="s">
        <v>130</v>
      </c>
      <c r="AN59" t="s">
        <v>131</v>
      </c>
      <c r="AU59" t="s">
        <v>138</v>
      </c>
    </row>
    <row r="60" spans="4:52" x14ac:dyDescent="0.35">
      <c r="E60">
        <f>E1</f>
        <v>2021</v>
      </c>
      <c r="F60" t="str">
        <f t="shared" ref="F60:AJ60" si="61">F1</f>
        <v>EPS</v>
      </c>
      <c r="I60" t="str">
        <f t="shared" si="61"/>
        <v>E4ST</v>
      </c>
      <c r="L60" t="str">
        <f t="shared" si="61"/>
        <v>GCAM</v>
      </c>
      <c r="O60" t="str">
        <f t="shared" si="61"/>
        <v>Haiku</v>
      </c>
      <c r="R60" t="str">
        <f t="shared" si="61"/>
        <v>IPM-E</v>
      </c>
      <c r="U60" t="str">
        <f t="shared" si="61"/>
        <v>IPM-N</v>
      </c>
      <c r="X60" t="str">
        <f t="shared" si="61"/>
        <v>MARKAL</v>
      </c>
      <c r="AA60" t="str">
        <f t="shared" si="61"/>
        <v>NEMS-RHG</v>
      </c>
      <c r="AD60" t="str">
        <f t="shared" si="61"/>
        <v>ReEDS</v>
      </c>
      <c r="AG60" t="str">
        <f t="shared" si="61"/>
        <v>REGEN</v>
      </c>
      <c r="AJ60" t="str">
        <f t="shared" si="61"/>
        <v>RIO</v>
      </c>
      <c r="AN60" s="1"/>
      <c r="AO60" s="1"/>
      <c r="AP60">
        <v>2021</v>
      </c>
      <c r="AQ60">
        <v>2025</v>
      </c>
      <c r="AR60">
        <v>2030</v>
      </c>
      <c r="AS60">
        <v>2035</v>
      </c>
      <c r="AW60">
        <f>AP60</f>
        <v>2021</v>
      </c>
      <c r="AX60">
        <f t="shared" ref="AX60:AZ60" si="62">AQ60</f>
        <v>2025</v>
      </c>
      <c r="AY60">
        <f t="shared" si="62"/>
        <v>2030</v>
      </c>
      <c r="AZ60">
        <f t="shared" si="62"/>
        <v>2035</v>
      </c>
    </row>
    <row r="61" spans="4:52" x14ac:dyDescent="0.35">
      <c r="F61">
        <f t="shared" ref="F61:AL61" si="63">F2</f>
        <v>2025</v>
      </c>
      <c r="G61">
        <f t="shared" si="63"/>
        <v>2030</v>
      </c>
      <c r="H61">
        <f t="shared" si="63"/>
        <v>2035</v>
      </c>
      <c r="I61">
        <f t="shared" si="63"/>
        <v>2025</v>
      </c>
      <c r="J61">
        <f t="shared" si="63"/>
        <v>2030</v>
      </c>
      <c r="K61">
        <f t="shared" si="63"/>
        <v>2035</v>
      </c>
      <c r="L61">
        <f t="shared" si="63"/>
        <v>2025</v>
      </c>
      <c r="M61">
        <f t="shared" si="63"/>
        <v>2030</v>
      </c>
      <c r="N61">
        <f t="shared" si="63"/>
        <v>2035</v>
      </c>
      <c r="O61">
        <f t="shared" si="63"/>
        <v>2025</v>
      </c>
      <c r="P61">
        <f t="shared" si="63"/>
        <v>2030</v>
      </c>
      <c r="Q61">
        <f t="shared" si="63"/>
        <v>2035</v>
      </c>
      <c r="R61">
        <f t="shared" si="63"/>
        <v>2025</v>
      </c>
      <c r="S61">
        <f t="shared" si="63"/>
        <v>2030</v>
      </c>
      <c r="T61">
        <f t="shared" si="63"/>
        <v>2035</v>
      </c>
      <c r="U61">
        <f t="shared" si="63"/>
        <v>2025</v>
      </c>
      <c r="V61">
        <f t="shared" si="63"/>
        <v>2030</v>
      </c>
      <c r="W61">
        <f t="shared" si="63"/>
        <v>2035</v>
      </c>
      <c r="X61">
        <f t="shared" si="63"/>
        <v>2025</v>
      </c>
      <c r="Y61">
        <f t="shared" si="63"/>
        <v>2030</v>
      </c>
      <c r="Z61">
        <f t="shared" si="63"/>
        <v>2035</v>
      </c>
      <c r="AA61">
        <f t="shared" si="63"/>
        <v>2025</v>
      </c>
      <c r="AB61">
        <f t="shared" si="63"/>
        <v>2030</v>
      </c>
      <c r="AC61">
        <f t="shared" si="63"/>
        <v>2035</v>
      </c>
      <c r="AD61">
        <f t="shared" si="63"/>
        <v>2025</v>
      </c>
      <c r="AE61">
        <f t="shared" si="63"/>
        <v>2030</v>
      </c>
      <c r="AF61">
        <f t="shared" si="63"/>
        <v>2035</v>
      </c>
      <c r="AG61">
        <f t="shared" si="63"/>
        <v>2025</v>
      </c>
      <c r="AH61">
        <f t="shared" si="63"/>
        <v>2030</v>
      </c>
      <c r="AI61">
        <f t="shared" si="63"/>
        <v>2035</v>
      </c>
      <c r="AJ61">
        <f t="shared" si="63"/>
        <v>2025</v>
      </c>
      <c r="AK61">
        <f t="shared" si="63"/>
        <v>2030</v>
      </c>
      <c r="AL61">
        <f t="shared" si="63"/>
        <v>2035</v>
      </c>
      <c r="AN61" t="s">
        <v>105</v>
      </c>
      <c r="AO61" t="s">
        <v>56</v>
      </c>
      <c r="AP61" s="19">
        <f>E69</f>
        <v>0.6418940397998758</v>
      </c>
      <c r="AQ61" s="17">
        <f>'Cap Ref'!F69</f>
        <v>0.52016988163190481</v>
      </c>
      <c r="AR61" s="17">
        <f>'Cap Ref'!G69</f>
        <v>0.54089913967962422</v>
      </c>
      <c r="AS61" s="17">
        <f>'Cap Ref'!H69</f>
        <v>0.54574187571255817</v>
      </c>
      <c r="AU61" t="str">
        <f>AN61</f>
        <v>Reference</v>
      </c>
      <c r="AV61" t="str">
        <f>AO61</f>
        <v>EPS-EI</v>
      </c>
      <c r="AW61" s="17">
        <f>E67</f>
        <v>0.48962581477221234</v>
      </c>
      <c r="AX61" s="17">
        <f>'Cap Ref'!F67</f>
        <v>0.42184336498709013</v>
      </c>
      <c r="AY61" s="17">
        <f>'Cap Ref'!G67</f>
        <v>0.40424687836173628</v>
      </c>
      <c r="AZ61" s="17">
        <f>'Cap Ref'!H67</f>
        <v>0.40750504978562246</v>
      </c>
    </row>
    <row r="62" spans="4:52" x14ac:dyDescent="0.35">
      <c r="D62" t="str">
        <f>D3</f>
        <v>Nuclear Existing</v>
      </c>
      <c r="E62" s="37">
        <f>'Gen IRA'!E3/('Cap IRA'!E3*8760/1000)</f>
        <v>0.9299768103468885</v>
      </c>
      <c r="F62" s="37">
        <f>'Gen IRA'!F3/('Cap IRA'!F3*8760/1000)</f>
        <v>0.92399998252609417</v>
      </c>
      <c r="G62" s="37">
        <f>'Gen IRA'!G3/('Cap IRA'!G3*8760/1000)</f>
        <v>0.92399998252609417</v>
      </c>
      <c r="H62" s="37">
        <f>'Gen IRA'!H3/('Cap IRA'!H3*8760/1000)</f>
        <v>0.92399953480970032</v>
      </c>
      <c r="I62" s="37" t="e">
        <f>'Gen IRA'!I3/('Cap IRA'!I3*8760/1000)</f>
        <v>#DIV/0!</v>
      </c>
      <c r="J62" s="37">
        <f>'Gen IRA'!J3/('Cap IRA'!J3*8760/1000)</f>
        <v>0.92299998982414067</v>
      </c>
      <c r="K62" s="37">
        <f>'Gen IRA'!K3/('Cap IRA'!K3*8760/1000)</f>
        <v>0.92299997511953047</v>
      </c>
      <c r="L62" s="37">
        <f>'Gen IRA'!L3/('Cap IRA'!L3*8760/1000)</f>
        <v>0.88977042346310209</v>
      </c>
      <c r="M62" s="37">
        <f>'Gen IRA'!M3/('Cap IRA'!M3*8760/1000)</f>
        <v>0.89045287523222916</v>
      </c>
      <c r="N62" s="37">
        <f>'Gen IRA'!N3/('Cap IRA'!N3*8760/1000)</f>
        <v>0.89113532700135578</v>
      </c>
      <c r="O62" s="37">
        <f>'Gen IRA'!O3/('Cap IRA'!O3*8760/1000)</f>
        <v>0.88585225047196126</v>
      </c>
      <c r="P62" s="37">
        <f>'Gen IRA'!P3/('Cap IRA'!P3*8760/1000)</f>
        <v>0.88686852520304527</v>
      </c>
      <c r="Q62" s="37">
        <f>'Gen IRA'!Q3/('Cap IRA'!Q3*8760/1000)</f>
        <v>0.88735304536123261</v>
      </c>
      <c r="R62" s="37" t="e">
        <f>'Gen IRA'!R3/('Cap IRA'!R3*8760/1000)</f>
        <v>#DIV/0!</v>
      </c>
      <c r="S62" s="37">
        <f>'Gen IRA'!S3/('Cap IRA'!S3*8760/1000)</f>
        <v>0.91179849229889554</v>
      </c>
      <c r="T62" s="37">
        <f>'Gen IRA'!T3/('Cap IRA'!T3*8760/1000)</f>
        <v>0.90195323354533119</v>
      </c>
      <c r="U62" s="37">
        <f>'Gen IRA'!U3/('Cap IRA'!U3*8760/1000)</f>
        <v>0.90559362021184597</v>
      </c>
      <c r="V62" s="37">
        <f>'Gen IRA'!V3/('Cap IRA'!V3*8760/1000)</f>
        <v>0.90939680797140099</v>
      </c>
      <c r="W62" s="37">
        <f>'Gen IRA'!W3/('Cap IRA'!W3*8760/1000)</f>
        <v>0.92139695804123567</v>
      </c>
      <c r="X62" s="37">
        <f>'Gen IRA'!X3/('Cap IRA'!X3*8760/1000)</f>
        <v>0.94260171948997151</v>
      </c>
      <c r="Y62" s="37">
        <f>'Gen IRA'!Y3/('Cap IRA'!Y3*8760/1000)</f>
        <v>0.95003071792372074</v>
      </c>
      <c r="Z62" s="37">
        <f>'Gen IRA'!Z3/('Cap IRA'!Z3*8760/1000)</f>
        <v>0.95003071792372074</v>
      </c>
      <c r="AA62" s="37">
        <f>'Gen IRA'!AA3/('Cap IRA'!AA3*8760/1000)</f>
        <v>0.92943345611786232</v>
      </c>
      <c r="AB62" s="37">
        <f>'Gen IRA'!AB3/('Cap IRA'!AB3*8760/1000)</f>
        <v>0.90579980819977302</v>
      </c>
      <c r="AC62" s="37">
        <f>'Gen IRA'!AC3/('Cap IRA'!AC3*8760/1000)</f>
        <v>0.92468193545510236</v>
      </c>
      <c r="AD62" s="37">
        <f>'Gen IRA'!AD3/('Cap IRA'!AD3*8760/1000)</f>
        <v>0.91878386738572182</v>
      </c>
      <c r="AE62" s="37">
        <f>'Gen IRA'!AE3/('Cap IRA'!AE3*8760/1000)</f>
        <v>0.89003032007456229</v>
      </c>
      <c r="AF62" s="37">
        <f>'Gen IRA'!AF3/('Cap IRA'!AF3*8760/1000)</f>
        <v>0.87840770910337285</v>
      </c>
      <c r="AG62" s="37">
        <f>'Gen IRA'!AG3/('Cap IRA'!AG3*8760/1000)</f>
        <v>0.92720106602022567</v>
      </c>
      <c r="AH62" s="37">
        <f>'Gen IRA'!AH3/('Cap IRA'!AH3*8760/1000)</f>
        <v>0.92612113621800207</v>
      </c>
      <c r="AI62" s="37">
        <f>'Gen IRA'!AI3/('Cap IRA'!AI3*8760/1000)</f>
        <v>0.90176361070429278</v>
      </c>
      <c r="AJ62" s="37">
        <f>'Gen IRA'!AJ3/('Cap IRA'!AJ3*8760/1000)</f>
        <v>0.9512937595129376</v>
      </c>
      <c r="AK62" s="37">
        <f>'Gen IRA'!AK3/('Cap IRA'!AK3*8760/1000)</f>
        <v>0.94929103580869978</v>
      </c>
      <c r="AL62" s="37">
        <f>'Gen IRA'!AL3/('Cap IRA'!AL3*8760/1000)</f>
        <v>0.95088895365782566</v>
      </c>
      <c r="AO62" t="s">
        <v>112</v>
      </c>
      <c r="AP62" s="19">
        <f>AP61</f>
        <v>0.6418940397998758</v>
      </c>
      <c r="AQ62" s="17"/>
      <c r="AR62" s="17">
        <f>'Cap Ref'!J69</f>
        <v>0.44924908648888212</v>
      </c>
      <c r="AS62" s="17">
        <f>'Cap Ref'!K69</f>
        <v>0.4291479074734732</v>
      </c>
      <c r="AV62" t="str">
        <f t="shared" ref="AV62:AV82" si="64">AO62</f>
        <v>E4ST-RFF</v>
      </c>
      <c r="AW62" s="17">
        <f>AW61</f>
        <v>0.48962581477221234</v>
      </c>
      <c r="AX62" s="17"/>
      <c r="AY62" s="17">
        <f>'Cap Ref'!J67</f>
        <v>0.75983122426812433</v>
      </c>
      <c r="AZ62" s="17">
        <f>'Cap Ref'!K67</f>
        <v>0.74456287290167111</v>
      </c>
    </row>
    <row r="63" spans="4:52" x14ac:dyDescent="0.35">
      <c r="D63" t="str">
        <f t="shared" ref="D63:D74" si="65">D4</f>
        <v>Nuclear New</v>
      </c>
      <c r="E63" s="37" t="e">
        <f>'Gen IRA'!E4/('Cap IRA'!E4*8760/1000)</f>
        <v>#DIV/0!</v>
      </c>
      <c r="F63" s="37">
        <f>'Gen IRA'!F4/('Cap IRA'!F4*8760/1000)</f>
        <v>0.92399923896499225</v>
      </c>
      <c r="G63" s="37">
        <f>'Gen IRA'!G4/('Cap IRA'!G4*8760/1000)</f>
        <v>0.92400114155251156</v>
      </c>
      <c r="H63" s="37">
        <f>'Gen IRA'!H4/('Cap IRA'!H4*8760/1000)</f>
        <v>0.92400114155251156</v>
      </c>
      <c r="I63" s="37" t="e">
        <f>'Gen IRA'!I4/('Cap IRA'!I4*8760/1000)</f>
        <v>#DIV/0!</v>
      </c>
      <c r="J63" s="37">
        <f>'Gen IRA'!J4/('Cap IRA'!J4*8760/1000)</f>
        <v>0.58190195627711938</v>
      </c>
      <c r="K63" s="37">
        <f>'Gen IRA'!K4/('Cap IRA'!K4*8760/1000)</f>
        <v>0.56177167103738213</v>
      </c>
      <c r="L63" s="37" t="e">
        <f>'Gen IRA'!L4/('Cap IRA'!L4*8760/1000)</f>
        <v>#DIV/0!</v>
      </c>
      <c r="M63" s="37" t="e">
        <f>'Gen IRA'!M4/('Cap IRA'!M4*8760/1000)</f>
        <v>#DIV/0!</v>
      </c>
      <c r="N63" s="37" t="e">
        <f>'Gen IRA'!N4/('Cap IRA'!N4*8760/1000)</f>
        <v>#DIV/0!</v>
      </c>
      <c r="O63" s="37" t="e">
        <f>'Gen IRA'!O4/('Cap IRA'!O4*8760/1000)</f>
        <v>#VALUE!</v>
      </c>
      <c r="P63" s="37" t="e">
        <f>'Gen IRA'!P4/('Cap IRA'!P4*8760/1000)</f>
        <v>#VALUE!</v>
      </c>
      <c r="Q63" s="37" t="e">
        <f>'Gen IRA'!Q4/('Cap IRA'!Q4*8760/1000)</f>
        <v>#VALUE!</v>
      </c>
      <c r="R63" s="37" t="e">
        <f>'Gen IRA'!R4/('Cap IRA'!R4*8760/1000)</f>
        <v>#DIV/0!</v>
      </c>
      <c r="S63" s="37" t="e">
        <f>'Gen IRA'!S4/('Cap IRA'!S4*8760/1000)</f>
        <v>#DIV/0!</v>
      </c>
      <c r="T63" s="37" t="e">
        <f>'Gen IRA'!T4/('Cap IRA'!T4*8760/1000)</f>
        <v>#DIV/0!</v>
      </c>
      <c r="U63" s="37" t="e">
        <f>'Gen IRA'!U4/('Cap IRA'!U4*8760/1000)</f>
        <v>#DIV/0!</v>
      </c>
      <c r="V63" s="37" t="e">
        <f>'Gen IRA'!V4/('Cap IRA'!V4*8760/1000)</f>
        <v>#DIV/0!</v>
      </c>
      <c r="W63" s="37" t="e">
        <f>'Gen IRA'!W4/('Cap IRA'!W4*8760/1000)</f>
        <v>#DIV/0!</v>
      </c>
      <c r="X63" s="37" t="e">
        <f>'Gen IRA'!X4/('Cap IRA'!X4*8760/1000)</f>
        <v>#DIV/0!</v>
      </c>
      <c r="Y63" s="37" t="e">
        <f>'Gen IRA'!Y4/('Cap IRA'!Y4*8760/1000)</f>
        <v>#DIV/0!</v>
      </c>
      <c r="Z63" s="37" t="e">
        <f>'Gen IRA'!Z4/('Cap IRA'!Z4*8760/1000)</f>
        <v>#DIV/0!</v>
      </c>
      <c r="AA63" s="37" t="e">
        <f>'Gen IRA'!AA4/('Cap IRA'!AA4*8760/1000)</f>
        <v>#DIV/0!</v>
      </c>
      <c r="AB63" s="37" t="e">
        <f>'Gen IRA'!AB4/('Cap IRA'!AB4*8760/1000)</f>
        <v>#DIV/0!</v>
      </c>
      <c r="AC63" s="37" t="e">
        <f>'Gen IRA'!AC4/('Cap IRA'!AC4*8760/1000)</f>
        <v>#DIV/0!</v>
      </c>
      <c r="AD63" s="37" t="e">
        <f>'Gen IRA'!AD4/('Cap IRA'!AD4*8760/1000)</f>
        <v>#DIV/0!</v>
      </c>
      <c r="AE63" s="37" t="e">
        <f>'Gen IRA'!AE4/('Cap IRA'!AE4*8760/1000)</f>
        <v>#DIV/0!</v>
      </c>
      <c r="AF63" s="37" t="e">
        <f>'Gen IRA'!AF4/('Cap IRA'!AF4*8760/1000)</f>
        <v>#DIV/0!</v>
      </c>
      <c r="AG63" s="37">
        <f>'Gen IRA'!AG4/('Cap IRA'!AG4*8760/1000)</f>
        <v>0.9299457879303904</v>
      </c>
      <c r="AH63" s="37">
        <f>'Gen IRA'!AH4/('Cap IRA'!AH4*8760/1000)</f>
        <v>0.93103415323850169</v>
      </c>
      <c r="AI63" s="37">
        <f>'Gen IRA'!AI4/('Cap IRA'!AI4*8760/1000)</f>
        <v>0.90631948622132941</v>
      </c>
      <c r="AJ63" s="37" t="e">
        <f>'Gen IRA'!AJ4/('Cap IRA'!AJ4*8760/1000)</f>
        <v>#DIV/0!</v>
      </c>
      <c r="AK63" s="37">
        <f>'Gen IRA'!AK4/('Cap IRA'!AK4*8760/1000)</f>
        <v>0.45662100456621008</v>
      </c>
      <c r="AL63" s="37">
        <f>'Gen IRA'!AL4/('Cap IRA'!AL4*8760/1000)</f>
        <v>0.45662100456621008</v>
      </c>
      <c r="AO63" t="s">
        <v>98</v>
      </c>
      <c r="AP63" s="19">
        <f t="shared" ref="AP63:AP82" si="66">AP62</f>
        <v>0.6418940397998758</v>
      </c>
      <c r="AQ63" s="17">
        <f>'Cap Ref'!L69</f>
        <v>0.42854846949089437</v>
      </c>
      <c r="AR63" s="17">
        <f>'Cap Ref'!M69</f>
        <v>0.43970172079658654</v>
      </c>
      <c r="AS63" s="17">
        <f>'Cap Ref'!N69</f>
        <v>0.4799454708134836</v>
      </c>
      <c r="AV63" t="str">
        <f t="shared" si="64"/>
        <v>GCAM-CGS</v>
      </c>
      <c r="AW63" s="17">
        <f t="shared" ref="AW63:AW82" si="67">AW62</f>
        <v>0.48962581477221234</v>
      </c>
      <c r="AX63" s="17">
        <f>'Cap Ref'!L67</f>
        <v>0.37844860306447614</v>
      </c>
      <c r="AY63" s="17">
        <f>'Cap Ref'!M67</f>
        <v>0.3782881471641017</v>
      </c>
      <c r="AZ63" s="17">
        <f>'Cap Ref'!N67</f>
        <v>0.37861585366186823</v>
      </c>
    </row>
    <row r="64" spans="4:52" x14ac:dyDescent="0.35">
      <c r="D64" t="str">
        <f t="shared" si="65"/>
        <v>Hydro</v>
      </c>
      <c r="E64" s="37">
        <f>'Gen IRA'!E5/('Cap IRA'!E5*8760/1000)</f>
        <v>0.37100456621004568</v>
      </c>
      <c r="F64" s="37">
        <f>'Gen IRA'!F5/('Cap IRA'!F5*8760/1000)</f>
        <v>0.40725255178553343</v>
      </c>
      <c r="G64" s="37">
        <f>'Gen IRA'!G5/('Cap IRA'!G5*8760/1000)</f>
        <v>0.4072615587021049</v>
      </c>
      <c r="H64" s="37">
        <f>'Gen IRA'!H5/('Cap IRA'!H5*8760/1000)</f>
        <v>0.40726323886314442</v>
      </c>
      <c r="I64" s="37" t="e">
        <f>'Gen IRA'!I5/('Cap IRA'!I5*8760/1000)</f>
        <v>#DIV/0!</v>
      </c>
      <c r="J64" s="37">
        <f>'Gen IRA'!J5/('Cap IRA'!J5*8760/1000)</f>
        <v>0.36818478709105057</v>
      </c>
      <c r="K64" s="37">
        <f>'Gen IRA'!K5/('Cap IRA'!K5*8760/1000)</f>
        <v>0.36664910424579683</v>
      </c>
      <c r="L64" s="37">
        <f>'Gen IRA'!L5/('Cap IRA'!L5*8760/1000)</f>
        <v>0.31132680699484605</v>
      </c>
      <c r="M64" s="37">
        <f>'Gen IRA'!M5/('Cap IRA'!M5*8760/1000)</f>
        <v>0.31132680699484644</v>
      </c>
      <c r="N64" s="37">
        <f>'Gen IRA'!N5/('Cap IRA'!N5*8760/1000)</f>
        <v>0.31132680699484727</v>
      </c>
      <c r="O64" s="37">
        <f>'Gen IRA'!O5/('Cap IRA'!O5*8760/1000)</f>
        <v>0.42203195510581426</v>
      </c>
      <c r="P64" s="37">
        <f>'Gen IRA'!P5/('Cap IRA'!P5*8760/1000)</f>
        <v>0.4219108367573981</v>
      </c>
      <c r="Q64" s="37">
        <f>'Gen IRA'!Q5/('Cap IRA'!Q5*8760/1000)</f>
        <v>0.42114480443148411</v>
      </c>
      <c r="R64" s="37" t="e">
        <f>'Gen IRA'!R5/('Cap IRA'!R5*8760/1000)</f>
        <v>#DIV/0!</v>
      </c>
      <c r="S64" s="37">
        <f>'Gen IRA'!S5/('Cap IRA'!S5*8760/1000)</f>
        <v>0.4287207793507129</v>
      </c>
      <c r="T64" s="37">
        <f>'Gen IRA'!T5/('Cap IRA'!T5*8760/1000)</f>
        <v>0.44176597464586476</v>
      </c>
      <c r="U64" s="37">
        <f>'Gen IRA'!U5/('Cap IRA'!U5*8760/1000)</f>
        <v>0.33330005249637235</v>
      </c>
      <c r="V64" s="37">
        <f>'Gen IRA'!V5/('Cap IRA'!V5*8760/1000)</f>
        <v>0.34049029122475749</v>
      </c>
      <c r="W64" s="37">
        <f>'Gen IRA'!W5/('Cap IRA'!W5*8760/1000)</f>
        <v>0.33680932262636781</v>
      </c>
      <c r="X64" s="37">
        <f>'Gen IRA'!X5/('Cap IRA'!X5*8760/1000)</f>
        <v>0.41493009127785524</v>
      </c>
      <c r="Y64" s="37">
        <f>'Gen IRA'!Y5/('Cap IRA'!Y5*8760/1000)</f>
        <v>0.41493009127785524</v>
      </c>
      <c r="Z64" s="37">
        <f>'Gen IRA'!Z5/('Cap IRA'!Z5*8760/1000)</f>
        <v>0.41493009127785524</v>
      </c>
      <c r="AA64" s="37">
        <f>'Gen IRA'!AA5/('Cap IRA'!AA5*8760/1000)</f>
        <v>0.42990537929889927</v>
      </c>
      <c r="AB64" s="37">
        <f>'Gen IRA'!AB5/('Cap IRA'!AB5*8760/1000)</f>
        <v>0.41036580232971426</v>
      </c>
      <c r="AC64" s="37">
        <f>'Gen IRA'!AC5/('Cap IRA'!AC5*8760/1000)</f>
        <v>0.37356365141769765</v>
      </c>
      <c r="AD64" s="37">
        <f>'Gen IRA'!AD5/('Cap IRA'!AD5*8760/1000)</f>
        <v>0.4111043705434349</v>
      </c>
      <c r="AE64" s="37">
        <f>'Gen IRA'!AE5/('Cap IRA'!AE5*8760/1000)</f>
        <v>0.40934949712614754</v>
      </c>
      <c r="AF64" s="37">
        <f>'Gen IRA'!AF5/('Cap IRA'!AF5*8760/1000)</f>
        <v>0.40549151206657941</v>
      </c>
      <c r="AG64" s="37">
        <f>'Gen IRA'!AG5/('Cap IRA'!AG5*8760/1000)</f>
        <v>0.39277778775372585</v>
      </c>
      <c r="AH64" s="37">
        <f>'Gen IRA'!AH5/('Cap IRA'!AH5*8760/1000)</f>
        <v>0.39273235669872159</v>
      </c>
      <c r="AI64" s="37">
        <f>'Gen IRA'!AI5/('Cap IRA'!AI5*8760/1000)</f>
        <v>0.43306465316310833</v>
      </c>
      <c r="AJ64" s="37">
        <f>'Gen IRA'!AJ5/('Cap IRA'!AJ5*8760/1000)</f>
        <v>0.41177429876060012</v>
      </c>
      <c r="AK64" s="37">
        <f>'Gen IRA'!AK5/('Cap IRA'!AK5*8760/1000)</f>
        <v>0.39887187751813052</v>
      </c>
      <c r="AL64" s="37">
        <f>'Gen IRA'!AL5/('Cap IRA'!AL5*8760/1000)</f>
        <v>0.3666398066075745</v>
      </c>
      <c r="AO64" t="s">
        <v>67</v>
      </c>
      <c r="AP64" s="19">
        <f t="shared" si="66"/>
        <v>0.6418940397998758</v>
      </c>
      <c r="AQ64" s="17">
        <f>'Cap Ref'!O69</f>
        <v>0.17870876495389421</v>
      </c>
      <c r="AR64" s="17">
        <f>'Cap Ref'!P69</f>
        <v>0.21034811936063136</v>
      </c>
      <c r="AS64" s="17">
        <f>'Cap Ref'!Q69</f>
        <v>0.19606852934581392</v>
      </c>
      <c r="AV64" t="str">
        <f t="shared" si="64"/>
        <v>Haiku-RFF</v>
      </c>
      <c r="AW64" s="17">
        <f t="shared" si="67"/>
        <v>0.48962581477221234</v>
      </c>
      <c r="AX64" s="17">
        <f>'Cap Ref'!O67</f>
        <v>0.68198018744910616</v>
      </c>
      <c r="AY64" s="17">
        <f>'Cap Ref'!P67</f>
        <v>0.62760273176671122</v>
      </c>
      <c r="AZ64" s="17">
        <f>'Cap Ref'!Q67</f>
        <v>0.58457035543393954</v>
      </c>
    </row>
    <row r="65" spans="4:52" x14ac:dyDescent="0.35">
      <c r="D65" t="str">
        <f t="shared" si="65"/>
        <v>Bio/Other</v>
      </c>
      <c r="E65" s="37">
        <f>'Gen IRA'!E6/('Cap IRA'!E6*8760/1000)</f>
        <v>0.17244729427766442</v>
      </c>
      <c r="F65" s="37">
        <f>'Gen IRA'!F6/('Cap IRA'!F6*8760/1000)</f>
        <v>0.86414737836561162</v>
      </c>
      <c r="G65" s="37">
        <f>'Gen IRA'!G6/('Cap IRA'!G6*8760/1000)</f>
        <v>0.44087173100871729</v>
      </c>
      <c r="H65" s="37">
        <f>'Gen IRA'!H6/('Cap IRA'!H6*8760/1000)</f>
        <v>0.26233914487339144</v>
      </c>
      <c r="I65" s="37" t="e">
        <f>'Gen IRA'!I6/('Cap IRA'!I6*8760/1000)</f>
        <v>#DIV/0!</v>
      </c>
      <c r="J65" s="37">
        <f>'Gen IRA'!J6/('Cap IRA'!J6*8760/1000)</f>
        <v>0.59874077338870335</v>
      </c>
      <c r="K65" s="37">
        <f>'Gen IRA'!K6/('Cap IRA'!K6*8760/1000)</f>
        <v>0.60525569953929192</v>
      </c>
      <c r="L65" s="37">
        <f>'Gen IRA'!L6/('Cap IRA'!L6*8760/1000)</f>
        <v>0.25778329083175416</v>
      </c>
      <c r="M65" s="37">
        <f>'Gen IRA'!M6/('Cap IRA'!M6*8760/1000)</f>
        <v>0.26572285931249701</v>
      </c>
      <c r="N65" s="37">
        <f>'Gen IRA'!N6/('Cap IRA'!N6*8760/1000)</f>
        <v>0.27141701810285096</v>
      </c>
      <c r="O65" s="37">
        <f>'Gen IRA'!O6/('Cap IRA'!O6*8760/1000)</f>
        <v>0.37114935094452217</v>
      </c>
      <c r="P65" s="37">
        <f>'Gen IRA'!P6/('Cap IRA'!P6*8760/1000)</f>
        <v>0.42007949965794206</v>
      </c>
      <c r="Q65" s="37">
        <f>'Gen IRA'!Q6/('Cap IRA'!Q6*8760/1000)</f>
        <v>0.4547307921775352</v>
      </c>
      <c r="R65" s="37" t="e">
        <f>'Gen IRA'!R6/('Cap IRA'!R6*8760/1000)</f>
        <v>#DIV/0!</v>
      </c>
      <c r="S65" s="37">
        <f>'Gen IRA'!S6/('Cap IRA'!S6*8760/1000)</f>
        <v>0.74675339658371298</v>
      </c>
      <c r="T65" s="37">
        <f>'Gen IRA'!T6/('Cap IRA'!T6*8760/1000)</f>
        <v>0.7229549683844857</v>
      </c>
      <c r="U65" s="37">
        <f>'Gen IRA'!U6/('Cap IRA'!U6*8760/1000)</f>
        <v>0.77648202680562484</v>
      </c>
      <c r="V65" s="37">
        <f>'Gen IRA'!V6/('Cap IRA'!V6*8760/1000)</f>
        <v>0.7739848886330376</v>
      </c>
      <c r="W65" s="37">
        <f>'Gen IRA'!W6/('Cap IRA'!W6*8760/1000)</f>
        <v>0.77371612790303224</v>
      </c>
      <c r="X65" s="37">
        <f>'Gen IRA'!X6/('Cap IRA'!X6*8760/1000)</f>
        <v>0.11059262426825135</v>
      </c>
      <c r="Y65" s="37">
        <f>'Gen IRA'!Y6/('Cap IRA'!Y6*8760/1000)</f>
        <v>0.26781164506441357</v>
      </c>
      <c r="Z65" s="37">
        <f>'Gen IRA'!Z6/('Cap IRA'!Z6*8760/1000)</f>
        <v>0.11083155895031238</v>
      </c>
      <c r="AA65" s="37">
        <f>'Gen IRA'!AA6/('Cap IRA'!AA6*8760/1000)</f>
        <v>0.60376955233006935</v>
      </c>
      <c r="AB65" s="37">
        <f>'Gen IRA'!AB6/('Cap IRA'!AB6*8760/1000)</f>
        <v>0.65191262321660526</v>
      </c>
      <c r="AC65" s="37">
        <f>'Gen IRA'!AC6/('Cap IRA'!AC6*8760/1000)</f>
        <v>0.67741244550922397</v>
      </c>
      <c r="AD65" s="37">
        <f>'Gen IRA'!AD6/('Cap IRA'!AD6*8760/1000)</f>
        <v>0.31257627978319741</v>
      </c>
      <c r="AE65" s="37">
        <f>'Gen IRA'!AE6/('Cap IRA'!AE6*8760/1000)</f>
        <v>0.31471115497222552</v>
      </c>
      <c r="AF65" s="37">
        <f>'Gen IRA'!AF6/('Cap IRA'!AF6*8760/1000)</f>
        <v>0.35150811630712364</v>
      </c>
      <c r="AG65" s="37">
        <f>'Gen IRA'!AG6/('Cap IRA'!AG6*8760/1000)</f>
        <v>1.0198789917683744</v>
      </c>
      <c r="AH65" s="37">
        <f>'Gen IRA'!AH6/('Cap IRA'!AH6*8760/1000)</f>
        <v>0.9479758385656637</v>
      </c>
      <c r="AI65" s="37">
        <f>'Gen IRA'!AI6/('Cap IRA'!AI6*8760/1000)</f>
        <v>0.94923651748908633</v>
      </c>
      <c r="AJ65" s="37">
        <f>'Gen IRA'!AJ6/('Cap IRA'!AJ6*8760/1000)</f>
        <v>0.60435132957292514</v>
      </c>
      <c r="AK65" s="37">
        <f>'Gen IRA'!AK6/('Cap IRA'!AK6*8760/1000)</f>
        <v>0.57077625570776258</v>
      </c>
      <c r="AL65" s="37">
        <f>'Gen IRA'!AL6/('Cap IRA'!AL6*8760/1000)</f>
        <v>0.58980213089802125</v>
      </c>
      <c r="AO65" t="s">
        <v>115</v>
      </c>
      <c r="AP65" s="19">
        <f t="shared" si="66"/>
        <v>0.6418940397998758</v>
      </c>
      <c r="AR65" s="17">
        <f>'Cap Ref'!S69</f>
        <v>0.65344061173162815</v>
      </c>
      <c r="AS65" s="17">
        <f>'Cap Ref'!T69</f>
        <v>0.65226607848885354</v>
      </c>
      <c r="AV65" t="str">
        <f t="shared" si="64"/>
        <v>IPM-EPA</v>
      </c>
      <c r="AW65" s="17">
        <f t="shared" si="67"/>
        <v>0.48962581477221234</v>
      </c>
      <c r="AX65" s="17"/>
      <c r="AY65" s="17">
        <f>'Cap Ref'!S67</f>
        <v>0.56832910053672592</v>
      </c>
      <c r="AZ65" s="17">
        <f>'Cap Ref'!T67</f>
        <v>0.60603836718916859</v>
      </c>
    </row>
    <row r="66" spans="4:52" x14ac:dyDescent="0.35">
      <c r="D66" t="str">
        <f t="shared" si="65"/>
        <v>Bio CCS</v>
      </c>
      <c r="E66" s="37" t="e">
        <f>'Gen IRA'!E7/('Cap IRA'!E7*8760/1000)</f>
        <v>#DIV/0!</v>
      </c>
      <c r="F66" s="37" t="e">
        <f>'Gen IRA'!F7/('Cap IRA'!F7*8760/1000)</f>
        <v>#DIV/0!</v>
      </c>
      <c r="G66" s="37" t="e">
        <f>'Gen IRA'!G7/('Cap IRA'!G7*8760/1000)</f>
        <v>#DIV/0!</v>
      </c>
      <c r="H66" s="37" t="e">
        <f>'Gen IRA'!H7/('Cap IRA'!H7*8760/1000)</f>
        <v>#DIV/0!</v>
      </c>
      <c r="I66" s="37" t="e">
        <f>'Gen IRA'!I7/('Cap IRA'!I7*8760/1000)</f>
        <v>#DIV/0!</v>
      </c>
      <c r="J66" s="37" t="e">
        <f>'Gen IRA'!J7/('Cap IRA'!J7*8760/1000)</f>
        <v>#DIV/0!</v>
      </c>
      <c r="K66" s="37" t="e">
        <f>'Gen IRA'!K7/('Cap IRA'!K7*8760/1000)</f>
        <v>#DIV/0!</v>
      </c>
      <c r="L66" s="37" t="e">
        <f>'Gen IRA'!L7/('Cap IRA'!L7*8760/1000)</f>
        <v>#DIV/0!</v>
      </c>
      <c r="M66" s="37" t="e">
        <f>'Gen IRA'!M7/('Cap IRA'!M7*8760/1000)</f>
        <v>#DIV/0!</v>
      </c>
      <c r="N66" s="37" t="e">
        <f>'Gen IRA'!N7/('Cap IRA'!N7*8760/1000)</f>
        <v>#DIV/0!</v>
      </c>
      <c r="O66" s="37" t="e">
        <f>'Gen IRA'!O7/('Cap IRA'!O7*8760/1000)</f>
        <v>#VALUE!</v>
      </c>
      <c r="P66" s="37" t="e">
        <f>'Gen IRA'!P7/('Cap IRA'!P7*8760/1000)</f>
        <v>#VALUE!</v>
      </c>
      <c r="Q66" s="37" t="e">
        <f>'Gen IRA'!Q7/('Cap IRA'!Q7*8760/1000)</f>
        <v>#VALUE!</v>
      </c>
      <c r="R66" s="37" t="e">
        <f>'Gen IRA'!R7/('Cap IRA'!R7*8760/1000)</f>
        <v>#DIV/0!</v>
      </c>
      <c r="S66" s="37" t="e">
        <f>'Gen IRA'!S7/('Cap IRA'!S7*8760/1000)</f>
        <v>#DIV/0!</v>
      </c>
      <c r="T66" s="37" t="e">
        <f>'Gen IRA'!T7/('Cap IRA'!T7*8760/1000)</f>
        <v>#DIV/0!</v>
      </c>
      <c r="U66" s="37" t="e">
        <f>'Gen IRA'!U7/('Cap IRA'!U7*8760/1000)</f>
        <v>#DIV/0!</v>
      </c>
      <c r="V66" s="37" t="e">
        <f>'Gen IRA'!V7/('Cap IRA'!V7*8760/1000)</f>
        <v>#DIV/0!</v>
      </c>
      <c r="W66" s="37" t="e">
        <f>'Gen IRA'!W7/('Cap IRA'!W7*8760/1000)</f>
        <v>#DIV/0!</v>
      </c>
      <c r="X66" s="37" t="e">
        <f>'Gen IRA'!X7/('Cap IRA'!X7*8760/1000)</f>
        <v>#DIV/0!</v>
      </c>
      <c r="Y66" s="37" t="e">
        <f>'Gen IRA'!Y7/('Cap IRA'!Y7*8760/1000)</f>
        <v>#DIV/0!</v>
      </c>
      <c r="Z66" s="37" t="e">
        <f>'Gen IRA'!Z7/('Cap IRA'!Z7*8760/1000)</f>
        <v>#DIV/0!</v>
      </c>
      <c r="AA66" s="37" t="e">
        <f>'Gen IRA'!AA7/('Cap IRA'!AA7*8760/1000)</f>
        <v>#DIV/0!</v>
      </c>
      <c r="AB66" s="37" t="e">
        <f>'Gen IRA'!AB7/('Cap IRA'!AB7*8760/1000)</f>
        <v>#DIV/0!</v>
      </c>
      <c r="AC66" s="37" t="e">
        <f>'Gen IRA'!AC7/('Cap IRA'!AC7*8760/1000)</f>
        <v>#DIV/0!</v>
      </c>
      <c r="AD66" s="37" t="e">
        <f>'Gen IRA'!AD7/('Cap IRA'!AD7*8760/1000)</f>
        <v>#DIV/0!</v>
      </c>
      <c r="AE66" s="37" t="e">
        <f>'Gen IRA'!AE7/('Cap IRA'!AE7*8760/1000)</f>
        <v>#DIV/0!</v>
      </c>
      <c r="AF66" s="37" t="e">
        <f>'Gen IRA'!AF7/('Cap IRA'!AF7*8760/1000)</f>
        <v>#DIV/0!</v>
      </c>
      <c r="AG66" s="37">
        <f>'Gen IRA'!AG7/('Cap IRA'!AG7*8760/1000)</f>
        <v>0.70399534095123062</v>
      </c>
      <c r="AH66" s="37">
        <f>'Gen IRA'!AH7/('Cap IRA'!AH7*8760/1000)</f>
        <v>0.71104338263008171</v>
      </c>
      <c r="AI66" s="37">
        <f>'Gen IRA'!AI7/('Cap IRA'!AI7*8760/1000)</f>
        <v>0.71041095384668718</v>
      </c>
      <c r="AJ66" s="37" t="e">
        <f>'Gen IRA'!AJ7/('Cap IRA'!AJ7*8760/1000)</f>
        <v>#DIV/0!</v>
      </c>
      <c r="AK66" s="37" t="e">
        <f>'Gen IRA'!AK7/('Cap IRA'!AK7*8760/1000)</f>
        <v>#DIV/0!</v>
      </c>
      <c r="AL66" s="37" t="e">
        <f>'Gen IRA'!AL7/('Cap IRA'!AL7*8760/1000)</f>
        <v>#DIV/0!</v>
      </c>
      <c r="AO66" t="s">
        <v>57</v>
      </c>
      <c r="AP66" s="19">
        <f t="shared" si="66"/>
        <v>0.6418940397998758</v>
      </c>
      <c r="AQ66" s="17">
        <f>'Cap Ref'!U69</f>
        <v>0.60009288692865115</v>
      </c>
      <c r="AR66" s="17">
        <f>'Cap Ref'!V69</f>
        <v>0.6145020828850366</v>
      </c>
      <c r="AS66" s="17">
        <f>'Cap Ref'!W69</f>
        <v>0.60676896284117732</v>
      </c>
      <c r="AV66" t="str">
        <f t="shared" si="64"/>
        <v>IPM-NRDC</v>
      </c>
      <c r="AW66" s="17">
        <f t="shared" si="67"/>
        <v>0.48962581477221234</v>
      </c>
      <c r="AX66" s="17">
        <f>'Cap Ref'!U67</f>
        <v>0.5302708336821077</v>
      </c>
      <c r="AY66" s="17">
        <f>'Cap Ref'!V67</f>
        <v>0.48871282896676294</v>
      </c>
      <c r="AZ66" s="17">
        <f>'Cap Ref'!W67</f>
        <v>0.55607609385015999</v>
      </c>
    </row>
    <row r="67" spans="4:52" x14ac:dyDescent="0.35">
      <c r="D67" t="str">
        <f t="shared" si="65"/>
        <v>Coal</v>
      </c>
      <c r="E67" s="37">
        <f>'Gen IRA'!E8/('Cap IRA'!E8*8760/1000)</f>
        <v>0.48962581477221234</v>
      </c>
      <c r="F67" s="37">
        <f>'Gen IRA'!F8/('Cap IRA'!F8*8760/1000)</f>
        <v>0.44043645179939911</v>
      </c>
      <c r="G67" s="37">
        <f>'Gen IRA'!G8/('Cap IRA'!G8*8760/1000)</f>
        <v>0.36812158695511316</v>
      </c>
      <c r="H67" s="49">
        <f>'Gen IRA'!H8/('Cap IRA'!H8*8760/1000)</f>
        <v>0.29687867115526034</v>
      </c>
      <c r="I67" s="37" t="e">
        <f>'Gen IRA'!I8/('Cap IRA'!I8*8760/1000)</f>
        <v>#DIV/0!</v>
      </c>
      <c r="J67" s="37">
        <f>'Gen IRA'!J8/('Cap IRA'!J8*8760/1000)</f>
        <v>0.28968637566220851</v>
      </c>
      <c r="K67" s="49">
        <f>'Gen IRA'!K8/('Cap IRA'!K8*8760/1000)</f>
        <v>0.19035707761808215</v>
      </c>
      <c r="L67" s="37">
        <f>'Gen IRA'!L8/('Cap IRA'!L8*8760/1000)</f>
        <v>0.37860830921108984</v>
      </c>
      <c r="M67" s="37">
        <f>'Gen IRA'!M8/('Cap IRA'!M8*8760/1000)</f>
        <v>0.37860373659899099</v>
      </c>
      <c r="N67" s="49">
        <f>'Gen IRA'!N8/('Cap IRA'!N8*8760/1000)</f>
        <v>0.37861585366186729</v>
      </c>
      <c r="O67" s="37">
        <f>'Gen IRA'!O8/('Cap IRA'!O8*8760/1000)</f>
        <v>0.62829854810950758</v>
      </c>
      <c r="P67" s="37">
        <f>'Gen IRA'!P8/('Cap IRA'!P8*8760/1000)</f>
        <v>0.48375719065565076</v>
      </c>
      <c r="Q67" s="49">
        <f>'Gen IRA'!Q8/('Cap IRA'!Q8*8760/1000)</f>
        <v>0.45228053030274079</v>
      </c>
      <c r="R67" s="37" t="e">
        <f>'Gen IRA'!R8/('Cap IRA'!R8*8760/1000)</f>
        <v>#DIV/0!</v>
      </c>
      <c r="S67" s="37">
        <f>'Gen IRA'!S8/('Cap IRA'!S8*8760/1000)</f>
        <v>0.46494484720220614</v>
      </c>
      <c r="T67" s="49">
        <f>'Gen IRA'!T8/('Cap IRA'!T8*8760/1000)</f>
        <v>0.15202364522775993</v>
      </c>
      <c r="U67" s="37">
        <f>'Gen IRA'!U8/('Cap IRA'!U8*8760/1000)</f>
        <v>0.55137688519056438</v>
      </c>
      <c r="V67" s="37">
        <f>'Gen IRA'!V8/('Cap IRA'!V8*8760/1000)</f>
        <v>0.35776583031081965</v>
      </c>
      <c r="W67" s="49">
        <f>'Gen IRA'!W8/('Cap IRA'!W8*8760/1000)</f>
        <v>0.30192353001769084</v>
      </c>
      <c r="X67" s="37">
        <f>'Gen IRA'!X8/('Cap IRA'!X8*8760/1000)</f>
        <v>0.60158874272583707</v>
      </c>
      <c r="Y67" s="37">
        <f>'Gen IRA'!Y8/('Cap IRA'!Y8*8760/1000)</f>
        <v>0.62154671633672587</v>
      </c>
      <c r="Z67" s="49">
        <f>'Gen IRA'!Z8/('Cap IRA'!Z8*8760/1000)</f>
        <v>0.36361433328784248</v>
      </c>
      <c r="AA67" s="37">
        <f>'Gen IRA'!AA8/('Cap IRA'!AA8*8760/1000)</f>
        <v>0.54091202372606084</v>
      </c>
      <c r="AB67" s="37">
        <f>'Gen IRA'!AB8/('Cap IRA'!AB8*8760/1000)</f>
        <v>0.21248034633914425</v>
      </c>
      <c r="AC67" s="49">
        <f>'Gen IRA'!AC8/('Cap IRA'!AC8*8760/1000)</f>
        <v>0.38073740936252581</v>
      </c>
      <c r="AD67" s="37">
        <f>'Gen IRA'!AD8/('Cap IRA'!AD8*8760/1000)</f>
        <v>0.38343023460437287</v>
      </c>
      <c r="AE67" s="37">
        <f>'Gen IRA'!AE8/('Cap IRA'!AE8*8760/1000)</f>
        <v>7.727007748544279E-2</v>
      </c>
      <c r="AF67" s="49">
        <f>'Gen IRA'!AF8/('Cap IRA'!AF8*8760/1000)</f>
        <v>7.1811058886335988E-2</v>
      </c>
      <c r="AG67" s="37">
        <f>'Gen IRA'!AG8/('Cap IRA'!AG8*8760/1000)</f>
        <v>0.68414515012246813</v>
      </c>
      <c r="AH67" s="37">
        <f>'Gen IRA'!AH8/('Cap IRA'!AH8*8760/1000)</f>
        <v>0.66337659902064539</v>
      </c>
      <c r="AI67" s="49">
        <f>'Gen IRA'!AI8/('Cap IRA'!AI8*8760/1000)</f>
        <v>0.63565505143512391</v>
      </c>
      <c r="AJ67" s="37">
        <f>'Gen IRA'!AJ8/('Cap IRA'!AJ8*8760/1000)</f>
        <v>0.72674418604651159</v>
      </c>
      <c r="AK67" s="37">
        <f>'Gen IRA'!AK8/('Cap IRA'!AK8*8760/1000)</f>
        <v>0.50207170640960597</v>
      </c>
      <c r="AL67" s="49">
        <f>'Gen IRA'!AL8/('Cap IRA'!AL8*8760/1000)</f>
        <v>0.34987843207021291</v>
      </c>
      <c r="AO67" t="s">
        <v>58</v>
      </c>
      <c r="AP67" s="19">
        <f t="shared" si="66"/>
        <v>0.6418940397998758</v>
      </c>
      <c r="AQ67" s="17">
        <f>'Cap Ref'!X69</f>
        <v>0.38125378049763242</v>
      </c>
      <c r="AR67" s="17">
        <f>'Cap Ref'!Y69</f>
        <v>0.46214635136764226</v>
      </c>
      <c r="AS67" s="17">
        <f>'Cap Ref'!Z69</f>
        <v>0.50701703131424614</v>
      </c>
      <c r="AV67" t="str">
        <f t="shared" si="64"/>
        <v>MARKAL-NETL</v>
      </c>
      <c r="AW67" s="17">
        <f t="shared" si="67"/>
        <v>0.48962581477221234</v>
      </c>
      <c r="AX67" s="17">
        <f>'Cap Ref'!X67</f>
        <v>0.56751916191444907</v>
      </c>
      <c r="AY67" s="17">
        <f>'Cap Ref'!Y67</f>
        <v>0.59107601429950296</v>
      </c>
      <c r="AZ67" s="17">
        <f>'Cap Ref'!Z67</f>
        <v>0.72360705641639844</v>
      </c>
    </row>
    <row r="68" spans="4:52" x14ac:dyDescent="0.35">
      <c r="D68" t="str">
        <f t="shared" si="65"/>
        <v>Coal CCS</v>
      </c>
      <c r="E68" s="37" t="e">
        <f>'Gen IRA'!E9/('Cap IRA'!E9*8760/1000)</f>
        <v>#DIV/0!</v>
      </c>
      <c r="F68" s="37" t="e">
        <f>'Gen IRA'!F9/('Cap IRA'!F9*8760/1000)</f>
        <v>#DIV/0!</v>
      </c>
      <c r="G68" s="37" t="e">
        <f>'Gen IRA'!G9/('Cap IRA'!G9*8760/1000)</f>
        <v>#DIV/0!</v>
      </c>
      <c r="H68" s="37" t="e">
        <f>'Gen IRA'!H9/('Cap IRA'!H9*8760/1000)</f>
        <v>#DIV/0!</v>
      </c>
      <c r="I68" s="37" t="e">
        <f>'Gen IRA'!I9/('Cap IRA'!I9*8760/1000)</f>
        <v>#DIV/0!</v>
      </c>
      <c r="J68" s="37">
        <f>'Gen IRA'!J9/('Cap IRA'!J9*8760/1000)</f>
        <v>0.85156642572916941</v>
      </c>
      <c r="K68" s="37">
        <f>'Gen IRA'!K9/('Cap IRA'!K9*8760/1000)</f>
        <v>0.85156650883326612</v>
      </c>
      <c r="L68" s="37" t="e">
        <f>'Gen IRA'!L9/('Cap IRA'!L9*8760/1000)</f>
        <v>#DIV/0!</v>
      </c>
      <c r="M68" s="37" t="e">
        <f>'Gen IRA'!M9/('Cap IRA'!M9*8760/1000)</f>
        <v>#DIV/0!</v>
      </c>
      <c r="N68" s="37" t="e">
        <f>'Gen IRA'!N9/('Cap IRA'!N9*8760/1000)</f>
        <v>#DIV/0!</v>
      </c>
      <c r="O68" s="37" t="e">
        <f>'Gen IRA'!O9/('Cap IRA'!O9*8760/1000)</f>
        <v>#DIV/0!</v>
      </c>
      <c r="P68" s="37">
        <f>'Gen IRA'!P9/('Cap IRA'!P9*8760/1000)</f>
        <v>0.77094052466772489</v>
      </c>
      <c r="Q68" s="37">
        <f>'Gen IRA'!Q9/('Cap IRA'!Q9*8760/1000)</f>
        <v>0.7665201927482086</v>
      </c>
      <c r="R68" s="37" t="e">
        <f>'Gen IRA'!R9/('Cap IRA'!R9*8760/1000)</f>
        <v>#DIV/0!</v>
      </c>
      <c r="S68" s="37">
        <f>'Gen IRA'!S9/('Cap IRA'!S9*8760/1000)</f>
        <v>0.80508586244981351</v>
      </c>
      <c r="T68" s="37">
        <f>'Gen IRA'!T9/('Cap IRA'!T9*8760/1000)</f>
        <v>0.80351532274525672</v>
      </c>
      <c r="U68" s="37">
        <f>'Gen IRA'!U9/('Cap IRA'!U9*8760/1000)</f>
        <v>0.77799903113150692</v>
      </c>
      <c r="V68" s="37">
        <f>'Gen IRA'!V9/('Cap IRA'!V9*8760/1000)</f>
        <v>0.78521663028635436</v>
      </c>
      <c r="W68" s="37">
        <f>'Gen IRA'!W9/('Cap IRA'!W9*8760/1000)</f>
        <v>0.78521663027785682</v>
      </c>
      <c r="X68" s="37" t="e">
        <f>'Gen IRA'!X9/('Cap IRA'!X9*8760/1000)</f>
        <v>#DIV/0!</v>
      </c>
      <c r="Y68" s="37">
        <f>'Gen IRA'!Y9/('Cap IRA'!Y9*8760/1000)</f>
        <v>0.89973824864114349</v>
      </c>
      <c r="Z68" s="37">
        <f>'Gen IRA'!Z9/('Cap IRA'!Z9*8760/1000)</f>
        <v>0.89995219197068543</v>
      </c>
      <c r="AA68" s="37" t="e">
        <f>'Gen IRA'!AA9/('Cap IRA'!AA9*8760/1000)</f>
        <v>#DIV/0!</v>
      </c>
      <c r="AB68" s="37" t="e">
        <f>'Gen IRA'!AB9/('Cap IRA'!AB9*8760/1000)</f>
        <v>#DIV/0!</v>
      </c>
      <c r="AC68" s="37" t="e">
        <f>'Gen IRA'!AC9/('Cap IRA'!AC9*8760/1000)</f>
        <v>#DIV/0!</v>
      </c>
      <c r="AD68" s="37" t="e">
        <f>'Gen IRA'!AD9/('Cap IRA'!AD9*8760/1000)</f>
        <v>#DIV/0!</v>
      </c>
      <c r="AE68" s="37">
        <f>'Gen IRA'!AE9/('Cap IRA'!AE9*8760/1000)</f>
        <v>0.80780892586566055</v>
      </c>
      <c r="AF68" s="37">
        <f>'Gen IRA'!AF9/('Cap IRA'!AF9*8760/1000)</f>
        <v>0.80793692066175282</v>
      </c>
      <c r="AG68" s="37">
        <f>'Gen IRA'!AG9/('Cap IRA'!AG9*8760/1000)</f>
        <v>1.7647045038146301</v>
      </c>
      <c r="AH68" s="37">
        <f>'Gen IRA'!AH9/('Cap IRA'!AH9*8760/1000)</f>
        <v>0.71107871798689126</v>
      </c>
      <c r="AI68" s="37">
        <f>'Gen IRA'!AI9/('Cap IRA'!AI9*8760/1000)</f>
        <v>0.71041089768935839</v>
      </c>
      <c r="AJ68" s="37" t="e">
        <f>'Gen IRA'!AJ9/('Cap IRA'!AJ9*8760/1000)</f>
        <v>#DIV/0!</v>
      </c>
      <c r="AK68" s="37" t="e">
        <f>'Gen IRA'!AK9/('Cap IRA'!AK9*8760/1000)</f>
        <v>#DIV/0!</v>
      </c>
      <c r="AL68" s="37" t="e">
        <f>'Gen IRA'!AL9/('Cap IRA'!AL9*8760/1000)</f>
        <v>#DIV/0!</v>
      </c>
      <c r="AO68" t="s">
        <v>59</v>
      </c>
      <c r="AP68" s="19">
        <f t="shared" si="66"/>
        <v>0.6418940397998758</v>
      </c>
      <c r="AQ68" s="17">
        <f>'Cap Ref'!AA69</f>
        <v>0.44650444692723351</v>
      </c>
      <c r="AR68" s="17">
        <f>'Cap Ref'!AB69</f>
        <v>0.41918487980495628</v>
      </c>
      <c r="AS68" s="17">
        <f>'Cap Ref'!AC69</f>
        <v>0.37140170403902167</v>
      </c>
      <c r="AV68" t="str">
        <f t="shared" si="64"/>
        <v>NEMS-RHG</v>
      </c>
      <c r="AW68" s="17">
        <f t="shared" si="67"/>
        <v>0.48962581477221234</v>
      </c>
      <c r="AX68" s="17">
        <f>'Cap Ref'!AA67</f>
        <v>0.41714052550426162</v>
      </c>
      <c r="AY68" s="17">
        <f>'Cap Ref'!AB67</f>
        <v>0.54312283338490641</v>
      </c>
      <c r="AZ68" s="17">
        <f>'Cap Ref'!AC67</f>
        <v>0.56083637847896606</v>
      </c>
    </row>
    <row r="69" spans="4:52" x14ac:dyDescent="0.35">
      <c r="D69" t="str">
        <f t="shared" si="65"/>
        <v>NGCC</v>
      </c>
      <c r="E69" s="37">
        <f>'Gen IRA'!E10/('Cap IRA'!E10*8760/1000)</f>
        <v>0.6418940397998758</v>
      </c>
      <c r="F69" s="37">
        <f>'Gen IRA'!F10/('Cap IRA'!F10*8760/1000)</f>
        <v>0.56731682756198276</v>
      </c>
      <c r="G69" s="37">
        <f>'Gen IRA'!G10/('Cap IRA'!G10*8760/1000)</f>
        <v>0.42375136168485561</v>
      </c>
      <c r="H69" s="37">
        <f>'Gen IRA'!H10/('Cap IRA'!H10*8760/1000)</f>
        <v>0.25888370788903148</v>
      </c>
      <c r="I69" s="37" t="e">
        <f>'Gen IRA'!I10/('Cap IRA'!I10*8760/1000)</f>
        <v>#DIV/0!</v>
      </c>
      <c r="J69" s="37">
        <f>'Gen IRA'!J10/('Cap IRA'!J10*8760/1000)</f>
        <v>0.34579145478006523</v>
      </c>
      <c r="K69" s="37">
        <f>'Gen IRA'!K10/('Cap IRA'!K10*8760/1000)</f>
        <v>0.30051147450802207</v>
      </c>
      <c r="L69" s="37">
        <f>'Gen IRA'!L10/('Cap IRA'!L10*8760/1000)</f>
        <v>0.42270080918362507</v>
      </c>
      <c r="M69" s="37">
        <f>'Gen IRA'!M10/('Cap IRA'!M10*8760/1000)</f>
        <v>0.4273795097579402</v>
      </c>
      <c r="N69" s="37">
        <f>'Gen IRA'!N10/('Cap IRA'!N10*8760/1000)</f>
        <v>0.42996859002410365</v>
      </c>
      <c r="O69" s="37">
        <f>'Gen IRA'!O10/('Cap IRA'!O10*8760/1000)</f>
        <v>0.14658698671121584</v>
      </c>
      <c r="P69" s="37">
        <f>'Gen IRA'!P10/('Cap IRA'!P10*8760/1000)</f>
        <v>0.13946704891297121</v>
      </c>
      <c r="Q69" s="37">
        <f>'Gen IRA'!Q10/('Cap IRA'!Q10*8760/1000)</f>
        <v>0.12778362893850687</v>
      </c>
      <c r="R69" s="37" t="e">
        <f>'Gen IRA'!R10/('Cap IRA'!R10*8760/1000)</f>
        <v>#DIV/0!</v>
      </c>
      <c r="S69" s="37">
        <f>'Gen IRA'!S10/('Cap IRA'!S10*8760/1000)</f>
        <v>0.6403394899893543</v>
      </c>
      <c r="T69" s="37">
        <f>'Gen IRA'!T10/('Cap IRA'!T10*8760/1000)</f>
        <v>0.49535363546496008</v>
      </c>
      <c r="U69" s="37">
        <f>'Gen IRA'!U10/('Cap IRA'!U10*8760/1000)</f>
        <v>0.63342507746760501</v>
      </c>
      <c r="V69" s="37">
        <f>'Gen IRA'!V10/('Cap IRA'!V10*8760/1000)</f>
        <v>0.58515809323685242</v>
      </c>
      <c r="W69" s="37">
        <f>'Gen IRA'!W10/('Cap IRA'!W10*8760/1000)</f>
        <v>0.57697268758244113</v>
      </c>
      <c r="X69" s="37">
        <f>'Gen IRA'!X10/('Cap IRA'!X10*8760/1000)</f>
        <v>0.39122514034766059</v>
      </c>
      <c r="Y69" s="37">
        <f>'Gen IRA'!Y10/('Cap IRA'!Y10*8760/1000)</f>
        <v>0.45352732187060241</v>
      </c>
      <c r="Z69" s="37">
        <f>'Gen IRA'!Z10/('Cap IRA'!Z10*8760/1000)</f>
        <v>0.36685690933328524</v>
      </c>
      <c r="AA69" s="37">
        <f>'Gen IRA'!AA10/('Cap IRA'!AA10*8760/1000)</f>
        <v>0.50680887445635203</v>
      </c>
      <c r="AB69" s="37">
        <f>'Gen IRA'!AB10/('Cap IRA'!AB10*8760/1000)</f>
        <v>0.2594870346565557</v>
      </c>
      <c r="AC69" s="37">
        <f>'Gen IRA'!AC10/('Cap IRA'!AC10*8760/1000)</f>
        <v>0.28557683476185819</v>
      </c>
      <c r="AD69" s="37">
        <f>'Gen IRA'!AD10/('Cap IRA'!AD10*8760/1000)</f>
        <v>0.47520811760415049</v>
      </c>
      <c r="AE69" s="37">
        <f>'Gen IRA'!AE10/('Cap IRA'!AE10*8760/1000)</f>
        <v>0.26566352291188633</v>
      </c>
      <c r="AF69" s="37">
        <f>'Gen IRA'!AF10/('Cap IRA'!AF10*8760/1000)</f>
        <v>0.1816138250884809</v>
      </c>
      <c r="AG69" s="37">
        <f>'Gen IRA'!AG10/('Cap IRA'!AG10*8760/1000)</f>
        <v>0.40543984519467047</v>
      </c>
      <c r="AH69" s="37">
        <f>'Gen IRA'!AH10/('Cap IRA'!AH10*8760/1000)</f>
        <v>0.50301273559161497</v>
      </c>
      <c r="AI69" s="37">
        <f>'Gen IRA'!AI10/('Cap IRA'!AI10*8760/1000)</f>
        <v>0.34820514223411803</v>
      </c>
      <c r="AJ69" s="37">
        <f>'Gen IRA'!AJ10/('Cap IRA'!AJ10*8760/1000)</f>
        <v>0.36621004566210047</v>
      </c>
      <c r="AK69" s="37">
        <f>'Gen IRA'!AK10/('Cap IRA'!AK10*8760/1000)</f>
        <v>0.27465412662713828</v>
      </c>
      <c r="AL69" s="37">
        <f>'Gen IRA'!AL10/('Cap IRA'!AL10*8760/1000)</f>
        <v>0.15895034969076932</v>
      </c>
      <c r="AO69" t="s">
        <v>97</v>
      </c>
      <c r="AP69" s="19">
        <f t="shared" si="66"/>
        <v>0.6418940397998758</v>
      </c>
      <c r="AQ69" s="17">
        <f>'Cap Ref'!AD69</f>
        <v>0.51398056811211523</v>
      </c>
      <c r="AR69" s="17">
        <f>'Cap Ref'!AE69</f>
        <v>0.42935954261580089</v>
      </c>
      <c r="AS69" s="17">
        <f>'Cap Ref'!AF69</f>
        <v>0.39729651986207598</v>
      </c>
      <c r="AV69" t="str">
        <f t="shared" si="64"/>
        <v>ReEDS-NREL</v>
      </c>
      <c r="AW69" s="17">
        <f t="shared" si="67"/>
        <v>0.48962581477221234</v>
      </c>
      <c r="AX69" s="17">
        <f>'Cap Ref'!AD67</f>
        <v>0.47128845442601375</v>
      </c>
      <c r="AY69" s="17">
        <f>'Cap Ref'!AE67</f>
        <v>0.50999001810673783</v>
      </c>
      <c r="AZ69" s="17">
        <f>'Cap Ref'!AF67</f>
        <v>0.49371271950729267</v>
      </c>
    </row>
    <row r="70" spans="4:52" x14ac:dyDescent="0.35">
      <c r="D70" t="str">
        <f t="shared" si="65"/>
        <v>NGCC CCS</v>
      </c>
      <c r="E70" s="37" t="e">
        <f>'Gen IRA'!E11/('Cap IRA'!E11*8760/1000)</f>
        <v>#DIV/0!</v>
      </c>
      <c r="F70" s="37" t="e">
        <f>'Gen IRA'!F11/('Cap IRA'!F11*8760/1000)</f>
        <v>#DIV/0!</v>
      </c>
      <c r="G70" s="37" t="e">
        <f>'Gen IRA'!G11/('Cap IRA'!G11*8760/1000)</f>
        <v>#DIV/0!</v>
      </c>
      <c r="H70" s="37" t="e">
        <f>'Gen IRA'!H11/('Cap IRA'!H11*8760/1000)</f>
        <v>#DIV/0!</v>
      </c>
      <c r="I70" s="37" t="e">
        <f>'Gen IRA'!I11/('Cap IRA'!I11*8760/1000)</f>
        <v>#DIV/0!</v>
      </c>
      <c r="J70" s="37">
        <f>'Gen IRA'!J11/('Cap IRA'!J11*8760/1000)</f>
        <v>0.5779520109998878</v>
      </c>
      <c r="K70" s="37">
        <f>'Gen IRA'!K11/('Cap IRA'!K11*8760/1000)</f>
        <v>0.50509111251824901</v>
      </c>
      <c r="L70" s="37">
        <f>'Gen IRA'!L11/('Cap IRA'!L11*8760/1000)</f>
        <v>0.80008579599450025</v>
      </c>
      <c r="M70" s="37">
        <f>'Gen IRA'!M11/('Cap IRA'!M11*8760/1000)</f>
        <v>0.80000644715491731</v>
      </c>
      <c r="N70" s="37">
        <f>'Gen IRA'!N11/('Cap IRA'!N11*8760/1000)</f>
        <v>0.80000640000000012</v>
      </c>
      <c r="O70" s="37" t="e">
        <f>'Gen IRA'!O11/('Cap IRA'!O11*8760/1000)</f>
        <v>#DIV/0!</v>
      </c>
      <c r="P70" s="37" t="e">
        <f>'Gen IRA'!P11/('Cap IRA'!P11*8760/1000)</f>
        <v>#DIV/0!</v>
      </c>
      <c r="Q70" s="37" t="e">
        <f>'Gen IRA'!Q11/('Cap IRA'!Q11*8760/1000)</f>
        <v>#DIV/0!</v>
      </c>
      <c r="R70" s="37" t="e">
        <f>'Gen IRA'!R11/('Cap IRA'!R11*8760/1000)</f>
        <v>#DIV/0!</v>
      </c>
      <c r="S70" s="37">
        <f>'Gen IRA'!S11/('Cap IRA'!S11*8760/1000)</f>
        <v>0.84899999961516381</v>
      </c>
      <c r="T70" s="37">
        <f>'Gen IRA'!T11/('Cap IRA'!T11*8760/1000)</f>
        <v>0.84899999963390771</v>
      </c>
      <c r="U70" s="37" t="e">
        <f>'Gen IRA'!U11/('Cap IRA'!U11*8760/1000)</f>
        <v>#DIV/0!</v>
      </c>
      <c r="V70" s="37" t="e">
        <f>'Gen IRA'!V11/('Cap IRA'!V11*8760/1000)</f>
        <v>#DIV/0!</v>
      </c>
      <c r="W70" s="37" t="e">
        <f>'Gen IRA'!W11/('Cap IRA'!W11*8760/1000)</f>
        <v>#DIV/0!</v>
      </c>
      <c r="X70" s="37" t="e">
        <f>'Gen IRA'!X11/('Cap IRA'!X11*8760/1000)</f>
        <v>#DIV/0!</v>
      </c>
      <c r="Y70" s="37">
        <f>'Gen IRA'!Y11/('Cap IRA'!Y11*8760/1000)</f>
        <v>0.90004797279587268</v>
      </c>
      <c r="Z70" s="37">
        <f>'Gen IRA'!Z11/('Cap IRA'!Z11*8760/1000)</f>
        <v>0.90004797279587268</v>
      </c>
      <c r="AA70" s="37" t="e">
        <f>'Gen IRA'!AA11/('Cap IRA'!AA11*8760/1000)</f>
        <v>#DIV/0!</v>
      </c>
      <c r="AB70" s="37" t="e">
        <f>'Gen IRA'!AB11/('Cap IRA'!AB11*8760/1000)</f>
        <v>#DIV/0!</v>
      </c>
      <c r="AC70" s="37" t="e">
        <f>'Gen IRA'!AC11/('Cap IRA'!AC11*8760/1000)</f>
        <v>#DIV/0!</v>
      </c>
      <c r="AD70" s="37" t="e">
        <f>'Gen IRA'!AD11/('Cap IRA'!AD11*8760/1000)</f>
        <v>#DIV/0!</v>
      </c>
      <c r="AE70" s="37" t="e">
        <f>'Gen IRA'!AE11/('Cap IRA'!AE11*8760/1000)</f>
        <v>#DIV/0!</v>
      </c>
      <c r="AF70" s="37" t="e">
        <f>'Gen IRA'!AF11/('Cap IRA'!AF11*8760/1000)</f>
        <v>#DIV/0!</v>
      </c>
      <c r="AG70" s="37">
        <f>'Gen IRA'!AG11/('Cap IRA'!AG11*8760/1000)</f>
        <v>10.470337048479333</v>
      </c>
      <c r="AH70" s="37">
        <f>'Gen IRA'!AH11/('Cap IRA'!AH11*8760/1000)</f>
        <v>0.71967212592581087</v>
      </c>
      <c r="AI70" s="37">
        <f>'Gen IRA'!AI11/('Cap IRA'!AI11*8760/1000)</f>
        <v>0.72294503733582238</v>
      </c>
      <c r="AJ70" s="37">
        <f>'Gen IRA'!AJ11/('Cap IRA'!AJ11*8760/1000)</f>
        <v>1.3698630136986301</v>
      </c>
      <c r="AK70" s="37">
        <f>'Gen IRA'!AK11/('Cap IRA'!AK11*8760/1000)</f>
        <v>0.57077625570776258</v>
      </c>
      <c r="AL70" s="37">
        <f>'Gen IRA'!AL11/('Cap IRA'!AL11*8760/1000)</f>
        <v>0.22831050228310504</v>
      </c>
      <c r="AO70" t="s">
        <v>60</v>
      </c>
      <c r="AP70" s="19">
        <f t="shared" si="66"/>
        <v>0.6418940397998758</v>
      </c>
      <c r="AQ70" s="17">
        <f>'Cap Ref'!AG69</f>
        <v>0.42893206310904669</v>
      </c>
      <c r="AR70" s="17">
        <f>'Cap Ref'!AH69</f>
        <v>0.46165988893866911</v>
      </c>
      <c r="AS70" s="17">
        <f>'Cap Ref'!AI69</f>
        <v>0.44999094797217787</v>
      </c>
      <c r="AV70" t="str">
        <f t="shared" si="64"/>
        <v>REGEN-EPRI</v>
      </c>
      <c r="AW70" s="17">
        <f t="shared" si="67"/>
        <v>0.48962581477221234</v>
      </c>
      <c r="AX70" s="17">
        <f>'Cap Ref'!AG67</f>
        <v>0.63677371339027045</v>
      </c>
      <c r="AY70" s="17">
        <f>'Cap Ref'!AH67</f>
        <v>0.65037047864697051</v>
      </c>
      <c r="AZ70" s="17">
        <f>'Cap Ref'!AI67</f>
        <v>0.68285001786190236</v>
      </c>
    </row>
    <row r="71" spans="4:52" x14ac:dyDescent="0.35">
      <c r="D71" t="str">
        <f t="shared" si="65"/>
        <v>NGGT</v>
      </c>
      <c r="E71" s="37">
        <f>'Gen IRA'!E12/('Cap IRA'!E12*8760/1000)</f>
        <v>1.5615576807099166E-2</v>
      </c>
      <c r="F71" s="37">
        <f>'Gen IRA'!F12/('Cap IRA'!F12*8760/1000)</f>
        <v>0.13325951798740299</v>
      </c>
      <c r="G71" s="37">
        <f>'Gen IRA'!G12/('Cap IRA'!G12*8760/1000)</f>
        <v>0.13506337157307441</v>
      </c>
      <c r="H71" s="37">
        <f>'Gen IRA'!H12/('Cap IRA'!H12*8760/1000)</f>
        <v>0.13898570458055121</v>
      </c>
      <c r="I71" s="37" t="e">
        <f>'Gen IRA'!I12/('Cap IRA'!I12*8760/1000)</f>
        <v>#DIV/0!</v>
      </c>
      <c r="J71" s="37">
        <f>'Gen IRA'!J12/('Cap IRA'!J12*8760/1000)</f>
        <v>4.7335559167331981E-2</v>
      </c>
      <c r="K71" s="37">
        <f>'Gen IRA'!K12/('Cap IRA'!K12*8760/1000)</f>
        <v>4.4062320610420848E-2</v>
      </c>
      <c r="L71" s="37">
        <f>'Gen IRA'!L12/('Cap IRA'!L12*8760/1000)</f>
        <v>2.7668862303451922E-2</v>
      </c>
      <c r="M71" s="37">
        <f>'Gen IRA'!M12/('Cap IRA'!M12*8760/1000)</f>
        <v>2.5393225721971828E-2</v>
      </c>
      <c r="N71" s="37">
        <f>'Gen IRA'!N12/('Cap IRA'!N12*8760/1000)</f>
        <v>2.3081488746597115E-2</v>
      </c>
      <c r="O71" s="37">
        <f>'Gen IRA'!O12/('Cap IRA'!O12*8760/1000)</f>
        <v>0.22994035927946102</v>
      </c>
      <c r="P71" s="37">
        <f>'Gen IRA'!P12/('Cap IRA'!P12*8760/1000)</f>
        <v>0.22782363907176267</v>
      </c>
      <c r="Q71" s="37">
        <f>'Gen IRA'!Q12/('Cap IRA'!Q12*8760/1000)</f>
        <v>0.22563025205767756</v>
      </c>
      <c r="R71" s="37" t="e">
        <f>'Gen IRA'!R12/('Cap IRA'!R12*8760/1000)</f>
        <v>#DIV/0!</v>
      </c>
      <c r="S71" s="37">
        <f>'Gen IRA'!S12/('Cap IRA'!S12*8760/1000)</f>
        <v>4.1129633379052247E-2</v>
      </c>
      <c r="T71" s="37">
        <f>'Gen IRA'!T12/('Cap IRA'!T12*8760/1000)</f>
        <v>3.0898381802629195E-2</v>
      </c>
      <c r="U71" s="37">
        <f>'Gen IRA'!U12/('Cap IRA'!U12*8760/1000)</f>
        <v>4.3452073617996537E-2</v>
      </c>
      <c r="V71" s="37">
        <f>'Gen IRA'!V12/('Cap IRA'!V12*8760/1000)</f>
        <v>3.763554746660025E-2</v>
      </c>
      <c r="W71" s="37">
        <f>'Gen IRA'!W12/('Cap IRA'!W12*8760/1000)</f>
        <v>3.9645269384606295E-2</v>
      </c>
      <c r="X71" s="37" t="e">
        <f>'Gen IRA'!X12/('Cap IRA'!X12*8760/1000)</f>
        <v>#DIV/0!</v>
      </c>
      <c r="Y71" s="37" t="e">
        <f>'Gen IRA'!Y12/('Cap IRA'!Y12*8760/1000)</f>
        <v>#DIV/0!</v>
      </c>
      <c r="Z71" s="37" t="e">
        <f>'Gen IRA'!Z12/('Cap IRA'!Z12*8760/1000)</f>
        <v>#DIV/0!</v>
      </c>
      <c r="AA71" s="37">
        <f>'Gen IRA'!AA12/('Cap IRA'!AA12*8760/1000)</f>
        <v>3.2237265697896172E-2</v>
      </c>
      <c r="AB71" s="37">
        <f>'Gen IRA'!AB12/('Cap IRA'!AB12*8760/1000)</f>
        <v>2.1351823765768017E-2</v>
      </c>
      <c r="AC71" s="37">
        <f>'Gen IRA'!AC12/('Cap IRA'!AC12*8760/1000)</f>
        <v>1.7400529473961486E-2</v>
      </c>
      <c r="AD71" s="37">
        <f>'Gen IRA'!AD12/('Cap IRA'!AD12*8760/1000)</f>
        <v>6.0000000000000428E-2</v>
      </c>
      <c r="AE71" s="37">
        <f>'Gen IRA'!AE12/('Cap IRA'!AE12*8760/1000)</f>
        <v>6.00000000000004E-2</v>
      </c>
      <c r="AF71" s="37">
        <f>'Gen IRA'!AF12/('Cap IRA'!AF12*8760/1000)</f>
        <v>6.0000000000000012E-2</v>
      </c>
      <c r="AG71" s="37">
        <f>'Gen IRA'!AG12/('Cap IRA'!AG12*8760/1000)</f>
        <v>3.6643790630353501E-2</v>
      </c>
      <c r="AH71" s="37">
        <f>'Gen IRA'!AH12/('Cap IRA'!AH12*8760/1000)</f>
        <v>4.8426022722031781E-2</v>
      </c>
      <c r="AI71" s="37">
        <f>'Gen IRA'!AI12/('Cap IRA'!AI12*8760/1000)</f>
        <v>2.6203632788070631E-2</v>
      </c>
      <c r="AJ71" s="37">
        <f>'Gen IRA'!AJ12/('Cap IRA'!AJ12*8760/1000)</f>
        <v>7.0896419130016819E-2</v>
      </c>
      <c r="AK71" s="37">
        <f>'Gen IRA'!AK12/('Cap IRA'!AK12*8760/1000)</f>
        <v>4.8576702613426599E-3</v>
      </c>
      <c r="AL71" s="37">
        <f>'Gen IRA'!AL12/('Cap IRA'!AL12*8760/1000)</f>
        <v>4.1063039978975722E-3</v>
      </c>
      <c r="AO71" t="s">
        <v>61</v>
      </c>
      <c r="AP71" s="19">
        <f t="shared" si="66"/>
        <v>0.6418940397998758</v>
      </c>
      <c r="AQ71" s="17">
        <f>'Cap Ref'!AJ69</f>
        <v>0.3486658788860198</v>
      </c>
      <c r="AR71" s="17">
        <f>'Cap Ref'!AK69</f>
        <v>0.30716984011905213</v>
      </c>
      <c r="AS71" s="17">
        <f>'Cap Ref'!AL69</f>
        <v>0.25950046161139806</v>
      </c>
      <c r="AV71" t="str">
        <f t="shared" si="64"/>
        <v>RIO-REPEAT</v>
      </c>
      <c r="AW71" s="17">
        <f t="shared" si="67"/>
        <v>0.48962581477221234</v>
      </c>
      <c r="AX71" s="17">
        <f>'Cap Ref'!AJ67</f>
        <v>0.70601131174761311</v>
      </c>
      <c r="AY71" s="17">
        <f>'Cap Ref'!AK67</f>
        <v>0.62214611872146119</v>
      </c>
      <c r="AZ71" s="17">
        <f>'Cap Ref'!AL67</f>
        <v>0.5517503805175038</v>
      </c>
    </row>
    <row r="72" spans="4:52" x14ac:dyDescent="0.35">
      <c r="D72" t="str">
        <f t="shared" si="65"/>
        <v>Hydrogen Blue</v>
      </c>
      <c r="E72" s="37" t="e">
        <f>'Gen IRA'!E13/('Cap IRA'!E13*8760/1000)</f>
        <v>#DIV/0!</v>
      </c>
      <c r="F72" s="37" t="e">
        <f>'Gen IRA'!F13/('Cap IRA'!F13*8760/1000)</f>
        <v>#DIV/0!</v>
      </c>
      <c r="G72" s="37" t="e">
        <f>'Gen IRA'!G13/('Cap IRA'!G13*8760/1000)</f>
        <v>#DIV/0!</v>
      </c>
      <c r="H72" s="37" t="e">
        <f>'Gen IRA'!H13/('Cap IRA'!H13*8760/1000)</f>
        <v>#DIV/0!</v>
      </c>
      <c r="I72" s="37" t="e">
        <f>'Gen IRA'!I13/('Cap IRA'!I13*8760/1000)</f>
        <v>#DIV/0!</v>
      </c>
      <c r="J72" s="37" t="e">
        <f>'Gen IRA'!J13/('Cap IRA'!J13*8760/1000)</f>
        <v>#DIV/0!</v>
      </c>
      <c r="K72" s="37" t="e">
        <f>'Gen IRA'!K13/('Cap IRA'!K13*8760/1000)</f>
        <v>#DIV/0!</v>
      </c>
      <c r="L72" s="37" t="e">
        <f>'Gen IRA'!L13/('Cap IRA'!L13*8760/1000)</f>
        <v>#DIV/0!</v>
      </c>
      <c r="M72" s="37" t="e">
        <f>'Gen IRA'!M13/('Cap IRA'!M13*8760/1000)</f>
        <v>#DIV/0!</v>
      </c>
      <c r="N72" s="37" t="e">
        <f>'Gen IRA'!N13/('Cap IRA'!N13*8760/1000)</f>
        <v>#DIV/0!</v>
      </c>
      <c r="O72" s="37" t="e">
        <f>'Gen IRA'!O13/('Cap IRA'!O13*8760/1000)</f>
        <v>#VALUE!</v>
      </c>
      <c r="P72" s="37" t="e">
        <f>'Gen IRA'!P13/('Cap IRA'!P13*8760/1000)</f>
        <v>#VALUE!</v>
      </c>
      <c r="Q72" s="37" t="e">
        <f>'Gen IRA'!Q13/('Cap IRA'!Q13*8760/1000)</f>
        <v>#VALUE!</v>
      </c>
      <c r="R72" s="37" t="e">
        <f>'Gen IRA'!R13/('Cap IRA'!R13*8760/1000)</f>
        <v>#DIV/0!</v>
      </c>
      <c r="S72" s="37" t="e">
        <f>'Gen IRA'!S13/('Cap IRA'!S13*8760/1000)</f>
        <v>#DIV/0!</v>
      </c>
      <c r="T72" s="37" t="e">
        <f>'Gen IRA'!T13/('Cap IRA'!T13*8760/1000)</f>
        <v>#DIV/0!</v>
      </c>
      <c r="U72" s="37" t="e">
        <f>'Gen IRA'!U13/('Cap IRA'!U13*8760/1000)</f>
        <v>#DIV/0!</v>
      </c>
      <c r="V72" s="37" t="e">
        <f>'Gen IRA'!V13/('Cap IRA'!V13*8760/1000)</f>
        <v>#DIV/0!</v>
      </c>
      <c r="W72" s="37" t="e">
        <f>'Gen IRA'!W13/('Cap IRA'!W13*8760/1000)</f>
        <v>#DIV/0!</v>
      </c>
      <c r="X72" s="37" t="e">
        <f>'Gen IRA'!X13/('Cap IRA'!X13*8760/1000)</f>
        <v>#VALUE!</v>
      </c>
      <c r="Y72" s="37" t="e">
        <f>'Gen IRA'!Y13/('Cap IRA'!Y13*8760/1000)</f>
        <v>#VALUE!</v>
      </c>
      <c r="Z72" s="37" t="e">
        <f>'Gen IRA'!Z13/('Cap IRA'!Z13*8760/1000)</f>
        <v>#VALUE!</v>
      </c>
      <c r="AA72" s="37" t="e">
        <f>'Gen IRA'!AA13/('Cap IRA'!AA13*8760/1000)</f>
        <v>#DIV/0!</v>
      </c>
      <c r="AB72" s="37" t="e">
        <f>'Gen IRA'!AB13/('Cap IRA'!AB13*8760/1000)</f>
        <v>#DIV/0!</v>
      </c>
      <c r="AC72" s="37" t="e">
        <f>'Gen IRA'!AC13/('Cap IRA'!AC13*8760/1000)</f>
        <v>#DIV/0!</v>
      </c>
      <c r="AD72" s="37" t="e">
        <f>'Gen IRA'!AD13/('Cap IRA'!AD13*8760/1000)</f>
        <v>#DIV/0!</v>
      </c>
      <c r="AE72" s="37" t="e">
        <f>'Gen IRA'!AE13/('Cap IRA'!AE13*8760/1000)</f>
        <v>#DIV/0!</v>
      </c>
      <c r="AF72" s="37" t="e">
        <f>'Gen IRA'!AF13/('Cap IRA'!AF13*8760/1000)</f>
        <v>#DIV/0!</v>
      </c>
      <c r="AG72" s="37" t="e">
        <f>'Gen IRA'!AG13/('Cap IRA'!AG13*8760/1000)</f>
        <v>#DIV/0!</v>
      </c>
      <c r="AH72" s="37" t="e">
        <f>'Gen IRA'!AH13/('Cap IRA'!AH13*8760/1000)</f>
        <v>#DIV/0!</v>
      </c>
      <c r="AI72" s="37" t="e">
        <f>'Gen IRA'!AI13/('Cap IRA'!AI13*8760/1000)</f>
        <v>#DIV/0!</v>
      </c>
      <c r="AJ72" s="37" t="e">
        <f>'Gen IRA'!AJ13/('Cap IRA'!AJ13*8760/1000)</f>
        <v>#DIV/0!</v>
      </c>
      <c r="AK72" s="37" t="e">
        <f>'Gen IRA'!AK13/('Cap IRA'!AK13*8760/1000)</f>
        <v>#DIV/0!</v>
      </c>
      <c r="AL72" s="37" t="e">
        <f>'Gen IRA'!AL13/('Cap IRA'!AL13*8760/1000)</f>
        <v>#DIV/0!</v>
      </c>
      <c r="AN72" t="s">
        <v>70</v>
      </c>
      <c r="AO72" t="str">
        <f>AO61</f>
        <v>EPS-EI</v>
      </c>
      <c r="AP72" s="19">
        <f t="shared" si="66"/>
        <v>0.6418940397998758</v>
      </c>
      <c r="AQ72" s="17">
        <f>E69</f>
        <v>0.6418940397998758</v>
      </c>
      <c r="AR72" s="17">
        <f t="shared" ref="AR72:AS72" si="68">F69</f>
        <v>0.56731682756198276</v>
      </c>
      <c r="AS72" s="17">
        <f t="shared" si="68"/>
        <v>0.42375136168485561</v>
      </c>
      <c r="AU72" t="str">
        <f>AN72</f>
        <v>IRA</v>
      </c>
      <c r="AV72" t="str">
        <f t="shared" si="64"/>
        <v>EPS-EI</v>
      </c>
      <c r="AW72" s="17">
        <f t="shared" si="67"/>
        <v>0.48962581477221234</v>
      </c>
      <c r="AX72" s="17">
        <f>F67</f>
        <v>0.44043645179939911</v>
      </c>
      <c r="AY72" s="17">
        <f t="shared" ref="AY72:AZ72" si="69">G67</f>
        <v>0.36812158695511316</v>
      </c>
      <c r="AZ72" s="17">
        <f t="shared" si="69"/>
        <v>0.29687867115526034</v>
      </c>
    </row>
    <row r="73" spans="4:52" x14ac:dyDescent="0.35">
      <c r="D73" t="str">
        <f t="shared" si="65"/>
        <v>Wind</v>
      </c>
      <c r="E73" s="37">
        <f>'Gen IRA'!E14/('Cap IRA'!E14*8760/1000)</f>
        <v>0.26290300262902999</v>
      </c>
      <c r="F73" s="37">
        <f>'Gen IRA'!F14/('Cap IRA'!F14*8760/1000)</f>
        <v>0.37975158044613977</v>
      </c>
      <c r="G73" s="37">
        <f>'Gen IRA'!G14/('Cap IRA'!G14*8760/1000)</f>
        <v>0.39720544024534338</v>
      </c>
      <c r="H73" s="37">
        <f>'Gen IRA'!H14/('Cap IRA'!H14*8760/1000)</f>
        <v>0.40656144275402012</v>
      </c>
      <c r="I73" s="37" t="e">
        <f>'Gen IRA'!I14/('Cap IRA'!I14*8760/1000)</f>
        <v>#DIV/0!</v>
      </c>
      <c r="J73" s="37">
        <f>'Gen IRA'!J14/('Cap IRA'!J14*8760/1000)</f>
        <v>0.41730213026718921</v>
      </c>
      <c r="K73" s="37">
        <f>'Gen IRA'!K14/('Cap IRA'!K14*8760/1000)</f>
        <v>0.41027418558827844</v>
      </c>
      <c r="L73" s="37">
        <f>'Gen IRA'!L14/('Cap IRA'!L14*8760/1000)</f>
        <v>0.29268672452017958</v>
      </c>
      <c r="M73" s="37">
        <f>'Gen IRA'!M14/('Cap IRA'!M14*8760/1000)</f>
        <v>0.29111272447919989</v>
      </c>
      <c r="N73" s="37">
        <f>'Gen IRA'!N14/('Cap IRA'!N14*8760/1000)</f>
        <v>0.29042646308162412</v>
      </c>
      <c r="O73" s="37">
        <f>'Gen IRA'!O14/('Cap IRA'!O14*8760/1000)</f>
        <v>0.33601768529650228</v>
      </c>
      <c r="P73" s="37">
        <f>'Gen IRA'!P14/('Cap IRA'!P14*8760/1000)</f>
        <v>0.33841036169410721</v>
      </c>
      <c r="Q73" s="37">
        <f>'Gen IRA'!Q14/('Cap IRA'!Q14*8760/1000)</f>
        <v>0.33587095659198618</v>
      </c>
      <c r="R73" s="37" t="e">
        <f>'Gen IRA'!R14/('Cap IRA'!R14*8760/1000)</f>
        <v>#DIV/0!</v>
      </c>
      <c r="S73" s="37">
        <f>'Gen IRA'!S14/('Cap IRA'!S14*8760/1000)</f>
        <v>0.40748520907120733</v>
      </c>
      <c r="T73" s="37">
        <f>'Gen IRA'!T14/('Cap IRA'!T14*8760/1000)</f>
        <v>0.42953495608109804</v>
      </c>
      <c r="U73" s="37">
        <f>'Gen IRA'!U14/('Cap IRA'!U14*8760/1000)</f>
        <v>0.37102572785439464</v>
      </c>
      <c r="V73" s="37">
        <f>'Gen IRA'!V14/('Cap IRA'!V14*8760/1000)</f>
        <v>0.41332935875969112</v>
      </c>
      <c r="W73" s="37">
        <f>'Gen IRA'!W14/('Cap IRA'!W14*8760/1000)</f>
        <v>0.43450784941327059</v>
      </c>
      <c r="X73" s="37">
        <f>'Gen IRA'!X14/('Cap IRA'!X14*8760/1000)</f>
        <v>0.3712182816330965</v>
      </c>
      <c r="Y73" s="37">
        <f>'Gen IRA'!Y14/('Cap IRA'!Y14*8760/1000)</f>
        <v>0.3712182816330965</v>
      </c>
      <c r="Z73" s="37">
        <f>'Gen IRA'!Z14/('Cap IRA'!Z14*8760/1000)</f>
        <v>0.3712182816330965</v>
      </c>
      <c r="AA73" s="37">
        <f>'Gen IRA'!AA14/('Cap IRA'!AA14*8760/1000)</f>
        <v>0.34808211977454961</v>
      </c>
      <c r="AB73" s="37">
        <f>'Gen IRA'!AB14/('Cap IRA'!AB14*8760/1000)</f>
        <v>0.35762169063003985</v>
      </c>
      <c r="AC73" s="37">
        <f>'Gen IRA'!AC14/('Cap IRA'!AC14*8760/1000)</f>
        <v>0.36175988448833302</v>
      </c>
      <c r="AD73" s="37">
        <f>'Gen IRA'!AD14/('Cap IRA'!AD14*8760/1000)</f>
        <v>0.40498797423638466</v>
      </c>
      <c r="AE73" s="37">
        <f>'Gen IRA'!AE14/('Cap IRA'!AE14*8760/1000)</f>
        <v>0.40979879184025791</v>
      </c>
      <c r="AF73" s="37">
        <f>'Gen IRA'!AF14/('Cap IRA'!AF14*8760/1000)</f>
        <v>0.40692143155039989</v>
      </c>
      <c r="AG73" s="37">
        <f>'Gen IRA'!AG14/('Cap IRA'!AG14*8760/1000)</f>
        <v>0.37667162386453201</v>
      </c>
      <c r="AH73" s="37">
        <f>'Gen IRA'!AH14/('Cap IRA'!AH14*8760/1000)</f>
        <v>0.38772826813923228</v>
      </c>
      <c r="AI73" s="37">
        <f>'Gen IRA'!AI14/('Cap IRA'!AI14*8760/1000)</f>
        <v>0.45873447097030512</v>
      </c>
      <c r="AJ73" s="37">
        <f>'Gen IRA'!AJ14/('Cap IRA'!AJ14*8760/1000)</f>
        <v>0.39368577064330162</v>
      </c>
      <c r="AK73" s="37">
        <f>'Gen IRA'!AK14/('Cap IRA'!AK14*8760/1000)</f>
        <v>0.44559027243343086</v>
      </c>
      <c r="AL73" s="37">
        <f>'Gen IRA'!AL14/('Cap IRA'!AL14*8760/1000)</f>
        <v>0.42826281717819781</v>
      </c>
      <c r="AO73" t="str">
        <f t="shared" ref="AO73:AO82" si="70">AO62</f>
        <v>E4ST-RFF</v>
      </c>
      <c r="AP73" s="19">
        <f t="shared" si="66"/>
        <v>0.6418940397998758</v>
      </c>
      <c r="AQ73" s="17"/>
      <c r="AR73" s="17">
        <f>J69</f>
        <v>0.34579145478006523</v>
      </c>
      <c r="AS73" s="17">
        <f>K69</f>
        <v>0.30051147450802207</v>
      </c>
      <c r="AV73" t="str">
        <f t="shared" si="64"/>
        <v>E4ST-RFF</v>
      </c>
      <c r="AW73" s="17">
        <f t="shared" si="67"/>
        <v>0.48962581477221234</v>
      </c>
      <c r="AX73" s="17"/>
      <c r="AY73" s="17">
        <f t="shared" ref="AY73:AZ73" si="71">J67</f>
        <v>0.28968637566220851</v>
      </c>
      <c r="AZ73" s="17">
        <f t="shared" si="71"/>
        <v>0.19035707761808215</v>
      </c>
    </row>
    <row r="74" spans="4:52" x14ac:dyDescent="0.35">
      <c r="D74" t="str">
        <f t="shared" si="65"/>
        <v>Solar Utility</v>
      </c>
      <c r="E74" s="37">
        <f>'Gen IRA'!E15/('Cap IRA'!E15*8760/1000)</f>
        <v>0.211739578730299</v>
      </c>
      <c r="F74" s="37">
        <f>'Gen IRA'!F15/('Cap IRA'!F15*8760/1000)</f>
        <v>0.24644097275997146</v>
      </c>
      <c r="G74" s="37">
        <f>'Gen IRA'!G15/('Cap IRA'!G15*8760/1000)</f>
        <v>0.25247695174839851</v>
      </c>
      <c r="H74" s="37">
        <f>'Gen IRA'!H15/('Cap IRA'!H15*8760/1000)</f>
        <v>0.25542348362192713</v>
      </c>
      <c r="I74" s="37" t="e">
        <f>'Gen IRA'!I15/('Cap IRA'!I15*8760/1000)</f>
        <v>#DIV/0!</v>
      </c>
      <c r="J74" s="37">
        <f>'Gen IRA'!J15/('Cap IRA'!J15*8760/1000)</f>
        <v>0.24736834017386769</v>
      </c>
      <c r="K74" s="37">
        <f>'Gen IRA'!K15/('Cap IRA'!K15*8760/1000)</f>
        <v>0.24007283076106378</v>
      </c>
      <c r="L74" s="37">
        <f>'Gen IRA'!L15/('Cap IRA'!L15*8760/1000)</f>
        <v>0.20997775559466622</v>
      </c>
      <c r="M74" s="37">
        <f>'Gen IRA'!M15/('Cap IRA'!M15*8760/1000)</f>
        <v>0.20735737307385957</v>
      </c>
      <c r="N74" s="37">
        <f>'Gen IRA'!N15/('Cap IRA'!N15*8760/1000)</f>
        <v>0.20535040613777186</v>
      </c>
      <c r="O74" s="37">
        <f>'Gen IRA'!O15/('Cap IRA'!O15*8760/1000)</f>
        <v>0.20340042386449697</v>
      </c>
      <c r="P74" s="37">
        <f>'Gen IRA'!P15/('Cap IRA'!P15*8760/1000)</f>
        <v>0.19949074073941564</v>
      </c>
      <c r="Q74" s="37">
        <f>'Gen IRA'!Q15/('Cap IRA'!Q15*8760/1000)</f>
        <v>0.19562374498475493</v>
      </c>
      <c r="R74" s="37" t="e">
        <f>'Gen IRA'!R15/('Cap IRA'!R15*8760/1000)</f>
        <v>#DIV/0!</v>
      </c>
      <c r="S74" s="37">
        <f>'Gen IRA'!S15/('Cap IRA'!S15*8760/1000)</f>
        <v>0.27361150133584239</v>
      </c>
      <c r="T74" s="37">
        <f>'Gen IRA'!T15/('Cap IRA'!T15*8760/1000)</f>
        <v>0.27896440401605593</v>
      </c>
      <c r="U74" s="37">
        <f>'Gen IRA'!U15/('Cap IRA'!U15*8760/1000)</f>
        <v>0.25497034223557369</v>
      </c>
      <c r="V74" s="37">
        <f>'Gen IRA'!V15/('Cap IRA'!V15*8760/1000)</f>
        <v>0.25902959081188387</v>
      </c>
      <c r="W74" s="37">
        <f>'Gen IRA'!W15/('Cap IRA'!W15*8760/1000)</f>
        <v>0.26715852628388415</v>
      </c>
      <c r="X74" s="37">
        <f>'Gen IRA'!X15/('Cap IRA'!X15*8760/1000)</f>
        <v>0.27464314208414664</v>
      </c>
      <c r="Y74" s="37">
        <f>'Gen IRA'!Y15/('Cap IRA'!Y15*8760/1000)</f>
        <v>0.26939221568088456</v>
      </c>
      <c r="Z74" s="37">
        <f>'Gen IRA'!Z15/('Cap IRA'!Z15*8760/1000)</f>
        <v>0.26478921162961455</v>
      </c>
      <c r="AA74" s="37">
        <f>'Gen IRA'!AA15/('Cap IRA'!AA15*8760/1000)</f>
        <v>0.2214825737064505</v>
      </c>
      <c r="AB74" s="37">
        <f>'Gen IRA'!AB15/('Cap IRA'!AB15*8760/1000)</f>
        <v>0.24677652167923161</v>
      </c>
      <c r="AC74" s="37">
        <f>'Gen IRA'!AC15/('Cap IRA'!AC15*8760/1000)</f>
        <v>0.19307365526322751</v>
      </c>
      <c r="AD74" s="37">
        <f>'Gen IRA'!AD15/('Cap IRA'!AD15*8760/1000)</f>
        <v>0.26442612881663252</v>
      </c>
      <c r="AE74" s="37">
        <f>'Gen IRA'!AE15/('Cap IRA'!AE15*8760/1000)</f>
        <v>0.2663894005909202</v>
      </c>
      <c r="AF74" s="37">
        <f>'Gen IRA'!AF15/('Cap IRA'!AF15*8760/1000)</f>
        <v>0.26078236899542689</v>
      </c>
      <c r="AG74" s="37">
        <f>'Gen IRA'!AG15/('Cap IRA'!AG15*8760/1000)</f>
        <v>0.24055722463676943</v>
      </c>
      <c r="AH74" s="37">
        <f>'Gen IRA'!AH15/('Cap IRA'!AH15*8760/1000)</f>
        <v>0.27320907102972636</v>
      </c>
      <c r="AI74" s="37">
        <f>'Gen IRA'!AI15/('Cap IRA'!AI15*8760/1000)</f>
        <v>0.28304801096855764</v>
      </c>
      <c r="AJ74" s="37">
        <f>'Gen IRA'!AJ15/('Cap IRA'!AJ15*8760/1000)</f>
        <v>0.23684967461259124</v>
      </c>
      <c r="AK74" s="37">
        <f>'Gen IRA'!AK15/('Cap IRA'!AK15*8760/1000)</f>
        <v>0.26221115262211153</v>
      </c>
      <c r="AL74" s="37">
        <f>'Gen IRA'!AL15/('Cap IRA'!AL15*8760/1000)</f>
        <v>0.27366178398661783</v>
      </c>
      <c r="AO74" t="str">
        <f t="shared" si="70"/>
        <v>GCAM-CGS</v>
      </c>
      <c r="AP74" s="19">
        <f t="shared" si="66"/>
        <v>0.6418940397998758</v>
      </c>
      <c r="AQ74" s="17">
        <f>L69</f>
        <v>0.42270080918362507</v>
      </c>
      <c r="AR74" s="17">
        <f t="shared" ref="AR74:AS74" si="72">M69</f>
        <v>0.4273795097579402</v>
      </c>
      <c r="AS74" s="17">
        <f t="shared" si="72"/>
        <v>0.42996859002410365</v>
      </c>
      <c r="AV74" t="str">
        <f t="shared" si="64"/>
        <v>GCAM-CGS</v>
      </c>
      <c r="AW74" s="17">
        <f t="shared" si="67"/>
        <v>0.48962581477221234</v>
      </c>
      <c r="AX74" s="17">
        <f>L67</f>
        <v>0.37860830921108984</v>
      </c>
      <c r="AY74" s="17">
        <f t="shared" ref="AY74:AZ74" si="73">M67</f>
        <v>0.37860373659899099</v>
      </c>
      <c r="AZ74" s="17">
        <f t="shared" si="73"/>
        <v>0.37861585366186729</v>
      </c>
    </row>
    <row r="75" spans="4:52" x14ac:dyDescent="0.35">
      <c r="D75" t="str">
        <f>D16</f>
        <v>Solar Distributed</v>
      </c>
      <c r="E75" s="37">
        <f>'Gen IRA'!E16/('Cap IRA'!E16*8760/1000)</f>
        <v>0.16950325169503253</v>
      </c>
      <c r="F75" s="37">
        <f>'Gen IRA'!F16/('Cap IRA'!F16*8760/1000)</f>
        <v>0.16481821398948276</v>
      </c>
      <c r="G75" s="37">
        <f>'Gen IRA'!G16/('Cap IRA'!G16*8760/1000)</f>
        <v>0.16642392249438281</v>
      </c>
      <c r="H75" s="37">
        <f>'Gen IRA'!H16/('Cap IRA'!H16*8760/1000)</f>
        <v>0.16842385828190998</v>
      </c>
      <c r="I75" s="37" t="e">
        <f>'Gen IRA'!I16/('Cap IRA'!I16*8760/1000)</f>
        <v>#DIV/0!</v>
      </c>
      <c r="J75" s="37" t="e">
        <f>'Gen IRA'!J16/('Cap IRA'!J16*8760/1000)</f>
        <v>#DIV/0!</v>
      </c>
      <c r="K75" s="37" t="e">
        <f>'Gen IRA'!K16/('Cap IRA'!K16*8760/1000)</f>
        <v>#DIV/0!</v>
      </c>
      <c r="L75" s="37">
        <f>'Gen IRA'!L16/('Cap IRA'!L16*8760/1000)</f>
        <v>0.20997775559466555</v>
      </c>
      <c r="M75" s="37">
        <f>'Gen IRA'!M16/('Cap IRA'!M16*8760/1000)</f>
        <v>0.20735737307385935</v>
      </c>
      <c r="N75" s="37">
        <f>'Gen IRA'!N16/('Cap IRA'!N16*8760/1000)</f>
        <v>0.20535040613777178</v>
      </c>
      <c r="O75" s="37" t="e">
        <f>'Gen IRA'!O16/('Cap IRA'!O16*8760/1000)</f>
        <v>#VALUE!</v>
      </c>
      <c r="P75" s="37" t="e">
        <f>'Gen IRA'!P16/('Cap IRA'!P16*8760/1000)</f>
        <v>#VALUE!</v>
      </c>
      <c r="Q75" s="37" t="e">
        <f>'Gen IRA'!Q16/('Cap IRA'!Q16*8760/1000)</f>
        <v>#VALUE!</v>
      </c>
      <c r="R75" s="37" t="e">
        <f>'Gen IRA'!R16/('Cap IRA'!R16*8760/1000)</f>
        <v>#DIV/0!</v>
      </c>
      <c r="S75" s="37">
        <f>'Gen IRA'!S16/('Cap IRA'!S16*8760/1000)</f>
        <v>0.1583043847463397</v>
      </c>
      <c r="T75" s="37">
        <f>'Gen IRA'!T16/('Cap IRA'!T16*8760/1000)</f>
        <v>0.15908611461260158</v>
      </c>
      <c r="U75" s="37" t="e">
        <f>'Gen IRA'!U16/('Cap IRA'!U16*8760/1000)</f>
        <v>#DIV/0!</v>
      </c>
      <c r="V75" s="37" t="e">
        <f>'Gen IRA'!V16/('Cap IRA'!V16*8760/1000)</f>
        <v>#DIV/0!</v>
      </c>
      <c r="W75" s="37" t="e">
        <f>'Gen IRA'!W16/('Cap IRA'!W16*8760/1000)</f>
        <v>#DIV/0!</v>
      </c>
      <c r="X75" s="37" t="e">
        <f>'Gen IRA'!X16/('Cap IRA'!X16*8760/1000)</f>
        <v>#VALUE!</v>
      </c>
      <c r="Y75" s="37" t="e">
        <f>'Gen IRA'!Y16/('Cap IRA'!Y16*8760/1000)</f>
        <v>#VALUE!</v>
      </c>
      <c r="Z75" s="37" t="e">
        <f>'Gen IRA'!Z16/('Cap IRA'!Z16*8760/1000)</f>
        <v>#VALUE!</v>
      </c>
      <c r="AA75" s="37">
        <f>'Gen IRA'!AA16/('Cap IRA'!AA16*8760/1000)</f>
        <v>0.16639785149973907</v>
      </c>
      <c r="AB75" s="37">
        <f>'Gen IRA'!AB16/('Cap IRA'!AB16*8760/1000)</f>
        <v>0.16341496433666289</v>
      </c>
      <c r="AC75" s="37">
        <f>'Gen IRA'!AC16/('Cap IRA'!AC16*8760/1000)</f>
        <v>0.16916846334901975</v>
      </c>
      <c r="AD75" s="37">
        <f>'Gen IRA'!AD16/('Cap IRA'!AD16*8760/1000)</f>
        <v>0.170711598485626</v>
      </c>
      <c r="AE75" s="37">
        <f>'Gen IRA'!AE16/('Cap IRA'!AE16*8760/1000)</f>
        <v>0.1536292243982082</v>
      </c>
      <c r="AF75" s="37">
        <f>'Gen IRA'!AF16/('Cap IRA'!AF16*8760/1000)</f>
        <v>0.16748175994704712</v>
      </c>
      <c r="AG75" s="37">
        <f>'Gen IRA'!AG16/('Cap IRA'!AG16*8760/1000)</f>
        <v>0.23433316575076693</v>
      </c>
      <c r="AH75" s="37">
        <f>'Gen IRA'!AH16/('Cap IRA'!AH16*8760/1000)</f>
        <v>0.23524293665066179</v>
      </c>
      <c r="AI75" s="37">
        <f>'Gen IRA'!AI16/('Cap IRA'!AI16*8760/1000)</f>
        <v>0.23516026440088694</v>
      </c>
      <c r="AJ75" s="37">
        <f>'Gen IRA'!AJ16/('Cap IRA'!AJ16*8760/1000)</f>
        <v>0.17290181313252689</v>
      </c>
      <c r="AK75" s="37">
        <f>'Gen IRA'!AK16/('Cap IRA'!AK16*8760/1000)</f>
        <v>0.16684229012996138</v>
      </c>
      <c r="AL75" s="37">
        <f>'Gen IRA'!AL16/('Cap IRA'!AL16*8760/1000)</f>
        <v>0.12509228119104257</v>
      </c>
      <c r="AO75" t="str">
        <f t="shared" si="70"/>
        <v>Haiku-RFF</v>
      </c>
      <c r="AP75" s="19">
        <f t="shared" si="66"/>
        <v>0.6418940397998758</v>
      </c>
      <c r="AQ75" s="17">
        <f>O69</f>
        <v>0.14658698671121584</v>
      </c>
      <c r="AR75" s="17">
        <f t="shared" ref="AR75:AS75" si="74">P69</f>
        <v>0.13946704891297121</v>
      </c>
      <c r="AS75" s="17">
        <f t="shared" si="74"/>
        <v>0.12778362893850687</v>
      </c>
      <c r="AV75" t="str">
        <f t="shared" si="64"/>
        <v>Haiku-RFF</v>
      </c>
      <c r="AW75" s="17">
        <f t="shared" si="67"/>
        <v>0.48962581477221234</v>
      </c>
      <c r="AX75" s="17">
        <f>O67</f>
        <v>0.62829854810950758</v>
      </c>
      <c r="AY75" s="17">
        <f t="shared" ref="AY75:AZ75" si="75">P67</f>
        <v>0.48375719065565076</v>
      </c>
      <c r="AZ75" s="17">
        <f t="shared" si="75"/>
        <v>0.45228053030274079</v>
      </c>
    </row>
    <row r="76" spans="4:52" x14ac:dyDescent="0.35">
      <c r="AO76" t="str">
        <f t="shared" si="70"/>
        <v>IPM-EPA</v>
      </c>
      <c r="AP76" s="19">
        <f t="shared" si="66"/>
        <v>0.6418940397998758</v>
      </c>
      <c r="AR76" s="17">
        <f>S69</f>
        <v>0.6403394899893543</v>
      </c>
      <c r="AS76" s="17">
        <f>T69</f>
        <v>0.49535363546496008</v>
      </c>
      <c r="AV76" t="str">
        <f t="shared" si="64"/>
        <v>IPM-EPA</v>
      </c>
      <c r="AW76" s="17">
        <f t="shared" si="67"/>
        <v>0.48962581477221234</v>
      </c>
      <c r="AX76" s="17"/>
      <c r="AY76" s="17">
        <f t="shared" ref="AY76:AZ76" si="76">S67</f>
        <v>0.46494484720220614</v>
      </c>
      <c r="AZ76" s="17">
        <f t="shared" si="76"/>
        <v>0.15202364522775993</v>
      </c>
    </row>
    <row r="77" spans="4:52" x14ac:dyDescent="0.35">
      <c r="E77" t="s">
        <v>99</v>
      </c>
      <c r="F77" t="s">
        <v>100</v>
      </c>
      <c r="G77" t="s">
        <v>106</v>
      </c>
      <c r="AO77" t="str">
        <f t="shared" si="70"/>
        <v>IPM-NRDC</v>
      </c>
      <c r="AP77" s="19">
        <f t="shared" si="66"/>
        <v>0.6418940397998758</v>
      </c>
      <c r="AQ77" s="17">
        <f>U69</f>
        <v>0.63342507746760501</v>
      </c>
      <c r="AR77" s="17">
        <f t="shared" ref="AR77:AS77" si="77">V69</f>
        <v>0.58515809323685242</v>
      </c>
      <c r="AS77" s="17">
        <f t="shared" si="77"/>
        <v>0.57697268758244113</v>
      </c>
      <c r="AV77" t="str">
        <f t="shared" si="64"/>
        <v>IPM-NRDC</v>
      </c>
      <c r="AW77" s="17">
        <f t="shared" si="67"/>
        <v>0.48962581477221234</v>
      </c>
      <c r="AX77" s="17">
        <f>U67</f>
        <v>0.55137688519056438</v>
      </c>
      <c r="AY77" s="17">
        <f t="shared" ref="AY77:AZ77" si="78">V67</f>
        <v>0.35776583031081965</v>
      </c>
      <c r="AZ77" s="17">
        <f t="shared" si="78"/>
        <v>0.30192353001769084</v>
      </c>
    </row>
    <row r="78" spans="4:52" x14ac:dyDescent="0.35">
      <c r="D78" t="s">
        <v>137</v>
      </c>
      <c r="E78" s="17">
        <f>MIN(H67,K67,N67,Q67,T67,W67,Z67,AC67,AF67,AI67,AL67)</f>
        <v>7.1811058886335988E-2</v>
      </c>
      <c r="F78" s="17">
        <f>MAX(H67,K67,N67,Q67,T67,W67,Z67,AC67,AF67,AI67,AL67)</f>
        <v>0.63565505143512391</v>
      </c>
      <c r="G78" s="17">
        <f>AVERAGE(H67,K67,N67,Q67,T67,W67,Z67,AC67,AF67,AI67,AL67)</f>
        <v>0.32488869027504025</v>
      </c>
      <c r="AO78" t="str">
        <f t="shared" si="70"/>
        <v>MARKAL-NETL</v>
      </c>
      <c r="AP78" s="19">
        <f t="shared" si="66"/>
        <v>0.6418940397998758</v>
      </c>
      <c r="AQ78" s="17">
        <f>X69</f>
        <v>0.39122514034766059</v>
      </c>
      <c r="AR78" s="17">
        <f t="shared" ref="AR78:AS78" si="79">Y69</f>
        <v>0.45352732187060241</v>
      </c>
      <c r="AS78" s="17">
        <f t="shared" si="79"/>
        <v>0.36685690933328524</v>
      </c>
      <c r="AV78" t="str">
        <f t="shared" si="64"/>
        <v>MARKAL-NETL</v>
      </c>
      <c r="AW78" s="17">
        <f t="shared" si="67"/>
        <v>0.48962581477221234</v>
      </c>
      <c r="AX78" s="17">
        <f>X67</f>
        <v>0.60158874272583707</v>
      </c>
      <c r="AY78" s="17">
        <f t="shared" ref="AY78:AZ78" si="80">Y67</f>
        <v>0.62154671633672587</v>
      </c>
      <c r="AZ78" s="17">
        <f t="shared" si="80"/>
        <v>0.36361433328784248</v>
      </c>
    </row>
    <row r="79" spans="4:52" x14ac:dyDescent="0.35">
      <c r="AO79" t="str">
        <f t="shared" si="70"/>
        <v>NEMS-RHG</v>
      </c>
      <c r="AP79" s="19">
        <f t="shared" si="66"/>
        <v>0.6418940397998758</v>
      </c>
      <c r="AQ79" s="17">
        <f>AA69</f>
        <v>0.50680887445635203</v>
      </c>
      <c r="AR79" s="17">
        <f t="shared" ref="AR79:AS79" si="81">AB69</f>
        <v>0.2594870346565557</v>
      </c>
      <c r="AS79" s="17">
        <f t="shared" si="81"/>
        <v>0.28557683476185819</v>
      </c>
      <c r="AV79" t="str">
        <f t="shared" si="64"/>
        <v>NEMS-RHG</v>
      </c>
      <c r="AW79" s="17">
        <f t="shared" si="67"/>
        <v>0.48962581477221234</v>
      </c>
      <c r="AX79" s="17">
        <f>AA67</f>
        <v>0.54091202372606084</v>
      </c>
      <c r="AY79" s="17">
        <f t="shared" ref="AY79:AZ79" si="82">AB67</f>
        <v>0.21248034633914425</v>
      </c>
      <c r="AZ79" s="17">
        <f t="shared" si="82"/>
        <v>0.38073740936252581</v>
      </c>
    </row>
    <row r="80" spans="4:52" x14ac:dyDescent="0.35">
      <c r="AO80" t="str">
        <f t="shared" si="70"/>
        <v>ReEDS-NREL</v>
      </c>
      <c r="AP80" s="19">
        <f t="shared" si="66"/>
        <v>0.6418940397998758</v>
      </c>
      <c r="AQ80" s="17">
        <f>AD69</f>
        <v>0.47520811760415049</v>
      </c>
      <c r="AR80" s="17">
        <f t="shared" ref="AR80:AS80" si="83">AE69</f>
        <v>0.26566352291188633</v>
      </c>
      <c r="AS80" s="17">
        <f t="shared" si="83"/>
        <v>0.1816138250884809</v>
      </c>
      <c r="AV80" t="str">
        <f t="shared" si="64"/>
        <v>ReEDS-NREL</v>
      </c>
      <c r="AW80" s="17">
        <f t="shared" si="67"/>
        <v>0.48962581477221234</v>
      </c>
      <c r="AX80" s="17">
        <f>AD67</f>
        <v>0.38343023460437287</v>
      </c>
      <c r="AY80" s="17">
        <f t="shared" ref="AY80:AZ80" si="84">AE67</f>
        <v>7.727007748544279E-2</v>
      </c>
      <c r="AZ80" s="17">
        <f t="shared" si="84"/>
        <v>7.1811058886335988E-2</v>
      </c>
    </row>
    <row r="81" spans="41:52" x14ac:dyDescent="0.35">
      <c r="AO81" t="str">
        <f t="shared" si="70"/>
        <v>REGEN-EPRI</v>
      </c>
      <c r="AP81" s="19">
        <f t="shared" si="66"/>
        <v>0.6418940397998758</v>
      </c>
      <c r="AQ81" s="17">
        <f>AG69</f>
        <v>0.40543984519467047</v>
      </c>
      <c r="AR81" s="17">
        <f t="shared" ref="AR81:AS81" si="85">AH69</f>
        <v>0.50301273559161497</v>
      </c>
      <c r="AS81" s="17">
        <f t="shared" si="85"/>
        <v>0.34820514223411803</v>
      </c>
      <c r="AV81" t="str">
        <f t="shared" si="64"/>
        <v>REGEN-EPRI</v>
      </c>
      <c r="AW81" s="17">
        <f t="shared" si="67"/>
        <v>0.48962581477221234</v>
      </c>
      <c r="AX81" s="17">
        <f>AG67</f>
        <v>0.68414515012246813</v>
      </c>
      <c r="AY81" s="17">
        <f t="shared" ref="AY81:AZ81" si="86">AH67</f>
        <v>0.66337659902064539</v>
      </c>
      <c r="AZ81" s="17">
        <f t="shared" si="86"/>
        <v>0.63565505143512391</v>
      </c>
    </row>
    <row r="82" spans="41:52" x14ac:dyDescent="0.35">
      <c r="AO82" t="str">
        <f t="shared" si="70"/>
        <v>RIO-REPEAT</v>
      </c>
      <c r="AP82" s="19">
        <f t="shared" si="66"/>
        <v>0.6418940397998758</v>
      </c>
      <c r="AQ82" s="17">
        <f>AJ69</f>
        <v>0.36621004566210047</v>
      </c>
      <c r="AR82" s="17">
        <f t="shared" ref="AR82:AS82" si="87">AK69</f>
        <v>0.27465412662713828</v>
      </c>
      <c r="AS82" s="17">
        <f t="shared" si="87"/>
        <v>0.15895034969076932</v>
      </c>
      <c r="AV82" t="str">
        <f t="shared" si="64"/>
        <v>RIO-REPEAT</v>
      </c>
      <c r="AW82" s="17">
        <f t="shared" si="67"/>
        <v>0.48962581477221234</v>
      </c>
      <c r="AX82" s="17">
        <f>AJ67</f>
        <v>0.72674418604651159</v>
      </c>
      <c r="AY82" s="17">
        <f t="shared" ref="AY82:AZ82" si="88">AK67</f>
        <v>0.50207170640960597</v>
      </c>
      <c r="AZ82" s="17">
        <f t="shared" si="88"/>
        <v>0.34987843207021291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58E5-BEF2-4A9B-89FF-03652CABC948}">
  <dimension ref="D1:BA78"/>
  <sheetViews>
    <sheetView zoomScale="36" zoomScaleNormal="40" workbookViewId="0">
      <selection activeCell="V44" sqref="V44"/>
    </sheetView>
  </sheetViews>
  <sheetFormatPr defaultRowHeight="14.5" x14ac:dyDescent="0.35"/>
  <cols>
    <col min="4" max="4" width="14.81640625" bestFit="1" customWidth="1"/>
    <col min="5" max="9" width="8.81640625" bestFit="1" customWidth="1"/>
    <col min="10" max="10" width="12.08984375" bestFit="1" customWidth="1"/>
    <col min="11" max="32" width="8.81640625" bestFit="1" customWidth="1"/>
    <col min="33" max="35" width="12.08984375" bestFit="1" customWidth="1"/>
    <col min="36" max="41" width="8.81640625" bestFit="1" customWidth="1"/>
    <col min="42" max="43" width="9.81640625" bestFit="1" customWidth="1"/>
  </cols>
  <sheetData>
    <row r="1" spans="4:53" x14ac:dyDescent="0.35">
      <c r="E1">
        <v>2021</v>
      </c>
      <c r="F1" t="s">
        <v>118</v>
      </c>
      <c r="G1" t="s">
        <v>118</v>
      </c>
      <c r="H1" t="s">
        <v>118</v>
      </c>
      <c r="I1" t="s">
        <v>119</v>
      </c>
      <c r="J1" t="s">
        <v>119</v>
      </c>
      <c r="K1" t="s">
        <v>119</v>
      </c>
      <c r="L1" t="s">
        <v>120</v>
      </c>
      <c r="M1" t="s">
        <v>120</v>
      </c>
      <c r="N1" t="s">
        <v>120</v>
      </c>
      <c r="O1" t="s">
        <v>121</v>
      </c>
      <c r="P1" t="s">
        <v>121</v>
      </c>
      <c r="Q1" t="s">
        <v>121</v>
      </c>
      <c r="R1" t="s">
        <v>122</v>
      </c>
      <c r="S1" t="s">
        <v>122</v>
      </c>
      <c r="T1" t="s">
        <v>122</v>
      </c>
      <c r="U1" t="s">
        <v>123</v>
      </c>
      <c r="V1" t="s">
        <v>123</v>
      </c>
      <c r="W1" t="s">
        <v>123</v>
      </c>
      <c r="X1" t="s">
        <v>124</v>
      </c>
      <c r="Y1" t="s">
        <v>124</v>
      </c>
      <c r="Z1" t="s">
        <v>124</v>
      </c>
      <c r="AA1" t="s">
        <v>125</v>
      </c>
      <c r="AB1" t="s">
        <v>125</v>
      </c>
      <c r="AC1" t="s">
        <v>125</v>
      </c>
      <c r="AD1" t="s">
        <v>126</v>
      </c>
      <c r="AE1" t="s">
        <v>126</v>
      </c>
      <c r="AF1" t="s">
        <v>126</v>
      </c>
      <c r="AG1" t="s">
        <v>127</v>
      </c>
      <c r="AH1" t="s">
        <v>127</v>
      </c>
      <c r="AI1" t="s">
        <v>127</v>
      </c>
      <c r="AJ1" t="s">
        <v>128</v>
      </c>
      <c r="AK1" t="s">
        <v>128</v>
      </c>
      <c r="AL1" t="s">
        <v>128</v>
      </c>
    </row>
    <row r="2" spans="4:53" x14ac:dyDescent="0.35">
      <c r="F2">
        <v>2025</v>
      </c>
      <c r="G2">
        <v>2030</v>
      </c>
      <c r="H2">
        <v>2035</v>
      </c>
      <c r="I2">
        <v>2025</v>
      </c>
      <c r="J2">
        <v>2030</v>
      </c>
      <c r="K2">
        <v>2035</v>
      </c>
      <c r="L2">
        <v>2025</v>
      </c>
      <c r="M2">
        <v>2030</v>
      </c>
      <c r="N2">
        <v>2035</v>
      </c>
      <c r="O2">
        <v>2025</v>
      </c>
      <c r="P2">
        <v>2030</v>
      </c>
      <c r="Q2">
        <v>2035</v>
      </c>
      <c r="R2">
        <v>2025</v>
      </c>
      <c r="S2">
        <v>2030</v>
      </c>
      <c r="T2">
        <v>2035</v>
      </c>
      <c r="U2">
        <v>2025</v>
      </c>
      <c r="V2">
        <v>2030</v>
      </c>
      <c r="W2">
        <v>2035</v>
      </c>
      <c r="X2">
        <v>2025</v>
      </c>
      <c r="Y2">
        <v>2030</v>
      </c>
      <c r="Z2">
        <v>2035</v>
      </c>
      <c r="AA2">
        <v>2025</v>
      </c>
      <c r="AB2">
        <v>2030</v>
      </c>
      <c r="AC2">
        <v>2035</v>
      </c>
      <c r="AD2">
        <v>2025</v>
      </c>
      <c r="AE2">
        <v>2030</v>
      </c>
      <c r="AF2">
        <v>2035</v>
      </c>
      <c r="AG2">
        <v>2025</v>
      </c>
      <c r="AH2">
        <v>2030</v>
      </c>
      <c r="AI2">
        <v>2035</v>
      </c>
      <c r="AJ2">
        <v>2025</v>
      </c>
      <c r="AK2">
        <v>2030</v>
      </c>
      <c r="AL2">
        <v>2035</v>
      </c>
      <c r="AV2" t="s">
        <v>32</v>
      </c>
      <c r="AX2" t="s">
        <v>33</v>
      </c>
      <c r="AY2" t="s">
        <v>34</v>
      </c>
      <c r="AZ2" t="s">
        <v>35</v>
      </c>
    </row>
    <row r="3" spans="4:53" x14ac:dyDescent="0.35">
      <c r="D3" t="s">
        <v>0</v>
      </c>
      <c r="E3">
        <v>95.5</v>
      </c>
      <c r="F3">
        <f>Raw_Cap!D4</f>
        <v>93.619</v>
      </c>
      <c r="G3">
        <f>Raw_Cap!E4</f>
        <v>82.619</v>
      </c>
      <c r="H3">
        <f>Raw_Cap!F4</f>
        <v>75.619</v>
      </c>
      <c r="I3">
        <f>Raw_Cap!D21</f>
        <v>0</v>
      </c>
      <c r="J3">
        <f>Raw_Cap!E21</f>
        <v>53.599344920247127</v>
      </c>
      <c r="K3">
        <f>Raw_Cap!F21</f>
        <v>43.690855958586752</v>
      </c>
      <c r="L3">
        <f>Raw_Cap!D38</f>
        <v>100.255751580552</v>
      </c>
      <c r="M3">
        <f>Raw_Cap!E38</f>
        <v>100.654075699982</v>
      </c>
      <c r="N3">
        <f>Raw_Cap!F38</f>
        <v>100.58395626982499</v>
      </c>
      <c r="O3">
        <f>Raw_Cap!D55</f>
        <v>97.041600000000003</v>
      </c>
      <c r="P3">
        <f>Raw_Cap!E55</f>
        <v>90.744299999999996</v>
      </c>
      <c r="Q3">
        <f>Raw_Cap!F55</f>
        <v>71.951600000000013</v>
      </c>
      <c r="R3">
        <f>Raw_Cap!D72</f>
        <v>0</v>
      </c>
      <c r="S3">
        <f>Raw_Cap!E72</f>
        <v>78.084596904999998</v>
      </c>
      <c r="T3">
        <f>Raw_Cap!F72</f>
        <v>60.346843618999998</v>
      </c>
      <c r="U3">
        <f>Raw_Cap!D89</f>
        <v>90.903600000000083</v>
      </c>
      <c r="V3">
        <f>Raw_Cap!E89</f>
        <v>63.355769595000012</v>
      </c>
      <c r="W3">
        <f>Raw_Cap!F89</f>
        <v>8.4561461760000007</v>
      </c>
      <c r="X3">
        <f>Raw_Cap!D106</f>
        <v>96.9</v>
      </c>
      <c r="Y3">
        <f>Raw_Cap!E106</f>
        <v>95.8</v>
      </c>
      <c r="Z3">
        <f>Raw_Cap!F106</f>
        <v>95.8</v>
      </c>
      <c r="AA3">
        <f>Raw_Cap!D123</f>
        <v>96.018737999999999</v>
      </c>
      <c r="AB3">
        <f>Raw_Cap!E123</f>
        <v>82.614745999999997</v>
      </c>
      <c r="AC3">
        <f>Raw_Cap!F123</f>
        <v>75.881714000000002</v>
      </c>
      <c r="AD3">
        <f>Raw_Cap!D140</f>
        <v>96.946799999999996</v>
      </c>
      <c r="AE3">
        <f>Raw_Cap!E140</f>
        <v>94.706800000000001</v>
      </c>
      <c r="AF3">
        <f>Raw_Cap!F140</f>
        <v>94.706800000000001</v>
      </c>
      <c r="AG3">
        <f>Raw_Cap!D157</f>
        <v>92.729566999999989</v>
      </c>
      <c r="AH3">
        <f>Raw_Cap!E157</f>
        <v>92.729566999999989</v>
      </c>
      <c r="AI3">
        <f>Raw_Cap!F157</f>
        <v>92.729566999999989</v>
      </c>
      <c r="AJ3">
        <f>Raw_Cap!D174</f>
        <v>96</v>
      </c>
      <c r="AK3">
        <f>Raw_Cap!E174</f>
        <v>95</v>
      </c>
      <c r="AL3">
        <f>Raw_Cap!F174</f>
        <v>94</v>
      </c>
      <c r="AV3" t="s">
        <v>5</v>
      </c>
      <c r="AX3">
        <v>64</v>
      </c>
      <c r="AY3">
        <v>104</v>
      </c>
      <c r="AZ3">
        <v>156</v>
      </c>
      <c r="BA3" s="2"/>
    </row>
    <row r="4" spans="4:53" x14ac:dyDescent="0.35">
      <c r="D4" t="s">
        <v>1</v>
      </c>
      <c r="F4">
        <f>Raw_Cap!D5</f>
        <v>3</v>
      </c>
      <c r="G4">
        <f>Raw_Cap!E5</f>
        <v>3</v>
      </c>
      <c r="H4">
        <f>Raw_Cap!F5</f>
        <v>3</v>
      </c>
      <c r="I4">
        <f>Raw_Cap!D22</f>
        <v>0</v>
      </c>
      <c r="J4">
        <f>Raw_Cap!E22</f>
        <v>1.7106076385305491</v>
      </c>
      <c r="K4">
        <f>Raw_Cap!F22</f>
        <v>1.7930580518015975</v>
      </c>
      <c r="L4">
        <f>Raw_Cap!D39</f>
        <v>0</v>
      </c>
      <c r="M4">
        <f>Raw_Cap!E39</f>
        <v>0</v>
      </c>
      <c r="N4">
        <f>Raw_Cap!F39</f>
        <v>0</v>
      </c>
      <c r="O4">
        <v>0</v>
      </c>
      <c r="P4">
        <v>0</v>
      </c>
      <c r="Q4">
        <v>0</v>
      </c>
      <c r="R4">
        <f>Raw_Cap!D73</f>
        <v>0</v>
      </c>
      <c r="S4">
        <f>Raw_Cap!E73</f>
        <v>0</v>
      </c>
      <c r="T4">
        <f>Raw_Cap!F73</f>
        <v>0</v>
      </c>
      <c r="U4">
        <f>Raw_Cap!D90</f>
        <v>0</v>
      </c>
      <c r="V4">
        <f>Raw_Cap!E90</f>
        <v>0</v>
      </c>
      <c r="W4">
        <f>Raw_Cap!F90</f>
        <v>0</v>
      </c>
      <c r="X4">
        <f>Raw_Cap!D107</f>
        <v>0</v>
      </c>
      <c r="Y4">
        <f>Raw_Cap!E107</f>
        <v>0</v>
      </c>
      <c r="Z4">
        <f>Raw_Cap!F107</f>
        <v>0</v>
      </c>
      <c r="AA4">
        <f>Raw_Cap!D124</f>
        <v>0</v>
      </c>
      <c r="AB4">
        <f>Raw_Cap!E124</f>
        <v>0</v>
      </c>
      <c r="AC4">
        <f>Raw_Cap!F124</f>
        <v>0</v>
      </c>
      <c r="AD4">
        <f>Raw_Cap!D141</f>
        <v>0</v>
      </c>
      <c r="AE4">
        <f>Raw_Cap!E141</f>
        <v>0</v>
      </c>
      <c r="AF4">
        <f>Raw_Cap!F141</f>
        <v>0</v>
      </c>
      <c r="AG4">
        <f>Raw_Cap!D158</f>
        <v>3.6349999982261525</v>
      </c>
      <c r="AH4">
        <f>Raw_Cap!E158</f>
        <v>3.6349999985104562</v>
      </c>
      <c r="AI4">
        <f>Raw_Cap!F158</f>
        <v>3.6349999987951662</v>
      </c>
      <c r="AJ4">
        <f>Raw_Cap!D175</f>
        <v>0</v>
      </c>
      <c r="AK4">
        <f>Raw_Cap!E175</f>
        <v>0</v>
      </c>
      <c r="AL4">
        <f>Raw_Cap!F175</f>
        <v>0</v>
      </c>
      <c r="AV4" t="s">
        <v>6</v>
      </c>
      <c r="AX4">
        <v>220</v>
      </c>
      <c r="AY4">
        <v>230</v>
      </c>
      <c r="AZ4">
        <v>242</v>
      </c>
      <c r="BA4" s="3"/>
    </row>
    <row r="5" spans="4:53" x14ac:dyDescent="0.35">
      <c r="D5" t="s">
        <v>2</v>
      </c>
      <c r="E5">
        <v>80</v>
      </c>
      <c r="F5">
        <f>Raw_Cap!D6</f>
        <v>79.820999999999998</v>
      </c>
      <c r="G5">
        <f>Raw_Cap!E6</f>
        <v>79.188000000000002</v>
      </c>
      <c r="H5">
        <f>Raw_Cap!F6</f>
        <v>79.173000000000002</v>
      </c>
      <c r="I5">
        <f>Raw_Cap!D23</f>
        <v>0</v>
      </c>
      <c r="J5">
        <f>Raw_Cap!E23</f>
        <v>78.714482453867504</v>
      </c>
      <c r="K5">
        <f>Raw_Cap!F23</f>
        <v>78.714482453867504</v>
      </c>
      <c r="L5">
        <f>Raw_Cap!D40</f>
        <v>109.74165311690599</v>
      </c>
      <c r="M5">
        <f>Raw_Cap!E40</f>
        <v>109.696313447761</v>
      </c>
      <c r="N5">
        <f>Raw_Cap!F40</f>
        <v>107.44869358557</v>
      </c>
      <c r="O5">
        <f>Raw_Cap!D57</f>
        <v>79.070858999999999</v>
      </c>
      <c r="P5">
        <f>Raw_Cap!E57</f>
        <v>79.074858999999989</v>
      </c>
      <c r="Q5">
        <f>Raw_Cap!F57</f>
        <v>79.074858999999989</v>
      </c>
      <c r="R5">
        <f>Raw_Cap!D74</f>
        <v>0</v>
      </c>
      <c r="S5">
        <f>Raw_Cap!E74</f>
        <v>80.280200000999997</v>
      </c>
      <c r="T5">
        <f>Raw_Cap!F74</f>
        <v>83.155200000999997</v>
      </c>
      <c r="U5">
        <f>Raw_Cap!D91</f>
        <v>104.62844182700002</v>
      </c>
      <c r="V5">
        <f>Raw_Cap!E91</f>
        <v>105.88178700000002</v>
      </c>
      <c r="W5">
        <f>Raw_Cap!F91</f>
        <v>105.88038700000001</v>
      </c>
      <c r="X5">
        <f>Raw_Cap!D108</f>
        <v>78.8</v>
      </c>
      <c r="Y5">
        <f>Raw_Cap!E108</f>
        <v>78.8</v>
      </c>
      <c r="Z5">
        <f>Raw_Cap!F108</f>
        <v>78.8</v>
      </c>
      <c r="AA5">
        <f>Raw_Cap!D125</f>
        <v>79.358749000000003</v>
      </c>
      <c r="AB5">
        <f>Raw_Cap!E125</f>
        <v>79.339149000000006</v>
      </c>
      <c r="AC5">
        <f>Raw_Cap!F125</f>
        <v>79.339149000000006</v>
      </c>
      <c r="AD5">
        <f>Raw_Cap!D142</f>
        <v>83.233795999999998</v>
      </c>
      <c r="AE5">
        <f>Raw_Cap!E142</f>
        <v>84.010206537512801</v>
      </c>
      <c r="AF5">
        <f>Raw_Cap!F142</f>
        <v>84.509061537512807</v>
      </c>
      <c r="AG5">
        <f>Raw_Cap!D159</f>
        <v>80.639915977832516</v>
      </c>
      <c r="AH5">
        <f>Raw_Cap!E159</f>
        <v>80.639915977832516</v>
      </c>
      <c r="AI5">
        <f>Raw_Cap!F159</f>
        <v>80.639915977832516</v>
      </c>
      <c r="AJ5">
        <f>Raw_Cap!D176</f>
        <v>84</v>
      </c>
      <c r="AK5">
        <f>Raw_Cap!E176</f>
        <v>85</v>
      </c>
      <c r="AL5">
        <f>Raw_Cap!F176</f>
        <v>85</v>
      </c>
      <c r="AV5" t="s">
        <v>36</v>
      </c>
      <c r="AX5">
        <v>252</v>
      </c>
      <c r="AY5">
        <v>213</v>
      </c>
      <c r="AZ5">
        <v>181</v>
      </c>
      <c r="BA5" s="4"/>
    </row>
    <row r="6" spans="4:53" x14ac:dyDescent="0.35">
      <c r="D6" t="s">
        <v>3</v>
      </c>
      <c r="E6">
        <f>13+3+31</f>
        <v>47</v>
      </c>
      <c r="F6">
        <f>Raw_Cap!D7</f>
        <v>5.0149999999999997</v>
      </c>
      <c r="G6">
        <f>Raw_Cap!E7</f>
        <v>5.1050000000000004</v>
      </c>
      <c r="H6">
        <f>Raw_Cap!F7</f>
        <v>5.1050000000000004</v>
      </c>
      <c r="I6">
        <f>Raw_Cap!D24</f>
        <v>0</v>
      </c>
      <c r="J6">
        <f>Raw_Cap!E24</f>
        <v>12.135100000000001</v>
      </c>
      <c r="K6">
        <f>Raw_Cap!F24</f>
        <v>12.135100000000001</v>
      </c>
      <c r="L6">
        <f>Raw_Cap!D41</f>
        <v>18.870558344054899</v>
      </c>
      <c r="M6">
        <f>Raw_Cap!E41</f>
        <v>19.322471838547699</v>
      </c>
      <c r="N6">
        <f>Raw_Cap!F41</f>
        <v>18.503529759285101</v>
      </c>
      <c r="O6">
        <f>Raw_Cap!D58</f>
        <v>11.36218</v>
      </c>
      <c r="P6">
        <f>Raw_Cap!E58</f>
        <v>11.36218</v>
      </c>
      <c r="Q6">
        <f>Raw_Cap!F58</f>
        <v>11.36218</v>
      </c>
      <c r="R6">
        <f>Raw_Cap!D75</f>
        <v>0</v>
      </c>
      <c r="S6">
        <f>Raw_Cap!E75</f>
        <v>5.8947085460000004</v>
      </c>
      <c r="T6">
        <f>Raw_Cap!F75</f>
        <v>5.9842013490000001</v>
      </c>
      <c r="U6">
        <f>Raw_Cap!D92</f>
        <v>6.0371079999999999</v>
      </c>
      <c r="V6">
        <f>Raw_Cap!E92</f>
        <v>6.1296080000000002</v>
      </c>
      <c r="W6">
        <f>Raw_Cap!F92</f>
        <v>6.2161079999999993</v>
      </c>
      <c r="X6">
        <f>Raw_Cap!D109</f>
        <v>9.3000000000000007</v>
      </c>
      <c r="Y6">
        <f>Raw_Cap!E109</f>
        <v>9.3000000000000007</v>
      </c>
      <c r="Z6">
        <f>Raw_Cap!F109</f>
        <v>9.3000000000000007</v>
      </c>
      <c r="AA6">
        <f>Raw_Cap!D126</f>
        <v>9.1476559999999996</v>
      </c>
      <c r="AB6">
        <f>Raw_Cap!E126</f>
        <v>10.142697999999999</v>
      </c>
      <c r="AC6">
        <f>Raw_Cap!F126</f>
        <v>11.185253000000001</v>
      </c>
      <c r="AD6">
        <f>Raw_Cap!D143</f>
        <v>6.3887</v>
      </c>
      <c r="AE6">
        <f>Raw_Cap!E143</f>
        <v>5.8575999999999997</v>
      </c>
      <c r="AF6">
        <f>Raw_Cap!F143</f>
        <v>5.0255000000000001</v>
      </c>
      <c r="AG6">
        <f>Raw_Cap!D160</f>
        <v>6.7501767898557921</v>
      </c>
      <c r="AH6">
        <f>Raw_Cap!E160</f>
        <v>6.8388518306217732</v>
      </c>
      <c r="AI6">
        <f>Raw_Cap!F160</f>
        <v>6.922877540579246</v>
      </c>
      <c r="AJ6">
        <f>Raw_Cap!D177</f>
        <v>8.5</v>
      </c>
      <c r="AK6">
        <f>Raw_Cap!E177</f>
        <v>8</v>
      </c>
      <c r="AL6">
        <f>Raw_Cap!F177</f>
        <v>8</v>
      </c>
      <c r="AV6" t="s">
        <v>37</v>
      </c>
      <c r="AX6">
        <v>247</v>
      </c>
      <c r="AY6">
        <v>150</v>
      </c>
      <c r="AZ6">
        <v>70</v>
      </c>
      <c r="BA6" s="5"/>
    </row>
    <row r="7" spans="4:53" x14ac:dyDescent="0.35">
      <c r="D7" t="s">
        <v>4</v>
      </c>
      <c r="F7">
        <f>Raw_Cap!D8</f>
        <v>0</v>
      </c>
      <c r="G7">
        <f>Raw_Cap!E8</f>
        <v>0</v>
      </c>
      <c r="H7">
        <f>Raw_Cap!F8</f>
        <v>0</v>
      </c>
      <c r="I7">
        <f>Raw_Cap!D25</f>
        <v>0</v>
      </c>
      <c r="J7">
        <f>Raw_Cap!E25</f>
        <v>0</v>
      </c>
      <c r="K7">
        <f>Raw_Cap!F25</f>
        <v>0</v>
      </c>
      <c r="L7">
        <f>Raw_Cap!D42</f>
        <v>0</v>
      </c>
      <c r="M7">
        <f>Raw_Cap!E42</f>
        <v>0</v>
      </c>
      <c r="N7">
        <f>Raw_Cap!F42</f>
        <v>0</v>
      </c>
      <c r="O7">
        <v>0</v>
      </c>
      <c r="P7">
        <v>0</v>
      </c>
      <c r="Q7">
        <v>0</v>
      </c>
      <c r="R7">
        <f>Raw_Cap!D76</f>
        <v>0</v>
      </c>
      <c r="S7">
        <f>Raw_Cap!E76</f>
        <v>0</v>
      </c>
      <c r="T7">
        <f>Raw_Cap!F76</f>
        <v>0</v>
      </c>
      <c r="U7">
        <f>Raw_Cap!D93</f>
        <v>0</v>
      </c>
      <c r="V7">
        <f>Raw_Cap!E93</f>
        <v>0</v>
      </c>
      <c r="W7">
        <f>Raw_Cap!F93</f>
        <v>0</v>
      </c>
      <c r="X7">
        <f>Raw_Cap!D110</f>
        <v>0</v>
      </c>
      <c r="Y7">
        <f>Raw_Cap!E110</f>
        <v>0</v>
      </c>
      <c r="Z7">
        <f>Raw_Cap!F110</f>
        <v>0</v>
      </c>
      <c r="AA7">
        <f>Raw_Cap!D127</f>
        <v>0</v>
      </c>
      <c r="AB7">
        <f>Raw_Cap!E127</f>
        <v>0</v>
      </c>
      <c r="AC7">
        <f>Raw_Cap!F127</f>
        <v>0</v>
      </c>
      <c r="AD7">
        <f>Raw_Cap!D144</f>
        <v>0</v>
      </c>
      <c r="AE7">
        <f>Raw_Cap!E144</f>
        <v>0</v>
      </c>
      <c r="AF7">
        <f>Raw_Cap!F144</f>
        <v>0</v>
      </c>
      <c r="AG7">
        <f>Raw_Cap!D161</f>
        <v>1.9309375545923761E-8</v>
      </c>
      <c r="AH7">
        <f>Raw_Cap!E161</f>
        <v>5.7644002085719566E-8</v>
      </c>
      <c r="AI7">
        <f>Raw_Cap!F161</f>
        <v>0.55913508358823483</v>
      </c>
      <c r="AJ7">
        <f>Raw_Cap!D178</f>
        <v>0</v>
      </c>
      <c r="AK7">
        <f>Raw_Cap!E178</f>
        <v>0</v>
      </c>
      <c r="AL7">
        <f>Raw_Cap!F178</f>
        <v>0</v>
      </c>
      <c r="AV7" t="s">
        <v>38</v>
      </c>
      <c r="AX7">
        <v>250</v>
      </c>
      <c r="AY7">
        <v>186</v>
      </c>
      <c r="AZ7">
        <v>134</v>
      </c>
      <c r="BA7" s="6"/>
    </row>
    <row r="8" spans="4:53" x14ac:dyDescent="0.35">
      <c r="D8" t="s">
        <v>5</v>
      </c>
      <c r="E8">
        <v>209.6</v>
      </c>
      <c r="F8">
        <f>Raw_Cap!D9</f>
        <v>164.74199999999999</v>
      </c>
      <c r="G8">
        <f>Raw_Cap!E9</f>
        <v>122.66200000000001</v>
      </c>
      <c r="H8">
        <f>Raw_Cap!F9</f>
        <v>114.246</v>
      </c>
      <c r="I8">
        <f>Raw_Cap!D26</f>
        <v>0</v>
      </c>
      <c r="J8">
        <f>Raw_Cap!E26</f>
        <v>107.88329333462293</v>
      </c>
      <c r="K8">
        <f>Raw_Cap!F26</f>
        <v>97.120164601272279</v>
      </c>
      <c r="L8">
        <f>Raw_Cap!D43</f>
        <v>231.503937419327</v>
      </c>
      <c r="M8">
        <f>Raw_Cap!E43</f>
        <v>222.51102074425401</v>
      </c>
      <c r="N8">
        <f>Raw_Cap!F43</f>
        <v>206.24469177704</v>
      </c>
      <c r="O8">
        <f>Raw_Cap!D60</f>
        <v>172.32267561595339</v>
      </c>
      <c r="P8">
        <f>Raw_Cap!E60</f>
        <v>158.8107370269781</v>
      </c>
      <c r="Q8">
        <f>Raw_Cap!F60</f>
        <v>154.96469150685999</v>
      </c>
      <c r="R8">
        <f>Raw_Cap!D77</f>
        <v>0</v>
      </c>
      <c r="S8">
        <f>Raw_Cap!E77</f>
        <v>111.29316423832535</v>
      </c>
      <c r="T8">
        <f>Raw_Cap!F77</f>
        <v>87.75902725932535</v>
      </c>
      <c r="U8">
        <f>Raw_Cap!D94</f>
        <v>104.62927136449809</v>
      </c>
      <c r="V8">
        <f>Raw_Cap!E94</f>
        <v>84.500936675498124</v>
      </c>
      <c r="W8">
        <f>Raw_Cap!F94</f>
        <v>68.483877001498087</v>
      </c>
      <c r="X8">
        <f>Raw_Cap!D111</f>
        <v>145.44999999999999</v>
      </c>
      <c r="Y8">
        <f>Raw_Cap!E111</f>
        <v>129.34</v>
      </c>
      <c r="Z8">
        <f>Raw_Cap!F111</f>
        <v>107.97</v>
      </c>
      <c r="AA8">
        <f>Raw_Cap!D128</f>
        <v>162.200806</v>
      </c>
      <c r="AB8">
        <f>Raw_Cap!E128</f>
        <v>101.98271200000001</v>
      </c>
      <c r="AC8">
        <f>Raw_Cap!F128</f>
        <v>90.852508999999998</v>
      </c>
      <c r="AD8">
        <f>Raw_Cap!D145</f>
        <v>184.792308507527</v>
      </c>
      <c r="AE8">
        <f>Raw_Cap!E145</f>
        <v>155.88674783713299</v>
      </c>
      <c r="AF8">
        <f>Raw_Cap!F145</f>
        <v>147.48694783713299</v>
      </c>
      <c r="AG8">
        <f>Raw_Cap!D162</f>
        <v>168.43618691863762</v>
      </c>
      <c r="AH8">
        <f>Raw_Cap!E162</f>
        <v>117.29434732651447</v>
      </c>
      <c r="AI8">
        <f>Raw_Cap!F162</f>
        <v>99.383530149796997</v>
      </c>
      <c r="AJ8">
        <f>Raw_Cap!D179</f>
        <v>176</v>
      </c>
      <c r="AK8">
        <f>Raw_Cap!E179</f>
        <v>120</v>
      </c>
      <c r="AL8">
        <f>Raw_Cap!F179</f>
        <v>102</v>
      </c>
      <c r="AV8" t="s">
        <v>39</v>
      </c>
      <c r="AX8">
        <v>248</v>
      </c>
      <c r="AY8">
        <v>170</v>
      </c>
      <c r="AZ8">
        <v>121</v>
      </c>
      <c r="BA8" s="7"/>
    </row>
    <row r="9" spans="4:53" x14ac:dyDescent="0.35">
      <c r="D9" t="s">
        <v>6</v>
      </c>
      <c r="F9">
        <f>Raw_Cap!D10</f>
        <v>0</v>
      </c>
      <c r="G9">
        <f>Raw_Cap!E10</f>
        <v>0</v>
      </c>
      <c r="H9">
        <f>Raw_Cap!F10</f>
        <v>0</v>
      </c>
      <c r="I9">
        <f>Raw_Cap!D27</f>
        <v>0</v>
      </c>
      <c r="J9">
        <f>Raw_Cap!E27</f>
        <v>2.9294437851492576E-6</v>
      </c>
      <c r="K9">
        <f>Raw_Cap!F27</f>
        <v>1.7973886272117425</v>
      </c>
      <c r="L9">
        <f>Raw_Cap!D44</f>
        <v>0</v>
      </c>
      <c r="M9">
        <f>Raw_Cap!E44</f>
        <v>0</v>
      </c>
      <c r="N9">
        <f>Raw_Cap!F44</f>
        <v>0</v>
      </c>
      <c r="O9">
        <f>Raw_Cap!D61</f>
        <v>0</v>
      </c>
      <c r="P9">
        <f>Raw_Cap!E61</f>
        <v>0</v>
      </c>
      <c r="Q9">
        <f>Raw_Cap!F61</f>
        <v>0</v>
      </c>
      <c r="R9">
        <f>Raw_Cap!D78</f>
        <v>0</v>
      </c>
      <c r="S9">
        <f>Raw_Cap!E78</f>
        <v>0.53561357900000006</v>
      </c>
      <c r="T9">
        <f>Raw_Cap!F78</f>
        <v>0.53561357900000006</v>
      </c>
      <c r="U9">
        <f>Raw_Cap!D95</f>
        <v>2.4029110530000004</v>
      </c>
      <c r="V9">
        <f>Raw_Cap!E95</f>
        <v>2.4029110530000004</v>
      </c>
      <c r="W9">
        <f>Raw_Cap!F95</f>
        <v>2.4029110530000004</v>
      </c>
      <c r="X9">
        <f>Raw_Cap!D112</f>
        <v>0</v>
      </c>
      <c r="Y9">
        <f>Raw_Cap!E112</f>
        <v>0</v>
      </c>
      <c r="Z9">
        <f>Raw_Cap!F112</f>
        <v>0</v>
      </c>
      <c r="AA9">
        <f>Raw_Cap!D129</f>
        <v>0</v>
      </c>
      <c r="AB9">
        <f>Raw_Cap!E129</f>
        <v>0</v>
      </c>
      <c r="AC9">
        <f>Raw_Cap!F129</f>
        <v>0</v>
      </c>
      <c r="AD9">
        <f>Raw_Cap!D146</f>
        <v>0</v>
      </c>
      <c r="AE9">
        <f>Raw_Cap!E146</f>
        <v>0</v>
      </c>
      <c r="AF9">
        <f>Raw_Cap!F146</f>
        <v>0</v>
      </c>
      <c r="AG9">
        <f>Raw_Cap!D163</f>
        <v>1.2418978265276093E-6</v>
      </c>
      <c r="AH9">
        <f>Raw_Cap!E163</f>
        <v>2.0912189665239305E-6</v>
      </c>
      <c r="AI9">
        <f>Raw_Cap!F163</f>
        <v>2.5928664772347205E-6</v>
      </c>
      <c r="AJ9">
        <f>Raw_Cap!D180</f>
        <v>0</v>
      </c>
      <c r="AK9">
        <f>Raw_Cap!E180</f>
        <v>0</v>
      </c>
      <c r="AL9">
        <f>Raw_Cap!F180</f>
        <v>0</v>
      </c>
      <c r="AV9" t="s">
        <v>40</v>
      </c>
      <c r="AX9">
        <v>127</v>
      </c>
      <c r="AY9">
        <v>127</v>
      </c>
      <c r="AZ9">
        <v>127</v>
      </c>
      <c r="BA9" s="8"/>
    </row>
    <row r="10" spans="4:53" x14ac:dyDescent="0.35">
      <c r="D10" t="s">
        <v>7</v>
      </c>
      <c r="E10">
        <v>280.10000000000002</v>
      </c>
      <c r="F10">
        <f>Raw_Cap!D11</f>
        <v>336.49</v>
      </c>
      <c r="G10">
        <f>Raw_Cap!E11</f>
        <v>331.34199999999998</v>
      </c>
      <c r="H10">
        <f>Raw_Cap!F11</f>
        <v>330.09399999999999</v>
      </c>
      <c r="I10">
        <f>Raw_Cap!D28</f>
        <v>0</v>
      </c>
      <c r="J10">
        <f>Raw_Cap!E28</f>
        <v>364.11402048166264</v>
      </c>
      <c r="K10">
        <f>Raw_Cap!F28</f>
        <v>344.23363031390414</v>
      </c>
      <c r="L10">
        <f>Raw_Cap!D45</f>
        <v>418.73974660150844</v>
      </c>
      <c r="M10">
        <f>Raw_Cap!E45</f>
        <v>401.02495577686125</v>
      </c>
      <c r="N10">
        <f>Raw_Cap!F45</f>
        <v>432.42036797501527</v>
      </c>
      <c r="O10">
        <f>Raw_Cap!D62</f>
        <v>389.98877713664353</v>
      </c>
      <c r="P10">
        <f>Raw_Cap!E62</f>
        <v>389.66621262762192</v>
      </c>
      <c r="Q10">
        <f>Raw_Cap!F62</f>
        <v>395.59489556874149</v>
      </c>
      <c r="R10">
        <f>Raw_Cap!D79</f>
        <v>0</v>
      </c>
      <c r="S10">
        <f>Raw_Cap!E79</f>
        <v>289.87945204078801</v>
      </c>
      <c r="T10">
        <f>Raw_Cap!F79</f>
        <v>303.87638081578802</v>
      </c>
      <c r="U10">
        <f>Raw_Cap!D96</f>
        <v>305.20431580299959</v>
      </c>
      <c r="V10">
        <f>Raw_Cap!E96</f>
        <v>349.58933408799965</v>
      </c>
      <c r="W10">
        <f>Raw_Cap!F96</f>
        <v>377.31242074999966</v>
      </c>
      <c r="X10">
        <f>Raw_Cap!D113</f>
        <v>470.3</v>
      </c>
      <c r="Y10">
        <f>Raw_Cap!E113</f>
        <v>431.8</v>
      </c>
      <c r="Z10">
        <f>Raw_Cap!F113</f>
        <v>422</v>
      </c>
      <c r="AA10">
        <f>Raw_Cap!D130</f>
        <v>297.69653499999998</v>
      </c>
      <c r="AB10">
        <f>Raw_Cap!E130</f>
        <v>329.17826099999996</v>
      </c>
      <c r="AC10">
        <f>Raw_Cap!F130</f>
        <v>349.73947900000002</v>
      </c>
      <c r="AD10">
        <f>Raw_Cap!D147</f>
        <v>293.251778873349</v>
      </c>
      <c r="AE10">
        <f>Raw_Cap!E147</f>
        <v>330.184213160372</v>
      </c>
      <c r="AF10">
        <f>Raw_Cap!F147</f>
        <v>354.95056967923699</v>
      </c>
      <c r="AG10">
        <f>Raw_Cap!D164</f>
        <v>260.42335991022219</v>
      </c>
      <c r="AH10">
        <f>Raw_Cap!E164</f>
        <v>281.06605523238647</v>
      </c>
      <c r="AI10">
        <f>Raw_Cap!F164</f>
        <v>335.12538743400125</v>
      </c>
      <c r="AJ10">
        <f>Raw_Cap!D181</f>
        <v>313</v>
      </c>
      <c r="AK10">
        <f>Raw_Cap!E181</f>
        <v>359</v>
      </c>
      <c r="AL10">
        <f>Raw_Cap!F181</f>
        <v>366</v>
      </c>
      <c r="AV10" t="s">
        <v>41</v>
      </c>
      <c r="AX10">
        <v>75</v>
      </c>
      <c r="AY10">
        <v>172</v>
      </c>
      <c r="AZ10">
        <v>198</v>
      </c>
      <c r="BA10" s="9"/>
    </row>
    <row r="11" spans="4:53" x14ac:dyDescent="0.35">
      <c r="D11" t="s">
        <v>8</v>
      </c>
      <c r="F11">
        <f>Raw_Cap!D12</f>
        <v>0</v>
      </c>
      <c r="G11">
        <f>Raw_Cap!E12</f>
        <v>0</v>
      </c>
      <c r="H11">
        <f>Raw_Cap!F12</f>
        <v>0</v>
      </c>
      <c r="I11">
        <f>Raw_Cap!D29</f>
        <v>0</v>
      </c>
      <c r="J11">
        <f>Raw_Cap!E29</f>
        <v>1.4186733469737919E-5</v>
      </c>
      <c r="K11">
        <f>Raw_Cap!F29</f>
        <v>6.3065327851468576</v>
      </c>
      <c r="L11">
        <f>Raw_Cap!D46</f>
        <v>0.17159150482781599</v>
      </c>
      <c r="M11">
        <f>Raw_Cap!E46</f>
        <v>0.25269491822837398</v>
      </c>
      <c r="N11">
        <f>Raw_Cap!F46</f>
        <v>0</v>
      </c>
      <c r="O11">
        <f>Raw_Cap!D63</f>
        <v>0</v>
      </c>
      <c r="P11">
        <f>Raw_Cap!E63</f>
        <v>0</v>
      </c>
      <c r="Q11">
        <f>Raw_Cap!F63</f>
        <v>0</v>
      </c>
      <c r="R11">
        <f>Raw_Cap!D80</f>
        <v>0</v>
      </c>
      <c r="S11">
        <f>Raw_Cap!E80</f>
        <v>3.2811637340000002</v>
      </c>
      <c r="T11">
        <f>Raw_Cap!F80</f>
        <v>3.2811637340000002</v>
      </c>
      <c r="U11">
        <f>Raw_Cap!D97</f>
        <v>0</v>
      </c>
      <c r="V11">
        <f>Raw_Cap!E97</f>
        <v>0</v>
      </c>
      <c r="W11">
        <f>Raw_Cap!F97</f>
        <v>0</v>
      </c>
      <c r="X11">
        <f>Raw_Cap!D114</f>
        <v>0</v>
      </c>
      <c r="Y11">
        <f>Raw_Cap!E114</f>
        <v>0</v>
      </c>
      <c r="Z11">
        <f>Raw_Cap!F114</f>
        <v>0</v>
      </c>
      <c r="AA11">
        <f>Raw_Cap!D131</f>
        <v>0</v>
      </c>
      <c r="AB11">
        <f>Raw_Cap!E131</f>
        <v>0.206371</v>
      </c>
      <c r="AC11">
        <f>Raw_Cap!F131</f>
        <v>0.206371</v>
      </c>
      <c r="AD11">
        <f>Raw_Cap!D148</f>
        <v>0</v>
      </c>
      <c r="AE11">
        <f>Raw_Cap!E148</f>
        <v>0</v>
      </c>
      <c r="AF11">
        <f>Raw_Cap!F148</f>
        <v>0</v>
      </c>
      <c r="AG11">
        <f>Raw_Cap!D165</f>
        <v>5.7698901911668654E-7</v>
      </c>
      <c r="AH11">
        <f>Raw_Cap!E165</f>
        <v>1.9905657400393335E-6</v>
      </c>
      <c r="AI11">
        <f>Raw_Cap!F165</f>
        <v>3.0769518352091593E-6</v>
      </c>
      <c r="AJ11">
        <f>Raw_Cap!D182</f>
        <v>0.5</v>
      </c>
      <c r="AK11">
        <f>Raw_Cap!E182</f>
        <v>1</v>
      </c>
      <c r="AL11">
        <f>Raw_Cap!F182</f>
        <v>1</v>
      </c>
      <c r="AV11" t="s">
        <v>42</v>
      </c>
      <c r="AX11">
        <v>75</v>
      </c>
      <c r="AY11">
        <v>172</v>
      </c>
      <c r="AZ11">
        <v>98</v>
      </c>
      <c r="BA11" s="10"/>
    </row>
    <row r="12" spans="4:53" x14ac:dyDescent="0.35">
      <c r="D12" t="s">
        <v>9</v>
      </c>
      <c r="E12">
        <f>132+75+5</f>
        <v>212</v>
      </c>
      <c r="F12">
        <f>Raw_Cap!D13</f>
        <v>133.54900000000001</v>
      </c>
      <c r="G12">
        <f>Raw_Cap!E13</f>
        <v>179.149</v>
      </c>
      <c r="H12">
        <f>Raw_Cap!F13</f>
        <v>211.249</v>
      </c>
      <c r="I12">
        <f>Raw_Cap!D30</f>
        <v>0</v>
      </c>
      <c r="J12">
        <f>Raw_Cap!E30</f>
        <v>103.62995966639143</v>
      </c>
      <c r="K12">
        <f>Raw_Cap!F30</f>
        <v>98.092667838178471</v>
      </c>
      <c r="L12">
        <f>Raw_Cap!D47</f>
        <v>201.61543354887442</v>
      </c>
      <c r="M12">
        <f>Raw_Cap!E47</f>
        <v>193.08608981848874</v>
      </c>
      <c r="N12">
        <f>Raw_Cap!F47</f>
        <v>208.20239939537771</v>
      </c>
      <c r="O12">
        <f>Raw_Cap!D64</f>
        <v>139.72095381859</v>
      </c>
      <c r="P12">
        <f>Raw_Cap!E64</f>
        <v>137.47574862892816</v>
      </c>
      <c r="Q12">
        <f>Raw_Cap!F64</f>
        <v>138.85574862892815</v>
      </c>
      <c r="R12">
        <f>Raw_Cap!D81</f>
        <v>0</v>
      </c>
      <c r="S12">
        <f>Raw_Cap!E81</f>
        <v>249.54896490099998</v>
      </c>
      <c r="T12">
        <f>Raw_Cap!F81</f>
        <v>268.34563975600003</v>
      </c>
      <c r="U12">
        <f>Raw_Cap!D98</f>
        <v>201.063877843</v>
      </c>
      <c r="V12">
        <f>Raw_Cap!E98</f>
        <v>200.42181350600001</v>
      </c>
      <c r="W12">
        <f>Raw_Cap!F98</f>
        <v>200.63732945700002</v>
      </c>
      <c r="X12">
        <f>Raw_Cap!D115</f>
        <v>0</v>
      </c>
      <c r="Y12">
        <f>Raw_Cap!E115</f>
        <v>0</v>
      </c>
      <c r="Z12">
        <f>Raw_Cap!F115</f>
        <v>0</v>
      </c>
      <c r="AA12">
        <f>Raw_Cap!D132</f>
        <v>240.28393</v>
      </c>
      <c r="AB12">
        <f>Raw_Cap!E132</f>
        <v>272.60033699999997</v>
      </c>
      <c r="AC12">
        <f>Raw_Cap!F132</f>
        <v>299.91934599999996</v>
      </c>
      <c r="AD12">
        <f>Raw_Cap!D149</f>
        <v>123.00039417370699</v>
      </c>
      <c r="AE12">
        <f>Raw_Cap!E149</f>
        <v>116.62403002770699</v>
      </c>
      <c r="AF12">
        <f>Raw_Cap!F149</f>
        <v>114.69157262735899</v>
      </c>
      <c r="AG12">
        <f>Raw_Cap!D166</f>
        <v>179.1110168987791</v>
      </c>
      <c r="AH12">
        <f>Raw_Cap!E166</f>
        <v>171.48285561078285</v>
      </c>
      <c r="AI12">
        <f>Raw_Cap!F166</f>
        <v>155.96250743787201</v>
      </c>
      <c r="AJ12">
        <f>Raw_Cap!D183</f>
        <v>142.5</v>
      </c>
      <c r="AK12">
        <f>Raw_Cap!E183</f>
        <v>143</v>
      </c>
      <c r="AL12">
        <f>Raw_Cap!F183</f>
        <v>140</v>
      </c>
      <c r="AV12" t="s">
        <v>43</v>
      </c>
      <c r="AX12">
        <v>146</v>
      </c>
      <c r="AY12">
        <v>208</v>
      </c>
      <c r="AZ12">
        <v>80</v>
      </c>
      <c r="BA12" s="11"/>
    </row>
    <row r="13" spans="4:53" x14ac:dyDescent="0.35">
      <c r="D13" t="s">
        <v>10</v>
      </c>
      <c r="F13">
        <f>Raw_Cap!D14</f>
        <v>0</v>
      </c>
      <c r="G13">
        <f>Raw_Cap!E14</f>
        <v>0</v>
      </c>
      <c r="H13">
        <f>Raw_Cap!F14</f>
        <v>0</v>
      </c>
      <c r="I13">
        <f>Raw_Cap!D31</f>
        <v>0</v>
      </c>
      <c r="J13">
        <f>Raw_Cap!E31</f>
        <v>0</v>
      </c>
      <c r="K13">
        <f>Raw_Cap!F31</f>
        <v>0</v>
      </c>
      <c r="L13">
        <f>Raw_Cap!D48</f>
        <v>0</v>
      </c>
      <c r="M13">
        <f>Raw_Cap!E48</f>
        <v>0</v>
      </c>
      <c r="N13">
        <f>Raw_Cap!F48</f>
        <v>0</v>
      </c>
      <c r="O13">
        <v>0</v>
      </c>
      <c r="P13">
        <v>0</v>
      </c>
      <c r="Q13">
        <v>0</v>
      </c>
      <c r="R13">
        <f>Raw_Cap!D82</f>
        <v>0</v>
      </c>
      <c r="S13">
        <f>Raw_Cap!E82</f>
        <v>0</v>
      </c>
      <c r="T13">
        <f>Raw_Cap!F82</f>
        <v>0</v>
      </c>
      <c r="U13">
        <f>Raw_Cap!D99</f>
        <v>0</v>
      </c>
      <c r="V13">
        <f>Raw_Cap!E99</f>
        <v>0</v>
      </c>
      <c r="W13">
        <f>Raw_Cap!F99</f>
        <v>0</v>
      </c>
      <c r="X13" t="str">
        <f>Raw_Cap!D116</f>
        <v>N/A</v>
      </c>
      <c r="Y13" t="str">
        <f>Raw_Cap!E116</f>
        <v>N/A</v>
      </c>
      <c r="Z13" t="str">
        <f>Raw_Cap!F116</f>
        <v>N/A</v>
      </c>
      <c r="AA13">
        <f>Raw_Cap!D133</f>
        <v>0</v>
      </c>
      <c r="AB13">
        <f>Raw_Cap!E133</f>
        <v>0</v>
      </c>
      <c r="AC13">
        <f>Raw_Cap!F133</f>
        <v>0</v>
      </c>
      <c r="AD13">
        <f>Raw_Cap!D150</f>
        <v>0</v>
      </c>
      <c r="AE13">
        <f>Raw_Cap!E150</f>
        <v>0</v>
      </c>
      <c r="AF13">
        <f>Raw_Cap!F150</f>
        <v>0</v>
      </c>
      <c r="AG13">
        <f>Raw_Cap!D167</f>
        <v>0</v>
      </c>
      <c r="AH13">
        <f>Raw_Cap!E167</f>
        <v>0</v>
      </c>
      <c r="AI13">
        <f>Raw_Cap!F167</f>
        <v>0</v>
      </c>
      <c r="AJ13">
        <f>Raw_Cap!D184</f>
        <v>0</v>
      </c>
      <c r="AK13">
        <f>Raw_Cap!E184</f>
        <v>0</v>
      </c>
      <c r="AL13">
        <f>Raw_Cap!F184</f>
        <v>0</v>
      </c>
      <c r="AV13" t="s">
        <v>44</v>
      </c>
      <c r="AX13">
        <v>255</v>
      </c>
      <c r="AY13">
        <v>255</v>
      </c>
      <c r="AZ13">
        <v>0</v>
      </c>
      <c r="BA13" s="12"/>
    </row>
    <row r="14" spans="4:53" x14ac:dyDescent="0.35">
      <c r="D14" t="s">
        <v>11</v>
      </c>
      <c r="E14">
        <f>134+31</f>
        <v>165</v>
      </c>
      <c r="F14">
        <f>Raw_Cap!D15</f>
        <v>158.97299999999998</v>
      </c>
      <c r="G14">
        <f>Raw_Cap!E15</f>
        <v>217.04299999999998</v>
      </c>
      <c r="H14">
        <f>Raw_Cap!F15</f>
        <v>258.03300000000002</v>
      </c>
      <c r="I14">
        <f>Raw_Cap!D32</f>
        <v>0</v>
      </c>
      <c r="J14">
        <f>Raw_Cap!E32</f>
        <v>216.20230639207287</v>
      </c>
      <c r="K14">
        <f>Raw_Cap!F32</f>
        <v>281.05735318378527</v>
      </c>
      <c r="L14">
        <f>Raw_Cap!D49</f>
        <v>175.22919999999999</v>
      </c>
      <c r="M14">
        <f>Raw_Cap!E49</f>
        <v>223.5591</v>
      </c>
      <c r="N14">
        <f>Raw_Cap!F49</f>
        <v>240.58680000000001</v>
      </c>
      <c r="O14">
        <f>Raw_Cap!D66</f>
        <v>249.11534105859641</v>
      </c>
      <c r="P14">
        <f>Raw_Cap!E66</f>
        <v>285.29220449055038</v>
      </c>
      <c r="Q14">
        <f>Raw_Cap!F66</f>
        <v>314.1961553626075</v>
      </c>
      <c r="R14">
        <f>Raw_Cap!D83</f>
        <v>0</v>
      </c>
      <c r="S14">
        <f>Raw_Cap!E83</f>
        <v>207.62220937699999</v>
      </c>
      <c r="T14">
        <f>Raw_Cap!F83</f>
        <v>259.69373944899996</v>
      </c>
      <c r="U14">
        <f>Raw_Cap!D100</f>
        <v>188.74231700099998</v>
      </c>
      <c r="V14">
        <f>Raw_Cap!E100</f>
        <v>216.47077107399991</v>
      </c>
      <c r="W14">
        <f>Raw_Cap!F100</f>
        <v>271.17560959999992</v>
      </c>
      <c r="X14">
        <f>Raw_Cap!D117</f>
        <v>185.9</v>
      </c>
      <c r="Y14">
        <f>Raw_Cap!E117</f>
        <v>195.3</v>
      </c>
      <c r="Z14">
        <f>Raw_Cap!F117</f>
        <v>199.5</v>
      </c>
      <c r="AA14">
        <f>Raw_Cap!D134</f>
        <v>217.844752</v>
      </c>
      <c r="AB14">
        <f>Raw_Cap!E134</f>
        <v>239.309742</v>
      </c>
      <c r="AC14">
        <f>Raw_Cap!F134</f>
        <v>255.506336</v>
      </c>
      <c r="AD14">
        <f>Raw_Cap!D151</f>
        <v>171.97022376830299</v>
      </c>
      <c r="AE14">
        <f>Raw_Cap!E151</f>
        <v>195.665726439228</v>
      </c>
      <c r="AF14">
        <f>Raw_Cap!F151</f>
        <v>231.90388037783299</v>
      </c>
      <c r="AG14">
        <f>Raw_Cap!D168</f>
        <v>164.80636598828698</v>
      </c>
      <c r="AH14">
        <f>Raw_Cap!E168</f>
        <v>184.12636757226241</v>
      </c>
      <c r="AI14">
        <f>Raw_Cap!F168</f>
        <v>182.02775702012428</v>
      </c>
      <c r="AJ14">
        <f>Raw_Cap!D185</f>
        <v>209.5</v>
      </c>
      <c r="AK14">
        <f>Raw_Cap!E185</f>
        <v>293</v>
      </c>
      <c r="AL14">
        <f>Raw_Cap!F185</f>
        <v>374</v>
      </c>
      <c r="AV14" t="s">
        <v>45</v>
      </c>
      <c r="AX14">
        <v>255</v>
      </c>
      <c r="AY14">
        <v>197</v>
      </c>
      <c r="AZ14">
        <v>0</v>
      </c>
      <c r="BA14" s="13"/>
    </row>
    <row r="15" spans="4:53" x14ac:dyDescent="0.35">
      <c r="D15" t="s">
        <v>12</v>
      </c>
      <c r="E15">
        <v>62</v>
      </c>
      <c r="F15">
        <f>Raw_Cap!D16</f>
        <v>119.071</v>
      </c>
      <c r="G15">
        <f>Raw_Cap!E16</f>
        <v>197.67699999999999</v>
      </c>
      <c r="H15">
        <f>Raw_Cap!F16</f>
        <v>273.84100000000001</v>
      </c>
      <c r="I15">
        <f>Raw_Cap!D33</f>
        <v>0</v>
      </c>
      <c r="J15">
        <f>Raw_Cap!E33</f>
        <v>183.68698717192277</v>
      </c>
      <c r="K15">
        <f>Raw_Cap!F33</f>
        <v>293.11817968648569</v>
      </c>
      <c r="L15">
        <f>Raw_Cap!D50</f>
        <v>188.56984431842798</v>
      </c>
      <c r="M15">
        <f>Raw_Cap!E50</f>
        <v>299.09228891942968</v>
      </c>
      <c r="N15">
        <f>Raw_Cap!F50</f>
        <v>357.09982574689968</v>
      </c>
      <c r="O15">
        <f>Raw_Cap!D67</f>
        <v>171.32307037838973</v>
      </c>
      <c r="P15">
        <f>Raw_Cap!E67</f>
        <v>247.09730018453632</v>
      </c>
      <c r="Q15">
        <f>Raw_Cap!F67</f>
        <v>343.35413682644707</v>
      </c>
      <c r="R15">
        <f>Raw_Cap!D84</f>
        <v>0</v>
      </c>
      <c r="S15">
        <f>Raw_Cap!E84</f>
        <v>148.192968377</v>
      </c>
      <c r="T15">
        <f>Raw_Cap!F84</f>
        <v>216.39962350300002</v>
      </c>
      <c r="U15">
        <f>Raw_Cap!D101</f>
        <v>135.52337568658993</v>
      </c>
      <c r="V15">
        <f>Raw_Cap!E101</f>
        <v>147.38099844058996</v>
      </c>
      <c r="W15">
        <f>Raw_Cap!F101</f>
        <v>245.34013308658996</v>
      </c>
      <c r="X15">
        <f>Raw_Cap!D118</f>
        <v>199.8</v>
      </c>
      <c r="Y15">
        <f>Raw_Cap!E118</f>
        <v>212.2</v>
      </c>
      <c r="Z15">
        <f>Raw_Cap!F118</f>
        <v>224.7</v>
      </c>
      <c r="AA15">
        <f>Raw_Cap!D135</f>
        <v>214.651712</v>
      </c>
      <c r="AB15">
        <f>Raw_Cap!E135</f>
        <v>249.04043799999999</v>
      </c>
      <c r="AC15">
        <f>Raw_Cap!F135</f>
        <v>370.97113000000002</v>
      </c>
      <c r="AD15">
        <f>Raw_Cap!D152</f>
        <v>116.963444292422</v>
      </c>
      <c r="AE15">
        <f>Raw_Cap!E152</f>
        <v>179.51431375436499</v>
      </c>
      <c r="AF15">
        <f>Raw_Cap!F152</f>
        <v>198.35296919631199</v>
      </c>
      <c r="AG15">
        <f>Raw_Cap!D169</f>
        <v>142.42853971813042</v>
      </c>
      <c r="AH15">
        <f>Raw_Cap!E169</f>
        <v>147.51129778015445</v>
      </c>
      <c r="AI15">
        <f>Raw_Cap!F169</f>
        <v>148.81408177038017</v>
      </c>
      <c r="AJ15">
        <f>Raw_Cap!D186</f>
        <v>119</v>
      </c>
      <c r="AK15">
        <f>Raw_Cap!E186</f>
        <v>260</v>
      </c>
      <c r="AL15">
        <f>Raw_Cap!F186</f>
        <v>458</v>
      </c>
      <c r="AV15" t="s">
        <v>46</v>
      </c>
      <c r="AX15">
        <v>119</v>
      </c>
      <c r="AY15">
        <v>147</v>
      </c>
      <c r="AZ15">
        <v>60</v>
      </c>
      <c r="BA15" s="14"/>
    </row>
    <row r="16" spans="4:53" x14ac:dyDescent="0.35">
      <c r="D16" t="s">
        <v>13</v>
      </c>
      <c r="E16">
        <v>33</v>
      </c>
      <c r="F16">
        <f>Raw_Cap!D17</f>
        <v>56.497999999999998</v>
      </c>
      <c r="G16">
        <f>Raw_Cap!E17</f>
        <v>71.046999999999997</v>
      </c>
      <c r="H16">
        <f>Raw_Cap!F17</f>
        <v>84.867000000000004</v>
      </c>
      <c r="I16">
        <f>Raw_Cap!D34</f>
        <v>0</v>
      </c>
      <c r="J16">
        <f>Raw_Cap!E34</f>
        <v>0</v>
      </c>
      <c r="K16">
        <f>Raw_Cap!F34</f>
        <v>0</v>
      </c>
      <c r="L16">
        <f>Raw_Cap!D51</f>
        <v>12.631255681572016</v>
      </c>
      <c r="M16">
        <f>Raw_Cap!E51</f>
        <v>29.87641108057036</v>
      </c>
      <c r="N16">
        <f>Raw_Cap!F51</f>
        <v>38.477774253100343</v>
      </c>
      <c r="O16">
        <v>0</v>
      </c>
      <c r="P16">
        <v>0</v>
      </c>
      <c r="Q16">
        <v>0</v>
      </c>
      <c r="R16">
        <f>Raw_Cap!D85</f>
        <v>0</v>
      </c>
      <c r="S16">
        <f>Raw_Cap!E85</f>
        <v>74.192512516903506</v>
      </c>
      <c r="T16">
        <f>Raw_Cap!F85</f>
        <v>94.156276876356799</v>
      </c>
      <c r="U16">
        <f>Raw_Cap!D102</f>
        <v>0</v>
      </c>
      <c r="V16">
        <f>Raw_Cap!E102</f>
        <v>0</v>
      </c>
      <c r="W16">
        <f>Raw_Cap!F102</f>
        <v>0</v>
      </c>
      <c r="X16" t="str">
        <f>Raw_Cap!D119</f>
        <v>N/A</v>
      </c>
      <c r="Y16" t="str">
        <f>Raw_Cap!E119</f>
        <v>N/A</v>
      </c>
      <c r="Z16" t="str">
        <f>Raw_Cap!F119</f>
        <v>N/A</v>
      </c>
      <c r="AA16">
        <f>Raw_Cap!D136</f>
        <v>59.733021000000001</v>
      </c>
      <c r="AB16">
        <f>Raw_Cap!E136</f>
        <v>108.440376</v>
      </c>
      <c r="AC16">
        <f>Raw_Cap!F136</f>
        <v>136.21002200000001</v>
      </c>
      <c r="AD16">
        <f>Raw_Cap!D153</f>
        <v>31.898545454545399</v>
      </c>
      <c r="AE16">
        <f>Raw_Cap!E153</f>
        <v>60.163181818181798</v>
      </c>
      <c r="AF16">
        <f>Raw_Cap!F153</f>
        <v>86.937772727272701</v>
      </c>
      <c r="AG16">
        <f>Raw_Cap!D170</f>
        <v>56.933423151818062</v>
      </c>
      <c r="AH16">
        <f>Raw_Cap!E170</f>
        <v>78.904113759338003</v>
      </c>
      <c r="AI16">
        <f>Raw_Cap!F170</f>
        <v>100.88394021978783</v>
      </c>
      <c r="AJ16">
        <f>Raw_Cap!D187</f>
        <v>72.5</v>
      </c>
      <c r="AK16">
        <f>Raw_Cap!E187</f>
        <v>100</v>
      </c>
      <c r="AL16">
        <f>Raw_Cap!F187</f>
        <v>131</v>
      </c>
      <c r="AV16" t="s">
        <v>47</v>
      </c>
      <c r="AX16">
        <v>230</v>
      </c>
      <c r="AY16">
        <v>224</v>
      </c>
      <c r="AZ16">
        <v>236</v>
      </c>
      <c r="BA16" s="15"/>
    </row>
    <row r="17" spans="4:53" x14ac:dyDescent="0.35">
      <c r="D17" t="s">
        <v>14</v>
      </c>
      <c r="F17">
        <f>Raw_Cap!D18</f>
        <v>0</v>
      </c>
      <c r="G17">
        <f>Raw_Cap!E18</f>
        <v>0</v>
      </c>
      <c r="H17">
        <f>Raw_Cap!F18</f>
        <v>0</v>
      </c>
      <c r="I17">
        <f>Raw_Cap!D35</f>
        <v>0</v>
      </c>
      <c r="J17">
        <f>Raw_Cap!E35</f>
        <v>6.6776238116341739E-6</v>
      </c>
      <c r="K17">
        <f>Raw_Cap!F35</f>
        <v>1.9669766322959181</v>
      </c>
      <c r="L17">
        <f>Raw_Cap!D52</f>
        <v>0</v>
      </c>
      <c r="M17">
        <f>Raw_Cap!E52</f>
        <v>0</v>
      </c>
      <c r="N17">
        <f>Raw_Cap!F52</f>
        <v>0</v>
      </c>
      <c r="O17">
        <v>0</v>
      </c>
      <c r="P17">
        <v>0</v>
      </c>
      <c r="Q17">
        <v>0</v>
      </c>
      <c r="R17">
        <f>Raw_Cap!D86</f>
        <v>0</v>
      </c>
      <c r="S17">
        <f>Raw_Cap!E86</f>
        <v>0</v>
      </c>
      <c r="T17">
        <f>Raw_Cap!F86</f>
        <v>0</v>
      </c>
      <c r="U17">
        <f>Raw_Cap!D103</f>
        <v>0</v>
      </c>
      <c r="V17">
        <f>Raw_Cap!E103</f>
        <v>0</v>
      </c>
      <c r="W17">
        <f>Raw_Cap!F103</f>
        <v>0</v>
      </c>
      <c r="X17" t="str">
        <f>Raw_Cap!D120</f>
        <v>N/A</v>
      </c>
      <c r="Y17" t="str">
        <f>Raw_Cap!E120</f>
        <v>N/A</v>
      </c>
      <c r="Z17" t="str">
        <f>Raw_Cap!F120</f>
        <v>N/A</v>
      </c>
      <c r="AA17">
        <f>Raw_Cap!D137</f>
        <v>0</v>
      </c>
      <c r="AB17">
        <f>Raw_Cap!E137</f>
        <v>0</v>
      </c>
      <c r="AC17">
        <f>Raw_Cap!F137</f>
        <v>0</v>
      </c>
      <c r="AD17">
        <f>Raw_Cap!D154</f>
        <v>0</v>
      </c>
      <c r="AE17">
        <f>Raw_Cap!E154</f>
        <v>0</v>
      </c>
      <c r="AF17">
        <f>Raw_Cap!F154</f>
        <v>0</v>
      </c>
      <c r="AG17">
        <f>Raw_Cap!D171</f>
        <v>1.1105215645072511E-6</v>
      </c>
      <c r="AH17">
        <f>Raw_Cap!E171</f>
        <v>1.8584365547843236E-6</v>
      </c>
      <c r="AI17">
        <f>Raw_Cap!F171</f>
        <v>2.2894266000360709E-6</v>
      </c>
      <c r="AJ17">
        <f>Raw_Cap!D188</f>
        <v>0</v>
      </c>
      <c r="AK17">
        <f>Raw_Cap!E188</f>
        <v>0</v>
      </c>
      <c r="AL17">
        <f>Raw_Cap!F188</f>
        <v>0</v>
      </c>
      <c r="AV17" t="s">
        <v>48</v>
      </c>
      <c r="AX17">
        <v>217</v>
      </c>
      <c r="AY17">
        <v>150</v>
      </c>
      <c r="AZ17">
        <v>148</v>
      </c>
      <c r="BA17" s="16"/>
    </row>
    <row r="18" spans="4:53" x14ac:dyDescent="0.35">
      <c r="D18" t="s">
        <v>15</v>
      </c>
      <c r="E18">
        <v>27.8</v>
      </c>
      <c r="F18">
        <f>Raw_Cap!D19</f>
        <v>10.023999999999999</v>
      </c>
      <c r="G18">
        <f>Raw_Cap!E19</f>
        <v>15.03</v>
      </c>
      <c r="H18">
        <f>Raw_Cap!F19</f>
        <v>18.559999999999999</v>
      </c>
      <c r="I18">
        <f>Raw_Cap!D36</f>
        <v>0</v>
      </c>
      <c r="J18">
        <f>Raw_Cap!E36</f>
        <v>26.536588137327104</v>
      </c>
      <c r="K18">
        <f>Raw_Cap!F36</f>
        <v>97.475638376728014</v>
      </c>
      <c r="L18">
        <f>Raw_Cap!D53</f>
        <v>2.9064796665161881</v>
      </c>
      <c r="M18">
        <f>Raw_Cap!E53</f>
        <v>6.2561286015385198</v>
      </c>
      <c r="N18">
        <f>Raw_Cap!F53</f>
        <v>8.3508204301950499</v>
      </c>
      <c r="O18">
        <f>Raw_Cap!D70</f>
        <v>38.179015270809685</v>
      </c>
      <c r="P18">
        <f>Raw_Cap!E70</f>
        <v>47.46011941390509</v>
      </c>
      <c r="Q18">
        <f>Raw_Cap!F70</f>
        <v>51.657450937203485</v>
      </c>
      <c r="R18">
        <f>Raw_Cap!D87</f>
        <v>0</v>
      </c>
      <c r="S18">
        <f>Raw_Cap!E87</f>
        <v>55.545765062000001</v>
      </c>
      <c r="T18">
        <f>Raw_Cap!F87</f>
        <v>71.438110010000003</v>
      </c>
      <c r="U18">
        <f>Raw_Cap!D104</f>
        <v>27.797706096000006</v>
      </c>
      <c r="V18">
        <f>Raw_Cap!E104</f>
        <v>34.613210799000001</v>
      </c>
      <c r="W18">
        <f>Raw_Cap!F104</f>
        <v>80.892523699000009</v>
      </c>
      <c r="X18">
        <f>Raw_Cap!D121</f>
        <v>38.6</v>
      </c>
      <c r="Y18">
        <f>Raw_Cap!E121</f>
        <v>41.2</v>
      </c>
      <c r="Z18">
        <f>Raw_Cap!F121</f>
        <v>43.4</v>
      </c>
      <c r="AA18">
        <f>Raw_Cap!D138</f>
        <v>36.259197</v>
      </c>
      <c r="AB18">
        <f>Raw_Cap!E138</f>
        <v>40.433932999999996</v>
      </c>
      <c r="AC18">
        <f>Raw_Cap!F138</f>
        <v>44.971028000000004</v>
      </c>
      <c r="AD18">
        <f>Raw_Cap!D155</f>
        <v>32.711518664504801</v>
      </c>
      <c r="AE18">
        <f>Raw_Cap!E155</f>
        <v>40.308917486518503</v>
      </c>
      <c r="AF18">
        <f>Raw_Cap!F155</f>
        <v>53.795178341078199</v>
      </c>
      <c r="AG18">
        <f>Raw_Cap!D172</f>
        <v>50.394700656850269</v>
      </c>
      <c r="AH18">
        <f>Raw_Cap!E172</f>
        <v>52.528848426433129</v>
      </c>
      <c r="AI18">
        <f>Raw_Cap!F172</f>
        <v>54.793957682024143</v>
      </c>
      <c r="AJ18">
        <f>Raw_Cap!D189</f>
        <v>28</v>
      </c>
      <c r="AK18">
        <f>Raw_Cap!E189</f>
        <v>48</v>
      </c>
      <c r="AL18">
        <f>Raw_Cap!F189</f>
        <v>135</v>
      </c>
      <c r="BA18" s="16"/>
    </row>
    <row r="19" spans="4:53" x14ac:dyDescent="0.35">
      <c r="D19" t="s">
        <v>46</v>
      </c>
      <c r="F19">
        <f>Raw_Cap!D20</f>
        <v>28.233000000000001</v>
      </c>
      <c r="G19">
        <f>Raw_Cap!E20</f>
        <v>28.481000000000002</v>
      </c>
      <c r="H19">
        <f>Raw_Cap!F20</f>
        <v>28.620999999999999</v>
      </c>
      <c r="I19">
        <f>Raw_Cap!D37</f>
        <v>0</v>
      </c>
      <c r="J19">
        <f>Raw_Cap!E37</f>
        <v>48.256656855114734</v>
      </c>
      <c r="K19">
        <f>Raw_Cap!F37</f>
        <v>35.432415563385</v>
      </c>
      <c r="L19">
        <f>Raw_Cap!D54</f>
        <v>6.0567118555990298</v>
      </c>
      <c r="M19">
        <f>Raw_Cap!E54</f>
        <v>7.5406811435237104</v>
      </c>
      <c r="N19">
        <f>Raw_Cap!F54</f>
        <v>7.74509470429446</v>
      </c>
      <c r="O19">
        <f>Raw_Cap!D71</f>
        <v>32.813980000000001</v>
      </c>
      <c r="P19">
        <f>Raw_Cap!E71</f>
        <v>32.786680000000004</v>
      </c>
      <c r="Q19">
        <f>Raw_Cap!F71</f>
        <v>32.786680000000004</v>
      </c>
      <c r="R19">
        <f>Raw_Cap!D88</f>
        <v>0</v>
      </c>
      <c r="S19">
        <f>Raw_Cap!E88</f>
        <v>6.9493</v>
      </c>
      <c r="T19">
        <f>Raw_Cap!F88</f>
        <v>6.9493</v>
      </c>
      <c r="U19">
        <f>Raw_Cap!D105</f>
        <v>0</v>
      </c>
      <c r="V19">
        <f>Raw_Cap!E105</f>
        <v>0</v>
      </c>
      <c r="W19">
        <f>Raw_Cap!F105</f>
        <v>0</v>
      </c>
      <c r="X19">
        <f>Raw_Cap!D122</f>
        <v>3.8</v>
      </c>
      <c r="Y19">
        <f>Raw_Cap!E122</f>
        <v>3.8</v>
      </c>
      <c r="Z19">
        <f>Raw_Cap!F122</f>
        <v>3.8</v>
      </c>
      <c r="AA19">
        <f>Raw_Cap!D139</f>
        <v>0.26036799999999999</v>
      </c>
      <c r="AB19">
        <f>Raw_Cap!E139</f>
        <v>0.26036799999999999</v>
      </c>
      <c r="AC19">
        <f>Raw_Cap!F139</f>
        <v>0.259268</v>
      </c>
      <c r="AD19">
        <f>Raw_Cap!D156</f>
        <v>71.006757358744807</v>
      </c>
      <c r="AE19">
        <f>Raw_Cap!E156</f>
        <v>61.9339648432587</v>
      </c>
      <c r="AF19">
        <f>Raw_Cap!F156</f>
        <v>54.731795297494898</v>
      </c>
      <c r="AG19">
        <f>Raw_Cap!D173</f>
        <v>0</v>
      </c>
      <c r="AH19">
        <f>Raw_Cap!E173</f>
        <v>0</v>
      </c>
      <c r="AI19">
        <f>Raw_Cap!F173</f>
        <v>0</v>
      </c>
      <c r="AJ19">
        <f>Raw_Cap!D190</f>
        <v>56.5</v>
      </c>
      <c r="AK19">
        <f>Raw_Cap!E190</f>
        <v>18</v>
      </c>
      <c r="AL19">
        <f>Raw_Cap!F190</f>
        <v>9</v>
      </c>
      <c r="AN19" s="31"/>
      <c r="AO19" s="18"/>
      <c r="AP19" s="18"/>
      <c r="AV19" t="s">
        <v>49</v>
      </c>
      <c r="AX19">
        <v>197</v>
      </c>
      <c r="AY19">
        <v>224</v>
      </c>
      <c r="AZ19">
        <v>180</v>
      </c>
    </row>
    <row r="20" spans="4:53" x14ac:dyDescent="0.35">
      <c r="I20">
        <f>Raw_Cap!D38</f>
        <v>100.255751580552</v>
      </c>
      <c r="J20">
        <f>Raw_Cap!E38</f>
        <v>100.654075699982</v>
      </c>
      <c r="K20">
        <f>Raw_Cap!F38</f>
        <v>100.58395626982499</v>
      </c>
      <c r="L20">
        <f>Raw_Cap!D55</f>
        <v>97.041600000000003</v>
      </c>
      <c r="M20">
        <f>Raw_Cap!E55</f>
        <v>90.744299999999996</v>
      </c>
      <c r="N20">
        <f>Raw_Cap!F55</f>
        <v>71.951600000000013</v>
      </c>
      <c r="O20">
        <f>Raw_Cap!D72</f>
        <v>0</v>
      </c>
      <c r="P20">
        <f>Raw_Cap!E72</f>
        <v>78.084596904999998</v>
      </c>
      <c r="Q20">
        <f>Raw_Cap!F72</f>
        <v>60.346843618999998</v>
      </c>
      <c r="R20">
        <f>Raw_Cap!D89</f>
        <v>90.903600000000083</v>
      </c>
      <c r="S20">
        <f>Raw_Cap!E89</f>
        <v>63.355769595000012</v>
      </c>
      <c r="T20">
        <f>Raw_Cap!F89</f>
        <v>8.4561461760000007</v>
      </c>
      <c r="U20">
        <f>Raw_Cap!D106</f>
        <v>96.9</v>
      </c>
      <c r="V20">
        <f>Raw_Cap!E106</f>
        <v>95.8</v>
      </c>
      <c r="W20">
        <f>Raw_Cap!F106</f>
        <v>95.8</v>
      </c>
      <c r="X20">
        <f>Raw_Cap!D123</f>
        <v>96.018737999999999</v>
      </c>
      <c r="Y20">
        <f>Raw_Cap!E123</f>
        <v>82.614745999999997</v>
      </c>
      <c r="Z20">
        <f>Raw_Cap!F123</f>
        <v>75.881714000000002</v>
      </c>
      <c r="AA20">
        <f>Raw_Cap!D140</f>
        <v>96.946799999999996</v>
      </c>
      <c r="AB20">
        <f>Raw_Cap!E140</f>
        <v>94.706800000000001</v>
      </c>
      <c r="AC20">
        <f>Raw_Cap!F140</f>
        <v>94.706800000000001</v>
      </c>
      <c r="AD20">
        <f>Raw_Cap!D157</f>
        <v>92.729566999999989</v>
      </c>
      <c r="AE20">
        <f>Raw_Cap!E157</f>
        <v>92.729566999999989</v>
      </c>
      <c r="AF20">
        <f>Raw_Cap!F157</f>
        <v>92.729566999999989</v>
      </c>
      <c r="AG20">
        <f>Raw_Cap!D174</f>
        <v>96</v>
      </c>
      <c r="AH20">
        <f>Raw_Cap!E174</f>
        <v>95</v>
      </c>
      <c r="AI20">
        <f>Raw_Cap!F174</f>
        <v>94</v>
      </c>
      <c r="AJ20">
        <f>Raw_Cap!D191</f>
        <v>0</v>
      </c>
      <c r="AK20">
        <f>Raw_Cap!E191</f>
        <v>0</v>
      </c>
      <c r="AL20">
        <f>Raw_Cap!F191</f>
        <v>0</v>
      </c>
      <c r="AN20" s="31"/>
      <c r="AO20" s="18"/>
      <c r="AP20" s="18"/>
      <c r="AV20" t="s">
        <v>50</v>
      </c>
      <c r="AX20">
        <v>239</v>
      </c>
      <c r="AY20">
        <v>113</v>
      </c>
      <c r="AZ20">
        <v>224</v>
      </c>
    </row>
    <row r="21" spans="4:53" x14ac:dyDescent="0.35">
      <c r="D21" t="s">
        <v>65</v>
      </c>
      <c r="E21" s="1">
        <f t="shared" ref="E21:AF21" si="0">SUM(E10:E12)/SUM(E3:E19)</f>
        <v>0.40602310231023103</v>
      </c>
      <c r="F21" s="1">
        <f t="shared" si="0"/>
        <v>0.39531132388869972</v>
      </c>
      <c r="G21" s="28">
        <f t="shared" si="0"/>
        <v>0.38315283676951056</v>
      </c>
      <c r="H21" s="1">
        <f t="shared" si="0"/>
        <v>0.36517814258962439</v>
      </c>
      <c r="I21" s="1" t="e">
        <f t="shared" si="0"/>
        <v>#DIV/0!</v>
      </c>
      <c r="J21" s="28">
        <f t="shared" si="0"/>
        <v>0.39093687287976858</v>
      </c>
      <c r="K21" s="1">
        <f t="shared" si="0"/>
        <v>0.32207749104510686</v>
      </c>
      <c r="L21" s="1">
        <f t="shared" si="0"/>
        <v>0.42319449496037614</v>
      </c>
      <c r="M21" s="28">
        <f t="shared" si="0"/>
        <v>0.36851260051798318</v>
      </c>
      <c r="N21" s="1">
        <f t="shared" si="0"/>
        <v>0.37123262957648678</v>
      </c>
      <c r="O21" s="1">
        <f t="shared" si="0"/>
        <v>0.38358677758668097</v>
      </c>
      <c r="P21" s="28">
        <f t="shared" si="0"/>
        <v>0.35623227910326555</v>
      </c>
      <c r="Q21" s="1">
        <f t="shared" si="0"/>
        <v>0.335331397575173</v>
      </c>
      <c r="R21" s="1" t="e">
        <f t="shared" si="0"/>
        <v>#DIV/0!</v>
      </c>
      <c r="S21" s="28">
        <f t="shared" si="0"/>
        <v>0.4138712151105336</v>
      </c>
      <c r="T21" s="1">
        <f t="shared" si="0"/>
        <v>0.3936622684026157</v>
      </c>
      <c r="U21" s="1">
        <f t="shared" si="0"/>
        <v>0.43384515334280682</v>
      </c>
      <c r="V21" s="28">
        <f t="shared" si="0"/>
        <v>0.45427416618883981</v>
      </c>
      <c r="W21" s="1">
        <f t="shared" si="0"/>
        <v>0.42284959777559233</v>
      </c>
      <c r="X21" s="1">
        <f t="shared" si="0"/>
        <v>0.38271554705619076</v>
      </c>
      <c r="Y21" s="28">
        <f t="shared" si="0"/>
        <v>0.36057250697262722</v>
      </c>
      <c r="Z21" s="1">
        <f t="shared" si="0"/>
        <v>0.35603702110067748</v>
      </c>
      <c r="AA21" s="1">
        <f t="shared" si="0"/>
        <v>0.38061366537686675</v>
      </c>
      <c r="AB21" s="28">
        <f t="shared" si="0"/>
        <v>0.39773070901389845</v>
      </c>
      <c r="AC21" s="1">
        <f t="shared" si="0"/>
        <v>0.37892095101681222</v>
      </c>
      <c r="AD21" s="1">
        <f t="shared" si="0"/>
        <v>0.3433958452225887</v>
      </c>
      <c r="AE21" s="28">
        <f t="shared" si="0"/>
        <v>0.33725049644716831</v>
      </c>
      <c r="AF21" s="1">
        <f t="shared" si="0"/>
        <v>0.32909029455347699</v>
      </c>
      <c r="AG21" s="1">
        <f t="shared" ref="AG21:AL21" si="1">SUM(AG10:AG12)/SUM(AG3:AG19)</f>
        <v>0.36436927510096573</v>
      </c>
      <c r="AH21" s="28">
        <f t="shared" si="1"/>
        <v>0.37193032675118526</v>
      </c>
      <c r="AI21" s="1">
        <f t="shared" si="1"/>
        <v>0.38929575328006122</v>
      </c>
      <c r="AJ21" s="1">
        <f t="shared" si="1"/>
        <v>0.34915773353751917</v>
      </c>
      <c r="AK21" s="28">
        <f t="shared" si="1"/>
        <v>0.32875816993464052</v>
      </c>
      <c r="AL21" s="1">
        <f t="shared" si="1"/>
        <v>0.26642143983184446</v>
      </c>
      <c r="AN21" t="s">
        <v>99</v>
      </c>
      <c r="AO21" t="s">
        <v>100</v>
      </c>
      <c r="AP21" s="19"/>
      <c r="AQ21" s="19"/>
      <c r="AV21" t="s">
        <v>51</v>
      </c>
      <c r="AX21">
        <v>204</v>
      </c>
      <c r="AY21">
        <v>153</v>
      </c>
      <c r="AZ21">
        <v>0</v>
      </c>
    </row>
    <row r="22" spans="4:53" x14ac:dyDescent="0.35">
      <c r="E22" s="1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"/>
      <c r="AH22" s="1"/>
      <c r="AI22" s="1"/>
      <c r="AJ22" s="1"/>
      <c r="AK22" s="1"/>
      <c r="AL22" s="1"/>
      <c r="AM22">
        <v>2030</v>
      </c>
      <c r="AN22" s="47">
        <f>MIN(G23,J23,M23,P23,S23,V23,Y23,AB23,AE23,AH23,AK23)</f>
        <v>55.309952558777674</v>
      </c>
      <c r="AO22" s="47">
        <f>MAX(G23,J23,M23,P23,S23,V23,Y23,AB23,AE23,AH23,AK23)</f>
        <v>100.654075699982</v>
      </c>
      <c r="AP22" s="19"/>
      <c r="AQ22" s="19"/>
      <c r="AV22" t="s">
        <v>52</v>
      </c>
      <c r="AX22">
        <v>164</v>
      </c>
      <c r="AY22">
        <v>64</v>
      </c>
      <c r="AZ22">
        <v>220</v>
      </c>
    </row>
    <row r="23" spans="4:53" x14ac:dyDescent="0.35">
      <c r="D23" t="s">
        <v>40</v>
      </c>
      <c r="E23" s="33">
        <f t="shared" ref="E23:AF23" si="2">SUM(E3:E4)</f>
        <v>95.5</v>
      </c>
      <c r="F23" s="33">
        <f t="shared" si="2"/>
        <v>96.619</v>
      </c>
      <c r="G23" s="34">
        <f t="shared" si="2"/>
        <v>85.619</v>
      </c>
      <c r="H23" s="33">
        <f t="shared" si="2"/>
        <v>78.619</v>
      </c>
      <c r="I23" s="33">
        <f t="shared" si="2"/>
        <v>0</v>
      </c>
      <c r="J23" s="34">
        <f t="shared" si="2"/>
        <v>55.309952558777674</v>
      </c>
      <c r="K23" s="33">
        <f t="shared" si="2"/>
        <v>45.483914010388347</v>
      </c>
      <c r="L23" s="33">
        <f t="shared" si="2"/>
        <v>100.255751580552</v>
      </c>
      <c r="M23" s="34">
        <f t="shared" si="2"/>
        <v>100.654075699982</v>
      </c>
      <c r="N23" s="33">
        <f t="shared" si="2"/>
        <v>100.58395626982499</v>
      </c>
      <c r="O23" s="33">
        <f t="shared" si="2"/>
        <v>97.041600000000003</v>
      </c>
      <c r="P23" s="34">
        <f t="shared" si="2"/>
        <v>90.744299999999996</v>
      </c>
      <c r="Q23" s="33">
        <f t="shared" si="2"/>
        <v>71.951600000000013</v>
      </c>
      <c r="R23" s="33">
        <f t="shared" si="2"/>
        <v>0</v>
      </c>
      <c r="S23" s="34">
        <f t="shared" si="2"/>
        <v>78.084596904999998</v>
      </c>
      <c r="T23" s="33">
        <f t="shared" si="2"/>
        <v>60.346843618999998</v>
      </c>
      <c r="U23" s="33">
        <f t="shared" si="2"/>
        <v>90.903600000000083</v>
      </c>
      <c r="V23" s="34">
        <f t="shared" si="2"/>
        <v>63.355769595000012</v>
      </c>
      <c r="W23" s="33">
        <f t="shared" si="2"/>
        <v>8.4561461760000007</v>
      </c>
      <c r="X23" s="33">
        <f t="shared" si="2"/>
        <v>96.9</v>
      </c>
      <c r="Y23" s="34">
        <f t="shared" si="2"/>
        <v>95.8</v>
      </c>
      <c r="Z23" s="33">
        <f t="shared" si="2"/>
        <v>95.8</v>
      </c>
      <c r="AA23" s="33">
        <f t="shared" si="2"/>
        <v>96.018737999999999</v>
      </c>
      <c r="AB23" s="34">
        <f t="shared" si="2"/>
        <v>82.614745999999997</v>
      </c>
      <c r="AC23" s="33">
        <f t="shared" si="2"/>
        <v>75.881714000000002</v>
      </c>
      <c r="AD23" s="33">
        <f t="shared" si="2"/>
        <v>96.946799999999996</v>
      </c>
      <c r="AE23" s="34">
        <f t="shared" si="2"/>
        <v>94.706800000000001</v>
      </c>
      <c r="AF23" s="33">
        <f t="shared" si="2"/>
        <v>94.706800000000001</v>
      </c>
      <c r="AG23" s="33">
        <f t="shared" ref="AG23:AL23" si="3">SUM(AG3:AG4)</f>
        <v>96.364566998226138</v>
      </c>
      <c r="AH23" s="34">
        <f t="shared" si="3"/>
        <v>96.36456699851044</v>
      </c>
      <c r="AI23" s="33">
        <f t="shared" si="3"/>
        <v>96.364566998795155</v>
      </c>
      <c r="AJ23" s="33">
        <f t="shared" si="3"/>
        <v>96</v>
      </c>
      <c r="AK23" s="34">
        <f t="shared" si="3"/>
        <v>95</v>
      </c>
      <c r="AL23" s="33">
        <f t="shared" si="3"/>
        <v>94</v>
      </c>
      <c r="AM23">
        <v>2035</v>
      </c>
      <c r="AN23" s="35">
        <f>MIN(H23,K23,N23,Q23,T23,W23,Z23,AC23,AF23,AI23,AL23)</f>
        <v>8.4561461760000007</v>
      </c>
      <c r="AO23" s="35">
        <f>MAX(H23,K23,N23,Q23,T23,W23,Z23,AC23,AF23,AI23,AL23)</f>
        <v>100.58395626982499</v>
      </c>
      <c r="AP23" s="19"/>
      <c r="AQ23" s="19"/>
    </row>
    <row r="24" spans="4:53" x14ac:dyDescent="0.35">
      <c r="D24" t="s">
        <v>132</v>
      </c>
      <c r="E24" s="18"/>
      <c r="F24" s="46">
        <f>SUM(F14:F16)/SUM($E$14:$E$16)</f>
        <v>1.2867</v>
      </c>
      <c r="G24" s="46">
        <f t="shared" ref="G24:AL24" si="4">SUM(G14:G16)/SUM($E$14:$E$16)</f>
        <v>1.8683346153846152</v>
      </c>
      <c r="H24" s="46">
        <f t="shared" si="4"/>
        <v>2.3720807692307693</v>
      </c>
      <c r="I24" s="46">
        <f t="shared" si="4"/>
        <v>0</v>
      </c>
      <c r="J24" s="46">
        <f t="shared" si="4"/>
        <v>1.5380357444769064</v>
      </c>
      <c r="K24" s="46">
        <f t="shared" si="4"/>
        <v>2.2083674341164263</v>
      </c>
      <c r="L24" s="46">
        <f t="shared" si="4"/>
        <v>1.4478088461538461</v>
      </c>
      <c r="M24" s="46">
        <f t="shared" si="4"/>
        <v>2.1251069230769235</v>
      </c>
      <c r="N24" s="46">
        <f t="shared" si="4"/>
        <v>2.4467861538461544</v>
      </c>
      <c r="O24" s="46">
        <f t="shared" si="4"/>
        <v>1.6170708132191776</v>
      </c>
      <c r="P24" s="46">
        <f t="shared" si="4"/>
        <v>2.0476519410580258</v>
      </c>
      <c r="Q24" s="46">
        <f t="shared" si="4"/>
        <v>2.5290395853425172</v>
      </c>
      <c r="R24" s="46">
        <f t="shared" si="4"/>
        <v>0</v>
      </c>
      <c r="S24" s="46">
        <f t="shared" si="4"/>
        <v>1.6538757318111672</v>
      </c>
      <c r="T24" s="46">
        <f t="shared" si="4"/>
        <v>2.1932678454936796</v>
      </c>
      <c r="U24" s="46">
        <f t="shared" si="4"/>
        <v>1.2471757411061148</v>
      </c>
      <c r="V24" s="46">
        <f t="shared" si="4"/>
        <v>1.3994298827484226</v>
      </c>
      <c r="W24" s="46">
        <f t="shared" si="4"/>
        <v>1.986599010333038</v>
      </c>
      <c r="X24" s="46">
        <f t="shared" si="4"/>
        <v>1.4834615384615386</v>
      </c>
      <c r="Y24" s="46">
        <f t="shared" si="4"/>
        <v>1.5673076923076923</v>
      </c>
      <c r="Z24" s="46">
        <f t="shared" si="4"/>
        <v>1.6315384615384616</v>
      </c>
      <c r="AA24" s="46">
        <f t="shared" si="4"/>
        <v>1.893190326923077</v>
      </c>
      <c r="AB24" s="46">
        <f t="shared" si="4"/>
        <v>2.2953482923076924</v>
      </c>
      <c r="AC24" s="46">
        <f t="shared" si="4"/>
        <v>2.9334134153846154</v>
      </c>
      <c r="AD24" s="46">
        <f t="shared" si="4"/>
        <v>1.2339700519818091</v>
      </c>
      <c r="AE24" s="46">
        <f t="shared" si="4"/>
        <v>1.6743970077375951</v>
      </c>
      <c r="AF24" s="46">
        <f t="shared" si="4"/>
        <v>1.9892100857746833</v>
      </c>
      <c r="AG24" s="46">
        <f t="shared" si="4"/>
        <v>1.4006474186855209</v>
      </c>
      <c r="AH24" s="46">
        <f t="shared" si="4"/>
        <v>1.5790068427375188</v>
      </c>
      <c r="AI24" s="46">
        <f t="shared" si="4"/>
        <v>1.6604837654242011</v>
      </c>
      <c r="AJ24" s="46">
        <f t="shared" si="4"/>
        <v>1.5423076923076924</v>
      </c>
      <c r="AK24" s="46">
        <f t="shared" si="4"/>
        <v>2.5115384615384615</v>
      </c>
      <c r="AL24" s="46">
        <f t="shared" si="4"/>
        <v>3.703846153846154</v>
      </c>
      <c r="AM24">
        <v>2035</v>
      </c>
      <c r="AN24" s="47">
        <f>MIN(H24,K24,N24,Q24,T24,W24,Z24,AC24,AF24,AI24,AL24)</f>
        <v>1.6315384615384616</v>
      </c>
      <c r="AO24" s="47">
        <f>MAX(H24,K24,N24,Q24,T24,W24,Z24,AC24,AF24,AI24,AL24)</f>
        <v>3.703846153846154</v>
      </c>
      <c r="AP24" s="19"/>
      <c r="AQ24" s="19"/>
    </row>
    <row r="25" spans="4:53" x14ac:dyDescent="0.35">
      <c r="D25" t="s">
        <v>133</v>
      </c>
      <c r="E25" s="1"/>
      <c r="F25" s="33">
        <f>SUM(F3:F19)/SUM($E$3:$E$19)</f>
        <v>0.98105198019801965</v>
      </c>
      <c r="G25" s="33">
        <f t="shared" ref="G25:AL25" si="5">SUM(G3:G19)/SUM($E$3:$E$19)</f>
        <v>1.0992929042904289</v>
      </c>
      <c r="H25" s="33">
        <f t="shared" si="5"/>
        <v>1.2231089108910893</v>
      </c>
      <c r="I25" s="33">
        <f t="shared" si="5"/>
        <v>0</v>
      </c>
      <c r="J25" s="33">
        <f t="shared" si="5"/>
        <v>0.98718594954254157</v>
      </c>
      <c r="K25" s="33">
        <f t="shared" si="5"/>
        <v>1.1492858449444299</v>
      </c>
      <c r="L25" s="33">
        <f t="shared" si="5"/>
        <v>1.209812016203107</v>
      </c>
      <c r="M25" s="33">
        <f t="shared" si="5"/>
        <v>1.3307526666577434</v>
      </c>
      <c r="N25" s="33">
        <f t="shared" si="5"/>
        <v>1.4238151434790449</v>
      </c>
      <c r="O25" s="33">
        <f t="shared" si="5"/>
        <v>1.1393881619463553</v>
      </c>
      <c r="P25" s="33">
        <f t="shared" si="5"/>
        <v>1.2209326248948185</v>
      </c>
      <c r="Q25" s="33">
        <f t="shared" si="5"/>
        <v>1.3150151797283727</v>
      </c>
      <c r="R25" s="33">
        <f t="shared" si="5"/>
        <v>0</v>
      </c>
      <c r="S25" s="33">
        <f t="shared" si="5"/>
        <v>1.0819312040247662</v>
      </c>
      <c r="T25" s="33">
        <f t="shared" si="5"/>
        <v>1.206205544514414</v>
      </c>
      <c r="U25" s="33">
        <f t="shared" si="5"/>
        <v>0.9628159444505674</v>
      </c>
      <c r="V25" s="33">
        <f t="shared" si="5"/>
        <v>0.99896628731937931</v>
      </c>
      <c r="W25" s="33">
        <f t="shared" si="5"/>
        <v>1.1277206648705345</v>
      </c>
      <c r="X25" s="33">
        <f t="shared" si="5"/>
        <v>1.0139026402640263</v>
      </c>
      <c r="Y25" s="33">
        <f t="shared" si="5"/>
        <v>0.98806930693069306</v>
      </c>
      <c r="Z25" s="33">
        <f t="shared" si="5"/>
        <v>0.97794554455445548</v>
      </c>
      <c r="AA25" s="33">
        <f t="shared" si="5"/>
        <v>1.1662173795379538</v>
      </c>
      <c r="AB25" s="33">
        <f t="shared" si="5"/>
        <v>1.2488029133663365</v>
      </c>
      <c r="AC25" s="33">
        <f t="shared" si="5"/>
        <v>1.4150508292079207</v>
      </c>
      <c r="AD25" s="33">
        <f t="shared" si="5"/>
        <v>1.0001355339052007</v>
      </c>
      <c r="AE25" s="33">
        <f t="shared" si="5"/>
        <v>1.0931152655975882</v>
      </c>
      <c r="AF25" s="33">
        <f t="shared" si="5"/>
        <v>1.1774686861561323</v>
      </c>
      <c r="AG25" s="33">
        <f t="shared" si="5"/>
        <v>0.99528733989880924</v>
      </c>
      <c r="AH25" s="33">
        <f t="shared" si="5"/>
        <v>1.0039251043834172</v>
      </c>
      <c r="AI25" s="33">
        <f t="shared" si="5"/>
        <v>1.0408231561666885</v>
      </c>
      <c r="AJ25" s="33">
        <f t="shared" si="5"/>
        <v>1.0775577557755776</v>
      </c>
      <c r="AK25" s="33">
        <f t="shared" si="5"/>
        <v>1.2623762376237624</v>
      </c>
      <c r="AL25" s="33">
        <f t="shared" si="5"/>
        <v>1.5701320132013201</v>
      </c>
      <c r="AM25">
        <v>2030</v>
      </c>
      <c r="AN25" s="47">
        <f>MIN(G25,J25,M25,P25,S25,V25,Y25,AB25,AE25,AH25,AK25)</f>
        <v>0.98718594954254157</v>
      </c>
      <c r="AO25" s="47">
        <f>MAX(G25,J25,M25,P25,S25,V25,Y25,AB25,AE25,AH25,AK25)</f>
        <v>1.3307526666577434</v>
      </c>
      <c r="AP25" s="19"/>
      <c r="AQ25" s="19"/>
    </row>
    <row r="27" spans="4:53" x14ac:dyDescent="0.35">
      <c r="D27" t="s">
        <v>139</v>
      </c>
    </row>
    <row r="28" spans="4:53" x14ac:dyDescent="0.35">
      <c r="F28" t="s">
        <v>118</v>
      </c>
      <c r="G28" t="s">
        <v>118</v>
      </c>
      <c r="H28" t="s">
        <v>118</v>
      </c>
      <c r="I28" t="s">
        <v>119</v>
      </c>
      <c r="J28" t="s">
        <v>119</v>
      </c>
      <c r="K28" t="s">
        <v>119</v>
      </c>
      <c r="L28" t="s">
        <v>120</v>
      </c>
      <c r="M28" t="s">
        <v>120</v>
      </c>
      <c r="N28" t="s">
        <v>120</v>
      </c>
      <c r="O28" t="s">
        <v>121</v>
      </c>
      <c r="P28" t="s">
        <v>121</v>
      </c>
      <c r="Q28" t="s">
        <v>121</v>
      </c>
      <c r="R28" t="s">
        <v>122</v>
      </c>
      <c r="S28" t="s">
        <v>122</v>
      </c>
      <c r="T28" t="s">
        <v>122</v>
      </c>
      <c r="U28" t="s">
        <v>123</v>
      </c>
      <c r="V28" t="s">
        <v>123</v>
      </c>
      <c r="W28" t="s">
        <v>123</v>
      </c>
      <c r="X28" t="s">
        <v>124</v>
      </c>
      <c r="Y28" t="s">
        <v>124</v>
      </c>
      <c r="Z28" t="s">
        <v>124</v>
      </c>
      <c r="AA28" t="s">
        <v>59</v>
      </c>
      <c r="AB28" t="s">
        <v>59</v>
      </c>
      <c r="AC28" t="s">
        <v>59</v>
      </c>
      <c r="AD28" t="s">
        <v>126</v>
      </c>
      <c r="AE28" t="s">
        <v>126</v>
      </c>
      <c r="AF28" t="s">
        <v>126</v>
      </c>
      <c r="AG28" t="s">
        <v>127</v>
      </c>
      <c r="AH28" t="s">
        <v>127</v>
      </c>
      <c r="AI28" t="s">
        <v>127</v>
      </c>
      <c r="AJ28" t="s">
        <v>128</v>
      </c>
      <c r="AK28" t="s">
        <v>128</v>
      </c>
      <c r="AL28" t="s">
        <v>128</v>
      </c>
    </row>
    <row r="29" spans="4:53" x14ac:dyDescent="0.35">
      <c r="F29">
        <v>2025</v>
      </c>
      <c r="G29">
        <v>2030</v>
      </c>
      <c r="H29">
        <v>2035</v>
      </c>
      <c r="I29">
        <v>2025</v>
      </c>
      <c r="J29">
        <v>2030</v>
      </c>
      <c r="K29">
        <v>2035</v>
      </c>
      <c r="L29">
        <v>2025</v>
      </c>
      <c r="M29">
        <v>2030</v>
      </c>
      <c r="N29">
        <v>2035</v>
      </c>
      <c r="O29">
        <v>2025</v>
      </c>
      <c r="P29">
        <v>2030</v>
      </c>
      <c r="Q29">
        <v>2035</v>
      </c>
      <c r="R29">
        <v>2025</v>
      </c>
      <c r="S29">
        <v>2030</v>
      </c>
      <c r="T29">
        <v>2035</v>
      </c>
      <c r="U29">
        <v>2025</v>
      </c>
      <c r="V29">
        <v>2030</v>
      </c>
      <c r="W29">
        <v>2035</v>
      </c>
      <c r="X29">
        <v>2025</v>
      </c>
      <c r="Y29">
        <v>2030</v>
      </c>
      <c r="Z29">
        <v>2035</v>
      </c>
      <c r="AA29">
        <v>2025</v>
      </c>
      <c r="AB29">
        <v>2030</v>
      </c>
      <c r="AC29">
        <v>2035</v>
      </c>
      <c r="AD29">
        <v>2025</v>
      </c>
      <c r="AE29">
        <v>2030</v>
      </c>
      <c r="AF29">
        <v>2035</v>
      </c>
      <c r="AG29">
        <v>2025</v>
      </c>
      <c r="AH29">
        <v>2030</v>
      </c>
      <c r="AI29">
        <v>2035</v>
      </c>
      <c r="AJ29">
        <v>2025</v>
      </c>
      <c r="AK29">
        <v>2030</v>
      </c>
      <c r="AL29">
        <v>2035</v>
      </c>
    </row>
    <row r="30" spans="4:53" x14ac:dyDescent="0.35">
      <c r="D30" t="s">
        <v>0</v>
      </c>
      <c r="F30">
        <f>F3-E3</f>
        <v>-1.8810000000000002</v>
      </c>
      <c r="G30">
        <f>G3-F3</f>
        <v>-11</v>
      </c>
      <c r="H30">
        <f>H3-G3</f>
        <v>-7</v>
      </c>
      <c r="I30">
        <f>I3-E3</f>
        <v>-95.5</v>
      </c>
      <c r="J30">
        <f>J3-I3</f>
        <v>53.599344920247127</v>
      </c>
      <c r="K30">
        <f>K3-J3</f>
        <v>-9.9084889616603746</v>
      </c>
      <c r="L30">
        <f>L3-E3</f>
        <v>4.7557515805520012</v>
      </c>
      <c r="M30">
        <f t="shared" ref="M30:N45" si="6">M3-L3</f>
        <v>0.39832411943000068</v>
      </c>
      <c r="N30">
        <f t="shared" si="6"/>
        <v>-7.0119430157006946E-2</v>
      </c>
      <c r="O30">
        <f>O3-E3</f>
        <v>1.5416000000000025</v>
      </c>
      <c r="P30">
        <f t="shared" ref="P30:Q45" si="7">P3-O3</f>
        <v>-6.297300000000007</v>
      </c>
      <c r="Q30">
        <f t="shared" si="7"/>
        <v>-18.792699999999982</v>
      </c>
      <c r="R30">
        <f>R3-E3</f>
        <v>-95.5</v>
      </c>
      <c r="S30">
        <f>S3-R3</f>
        <v>78.084596904999998</v>
      </c>
      <c r="T30">
        <f>T3-S3</f>
        <v>-17.737753286</v>
      </c>
      <c r="U30">
        <f>U3-E3</f>
        <v>-4.5963999999999174</v>
      </c>
      <c r="V30">
        <f>V3-U3</f>
        <v>-27.54783040500007</v>
      </c>
      <c r="W30">
        <f>W3-V3</f>
        <v>-54.899623419000008</v>
      </c>
      <c r="X30">
        <f>X3-E3</f>
        <v>1.4000000000000057</v>
      </c>
      <c r="Y30">
        <f>Y3-X3</f>
        <v>-1.1000000000000085</v>
      </c>
      <c r="Z30">
        <f>Z3-Y3</f>
        <v>0</v>
      </c>
      <c r="AA30">
        <f>AA3-E3</f>
        <v>0.51873799999999903</v>
      </c>
      <c r="AB30">
        <f>AB3-AA3</f>
        <v>-13.403992000000002</v>
      </c>
      <c r="AC30">
        <f>AC3-AB3</f>
        <v>-6.7330319999999944</v>
      </c>
      <c r="AD30">
        <f>AD3-E3</f>
        <v>1.4467999999999961</v>
      </c>
      <c r="AE30">
        <f>AE3-AD3</f>
        <v>-2.2399999999999949</v>
      </c>
      <c r="AF30">
        <f>AF3-AE3</f>
        <v>0</v>
      </c>
      <c r="AG30">
        <f>AG3-E3</f>
        <v>-2.7704330000000112</v>
      </c>
      <c r="AH30">
        <f>AH3-AG3</f>
        <v>0</v>
      </c>
      <c r="AI30">
        <f>AI3-AH3</f>
        <v>0</v>
      </c>
      <c r="AJ30">
        <f>AJ3-E3</f>
        <v>0.5</v>
      </c>
      <c r="AK30">
        <f>AK3-AJ3</f>
        <v>-1</v>
      </c>
      <c r="AL30">
        <f>AL3-AK3</f>
        <v>-1</v>
      </c>
    </row>
    <row r="31" spans="4:53" x14ac:dyDescent="0.35">
      <c r="D31" t="s">
        <v>1</v>
      </c>
      <c r="F31">
        <f t="shared" ref="F31:H46" si="8">F4-E4</f>
        <v>3</v>
      </c>
      <c r="G31">
        <f t="shared" si="8"/>
        <v>0</v>
      </c>
      <c r="H31">
        <f t="shared" si="8"/>
        <v>0</v>
      </c>
      <c r="I31">
        <f t="shared" ref="I31:I45" si="9">I4-E4</f>
        <v>0</v>
      </c>
      <c r="J31">
        <f t="shared" ref="J31:K45" si="10">J4-I4</f>
        <v>1.7106076385305491</v>
      </c>
      <c r="K31">
        <f t="shared" si="10"/>
        <v>8.2450413271048406E-2</v>
      </c>
      <c r="L31">
        <f t="shared" ref="L31:L45" si="11">L4-E4</f>
        <v>0</v>
      </c>
      <c r="M31">
        <f t="shared" si="6"/>
        <v>0</v>
      </c>
      <c r="N31">
        <f t="shared" si="6"/>
        <v>0</v>
      </c>
      <c r="O31">
        <f t="shared" ref="O31:O46" si="12">O4-E4</f>
        <v>0</v>
      </c>
      <c r="P31">
        <f t="shared" si="7"/>
        <v>0</v>
      </c>
      <c r="Q31">
        <f t="shared" si="7"/>
        <v>0</v>
      </c>
      <c r="R31">
        <f t="shared" ref="R31:R45" si="13">R4-E4</f>
        <v>0</v>
      </c>
      <c r="S31">
        <f t="shared" ref="S31:T46" si="14">S4-R4</f>
        <v>0</v>
      </c>
      <c r="T31">
        <f t="shared" si="14"/>
        <v>0</v>
      </c>
      <c r="U31">
        <f t="shared" ref="U31:U46" si="15">U4-E4</f>
        <v>0</v>
      </c>
      <c r="V31">
        <f t="shared" ref="V31:W46" si="16">V4-U4</f>
        <v>0</v>
      </c>
      <c r="W31">
        <f t="shared" si="16"/>
        <v>0</v>
      </c>
      <c r="X31">
        <f t="shared" ref="X31:X46" si="17">X4-E4</f>
        <v>0</v>
      </c>
      <c r="Y31">
        <f t="shared" ref="Y31:Z46" si="18">Y4-X4</f>
        <v>0</v>
      </c>
      <c r="Z31">
        <f t="shared" si="18"/>
        <v>0</v>
      </c>
      <c r="AA31">
        <f t="shared" ref="AA31:AA46" si="19">AA4-E4</f>
        <v>0</v>
      </c>
      <c r="AB31">
        <f t="shared" ref="AB31:AC46" si="20">AB4-AA4</f>
        <v>0</v>
      </c>
      <c r="AC31">
        <f t="shared" si="20"/>
        <v>0</v>
      </c>
      <c r="AD31">
        <f t="shared" ref="AD31:AD46" si="21">AD4-E4</f>
        <v>0</v>
      </c>
      <c r="AE31">
        <f t="shared" ref="AE31:AF46" si="22">AE4-AD4</f>
        <v>0</v>
      </c>
      <c r="AF31">
        <f t="shared" si="22"/>
        <v>0</v>
      </c>
      <c r="AG31">
        <f t="shared" ref="AG31:AG46" si="23">AG4-E4</f>
        <v>3.6349999982261525</v>
      </c>
      <c r="AH31">
        <f t="shared" ref="AH31:AI46" si="24">AH4-AG4</f>
        <v>2.8430369169996084E-10</v>
      </c>
      <c r="AI31">
        <f t="shared" si="24"/>
        <v>2.8471003332697364E-10</v>
      </c>
      <c r="AJ31">
        <f t="shared" ref="AJ31:AJ46" si="25">AJ4-E4</f>
        <v>0</v>
      </c>
      <c r="AK31">
        <f t="shared" ref="AK31:AL46" si="26">AK4-AJ4</f>
        <v>0</v>
      </c>
      <c r="AL31">
        <f t="shared" si="26"/>
        <v>0</v>
      </c>
    </row>
    <row r="32" spans="4:53" x14ac:dyDescent="0.35">
      <c r="D32" t="s">
        <v>2</v>
      </c>
      <c r="F32">
        <f t="shared" si="8"/>
        <v>-0.17900000000000205</v>
      </c>
      <c r="G32">
        <f t="shared" si="8"/>
        <v>-0.63299999999999557</v>
      </c>
      <c r="H32">
        <f t="shared" si="8"/>
        <v>-1.5000000000000568E-2</v>
      </c>
      <c r="I32">
        <f t="shared" si="9"/>
        <v>-80</v>
      </c>
      <c r="J32">
        <f t="shared" si="10"/>
        <v>78.714482453867504</v>
      </c>
      <c r="K32">
        <f t="shared" si="10"/>
        <v>0</v>
      </c>
      <c r="L32">
        <f t="shared" si="11"/>
        <v>29.741653116905994</v>
      </c>
      <c r="M32">
        <f t="shared" si="6"/>
        <v>-4.5339669144993877E-2</v>
      </c>
      <c r="N32">
        <f t="shared" si="6"/>
        <v>-2.2476198621910015</v>
      </c>
      <c r="O32">
        <f t="shared" si="12"/>
        <v>-0.92914100000000133</v>
      </c>
      <c r="P32">
        <f t="shared" si="7"/>
        <v>3.9999999999906777E-3</v>
      </c>
      <c r="Q32">
        <f t="shared" si="7"/>
        <v>0</v>
      </c>
      <c r="R32">
        <f t="shared" si="13"/>
        <v>-80</v>
      </c>
      <c r="S32">
        <f t="shared" si="14"/>
        <v>80.280200000999997</v>
      </c>
      <c r="T32">
        <f t="shared" si="14"/>
        <v>2.875</v>
      </c>
      <c r="U32">
        <f t="shared" si="15"/>
        <v>24.628441827000017</v>
      </c>
      <c r="V32">
        <f t="shared" si="16"/>
        <v>1.2533451729999996</v>
      </c>
      <c r="W32">
        <f t="shared" si="16"/>
        <v>-1.4000000000038426E-3</v>
      </c>
      <c r="X32">
        <f t="shared" si="17"/>
        <v>-1.2000000000000028</v>
      </c>
      <c r="Y32">
        <f t="shared" si="18"/>
        <v>0</v>
      </c>
      <c r="Z32">
        <f t="shared" si="18"/>
        <v>0</v>
      </c>
      <c r="AA32">
        <f t="shared" si="19"/>
        <v>-0.64125099999999691</v>
      </c>
      <c r="AB32">
        <f t="shared" si="20"/>
        <v>-1.9599999999996953E-2</v>
      </c>
      <c r="AC32">
        <f t="shared" si="20"/>
        <v>0</v>
      </c>
      <c r="AD32">
        <f t="shared" si="21"/>
        <v>3.2337959999999981</v>
      </c>
      <c r="AE32">
        <f t="shared" si="22"/>
        <v>0.77641053751280253</v>
      </c>
      <c r="AF32">
        <f t="shared" si="22"/>
        <v>0.49885500000000604</v>
      </c>
      <c r="AG32">
        <f t="shared" si="23"/>
        <v>0.63991597783251564</v>
      </c>
      <c r="AH32">
        <f t="shared" si="24"/>
        <v>0</v>
      </c>
      <c r="AI32">
        <f t="shared" si="24"/>
        <v>0</v>
      </c>
      <c r="AJ32">
        <f t="shared" si="25"/>
        <v>4</v>
      </c>
      <c r="AK32">
        <f t="shared" si="26"/>
        <v>1</v>
      </c>
      <c r="AL32">
        <f t="shared" si="26"/>
        <v>0</v>
      </c>
    </row>
    <row r="33" spans="4:38" x14ac:dyDescent="0.35">
      <c r="D33" t="s">
        <v>3</v>
      </c>
      <c r="F33">
        <f t="shared" si="8"/>
        <v>-41.984999999999999</v>
      </c>
      <c r="G33">
        <f t="shared" si="8"/>
        <v>9.0000000000000746E-2</v>
      </c>
      <c r="H33">
        <f t="shared" si="8"/>
        <v>0</v>
      </c>
      <c r="I33">
        <f t="shared" si="9"/>
        <v>-47</v>
      </c>
      <c r="J33">
        <f t="shared" si="10"/>
        <v>12.135100000000001</v>
      </c>
      <c r="K33">
        <f t="shared" si="10"/>
        <v>0</v>
      </c>
      <c r="L33">
        <f t="shared" si="11"/>
        <v>-28.129441655945101</v>
      </c>
      <c r="M33">
        <f t="shared" si="6"/>
        <v>0.45191349449279983</v>
      </c>
      <c r="N33">
        <f t="shared" si="6"/>
        <v>-0.8189420792625981</v>
      </c>
      <c r="O33">
        <f t="shared" si="12"/>
        <v>-35.637819999999998</v>
      </c>
      <c r="P33">
        <f t="shared" si="7"/>
        <v>0</v>
      </c>
      <c r="Q33">
        <f t="shared" si="7"/>
        <v>0</v>
      </c>
      <c r="R33">
        <f t="shared" si="13"/>
        <v>-47</v>
      </c>
      <c r="S33">
        <f t="shared" si="14"/>
        <v>5.8947085460000004</v>
      </c>
      <c r="T33">
        <f t="shared" si="14"/>
        <v>8.9492802999999732E-2</v>
      </c>
      <c r="U33">
        <f t="shared" si="15"/>
        <v>-40.962891999999997</v>
      </c>
      <c r="V33">
        <f t="shared" si="16"/>
        <v>9.2500000000000249E-2</v>
      </c>
      <c r="W33">
        <f t="shared" si="16"/>
        <v>8.6499999999999133E-2</v>
      </c>
      <c r="X33">
        <f t="shared" si="17"/>
        <v>-37.700000000000003</v>
      </c>
      <c r="Y33">
        <f t="shared" si="18"/>
        <v>0</v>
      </c>
      <c r="Z33">
        <f t="shared" si="18"/>
        <v>0</v>
      </c>
      <c r="AA33">
        <f t="shared" si="19"/>
        <v>-37.852344000000002</v>
      </c>
      <c r="AB33">
        <f t="shared" si="20"/>
        <v>0.99504199999999976</v>
      </c>
      <c r="AC33">
        <f t="shared" si="20"/>
        <v>1.0425550000000019</v>
      </c>
      <c r="AD33">
        <f t="shared" si="21"/>
        <v>-40.6113</v>
      </c>
      <c r="AE33">
        <f t="shared" si="22"/>
        <v>-0.53110000000000035</v>
      </c>
      <c r="AF33">
        <f t="shared" si="22"/>
        <v>-0.83209999999999962</v>
      </c>
      <c r="AG33">
        <f t="shared" si="23"/>
        <v>-40.249823210144207</v>
      </c>
      <c r="AH33">
        <f t="shared" si="24"/>
        <v>8.8675040765981095E-2</v>
      </c>
      <c r="AI33">
        <f t="shared" si="24"/>
        <v>8.4025709957472827E-2</v>
      </c>
      <c r="AJ33">
        <f t="shared" si="25"/>
        <v>-38.5</v>
      </c>
      <c r="AK33">
        <f t="shared" si="26"/>
        <v>-0.5</v>
      </c>
      <c r="AL33">
        <f t="shared" si="26"/>
        <v>0</v>
      </c>
    </row>
    <row r="34" spans="4:38" x14ac:dyDescent="0.35">
      <c r="D34" t="s">
        <v>4</v>
      </c>
      <c r="F34">
        <f t="shared" si="8"/>
        <v>0</v>
      </c>
      <c r="G34">
        <f t="shared" si="8"/>
        <v>0</v>
      </c>
      <c r="H34">
        <f t="shared" si="8"/>
        <v>0</v>
      </c>
      <c r="I34">
        <f t="shared" si="9"/>
        <v>0</v>
      </c>
      <c r="J34">
        <f t="shared" si="10"/>
        <v>0</v>
      </c>
      <c r="K34">
        <f t="shared" si="10"/>
        <v>0</v>
      </c>
      <c r="L34">
        <f t="shared" si="11"/>
        <v>0</v>
      </c>
      <c r="M34">
        <f t="shared" si="6"/>
        <v>0</v>
      </c>
      <c r="N34">
        <f t="shared" si="6"/>
        <v>0</v>
      </c>
      <c r="O34">
        <f>O7-E7</f>
        <v>0</v>
      </c>
      <c r="P34">
        <f t="shared" si="7"/>
        <v>0</v>
      </c>
      <c r="Q34">
        <f t="shared" si="7"/>
        <v>0</v>
      </c>
      <c r="R34">
        <f t="shared" si="13"/>
        <v>0</v>
      </c>
      <c r="S34">
        <f t="shared" si="14"/>
        <v>0</v>
      </c>
      <c r="T34">
        <f t="shared" si="14"/>
        <v>0</v>
      </c>
      <c r="U34">
        <f t="shared" si="15"/>
        <v>0</v>
      </c>
      <c r="V34">
        <f t="shared" si="16"/>
        <v>0</v>
      </c>
      <c r="W34">
        <f t="shared" si="16"/>
        <v>0</v>
      </c>
      <c r="X34">
        <f t="shared" si="17"/>
        <v>0</v>
      </c>
      <c r="Y34">
        <f t="shared" si="18"/>
        <v>0</v>
      </c>
      <c r="Z34">
        <f t="shared" si="18"/>
        <v>0</v>
      </c>
      <c r="AA34">
        <f t="shared" si="19"/>
        <v>0</v>
      </c>
      <c r="AB34">
        <f t="shared" si="20"/>
        <v>0</v>
      </c>
      <c r="AC34">
        <f t="shared" si="20"/>
        <v>0</v>
      </c>
      <c r="AD34">
        <f t="shared" si="21"/>
        <v>0</v>
      </c>
      <c r="AE34">
        <f t="shared" si="22"/>
        <v>0</v>
      </c>
      <c r="AF34">
        <f t="shared" si="22"/>
        <v>0</v>
      </c>
      <c r="AG34">
        <f t="shared" si="23"/>
        <v>1.9309375545923761E-8</v>
      </c>
      <c r="AH34">
        <f t="shared" si="24"/>
        <v>3.8334626539795805E-8</v>
      </c>
      <c r="AI34">
        <f t="shared" si="24"/>
        <v>0.5591350259442327</v>
      </c>
      <c r="AJ34">
        <f t="shared" si="25"/>
        <v>0</v>
      </c>
      <c r="AK34">
        <f t="shared" si="26"/>
        <v>0</v>
      </c>
      <c r="AL34">
        <f t="shared" si="26"/>
        <v>0</v>
      </c>
    </row>
    <row r="35" spans="4:38" x14ac:dyDescent="0.35">
      <c r="D35" t="s">
        <v>5</v>
      </c>
      <c r="F35">
        <f t="shared" si="8"/>
        <v>-44.858000000000004</v>
      </c>
      <c r="G35">
        <f t="shared" si="8"/>
        <v>-42.079999999999984</v>
      </c>
      <c r="H35">
        <f t="shared" si="8"/>
        <v>-8.416000000000011</v>
      </c>
      <c r="I35">
        <f t="shared" si="9"/>
        <v>-209.6</v>
      </c>
      <c r="J35">
        <f t="shared" si="10"/>
        <v>107.88329333462293</v>
      </c>
      <c r="K35">
        <f t="shared" si="10"/>
        <v>-10.763128733350655</v>
      </c>
      <c r="L35">
        <f t="shared" si="11"/>
        <v>21.903937419327008</v>
      </c>
      <c r="M35">
        <f t="shared" si="6"/>
        <v>-8.9929166750729905</v>
      </c>
      <c r="N35">
        <f t="shared" si="6"/>
        <v>-16.266328967214008</v>
      </c>
      <c r="O35">
        <f t="shared" si="12"/>
        <v>-37.277324384046608</v>
      </c>
      <c r="P35">
        <f t="shared" si="7"/>
        <v>-13.511938588975283</v>
      </c>
      <c r="Q35">
        <f t="shared" si="7"/>
        <v>-3.8460455201181105</v>
      </c>
      <c r="R35">
        <f t="shared" si="13"/>
        <v>-209.6</v>
      </c>
      <c r="S35">
        <f t="shared" si="14"/>
        <v>111.29316423832535</v>
      </c>
      <c r="T35">
        <f t="shared" si="14"/>
        <v>-23.534136978999996</v>
      </c>
      <c r="U35">
        <f t="shared" si="15"/>
        <v>-104.9707286355019</v>
      </c>
      <c r="V35">
        <f t="shared" si="16"/>
        <v>-20.128334688999971</v>
      </c>
      <c r="W35">
        <f t="shared" si="16"/>
        <v>-16.017059674000038</v>
      </c>
      <c r="X35">
        <f t="shared" si="17"/>
        <v>-64.150000000000006</v>
      </c>
      <c r="Y35">
        <f t="shared" si="18"/>
        <v>-16.109999999999985</v>
      </c>
      <c r="Z35">
        <f t="shared" si="18"/>
        <v>-21.370000000000005</v>
      </c>
      <c r="AA35">
        <f t="shared" si="19"/>
        <v>-47.399193999999994</v>
      </c>
      <c r="AB35">
        <f t="shared" si="20"/>
        <v>-60.218093999999994</v>
      </c>
      <c r="AC35">
        <f t="shared" si="20"/>
        <v>-11.130203000000009</v>
      </c>
      <c r="AD35">
        <f t="shared" si="21"/>
        <v>-24.807691492472998</v>
      </c>
      <c r="AE35">
        <f t="shared" si="22"/>
        <v>-28.90556067039401</v>
      </c>
      <c r="AF35">
        <f t="shared" si="22"/>
        <v>-8.399799999999999</v>
      </c>
      <c r="AG35">
        <f t="shared" si="23"/>
        <v>-41.163813081362377</v>
      </c>
      <c r="AH35">
        <f t="shared" si="24"/>
        <v>-51.141839592123148</v>
      </c>
      <c r="AI35">
        <f t="shared" si="24"/>
        <v>-17.910817176717472</v>
      </c>
      <c r="AJ35">
        <f t="shared" si="25"/>
        <v>-33.599999999999994</v>
      </c>
      <c r="AK35">
        <f t="shared" si="26"/>
        <v>-56</v>
      </c>
      <c r="AL35">
        <f t="shared" si="26"/>
        <v>-18</v>
      </c>
    </row>
    <row r="36" spans="4:38" x14ac:dyDescent="0.35">
      <c r="D36" t="s">
        <v>6</v>
      </c>
      <c r="F36">
        <f t="shared" si="8"/>
        <v>0</v>
      </c>
      <c r="G36">
        <f t="shared" si="8"/>
        <v>0</v>
      </c>
      <c r="H36">
        <f t="shared" si="8"/>
        <v>0</v>
      </c>
      <c r="I36">
        <f t="shared" si="9"/>
        <v>0</v>
      </c>
      <c r="J36">
        <f t="shared" si="10"/>
        <v>2.9294437851492576E-6</v>
      </c>
      <c r="K36">
        <f t="shared" si="10"/>
        <v>1.7973856977679574</v>
      </c>
      <c r="L36">
        <f t="shared" si="11"/>
        <v>0</v>
      </c>
      <c r="M36">
        <f t="shared" si="6"/>
        <v>0</v>
      </c>
      <c r="N36">
        <f t="shared" si="6"/>
        <v>0</v>
      </c>
      <c r="O36">
        <f t="shared" si="12"/>
        <v>0</v>
      </c>
      <c r="P36">
        <f t="shared" si="7"/>
        <v>0</v>
      </c>
      <c r="Q36">
        <f t="shared" si="7"/>
        <v>0</v>
      </c>
      <c r="R36">
        <f t="shared" si="13"/>
        <v>0</v>
      </c>
      <c r="S36">
        <f t="shared" si="14"/>
        <v>0.53561357900000006</v>
      </c>
      <c r="T36">
        <f t="shared" si="14"/>
        <v>0</v>
      </c>
      <c r="U36">
        <f t="shared" si="15"/>
        <v>2.4029110530000004</v>
      </c>
      <c r="V36">
        <f t="shared" si="16"/>
        <v>0</v>
      </c>
      <c r="W36">
        <f t="shared" si="16"/>
        <v>0</v>
      </c>
      <c r="X36">
        <f t="shared" si="17"/>
        <v>0</v>
      </c>
      <c r="Y36">
        <f t="shared" si="18"/>
        <v>0</v>
      </c>
      <c r="Z36">
        <f t="shared" si="18"/>
        <v>0</v>
      </c>
      <c r="AA36">
        <f t="shared" si="19"/>
        <v>0</v>
      </c>
      <c r="AB36">
        <f t="shared" si="20"/>
        <v>0</v>
      </c>
      <c r="AC36">
        <f t="shared" si="20"/>
        <v>0</v>
      </c>
      <c r="AD36">
        <f t="shared" si="21"/>
        <v>0</v>
      </c>
      <c r="AE36">
        <f t="shared" si="22"/>
        <v>0</v>
      </c>
      <c r="AF36">
        <f t="shared" si="22"/>
        <v>0</v>
      </c>
      <c r="AG36">
        <f t="shared" si="23"/>
        <v>1.2418978265276093E-6</v>
      </c>
      <c r="AH36">
        <f t="shared" si="24"/>
        <v>8.4932113999632122E-7</v>
      </c>
      <c r="AI36">
        <f t="shared" si="24"/>
        <v>5.0164751071078999E-7</v>
      </c>
      <c r="AJ36">
        <f t="shared" si="25"/>
        <v>0</v>
      </c>
      <c r="AK36">
        <f t="shared" si="26"/>
        <v>0</v>
      </c>
      <c r="AL36">
        <f t="shared" si="26"/>
        <v>0</v>
      </c>
    </row>
    <row r="37" spans="4:38" x14ac:dyDescent="0.35">
      <c r="D37" t="s">
        <v>7</v>
      </c>
      <c r="F37">
        <f t="shared" si="8"/>
        <v>56.389999999999986</v>
      </c>
      <c r="G37">
        <f t="shared" si="8"/>
        <v>-5.1480000000000246</v>
      </c>
      <c r="H37">
        <f t="shared" si="8"/>
        <v>-1.2479999999999905</v>
      </c>
      <c r="I37">
        <f t="shared" si="9"/>
        <v>-280.10000000000002</v>
      </c>
      <c r="J37">
        <f t="shared" si="10"/>
        <v>364.11402048166264</v>
      </c>
      <c r="K37">
        <f t="shared" si="10"/>
        <v>-19.880390167758492</v>
      </c>
      <c r="L37">
        <f t="shared" si="11"/>
        <v>138.63974660150842</v>
      </c>
      <c r="M37">
        <f t="shared" si="6"/>
        <v>-17.714790824647196</v>
      </c>
      <c r="N37">
        <f t="shared" si="6"/>
        <v>31.39541219815402</v>
      </c>
      <c r="O37">
        <f t="shared" si="12"/>
        <v>109.88877713664351</v>
      </c>
      <c r="P37">
        <f t="shared" si="7"/>
        <v>-0.3225645090216176</v>
      </c>
      <c r="Q37">
        <f t="shared" si="7"/>
        <v>5.9286829411195754</v>
      </c>
      <c r="R37">
        <f t="shared" si="13"/>
        <v>-280.10000000000002</v>
      </c>
      <c r="S37">
        <f t="shared" si="14"/>
        <v>289.87945204078801</v>
      </c>
      <c r="T37">
        <f t="shared" si="14"/>
        <v>13.996928775000015</v>
      </c>
      <c r="U37">
        <f t="shared" si="15"/>
        <v>25.104315802999565</v>
      </c>
      <c r="V37">
        <f t="shared" si="16"/>
        <v>44.385018285000058</v>
      </c>
      <c r="W37">
        <f t="shared" si="16"/>
        <v>27.723086662000014</v>
      </c>
      <c r="X37">
        <f t="shared" si="17"/>
        <v>190.2</v>
      </c>
      <c r="Y37">
        <f t="shared" si="18"/>
        <v>-38.5</v>
      </c>
      <c r="Z37">
        <f t="shared" si="18"/>
        <v>-9.8000000000000114</v>
      </c>
      <c r="AA37">
        <f t="shared" si="19"/>
        <v>17.59653499999996</v>
      </c>
      <c r="AB37">
        <f t="shared" si="20"/>
        <v>31.481725999999981</v>
      </c>
      <c r="AC37">
        <f t="shared" si="20"/>
        <v>20.561218000000054</v>
      </c>
      <c r="AD37">
        <f t="shared" si="21"/>
        <v>13.151778873348974</v>
      </c>
      <c r="AE37">
        <f t="shared" si="22"/>
        <v>36.932434287023</v>
      </c>
      <c r="AF37">
        <f t="shared" si="22"/>
        <v>24.766356518864995</v>
      </c>
      <c r="AG37">
        <f t="shared" si="23"/>
        <v>-19.676640089777834</v>
      </c>
      <c r="AH37">
        <f t="shared" si="24"/>
        <v>20.642695322164286</v>
      </c>
      <c r="AI37">
        <f t="shared" si="24"/>
        <v>54.059332201614779</v>
      </c>
      <c r="AJ37">
        <f t="shared" si="25"/>
        <v>32.899999999999977</v>
      </c>
      <c r="AK37">
        <f t="shared" si="26"/>
        <v>46</v>
      </c>
      <c r="AL37">
        <f t="shared" si="26"/>
        <v>7</v>
      </c>
    </row>
    <row r="38" spans="4:38" x14ac:dyDescent="0.35">
      <c r="D38" t="s">
        <v>8</v>
      </c>
      <c r="F38">
        <f t="shared" si="8"/>
        <v>0</v>
      </c>
      <c r="G38">
        <f t="shared" si="8"/>
        <v>0</v>
      </c>
      <c r="H38">
        <f t="shared" si="8"/>
        <v>0</v>
      </c>
      <c r="I38">
        <f t="shared" si="9"/>
        <v>0</v>
      </c>
      <c r="J38">
        <f t="shared" si="10"/>
        <v>1.4186733469737919E-5</v>
      </c>
      <c r="K38">
        <f t="shared" si="10"/>
        <v>6.3065185984133878</v>
      </c>
      <c r="L38">
        <f t="shared" si="11"/>
        <v>0.17159150482781599</v>
      </c>
      <c r="M38">
        <f t="shared" si="6"/>
        <v>8.1103413400557989E-2</v>
      </c>
      <c r="N38">
        <f t="shared" si="6"/>
        <v>-0.25269491822837398</v>
      </c>
      <c r="O38">
        <f t="shared" si="12"/>
        <v>0</v>
      </c>
      <c r="P38">
        <f t="shared" si="7"/>
        <v>0</v>
      </c>
      <c r="Q38">
        <f t="shared" si="7"/>
        <v>0</v>
      </c>
      <c r="R38">
        <f t="shared" si="13"/>
        <v>0</v>
      </c>
      <c r="S38">
        <f t="shared" si="14"/>
        <v>3.2811637340000002</v>
      </c>
      <c r="T38">
        <f t="shared" si="14"/>
        <v>0</v>
      </c>
      <c r="U38">
        <f t="shared" si="15"/>
        <v>0</v>
      </c>
      <c r="V38">
        <f t="shared" si="16"/>
        <v>0</v>
      </c>
      <c r="W38">
        <f t="shared" si="16"/>
        <v>0</v>
      </c>
      <c r="X38">
        <f t="shared" si="17"/>
        <v>0</v>
      </c>
      <c r="Y38">
        <f t="shared" si="18"/>
        <v>0</v>
      </c>
      <c r="Z38">
        <f t="shared" si="18"/>
        <v>0</v>
      </c>
      <c r="AA38">
        <f t="shared" si="19"/>
        <v>0</v>
      </c>
      <c r="AB38">
        <f t="shared" si="20"/>
        <v>0.206371</v>
      </c>
      <c r="AC38">
        <f t="shared" si="20"/>
        <v>0</v>
      </c>
      <c r="AD38">
        <f t="shared" si="21"/>
        <v>0</v>
      </c>
      <c r="AE38">
        <f t="shared" si="22"/>
        <v>0</v>
      </c>
      <c r="AF38">
        <f t="shared" si="22"/>
        <v>0</v>
      </c>
      <c r="AG38">
        <f t="shared" si="23"/>
        <v>5.7698901911668654E-7</v>
      </c>
      <c r="AH38">
        <f t="shared" si="24"/>
        <v>1.4135767209226469E-6</v>
      </c>
      <c r="AI38">
        <f t="shared" si="24"/>
        <v>1.0863860951698258E-6</v>
      </c>
      <c r="AJ38">
        <f t="shared" si="25"/>
        <v>0.5</v>
      </c>
      <c r="AK38">
        <f t="shared" si="26"/>
        <v>0.5</v>
      </c>
      <c r="AL38">
        <f t="shared" si="26"/>
        <v>0</v>
      </c>
    </row>
    <row r="39" spans="4:38" x14ac:dyDescent="0.35">
      <c r="D39" t="s">
        <v>9</v>
      </c>
      <c r="F39">
        <f t="shared" si="8"/>
        <v>-78.450999999999993</v>
      </c>
      <c r="G39">
        <f t="shared" si="8"/>
        <v>45.599999999999994</v>
      </c>
      <c r="H39">
        <f t="shared" si="8"/>
        <v>32.099999999999994</v>
      </c>
      <c r="I39">
        <f t="shared" si="9"/>
        <v>-212</v>
      </c>
      <c r="J39">
        <f t="shared" si="10"/>
        <v>103.62995966639143</v>
      </c>
      <c r="K39">
        <f t="shared" si="10"/>
        <v>-5.5372918282129575</v>
      </c>
      <c r="L39">
        <f t="shared" si="11"/>
        <v>-10.384566451125579</v>
      </c>
      <c r="M39">
        <f t="shared" si="6"/>
        <v>-8.5293437303856763</v>
      </c>
      <c r="N39">
        <f t="shared" si="6"/>
        <v>15.116309576888966</v>
      </c>
      <c r="O39">
        <f t="shared" si="12"/>
        <v>-72.279046181409996</v>
      </c>
      <c r="P39">
        <f t="shared" si="7"/>
        <v>-2.2452051896618457</v>
      </c>
      <c r="Q39">
        <f t="shared" si="7"/>
        <v>1.3799999999999955</v>
      </c>
      <c r="R39">
        <f t="shared" si="13"/>
        <v>-212</v>
      </c>
      <c r="S39">
        <f t="shared" si="14"/>
        <v>249.54896490099998</v>
      </c>
      <c r="T39">
        <f t="shared" si="14"/>
        <v>18.796674855000049</v>
      </c>
      <c r="U39">
        <f t="shared" si="15"/>
        <v>-10.936122157</v>
      </c>
      <c r="V39">
        <f t="shared" si="16"/>
        <v>-0.64206433699999366</v>
      </c>
      <c r="W39">
        <f t="shared" si="16"/>
        <v>0.21551595100001464</v>
      </c>
      <c r="X39">
        <f t="shared" si="17"/>
        <v>-212</v>
      </c>
      <c r="Y39">
        <f t="shared" si="18"/>
        <v>0</v>
      </c>
      <c r="Z39">
        <f t="shared" si="18"/>
        <v>0</v>
      </c>
      <c r="AA39">
        <f t="shared" si="19"/>
        <v>28.283929999999998</v>
      </c>
      <c r="AB39">
        <f t="shared" si="20"/>
        <v>32.31640699999997</v>
      </c>
      <c r="AC39">
        <f t="shared" si="20"/>
        <v>27.319008999999994</v>
      </c>
      <c r="AD39">
        <f t="shared" si="21"/>
        <v>-88.999605826293006</v>
      </c>
      <c r="AE39">
        <f t="shared" si="22"/>
        <v>-6.3763641460000002</v>
      </c>
      <c r="AF39">
        <f t="shared" si="22"/>
        <v>-1.9324574003479995</v>
      </c>
      <c r="AG39">
        <f t="shared" si="23"/>
        <v>-32.888983101220902</v>
      </c>
      <c r="AH39">
        <f t="shared" si="24"/>
        <v>-7.6281612879962495</v>
      </c>
      <c r="AI39">
        <f t="shared" si="24"/>
        <v>-15.520348172910843</v>
      </c>
      <c r="AJ39">
        <f t="shared" si="25"/>
        <v>-69.5</v>
      </c>
      <c r="AK39">
        <f t="shared" si="26"/>
        <v>0.5</v>
      </c>
      <c r="AL39">
        <f t="shared" si="26"/>
        <v>-3</v>
      </c>
    </row>
    <row r="40" spans="4:38" x14ac:dyDescent="0.35">
      <c r="D40" t="s">
        <v>10</v>
      </c>
      <c r="F40">
        <f t="shared" si="8"/>
        <v>0</v>
      </c>
      <c r="G40">
        <f t="shared" si="8"/>
        <v>0</v>
      </c>
      <c r="H40">
        <f t="shared" si="8"/>
        <v>0</v>
      </c>
      <c r="I40">
        <f t="shared" si="9"/>
        <v>0</v>
      </c>
      <c r="J40">
        <f t="shared" si="10"/>
        <v>0</v>
      </c>
      <c r="K40">
        <f t="shared" si="10"/>
        <v>0</v>
      </c>
      <c r="L40">
        <f t="shared" si="11"/>
        <v>0</v>
      </c>
      <c r="M40">
        <f t="shared" si="6"/>
        <v>0</v>
      </c>
      <c r="N40">
        <f t="shared" si="6"/>
        <v>0</v>
      </c>
      <c r="O40">
        <f t="shared" si="12"/>
        <v>0</v>
      </c>
      <c r="P40">
        <f t="shared" si="7"/>
        <v>0</v>
      </c>
      <c r="Q40">
        <f t="shared" si="7"/>
        <v>0</v>
      </c>
      <c r="R40">
        <f t="shared" si="13"/>
        <v>0</v>
      </c>
      <c r="S40">
        <f t="shared" si="14"/>
        <v>0</v>
      </c>
      <c r="T40">
        <f t="shared" si="14"/>
        <v>0</v>
      </c>
      <c r="U40">
        <f t="shared" si="15"/>
        <v>0</v>
      </c>
      <c r="V40">
        <f t="shared" si="16"/>
        <v>0</v>
      </c>
      <c r="W40">
        <f t="shared" si="16"/>
        <v>0</v>
      </c>
      <c r="X40" t="e">
        <f t="shared" si="17"/>
        <v>#VALUE!</v>
      </c>
      <c r="Y40" t="e">
        <f t="shared" si="18"/>
        <v>#VALUE!</v>
      </c>
      <c r="Z40" t="e">
        <f t="shared" si="18"/>
        <v>#VALUE!</v>
      </c>
      <c r="AA40">
        <f t="shared" si="19"/>
        <v>0</v>
      </c>
      <c r="AB40">
        <f t="shared" si="20"/>
        <v>0</v>
      </c>
      <c r="AC40">
        <f t="shared" si="20"/>
        <v>0</v>
      </c>
      <c r="AD40">
        <f t="shared" si="21"/>
        <v>0</v>
      </c>
      <c r="AE40">
        <f t="shared" si="22"/>
        <v>0</v>
      </c>
      <c r="AF40">
        <f t="shared" si="22"/>
        <v>0</v>
      </c>
      <c r="AG40">
        <f t="shared" si="23"/>
        <v>0</v>
      </c>
      <c r="AH40">
        <f t="shared" si="24"/>
        <v>0</v>
      </c>
      <c r="AI40">
        <f t="shared" si="24"/>
        <v>0</v>
      </c>
      <c r="AJ40">
        <f t="shared" si="25"/>
        <v>0</v>
      </c>
      <c r="AK40">
        <f t="shared" si="26"/>
        <v>0</v>
      </c>
      <c r="AL40">
        <f t="shared" si="26"/>
        <v>0</v>
      </c>
    </row>
    <row r="41" spans="4:38" x14ac:dyDescent="0.35">
      <c r="D41" t="s">
        <v>11</v>
      </c>
      <c r="F41">
        <f t="shared" si="8"/>
        <v>-6.0270000000000152</v>
      </c>
      <c r="G41">
        <f t="shared" si="8"/>
        <v>58.069999999999993</v>
      </c>
      <c r="H41">
        <f t="shared" si="8"/>
        <v>40.990000000000038</v>
      </c>
      <c r="I41">
        <f t="shared" si="9"/>
        <v>-165</v>
      </c>
      <c r="J41">
        <f t="shared" si="10"/>
        <v>216.20230639207287</v>
      </c>
      <c r="K41">
        <f t="shared" si="10"/>
        <v>64.855046791712397</v>
      </c>
      <c r="L41">
        <f t="shared" si="11"/>
        <v>10.229199999999992</v>
      </c>
      <c r="M41">
        <f t="shared" si="6"/>
        <v>48.329900000000009</v>
      </c>
      <c r="N41">
        <f t="shared" si="6"/>
        <v>17.02770000000001</v>
      </c>
      <c r="O41">
        <f t="shared" si="12"/>
        <v>84.115341058596414</v>
      </c>
      <c r="P41">
        <f t="shared" si="7"/>
        <v>36.176863431953961</v>
      </c>
      <c r="Q41">
        <f t="shared" si="7"/>
        <v>28.903950872057123</v>
      </c>
      <c r="R41">
        <f t="shared" si="13"/>
        <v>-165</v>
      </c>
      <c r="S41">
        <f t="shared" si="14"/>
        <v>207.62220937699999</v>
      </c>
      <c r="T41">
        <f t="shared" si="14"/>
        <v>52.071530071999973</v>
      </c>
      <c r="U41">
        <f t="shared" si="15"/>
        <v>23.742317000999975</v>
      </c>
      <c r="V41">
        <f t="shared" si="16"/>
        <v>27.728454072999938</v>
      </c>
      <c r="W41">
        <f t="shared" si="16"/>
        <v>54.704838526000003</v>
      </c>
      <c r="X41">
        <f t="shared" si="17"/>
        <v>20.900000000000006</v>
      </c>
      <c r="Y41">
        <f t="shared" si="18"/>
        <v>9.4000000000000057</v>
      </c>
      <c r="Z41">
        <f t="shared" si="18"/>
        <v>4.1999999999999886</v>
      </c>
      <c r="AA41">
        <f t="shared" si="19"/>
        <v>52.844752</v>
      </c>
      <c r="AB41">
        <f t="shared" si="20"/>
        <v>21.46499</v>
      </c>
      <c r="AC41">
        <f t="shared" si="20"/>
        <v>16.196594000000005</v>
      </c>
      <c r="AD41">
        <f t="shared" si="21"/>
        <v>6.9702237683029864</v>
      </c>
      <c r="AE41">
        <f t="shared" si="22"/>
        <v>23.695502670925009</v>
      </c>
      <c r="AF41">
        <f t="shared" si="22"/>
        <v>36.238153938604995</v>
      </c>
      <c r="AG41">
        <f t="shared" si="23"/>
        <v>-0.19363401171301575</v>
      </c>
      <c r="AH41">
        <f t="shared" si="24"/>
        <v>19.320001583975426</v>
      </c>
      <c r="AI41">
        <f t="shared" si="24"/>
        <v>-2.0986105521381262</v>
      </c>
      <c r="AJ41">
        <f t="shared" si="25"/>
        <v>44.5</v>
      </c>
      <c r="AK41">
        <f t="shared" si="26"/>
        <v>83.5</v>
      </c>
      <c r="AL41">
        <f t="shared" si="26"/>
        <v>81</v>
      </c>
    </row>
    <row r="42" spans="4:38" x14ac:dyDescent="0.35">
      <c r="D42" t="s">
        <v>12</v>
      </c>
      <c r="F42">
        <f t="shared" si="8"/>
        <v>57.070999999999998</v>
      </c>
      <c r="G42">
        <f t="shared" si="8"/>
        <v>78.605999999999995</v>
      </c>
      <c r="H42">
        <f t="shared" si="8"/>
        <v>76.164000000000016</v>
      </c>
      <c r="I42">
        <f t="shared" si="9"/>
        <v>-62</v>
      </c>
      <c r="J42">
        <f t="shared" si="10"/>
        <v>183.68698717192277</v>
      </c>
      <c r="K42">
        <f t="shared" si="10"/>
        <v>109.43119251456292</v>
      </c>
      <c r="L42">
        <f t="shared" si="11"/>
        <v>126.56984431842798</v>
      </c>
      <c r="M42">
        <f t="shared" si="6"/>
        <v>110.52244460100169</v>
      </c>
      <c r="N42">
        <f t="shared" si="6"/>
        <v>58.007536827470005</v>
      </c>
      <c r="O42">
        <f t="shared" si="12"/>
        <v>109.32307037838973</v>
      </c>
      <c r="P42">
        <f t="shared" si="7"/>
        <v>75.774229806146593</v>
      </c>
      <c r="Q42">
        <f t="shared" si="7"/>
        <v>96.256836641910752</v>
      </c>
      <c r="R42">
        <f t="shared" si="13"/>
        <v>-62</v>
      </c>
      <c r="S42">
        <f t="shared" si="14"/>
        <v>148.192968377</v>
      </c>
      <c r="T42">
        <f t="shared" si="14"/>
        <v>68.206655126000015</v>
      </c>
      <c r="U42">
        <f t="shared" si="15"/>
        <v>73.52337568658993</v>
      </c>
      <c r="V42">
        <f t="shared" si="16"/>
        <v>11.857622754000033</v>
      </c>
      <c r="W42">
        <f t="shared" si="16"/>
        <v>97.959134645999995</v>
      </c>
      <c r="X42">
        <f t="shared" si="17"/>
        <v>137.80000000000001</v>
      </c>
      <c r="Y42">
        <f t="shared" si="18"/>
        <v>12.399999999999977</v>
      </c>
      <c r="Z42">
        <f t="shared" si="18"/>
        <v>12.5</v>
      </c>
      <c r="AA42">
        <f t="shared" si="19"/>
        <v>152.651712</v>
      </c>
      <c r="AB42">
        <f t="shared" si="20"/>
        <v>34.388725999999991</v>
      </c>
      <c r="AC42">
        <f t="shared" si="20"/>
        <v>121.93069200000002</v>
      </c>
      <c r="AD42">
        <f t="shared" si="21"/>
        <v>54.963444292421997</v>
      </c>
      <c r="AE42">
        <f t="shared" si="22"/>
        <v>62.550869461942995</v>
      </c>
      <c r="AF42">
        <f t="shared" si="22"/>
        <v>18.838655441946997</v>
      </c>
      <c r="AG42">
        <f t="shared" si="23"/>
        <v>80.428539718130423</v>
      </c>
      <c r="AH42">
        <f t="shared" si="24"/>
        <v>5.0827580620240269</v>
      </c>
      <c r="AI42">
        <f t="shared" si="24"/>
        <v>1.3027839902257199</v>
      </c>
      <c r="AJ42">
        <f t="shared" si="25"/>
        <v>57</v>
      </c>
      <c r="AK42">
        <f t="shared" si="26"/>
        <v>141</v>
      </c>
      <c r="AL42">
        <f t="shared" si="26"/>
        <v>198</v>
      </c>
    </row>
    <row r="43" spans="4:38" x14ac:dyDescent="0.35">
      <c r="D43" t="s">
        <v>13</v>
      </c>
      <c r="F43">
        <f t="shared" si="8"/>
        <v>23.497999999999998</v>
      </c>
      <c r="G43">
        <f t="shared" si="8"/>
        <v>14.548999999999999</v>
      </c>
      <c r="H43">
        <f t="shared" si="8"/>
        <v>13.820000000000007</v>
      </c>
      <c r="I43">
        <f t="shared" si="9"/>
        <v>-33</v>
      </c>
      <c r="J43">
        <f t="shared" si="10"/>
        <v>0</v>
      </c>
      <c r="K43">
        <f t="shared" si="10"/>
        <v>0</v>
      </c>
      <c r="L43">
        <f t="shared" si="11"/>
        <v>-20.368744318427986</v>
      </c>
      <c r="M43">
        <f t="shared" si="6"/>
        <v>17.245155398998342</v>
      </c>
      <c r="N43">
        <f t="shared" si="6"/>
        <v>8.6013631725299824</v>
      </c>
      <c r="O43">
        <f t="shared" si="12"/>
        <v>-33</v>
      </c>
      <c r="P43">
        <f t="shared" si="7"/>
        <v>0</v>
      </c>
      <c r="Q43">
        <f t="shared" si="7"/>
        <v>0</v>
      </c>
      <c r="R43">
        <f t="shared" si="13"/>
        <v>-33</v>
      </c>
      <c r="S43">
        <f t="shared" si="14"/>
        <v>74.192512516903506</v>
      </c>
      <c r="T43">
        <f t="shared" si="14"/>
        <v>19.963764359453293</v>
      </c>
      <c r="U43">
        <f t="shared" si="15"/>
        <v>-33</v>
      </c>
      <c r="V43">
        <f t="shared" si="16"/>
        <v>0</v>
      </c>
      <c r="W43">
        <f t="shared" si="16"/>
        <v>0</v>
      </c>
      <c r="X43" t="e">
        <f t="shared" si="17"/>
        <v>#VALUE!</v>
      </c>
      <c r="Y43" t="e">
        <f t="shared" si="18"/>
        <v>#VALUE!</v>
      </c>
      <c r="Z43" t="e">
        <f t="shared" si="18"/>
        <v>#VALUE!</v>
      </c>
      <c r="AA43">
        <f t="shared" si="19"/>
        <v>26.733021000000001</v>
      </c>
      <c r="AB43">
        <f t="shared" si="20"/>
        <v>48.707355</v>
      </c>
      <c r="AC43">
        <f t="shared" si="20"/>
        <v>27.769646000000009</v>
      </c>
      <c r="AD43">
        <f t="shared" si="21"/>
        <v>-1.101454545454601</v>
      </c>
      <c r="AE43">
        <f t="shared" si="22"/>
        <v>28.264636363636399</v>
      </c>
      <c r="AF43">
        <f t="shared" si="22"/>
        <v>26.774590909090904</v>
      </c>
      <c r="AG43">
        <f t="shared" si="23"/>
        <v>23.933423151818062</v>
      </c>
      <c r="AH43">
        <f t="shared" si="24"/>
        <v>21.970690607519941</v>
      </c>
      <c r="AI43">
        <f t="shared" si="24"/>
        <v>21.979826460449829</v>
      </c>
      <c r="AJ43">
        <f t="shared" si="25"/>
        <v>39.5</v>
      </c>
      <c r="AK43">
        <f t="shared" si="26"/>
        <v>27.5</v>
      </c>
      <c r="AL43">
        <f t="shared" si="26"/>
        <v>31</v>
      </c>
    </row>
    <row r="44" spans="4:38" x14ac:dyDescent="0.35">
      <c r="D44" t="s">
        <v>14</v>
      </c>
      <c r="F44">
        <f t="shared" si="8"/>
        <v>0</v>
      </c>
      <c r="G44">
        <f t="shared" si="8"/>
        <v>0</v>
      </c>
      <c r="H44">
        <f t="shared" si="8"/>
        <v>0</v>
      </c>
      <c r="I44">
        <f t="shared" si="9"/>
        <v>0</v>
      </c>
      <c r="J44">
        <f t="shared" si="10"/>
        <v>6.6776238116341739E-6</v>
      </c>
      <c r="K44">
        <f t="shared" si="10"/>
        <v>1.9669699546721064</v>
      </c>
      <c r="L44">
        <f t="shared" si="11"/>
        <v>0</v>
      </c>
      <c r="M44">
        <f t="shared" si="6"/>
        <v>0</v>
      </c>
      <c r="N44">
        <f t="shared" si="6"/>
        <v>0</v>
      </c>
      <c r="O44">
        <f t="shared" si="12"/>
        <v>0</v>
      </c>
      <c r="P44">
        <f t="shared" si="7"/>
        <v>0</v>
      </c>
      <c r="Q44">
        <f t="shared" si="7"/>
        <v>0</v>
      </c>
      <c r="R44">
        <f t="shared" si="13"/>
        <v>0</v>
      </c>
      <c r="S44">
        <f t="shared" si="14"/>
        <v>0</v>
      </c>
      <c r="T44">
        <f t="shared" si="14"/>
        <v>0</v>
      </c>
      <c r="U44">
        <f t="shared" si="15"/>
        <v>0</v>
      </c>
      <c r="V44">
        <f t="shared" si="16"/>
        <v>0</v>
      </c>
      <c r="W44">
        <f t="shared" si="16"/>
        <v>0</v>
      </c>
      <c r="X44" t="e">
        <f t="shared" si="17"/>
        <v>#VALUE!</v>
      </c>
      <c r="Y44" t="e">
        <f t="shared" si="18"/>
        <v>#VALUE!</v>
      </c>
      <c r="Z44" t="e">
        <f t="shared" si="18"/>
        <v>#VALUE!</v>
      </c>
      <c r="AA44">
        <f t="shared" si="19"/>
        <v>0</v>
      </c>
      <c r="AB44">
        <f t="shared" si="20"/>
        <v>0</v>
      </c>
      <c r="AC44">
        <f t="shared" si="20"/>
        <v>0</v>
      </c>
      <c r="AD44">
        <f t="shared" si="21"/>
        <v>0</v>
      </c>
      <c r="AE44">
        <f t="shared" si="22"/>
        <v>0</v>
      </c>
      <c r="AF44">
        <f t="shared" si="22"/>
        <v>0</v>
      </c>
      <c r="AG44">
        <f t="shared" si="23"/>
        <v>1.1105215645072511E-6</v>
      </c>
      <c r="AH44">
        <f t="shared" si="24"/>
        <v>7.4791499027707255E-7</v>
      </c>
      <c r="AI44">
        <f t="shared" si="24"/>
        <v>4.3099004525174727E-7</v>
      </c>
      <c r="AJ44">
        <f t="shared" si="25"/>
        <v>0</v>
      </c>
      <c r="AK44">
        <f t="shared" si="26"/>
        <v>0</v>
      </c>
      <c r="AL44">
        <f t="shared" si="26"/>
        <v>0</v>
      </c>
    </row>
    <row r="45" spans="4:38" x14ac:dyDescent="0.35">
      <c r="D45" t="s">
        <v>15</v>
      </c>
      <c r="F45">
        <f t="shared" si="8"/>
        <v>-17.776000000000003</v>
      </c>
      <c r="G45">
        <f t="shared" si="8"/>
        <v>5.0060000000000002</v>
      </c>
      <c r="H45">
        <f t="shared" si="8"/>
        <v>3.5299999999999994</v>
      </c>
      <c r="I45">
        <f t="shared" si="9"/>
        <v>-27.8</v>
      </c>
      <c r="J45">
        <f t="shared" si="10"/>
        <v>26.536588137327104</v>
      </c>
      <c r="K45">
        <f t="shared" si="10"/>
        <v>70.939050239400913</v>
      </c>
      <c r="L45">
        <f t="shared" si="11"/>
        <v>-24.893520333483814</v>
      </c>
      <c r="M45">
        <f t="shared" si="6"/>
        <v>3.3496489350223317</v>
      </c>
      <c r="N45">
        <f t="shared" si="6"/>
        <v>2.0946918286565301</v>
      </c>
      <c r="O45">
        <f t="shared" si="12"/>
        <v>10.379015270809685</v>
      </c>
      <c r="P45">
        <f t="shared" si="7"/>
        <v>9.2811041430954049</v>
      </c>
      <c r="Q45">
        <f t="shared" si="7"/>
        <v>4.197331523298395</v>
      </c>
      <c r="R45">
        <f t="shared" si="13"/>
        <v>-27.8</v>
      </c>
      <c r="S45">
        <f t="shared" si="14"/>
        <v>55.545765062000001</v>
      </c>
      <c r="T45">
        <f t="shared" si="14"/>
        <v>15.892344948000002</v>
      </c>
      <c r="U45">
        <f t="shared" si="15"/>
        <v>-2.2939039999947397E-3</v>
      </c>
      <c r="V45">
        <f t="shared" si="16"/>
        <v>6.8155047029999949</v>
      </c>
      <c r="W45">
        <f t="shared" si="16"/>
        <v>46.279312900000008</v>
      </c>
      <c r="X45">
        <f t="shared" si="17"/>
        <v>10.8</v>
      </c>
      <c r="Y45">
        <f t="shared" si="18"/>
        <v>2.6000000000000014</v>
      </c>
      <c r="Z45">
        <f t="shared" si="18"/>
        <v>2.1999999999999957</v>
      </c>
      <c r="AA45">
        <f t="shared" si="19"/>
        <v>8.4591969999999996</v>
      </c>
      <c r="AB45">
        <f t="shared" si="20"/>
        <v>4.1747359999999958</v>
      </c>
      <c r="AC45">
        <f t="shared" si="20"/>
        <v>4.5370950000000079</v>
      </c>
      <c r="AD45">
        <f t="shared" si="21"/>
        <v>4.9115186645048006</v>
      </c>
      <c r="AE45">
        <f t="shared" si="22"/>
        <v>7.5973988220137016</v>
      </c>
      <c r="AF45">
        <f t="shared" si="22"/>
        <v>13.486260854559696</v>
      </c>
      <c r="AG45">
        <f t="shared" si="23"/>
        <v>22.594700656850268</v>
      </c>
      <c r="AH45">
        <f t="shared" si="24"/>
        <v>2.1341477695828601</v>
      </c>
      <c r="AI45">
        <f t="shared" si="24"/>
        <v>2.2651092555910139</v>
      </c>
      <c r="AJ45">
        <f t="shared" si="25"/>
        <v>0.19999999999999929</v>
      </c>
      <c r="AK45">
        <f t="shared" si="26"/>
        <v>20</v>
      </c>
      <c r="AL45">
        <f t="shared" si="26"/>
        <v>87</v>
      </c>
    </row>
    <row r="46" spans="4:38" x14ac:dyDescent="0.35">
      <c r="D46" t="s">
        <v>46</v>
      </c>
      <c r="F46">
        <f t="shared" si="8"/>
        <v>28.233000000000001</v>
      </c>
      <c r="G46">
        <f t="shared" si="8"/>
        <v>0.24800000000000111</v>
      </c>
      <c r="H46">
        <f t="shared" si="8"/>
        <v>0.13999999999999702</v>
      </c>
      <c r="I46">
        <f>I19-E19</f>
        <v>0</v>
      </c>
      <c r="J46">
        <f>J19-I19</f>
        <v>48.256656855114734</v>
      </c>
      <c r="K46">
        <f>K19-J19</f>
        <v>-12.824241291729734</v>
      </c>
      <c r="L46">
        <f>L19-E19</f>
        <v>6.0567118555990298</v>
      </c>
      <c r="M46">
        <f t="shared" ref="M46:N46" si="27">M19-L19</f>
        <v>1.4839692879246806</v>
      </c>
      <c r="N46">
        <f t="shared" si="27"/>
        <v>0.20441356077074957</v>
      </c>
      <c r="O46">
        <f t="shared" si="12"/>
        <v>32.813980000000001</v>
      </c>
      <c r="P46">
        <f t="shared" ref="P46" si="28">P19-O19</f>
        <v>-2.7299999999996771E-2</v>
      </c>
      <c r="Q46">
        <f>Q19-P19</f>
        <v>0</v>
      </c>
      <c r="R46">
        <f>R19-E19</f>
        <v>0</v>
      </c>
      <c r="S46">
        <f>S19-R19</f>
        <v>6.9493</v>
      </c>
      <c r="T46">
        <f t="shared" si="14"/>
        <v>0</v>
      </c>
      <c r="U46">
        <f t="shared" si="15"/>
        <v>0</v>
      </c>
      <c r="V46">
        <f t="shared" si="16"/>
        <v>0</v>
      </c>
      <c r="W46">
        <f>W19-V19</f>
        <v>0</v>
      </c>
      <c r="X46">
        <f t="shared" si="17"/>
        <v>3.8</v>
      </c>
      <c r="Y46">
        <f t="shared" si="18"/>
        <v>0</v>
      </c>
      <c r="Z46">
        <f>Z19-Y19</f>
        <v>0</v>
      </c>
      <c r="AA46">
        <f t="shared" si="19"/>
        <v>0.26036799999999999</v>
      </c>
      <c r="AB46">
        <f t="shared" si="20"/>
        <v>0</v>
      </c>
      <c r="AC46">
        <f t="shared" si="20"/>
        <v>-1.0999999999999899E-3</v>
      </c>
      <c r="AD46">
        <f t="shared" si="21"/>
        <v>71.006757358744807</v>
      </c>
      <c r="AE46">
        <f t="shared" si="22"/>
        <v>-9.0727925154861069</v>
      </c>
      <c r="AF46">
        <f t="shared" si="22"/>
        <v>-7.2021695457638018</v>
      </c>
      <c r="AG46">
        <f t="shared" si="23"/>
        <v>0</v>
      </c>
      <c r="AH46">
        <f>AH19-AG19</f>
        <v>0</v>
      </c>
      <c r="AI46">
        <f t="shared" si="24"/>
        <v>0</v>
      </c>
      <c r="AJ46">
        <f t="shared" si="25"/>
        <v>56.5</v>
      </c>
      <c r="AK46">
        <f t="shared" si="26"/>
        <v>-38.5</v>
      </c>
      <c r="AL46">
        <f t="shared" si="26"/>
        <v>-9</v>
      </c>
    </row>
    <row r="59" spans="4:38" x14ac:dyDescent="0.35">
      <c r="D59" t="s">
        <v>130</v>
      </c>
    </row>
    <row r="60" spans="4:38" x14ac:dyDescent="0.35">
      <c r="E60">
        <f>E1</f>
        <v>2021</v>
      </c>
      <c r="F60" t="str">
        <f t="shared" ref="F60:AL61" si="29">F1</f>
        <v>EPS</v>
      </c>
      <c r="I60" t="str">
        <f t="shared" si="29"/>
        <v>E4ST</v>
      </c>
      <c r="L60" t="str">
        <f t="shared" si="29"/>
        <v>GCAM</v>
      </c>
      <c r="O60" t="str">
        <f t="shared" si="29"/>
        <v>Haiku</v>
      </c>
      <c r="R60" t="str">
        <f t="shared" si="29"/>
        <v>IPM-E</v>
      </c>
      <c r="U60" t="str">
        <f t="shared" si="29"/>
        <v>IPM-N</v>
      </c>
      <c r="X60" t="str">
        <f t="shared" si="29"/>
        <v>MARKAL</v>
      </c>
      <c r="AA60" t="str">
        <f t="shared" si="29"/>
        <v>NEMS</v>
      </c>
      <c r="AD60" t="str">
        <f t="shared" si="29"/>
        <v>ReEDS</v>
      </c>
      <c r="AG60" t="str">
        <f t="shared" si="29"/>
        <v>REGEN</v>
      </c>
      <c r="AJ60" t="str">
        <f t="shared" si="29"/>
        <v>RIO</v>
      </c>
    </row>
    <row r="61" spans="4:38" x14ac:dyDescent="0.35">
      <c r="F61">
        <f t="shared" si="29"/>
        <v>2025</v>
      </c>
      <c r="G61">
        <f t="shared" si="29"/>
        <v>2030</v>
      </c>
      <c r="H61">
        <f t="shared" si="29"/>
        <v>2035</v>
      </c>
      <c r="I61">
        <f t="shared" si="29"/>
        <v>2025</v>
      </c>
      <c r="J61">
        <f t="shared" si="29"/>
        <v>2030</v>
      </c>
      <c r="K61">
        <f t="shared" si="29"/>
        <v>2035</v>
      </c>
      <c r="L61">
        <f t="shared" si="29"/>
        <v>2025</v>
      </c>
      <c r="M61">
        <f t="shared" si="29"/>
        <v>2030</v>
      </c>
      <c r="N61">
        <f t="shared" si="29"/>
        <v>2035</v>
      </c>
      <c r="O61">
        <f t="shared" si="29"/>
        <v>2025</v>
      </c>
      <c r="P61">
        <f t="shared" si="29"/>
        <v>2030</v>
      </c>
      <c r="Q61">
        <f t="shared" si="29"/>
        <v>2035</v>
      </c>
      <c r="R61">
        <f t="shared" si="29"/>
        <v>2025</v>
      </c>
      <c r="S61">
        <f t="shared" si="29"/>
        <v>2030</v>
      </c>
      <c r="T61">
        <f t="shared" si="29"/>
        <v>2035</v>
      </c>
      <c r="U61">
        <f t="shared" si="29"/>
        <v>2025</v>
      </c>
      <c r="V61">
        <f t="shared" si="29"/>
        <v>2030</v>
      </c>
      <c r="W61">
        <f t="shared" si="29"/>
        <v>2035</v>
      </c>
      <c r="X61">
        <f t="shared" si="29"/>
        <v>2025</v>
      </c>
      <c r="Y61">
        <f t="shared" si="29"/>
        <v>2030</v>
      </c>
      <c r="Z61">
        <f t="shared" si="29"/>
        <v>2035</v>
      </c>
      <c r="AA61">
        <f t="shared" si="29"/>
        <v>2025</v>
      </c>
      <c r="AB61">
        <f t="shared" si="29"/>
        <v>2030</v>
      </c>
      <c r="AC61">
        <f t="shared" si="29"/>
        <v>2035</v>
      </c>
      <c r="AD61">
        <f t="shared" si="29"/>
        <v>2025</v>
      </c>
      <c r="AE61">
        <f t="shared" si="29"/>
        <v>2030</v>
      </c>
      <c r="AF61">
        <f t="shared" si="29"/>
        <v>2035</v>
      </c>
      <c r="AG61">
        <f t="shared" si="29"/>
        <v>2025</v>
      </c>
      <c r="AH61">
        <f t="shared" si="29"/>
        <v>2030</v>
      </c>
      <c r="AI61">
        <f t="shared" si="29"/>
        <v>2035</v>
      </c>
      <c r="AJ61">
        <f t="shared" si="29"/>
        <v>2025</v>
      </c>
      <c r="AK61">
        <f t="shared" si="29"/>
        <v>2030</v>
      </c>
      <c r="AL61">
        <f t="shared" si="29"/>
        <v>2035</v>
      </c>
    </row>
    <row r="62" spans="4:38" x14ac:dyDescent="0.35">
      <c r="D62" t="str">
        <f>D3</f>
        <v>Nuclear Existing</v>
      </c>
      <c r="E62" s="37">
        <f>'Gen Ref'!E3/('Cap Ref'!E3*8760/1000)</f>
        <v>0.9299768103468885</v>
      </c>
      <c r="F62" s="37">
        <f>'Gen Ref'!F3/('Cap Ref'!F3*8760/1000)</f>
        <v>0.92400042121567161</v>
      </c>
      <c r="G62" s="37">
        <f>'Gen Ref'!G3/('Cap Ref'!G3*8760/1000)</f>
        <v>0.92399997988234606</v>
      </c>
      <c r="H62" s="37">
        <f>'Gen Ref'!H3/('Cap Ref'!H3*8760/1000)</f>
        <v>0.92399949494464595</v>
      </c>
      <c r="I62" s="37" t="e">
        <f>'Gen Ref'!I3/('Cap Ref'!I3*8760/1000)</f>
        <v>#DIV/0!</v>
      </c>
      <c r="J62" s="37">
        <f>'Gen Ref'!J3/('Cap Ref'!J3*8760/1000)</f>
        <v>0.92299999886426165</v>
      </c>
      <c r="K62" s="37">
        <f>'Gen Ref'!K3/('Cap Ref'!K3*8760/1000)</f>
        <v>0.92266285107240398</v>
      </c>
      <c r="L62" s="37">
        <f>'Gen Ref'!L3/('Cap Ref'!L3*8760/1000)</f>
        <v>0.89406349890420378</v>
      </c>
      <c r="M62" s="37">
        <f>'Gen Ref'!M3/('Cap Ref'!M3*8760/1000)</f>
        <v>0.89445974564392372</v>
      </c>
      <c r="N62" s="37">
        <f>'Gen Ref'!N3/('Cap Ref'!N3*8760/1000)</f>
        <v>0.89485599238364832</v>
      </c>
      <c r="O62" s="37">
        <f>'Gen Ref'!O3/('Cap Ref'!O3*8760/1000)</f>
        <v>0.8858522504719607</v>
      </c>
      <c r="P62" s="37">
        <f>'Gen Ref'!P3/('Cap Ref'!P3*8760/1000)</f>
        <v>0.88686852520304615</v>
      </c>
      <c r="Q62" s="37">
        <f>'Gen Ref'!Q3/('Cap Ref'!Q3*8760/1000)</f>
        <v>0.8873530453612325</v>
      </c>
      <c r="R62" s="37" t="e">
        <f>'Gen Ref'!R3/('Cap Ref'!R3*8760/1000)</f>
        <v>#DIV/0!</v>
      </c>
      <c r="S62" s="37">
        <f>'Gen Ref'!S3/('Cap Ref'!S3*8760/1000)</f>
        <v>0.91880510153199679</v>
      </c>
      <c r="T62" s="37">
        <f>'Gen Ref'!T3/('Cap Ref'!T3*8760/1000)</f>
        <v>0.92032888276150515</v>
      </c>
      <c r="U62" s="37">
        <f>'Gen Ref'!U3/('Cap Ref'!U3*8760/1000)</f>
        <v>0.90672819372257218</v>
      </c>
      <c r="V62" s="37">
        <f>'Gen Ref'!V3/('Cap Ref'!V3*8760/1000)</f>
        <v>0.91809901577718112</v>
      </c>
      <c r="W62" s="37">
        <f>'Gen Ref'!W3/('Cap Ref'!W3*8760/1000)</f>
        <v>0.91589839473089774</v>
      </c>
      <c r="X62" s="37">
        <f>'Gen Ref'!X3/('Cap Ref'!X3*8760/1000)</f>
        <v>0.94281163558910697</v>
      </c>
      <c r="Y62" s="37">
        <f>'Gen Ref'!Y3/('Cap Ref'!Y3*8760/1000)</f>
        <v>0.95030075976396799</v>
      </c>
      <c r="Z62" s="37">
        <f>'Gen Ref'!Z3/('Cap Ref'!Z3*8760/1000)</f>
        <v>0.95030075976396799</v>
      </c>
      <c r="AA62" s="37">
        <f>'Gen Ref'!AA3/('Cap Ref'!AA3*8760/1000)</f>
        <v>0.92944180090268724</v>
      </c>
      <c r="AB62" s="37">
        <f>'Gen Ref'!AB3/('Cap Ref'!AB3*8760/1000)</f>
        <v>0.93839620814862335</v>
      </c>
      <c r="AC62" s="37">
        <f>'Gen Ref'!AC3/('Cap Ref'!AC3*8760/1000)</f>
        <v>0.93980461695708861</v>
      </c>
      <c r="AD62" s="37">
        <f>'Gen Ref'!AD3/('Cap Ref'!AD3*8760/1000)</f>
        <v>0.91891028547342157</v>
      </c>
      <c r="AE62" s="37">
        <f>'Gen Ref'!AE3/('Cap Ref'!AE3*8760/1000)</f>
        <v>0.91907822427306185</v>
      </c>
      <c r="AF62" s="37">
        <f>'Gen Ref'!AF3/('Cap Ref'!AF3*8760/1000)</f>
        <v>0.91907822427306185</v>
      </c>
      <c r="AG62" s="37">
        <f>'Gen Ref'!AG3/('Cap Ref'!AG3*8760/1000)</f>
        <v>0.92096012942520278</v>
      </c>
      <c r="AH62" s="37">
        <f>'Gen Ref'!AH3/('Cap Ref'!AH3*8760/1000)</f>
        <v>0.92279415978993784</v>
      </c>
      <c r="AI62" s="37">
        <f>'Gen Ref'!AI3/('Cap Ref'!AI3*8760/1000)</f>
        <v>0.92689349069400906</v>
      </c>
      <c r="AJ62" s="37">
        <f>'Gen Ref'!AJ3/('Cap Ref'!AJ3*8760/1000)</f>
        <v>0.95188831811263319</v>
      </c>
      <c r="AK62" s="37">
        <f>'Gen Ref'!AK3/('Cap Ref'!AK3*8760/1000)</f>
        <v>0.95049267003124249</v>
      </c>
      <c r="AL62" s="37">
        <f>'Gen Ref'!AL3/('Cap Ref'!AL3*8760/1000)</f>
        <v>0.95331778878849693</v>
      </c>
    </row>
    <row r="63" spans="4:38" x14ac:dyDescent="0.35">
      <c r="D63" t="str">
        <f t="shared" ref="D63:D74" si="30">D4</f>
        <v>Nuclear New</v>
      </c>
      <c r="E63" s="37" t="e">
        <f>'Gen Ref'!E4/('Cap Ref'!E4*8760/1000)</f>
        <v>#DIV/0!</v>
      </c>
      <c r="F63" s="37">
        <f>'Gen Ref'!F4/('Cap Ref'!F4*8760/1000)</f>
        <v>0.92399923896499225</v>
      </c>
      <c r="G63" s="37">
        <f>'Gen Ref'!G4/('Cap Ref'!G4*8760/1000)</f>
        <v>0.92399923896499225</v>
      </c>
      <c r="H63" s="37">
        <f>'Gen Ref'!H4/('Cap Ref'!H4*8760/1000)</f>
        <v>0.92399923896499225</v>
      </c>
      <c r="I63" s="37" t="e">
        <f>'Gen Ref'!I4/('Cap Ref'!I4*8760/1000)</f>
        <v>#DIV/0!</v>
      </c>
      <c r="J63" s="37">
        <f>'Gen Ref'!J4/('Cap Ref'!J4*8760/1000)</f>
        <v>0.88707828171123981</v>
      </c>
      <c r="K63" s="37">
        <f>'Gen Ref'!K4/('Cap Ref'!K4*8760/1000)</f>
        <v>0.87248604540470387</v>
      </c>
      <c r="L63" s="37" t="e">
        <f>'Gen Ref'!L4/('Cap Ref'!L4*8760/1000)</f>
        <v>#DIV/0!</v>
      </c>
      <c r="M63" s="37" t="e">
        <f>'Gen Ref'!M4/('Cap Ref'!M4*8760/1000)</f>
        <v>#DIV/0!</v>
      </c>
      <c r="N63" s="37" t="e">
        <f>'Gen Ref'!N4/('Cap Ref'!N4*8760/1000)</f>
        <v>#DIV/0!</v>
      </c>
      <c r="O63" s="37" t="e">
        <f>'Gen Ref'!O4/('Cap Ref'!O4*8760/1000)</f>
        <v>#VALUE!</v>
      </c>
      <c r="P63" s="37" t="e">
        <f>'Gen Ref'!P4/('Cap Ref'!P4*8760/1000)</f>
        <v>#VALUE!</v>
      </c>
      <c r="Q63" s="37" t="e">
        <f>'Gen Ref'!Q4/('Cap Ref'!Q4*8760/1000)</f>
        <v>#VALUE!</v>
      </c>
      <c r="R63" s="37" t="e">
        <f>'Gen Ref'!R4/('Cap Ref'!R4*8760/1000)</f>
        <v>#DIV/0!</v>
      </c>
      <c r="S63" s="37" t="e">
        <f>'Gen Ref'!S4/('Cap Ref'!S4*8760/1000)</f>
        <v>#DIV/0!</v>
      </c>
      <c r="T63" s="37" t="e">
        <f>'Gen Ref'!T4/('Cap Ref'!T4*8760/1000)</f>
        <v>#DIV/0!</v>
      </c>
      <c r="U63" s="37" t="e">
        <f>'Gen Ref'!U4/('Cap Ref'!U4*8760/1000)</f>
        <v>#DIV/0!</v>
      </c>
      <c r="V63" s="37" t="e">
        <f>'Gen Ref'!V4/('Cap Ref'!V4*8760/1000)</f>
        <v>#DIV/0!</v>
      </c>
      <c r="W63" s="37" t="e">
        <f>'Gen Ref'!W4/('Cap Ref'!W4*8760/1000)</f>
        <v>#DIV/0!</v>
      </c>
      <c r="X63" s="37" t="e">
        <f>'Gen Ref'!X4/('Cap Ref'!X4*8760/1000)</f>
        <v>#DIV/0!</v>
      </c>
      <c r="Y63" s="37" t="e">
        <f>'Gen Ref'!Y4/('Cap Ref'!Y4*8760/1000)</f>
        <v>#DIV/0!</v>
      </c>
      <c r="Z63" s="37" t="e">
        <f>'Gen Ref'!Z4/('Cap Ref'!Z4*8760/1000)</f>
        <v>#DIV/0!</v>
      </c>
      <c r="AA63" s="37" t="e">
        <f>'Gen Ref'!AA4/('Cap Ref'!AA4*8760/1000)</f>
        <v>#DIV/0!</v>
      </c>
      <c r="AB63" s="37" t="e">
        <f>'Gen Ref'!AB4/('Cap Ref'!AB4*8760/1000)</f>
        <v>#DIV/0!</v>
      </c>
      <c r="AC63" s="37" t="e">
        <f>'Gen Ref'!AC4/('Cap Ref'!AC4*8760/1000)</f>
        <v>#DIV/0!</v>
      </c>
      <c r="AD63" s="37" t="e">
        <f>'Gen Ref'!AD4/('Cap Ref'!AD4*8760/1000)</f>
        <v>#DIV/0!</v>
      </c>
      <c r="AE63" s="37" t="e">
        <f>'Gen Ref'!AE4/('Cap Ref'!AE4*8760/1000)</f>
        <v>#DIV/0!</v>
      </c>
      <c r="AF63" s="37" t="e">
        <f>'Gen Ref'!AF4/('Cap Ref'!AF4*8760/1000)</f>
        <v>#DIV/0!</v>
      </c>
      <c r="AG63" s="37">
        <f>'Gen Ref'!AG4/('Cap Ref'!AG4*8760/1000)</f>
        <v>0.92386201608806051</v>
      </c>
      <c r="AH63" s="37">
        <f>'Gen Ref'!AH4/('Cap Ref'!AH4*8760/1000)</f>
        <v>0.92980042292628495</v>
      </c>
      <c r="AI63" s="37">
        <f>'Gen Ref'!AI4/('Cap Ref'!AI4*8760/1000)</f>
        <v>0.93512874431656645</v>
      </c>
      <c r="AJ63" s="37" t="e">
        <f>'Gen Ref'!AJ4/('Cap Ref'!AJ4*8760/1000)</f>
        <v>#DIV/0!</v>
      </c>
      <c r="AK63" s="37" t="e">
        <f>'Gen Ref'!AK4/('Cap Ref'!AK4*8760/1000)</f>
        <v>#DIV/0!</v>
      </c>
      <c r="AL63" s="37" t="e">
        <f>'Gen Ref'!AL4/('Cap Ref'!AL4*8760/1000)</f>
        <v>#DIV/0!</v>
      </c>
    </row>
    <row r="64" spans="4:38" x14ac:dyDescent="0.35">
      <c r="D64" t="str">
        <f t="shared" si="30"/>
        <v>Hydro</v>
      </c>
      <c r="E64" s="37">
        <f>'Gen Ref'!E5/('Cap Ref'!E5*8760/1000)</f>
        <v>0.37100456621004568</v>
      </c>
      <c r="F64" s="37">
        <f>'Gen Ref'!F5/('Cap Ref'!F5*8760/1000)</f>
        <v>0.40725255178553343</v>
      </c>
      <c r="G64" s="37">
        <f>'Gen Ref'!G5/('Cap Ref'!G5*8760/1000)</f>
        <v>0.4072615587021049</v>
      </c>
      <c r="H64" s="37">
        <f>'Gen Ref'!H5/('Cap Ref'!H5*8760/1000)</f>
        <v>0.40726085820848829</v>
      </c>
      <c r="I64" s="37" t="e">
        <f>'Gen Ref'!I5/('Cap Ref'!I5*8760/1000)</f>
        <v>#DIV/0!</v>
      </c>
      <c r="J64" s="37">
        <f>'Gen Ref'!J5/('Cap Ref'!J5*8760/1000)</f>
        <v>0.38101096372333954</v>
      </c>
      <c r="K64" s="37">
        <f>'Gen Ref'!K5/('Cap Ref'!K5*8760/1000)</f>
        <v>0.37778910100293217</v>
      </c>
      <c r="L64" s="37">
        <f>'Gen Ref'!L5/('Cap Ref'!L5*8760/1000)</f>
        <v>0.3125217755491097</v>
      </c>
      <c r="M64" s="37">
        <f>'Gen Ref'!M5/('Cap Ref'!M5*8760/1000)</f>
        <v>0.31252177554910876</v>
      </c>
      <c r="N64" s="37">
        <f>'Gen Ref'!N5/('Cap Ref'!N5*8760/1000)</f>
        <v>0.3125217755491092</v>
      </c>
      <c r="O64" s="37">
        <f>'Gen Ref'!O5/('Cap Ref'!O5*8760/1000)</f>
        <v>0.42203195510581426</v>
      </c>
      <c r="P64" s="37">
        <f>'Gen Ref'!P5/('Cap Ref'!P5*8760/1000)</f>
        <v>0.4219108367573981</v>
      </c>
      <c r="Q64" s="37">
        <f>'Gen Ref'!Q5/('Cap Ref'!Q5*8760/1000)</f>
        <v>0.42114480443148411</v>
      </c>
      <c r="R64" s="37" t="e">
        <f>'Gen Ref'!R5/('Cap Ref'!R5*8760/1000)</f>
        <v>#DIV/0!</v>
      </c>
      <c r="S64" s="37">
        <f>'Gen Ref'!S5/('Cap Ref'!S5*8760/1000)</f>
        <v>0.43359907489544935</v>
      </c>
      <c r="T64" s="37">
        <f>'Gen Ref'!T5/('Cap Ref'!T5*8760/1000)</f>
        <v>0.44548928621523498</v>
      </c>
      <c r="U64" s="37">
        <f>'Gen Ref'!U5/('Cap Ref'!U5*8760/1000)</f>
        <v>0.33609841830045534</v>
      </c>
      <c r="V64" s="37">
        <f>'Gen Ref'!V5/('Cap Ref'!V5*8760/1000)</f>
        <v>0.3376343528348974</v>
      </c>
      <c r="W64" s="37">
        <f>'Gen Ref'!W5/('Cap Ref'!W5*8760/1000)</f>
        <v>0.33492613266373128</v>
      </c>
      <c r="X64" s="37">
        <f>'Gen Ref'!X5/('Cap Ref'!X5*8760/1000)</f>
        <v>0.41504415548292883</v>
      </c>
      <c r="Y64" s="37">
        <f>'Gen Ref'!Y5/('Cap Ref'!Y5*8760/1000)</f>
        <v>0.41504415548292883</v>
      </c>
      <c r="Z64" s="37">
        <f>'Gen Ref'!Z5/('Cap Ref'!Z5*8760/1000)</f>
        <v>0.41504415548292883</v>
      </c>
      <c r="AA64" s="37">
        <f>'Gen Ref'!AA5/('Cap Ref'!AA5*8760/1000)</f>
        <v>0.42970288278080193</v>
      </c>
      <c r="AB64" s="37">
        <f>'Gen Ref'!AB5/('Cap Ref'!AB5*8760/1000)</f>
        <v>0.42686863715153656</v>
      </c>
      <c r="AC64" s="37">
        <f>'Gen Ref'!AC5/('Cap Ref'!AC5*8760/1000)</f>
        <v>0.42187028853013403</v>
      </c>
      <c r="AD64" s="37">
        <f>'Gen Ref'!AD5/('Cap Ref'!AD5*8760/1000)</f>
        <v>0.4112783984019418</v>
      </c>
      <c r="AE64" s="37">
        <f>'Gen Ref'!AE5/('Cap Ref'!AE5*8760/1000)</f>
        <v>0.41080735488318437</v>
      </c>
      <c r="AF64" s="37">
        <f>'Gen Ref'!AF5/('Cap Ref'!AF5*8760/1000)</f>
        <v>0.41017606067337242</v>
      </c>
      <c r="AG64" s="37">
        <f>'Gen Ref'!AG5/('Cap Ref'!AG5*8760/1000)</f>
        <v>0.39937591873896883</v>
      </c>
      <c r="AH64" s="37">
        <f>'Gen Ref'!AH5/('Cap Ref'!AH5*8760/1000)</f>
        <v>0.36600919677995347</v>
      </c>
      <c r="AI64" s="37">
        <f>'Gen Ref'!AI5/('Cap Ref'!AI5*8760/1000)</f>
        <v>0.39097977579716492</v>
      </c>
      <c r="AJ64" s="37">
        <f>'Gen Ref'!AJ5/('Cap Ref'!AJ5*8760/1000)</f>
        <v>0.41177429876060012</v>
      </c>
      <c r="AK64" s="37">
        <f>'Gen Ref'!AK5/('Cap Ref'!AK5*8760/1000)</f>
        <v>0.40827289820037604</v>
      </c>
      <c r="AL64" s="37">
        <f>'Gen Ref'!AL5/('Cap Ref'!AL5*8760/1000)</f>
        <v>0.40155788342734355</v>
      </c>
    </row>
    <row r="65" spans="4:38" x14ac:dyDescent="0.35">
      <c r="D65" t="str">
        <f t="shared" si="30"/>
        <v>Bio/Other</v>
      </c>
      <c r="E65" s="37">
        <f>'Gen Ref'!E6/('Cap Ref'!E6*8760/1000)</f>
        <v>0.17244729427766442</v>
      </c>
      <c r="F65" s="37">
        <f>'Gen Ref'!F6/('Cap Ref'!F6*8760/1000)</f>
        <v>0.85621218536172317</v>
      </c>
      <c r="G65" s="37">
        <f>'Gen Ref'!G6/('Cap Ref'!G6*8760/1000)</f>
        <v>0.49277724855656768</v>
      </c>
      <c r="H65" s="37">
        <f>'Gen Ref'!H6/('Cap Ref'!H6*8760/1000)</f>
        <v>0.50516996945424619</v>
      </c>
      <c r="I65" s="37" t="e">
        <f>'Gen Ref'!I6/('Cap Ref'!I6*8760/1000)</f>
        <v>#DIV/0!</v>
      </c>
      <c r="J65" s="37">
        <f>'Gen Ref'!J6/('Cap Ref'!J6*8760/1000)</f>
        <v>0.61031242714845946</v>
      </c>
      <c r="K65" s="37">
        <f>'Gen Ref'!K6/('Cap Ref'!K6*8760/1000)</f>
        <v>0.60556613508391566</v>
      </c>
      <c r="L65" s="37">
        <f>'Gen Ref'!L6/('Cap Ref'!L6*8760/1000)</f>
        <v>0.26094567814006353</v>
      </c>
      <c r="M65" s="37">
        <f>'Gen Ref'!M6/('Cap Ref'!M6*8760/1000)</f>
        <v>0.26937339339754124</v>
      </c>
      <c r="N65" s="37">
        <f>'Gen Ref'!N6/('Cap Ref'!N6*8760/1000)</f>
        <v>0.27606454667411523</v>
      </c>
      <c r="O65" s="37">
        <f>'Gen Ref'!O6/('Cap Ref'!O6*8760/1000)</f>
        <v>0.37438240816567708</v>
      </c>
      <c r="P65" s="37">
        <f>'Gen Ref'!P6/('Cap Ref'!P6*8760/1000)</f>
        <v>0.44792373025173238</v>
      </c>
      <c r="Q65" s="37">
        <f>'Gen Ref'!Q6/('Cap Ref'!Q6*8760/1000)</f>
        <v>0.47425514997903678</v>
      </c>
      <c r="R65" s="37" t="e">
        <f>'Gen Ref'!R6/('Cap Ref'!R6*8760/1000)</f>
        <v>#DIV/0!</v>
      </c>
      <c r="S65" s="37">
        <f>'Gen Ref'!S6/('Cap Ref'!S6*8760/1000)</f>
        <v>0.73102742654211172</v>
      </c>
      <c r="T65" s="37">
        <f>'Gen Ref'!T6/('Cap Ref'!T6*8760/1000)</f>
        <v>0.7421009551066079</v>
      </c>
      <c r="U65" s="37">
        <f>'Gen Ref'!U6/('Cap Ref'!U6*8760/1000)</f>
        <v>0.77567966228720742</v>
      </c>
      <c r="V65" s="37">
        <f>'Gen Ref'!V6/('Cap Ref'!V6*8760/1000)</f>
        <v>0.77810258259695675</v>
      </c>
      <c r="W65" s="37">
        <f>'Gen Ref'!W6/('Cap Ref'!W6*8760/1000)</f>
        <v>0.77967565951224127</v>
      </c>
      <c r="X65" s="37">
        <f>'Gen Ref'!X6/('Cap Ref'!X6*8760/1000)</f>
        <v>0.11047282368537339</v>
      </c>
      <c r="Y65" s="37">
        <f>'Gen Ref'!Y6/('Cap Ref'!Y6*8760/1000)</f>
        <v>0.13011243678499532</v>
      </c>
      <c r="Z65" s="37">
        <f>'Gen Ref'!Z6/('Cap Ref'!Z6*8760/1000)</f>
        <v>0.13256738842244808</v>
      </c>
      <c r="AA65" s="37">
        <f>'Gen Ref'!AA6/('Cap Ref'!AA6*8760/1000)</f>
        <v>0.60223372420642718</v>
      </c>
      <c r="AB65" s="37">
        <f>'Gen Ref'!AB6/('Cap Ref'!AB6*8760/1000)</f>
        <v>0.6402117380472625</v>
      </c>
      <c r="AC65" s="37">
        <f>'Gen Ref'!AC6/('Cap Ref'!AC6*8760/1000)</f>
        <v>0.66978988246733817</v>
      </c>
      <c r="AD65" s="37">
        <f>'Gen Ref'!AD6/('Cap Ref'!AD6*8760/1000)</f>
        <v>0.33369258621805709</v>
      </c>
      <c r="AE65" s="37">
        <f>'Gen Ref'!AE6/('Cap Ref'!AE6*8760/1000)</f>
        <v>0.34180718382503344</v>
      </c>
      <c r="AF65" s="37">
        <f>'Gen Ref'!AF6/('Cap Ref'!AF6*8760/1000)</f>
        <v>0.37260223743401805</v>
      </c>
      <c r="AG65" s="37">
        <f>'Gen Ref'!AG6/('Cap Ref'!AG6*8760/1000)</f>
        <v>1.0229573461516179</v>
      </c>
      <c r="AH65" s="37">
        <f>'Gen Ref'!AH6/('Cap Ref'!AH6*8760/1000)</f>
        <v>0.97911944843857301</v>
      </c>
      <c r="AI65" s="37">
        <f>'Gen Ref'!AI6/('Cap Ref'!AI6*8760/1000)</f>
        <v>0.94718544487341705</v>
      </c>
      <c r="AJ65" s="37">
        <f>'Gen Ref'!AJ6/('Cap Ref'!AJ6*8760/1000)</f>
        <v>0.60435132957292514</v>
      </c>
      <c r="AK65" s="37">
        <f>'Gen Ref'!AK6/('Cap Ref'!AK6*8760/1000)</f>
        <v>0.58504566210045661</v>
      </c>
      <c r="AL65" s="37">
        <f>'Gen Ref'!AL6/('Cap Ref'!AL6*8760/1000)</f>
        <v>0.57077625570776258</v>
      </c>
    </row>
    <row r="66" spans="4:38" x14ac:dyDescent="0.35">
      <c r="D66" t="str">
        <f t="shared" si="30"/>
        <v>Bio CCS</v>
      </c>
      <c r="E66" s="37" t="e">
        <f>'Gen Ref'!E7/('Cap Ref'!E7*8760/1000)</f>
        <v>#DIV/0!</v>
      </c>
      <c r="F66" s="37" t="e">
        <f>'Gen Ref'!F7/('Cap Ref'!F7*8760/1000)</f>
        <v>#DIV/0!</v>
      </c>
      <c r="G66" s="37" t="e">
        <f>'Gen Ref'!G7/('Cap Ref'!G7*8760/1000)</f>
        <v>#DIV/0!</v>
      </c>
      <c r="H66" s="37" t="e">
        <f>'Gen Ref'!H7/('Cap Ref'!H7*8760/1000)</f>
        <v>#DIV/0!</v>
      </c>
      <c r="I66" s="37" t="e">
        <f>'Gen Ref'!I7/('Cap Ref'!I7*8760/1000)</f>
        <v>#DIV/0!</v>
      </c>
      <c r="J66" s="37" t="e">
        <f>'Gen Ref'!J7/('Cap Ref'!J7*8760/1000)</f>
        <v>#DIV/0!</v>
      </c>
      <c r="K66" s="37" t="e">
        <f>'Gen Ref'!K7/('Cap Ref'!K7*8760/1000)</f>
        <v>#DIV/0!</v>
      </c>
      <c r="L66" s="37" t="e">
        <f>'Gen Ref'!L7/('Cap Ref'!L7*8760/1000)</f>
        <v>#DIV/0!</v>
      </c>
      <c r="M66" s="37" t="e">
        <f>'Gen Ref'!M7/('Cap Ref'!M7*8760/1000)</f>
        <v>#DIV/0!</v>
      </c>
      <c r="N66" s="37" t="e">
        <f>'Gen Ref'!N7/('Cap Ref'!N7*8760/1000)</f>
        <v>#DIV/0!</v>
      </c>
      <c r="O66" s="37" t="e">
        <f>'Gen Ref'!O7/('Cap Ref'!O7*8760/1000)</f>
        <v>#VALUE!</v>
      </c>
      <c r="P66" s="37" t="e">
        <f>'Gen Ref'!P7/('Cap Ref'!P7*8760/1000)</f>
        <v>#VALUE!</v>
      </c>
      <c r="Q66" s="37" t="e">
        <f>'Gen Ref'!Q7/('Cap Ref'!Q7*8760/1000)</f>
        <v>#VALUE!</v>
      </c>
      <c r="R66" s="37" t="e">
        <f>'Gen Ref'!R7/('Cap Ref'!R7*8760/1000)</f>
        <v>#DIV/0!</v>
      </c>
      <c r="S66" s="37" t="e">
        <f>'Gen Ref'!S7/('Cap Ref'!S7*8760/1000)</f>
        <v>#DIV/0!</v>
      </c>
      <c r="T66" s="37" t="e">
        <f>'Gen Ref'!T7/('Cap Ref'!T7*8760/1000)</f>
        <v>#DIV/0!</v>
      </c>
      <c r="U66" s="37" t="e">
        <f>'Gen Ref'!U7/('Cap Ref'!U7*8760/1000)</f>
        <v>#DIV/0!</v>
      </c>
      <c r="V66" s="37" t="e">
        <f>'Gen Ref'!V7/('Cap Ref'!V7*8760/1000)</f>
        <v>#DIV/0!</v>
      </c>
      <c r="W66" s="37" t="e">
        <f>'Gen Ref'!W7/('Cap Ref'!W7*8760/1000)</f>
        <v>#DIV/0!</v>
      </c>
      <c r="X66" s="37" t="e">
        <f>'Gen Ref'!X7/('Cap Ref'!X7*8760/1000)</f>
        <v>#DIV/0!</v>
      </c>
      <c r="Y66" s="37" t="e">
        <f>'Gen Ref'!Y7/('Cap Ref'!Y7*8760/1000)</f>
        <v>#DIV/0!</v>
      </c>
      <c r="Z66" s="37" t="e">
        <f>'Gen Ref'!Z7/('Cap Ref'!Z7*8760/1000)</f>
        <v>#DIV/0!</v>
      </c>
      <c r="AA66" s="37" t="e">
        <f>'Gen Ref'!AA7/('Cap Ref'!AA7*8760/1000)</f>
        <v>#DIV/0!</v>
      </c>
      <c r="AB66" s="37" t="e">
        <f>'Gen Ref'!AB7/('Cap Ref'!AB7*8760/1000)</f>
        <v>#DIV/0!</v>
      </c>
      <c r="AC66" s="37" t="e">
        <f>'Gen Ref'!AC7/('Cap Ref'!AC7*8760/1000)</f>
        <v>#DIV/0!</v>
      </c>
      <c r="AD66" s="37" t="e">
        <f>'Gen Ref'!AD7/('Cap Ref'!AD7*8760/1000)</f>
        <v>#DIV/0!</v>
      </c>
      <c r="AE66" s="37" t="e">
        <f>'Gen Ref'!AE7/('Cap Ref'!AE7*8760/1000)</f>
        <v>#DIV/0!</v>
      </c>
      <c r="AF66" s="37" t="e">
        <f>'Gen Ref'!AF7/('Cap Ref'!AF7*8760/1000)</f>
        <v>#DIV/0!</v>
      </c>
      <c r="AG66" s="37">
        <f>'Gen Ref'!AG7/('Cap Ref'!AG7*8760/1000)</f>
        <v>0</v>
      </c>
      <c r="AH66" s="37">
        <f>'Gen Ref'!AH7/('Cap Ref'!AH7*8760/1000)</f>
        <v>0.55640521955528677</v>
      </c>
      <c r="AI66" s="37">
        <f>'Gen Ref'!AI7/('Cap Ref'!AI7*8760/1000)</f>
        <v>0.71516551205307155</v>
      </c>
      <c r="AJ66" s="37" t="e">
        <f>'Gen Ref'!AJ7/('Cap Ref'!AJ7*8760/1000)</f>
        <v>#DIV/0!</v>
      </c>
      <c r="AK66" s="37" t="e">
        <f>'Gen Ref'!AK7/('Cap Ref'!AK7*8760/1000)</f>
        <v>#DIV/0!</v>
      </c>
      <c r="AL66" s="37" t="e">
        <f>'Gen Ref'!AL7/('Cap Ref'!AL7*8760/1000)</f>
        <v>#DIV/0!</v>
      </c>
    </row>
    <row r="67" spans="4:38" x14ac:dyDescent="0.35">
      <c r="D67" t="str">
        <f t="shared" si="30"/>
        <v>Coal</v>
      </c>
      <c r="E67" s="37">
        <f>'Gen Ref'!E8/('Cap Ref'!E8*8760/1000)</f>
        <v>0.48962581477221234</v>
      </c>
      <c r="F67" s="37">
        <f>'Gen Ref'!F8/('Cap Ref'!F8*8760/1000)</f>
        <v>0.42184336498709013</v>
      </c>
      <c r="G67" s="37">
        <f>'Gen Ref'!G8/('Cap Ref'!G8*8760/1000)</f>
        <v>0.40424687836173628</v>
      </c>
      <c r="H67" s="37">
        <f>'Gen Ref'!H8/('Cap Ref'!H8*8760/1000)</f>
        <v>0.40750504978562246</v>
      </c>
      <c r="I67" s="37" t="e">
        <f>'Gen Ref'!I8/('Cap Ref'!I8*8760/1000)</f>
        <v>#DIV/0!</v>
      </c>
      <c r="J67" s="37">
        <f>'Gen Ref'!J8/('Cap Ref'!J8*8760/1000)</f>
        <v>0.75983122426812433</v>
      </c>
      <c r="K67" s="37">
        <f>'Gen Ref'!K8/('Cap Ref'!K8*8760/1000)</f>
        <v>0.74456287290167111</v>
      </c>
      <c r="L67" s="37">
        <f>'Gen Ref'!L8/('Cap Ref'!L8*8760/1000)</f>
        <v>0.37844860306447614</v>
      </c>
      <c r="M67" s="37">
        <f>'Gen Ref'!M8/('Cap Ref'!M8*8760/1000)</f>
        <v>0.3782881471641017</v>
      </c>
      <c r="N67" s="37">
        <f>'Gen Ref'!N8/('Cap Ref'!N8*8760/1000)</f>
        <v>0.37861585366186823</v>
      </c>
      <c r="O67" s="37">
        <f>'Gen Ref'!O8/('Cap Ref'!O8*8760/1000)</f>
        <v>0.68198018744910616</v>
      </c>
      <c r="P67" s="37">
        <f>'Gen Ref'!P8/('Cap Ref'!P8*8760/1000)</f>
        <v>0.62760273176671122</v>
      </c>
      <c r="Q67" s="37">
        <f>'Gen Ref'!Q8/('Cap Ref'!Q8*8760/1000)</f>
        <v>0.58457035543393954</v>
      </c>
      <c r="R67" s="37" t="e">
        <f>'Gen Ref'!R8/('Cap Ref'!R8*8760/1000)</f>
        <v>#DIV/0!</v>
      </c>
      <c r="S67" s="37">
        <f>'Gen Ref'!S8/('Cap Ref'!S8*8760/1000)</f>
        <v>0.56832910053672592</v>
      </c>
      <c r="T67" s="37">
        <f>'Gen Ref'!T8/('Cap Ref'!T8*8760/1000)</f>
        <v>0.60603836718916859</v>
      </c>
      <c r="U67" s="37">
        <f>'Gen Ref'!U8/('Cap Ref'!U8*8760/1000)</f>
        <v>0.5302708336821077</v>
      </c>
      <c r="V67" s="37">
        <f>'Gen Ref'!V8/('Cap Ref'!V8*8760/1000)</f>
        <v>0.48871282896676294</v>
      </c>
      <c r="W67" s="37">
        <f>'Gen Ref'!W8/('Cap Ref'!W8*8760/1000)</f>
        <v>0.55607609385015999</v>
      </c>
      <c r="X67" s="37">
        <f>'Gen Ref'!X8/('Cap Ref'!X8*8760/1000)</f>
        <v>0.56751916191444907</v>
      </c>
      <c r="Y67" s="37">
        <f>'Gen Ref'!Y8/('Cap Ref'!Y8*8760/1000)</f>
        <v>0.59107601429950296</v>
      </c>
      <c r="Z67" s="37">
        <f>'Gen Ref'!Z8/('Cap Ref'!Z8*8760/1000)</f>
        <v>0.72360705641639844</v>
      </c>
      <c r="AA67" s="37">
        <f>'Gen Ref'!AA8/('Cap Ref'!AA8*8760/1000)</f>
        <v>0.41714052550426162</v>
      </c>
      <c r="AB67" s="37">
        <f>'Gen Ref'!AB8/('Cap Ref'!AB8*8760/1000)</f>
        <v>0.54312283338490641</v>
      </c>
      <c r="AC67" s="37">
        <f>'Gen Ref'!AC8/('Cap Ref'!AC8*8760/1000)</f>
        <v>0.56083637847896606</v>
      </c>
      <c r="AD67" s="37">
        <f>'Gen Ref'!AD8/('Cap Ref'!AD8*8760/1000)</f>
        <v>0.47128845442601375</v>
      </c>
      <c r="AE67" s="37">
        <f>'Gen Ref'!AE8/('Cap Ref'!AE8*8760/1000)</f>
        <v>0.50999001810673783</v>
      </c>
      <c r="AF67" s="37">
        <f>'Gen Ref'!AF8/('Cap Ref'!AF8*8760/1000)</f>
        <v>0.49371271950729267</v>
      </c>
      <c r="AG67" s="37">
        <f>'Gen Ref'!AG8/('Cap Ref'!AG8*8760/1000)</f>
        <v>0.63677371339027045</v>
      </c>
      <c r="AH67" s="37">
        <f>'Gen Ref'!AH8/('Cap Ref'!AH8*8760/1000)</f>
        <v>0.65037047864697051</v>
      </c>
      <c r="AI67" s="37">
        <f>'Gen Ref'!AI8/('Cap Ref'!AI8*8760/1000)</f>
        <v>0.68285001786190236</v>
      </c>
      <c r="AJ67" s="37">
        <f>'Gen Ref'!AJ8/('Cap Ref'!AJ8*8760/1000)</f>
        <v>0.70601131174761311</v>
      </c>
      <c r="AK67" s="37">
        <f>'Gen Ref'!AK8/('Cap Ref'!AK8*8760/1000)</f>
        <v>0.62214611872146119</v>
      </c>
      <c r="AL67" s="37">
        <f>'Gen Ref'!AL8/('Cap Ref'!AL8*8760/1000)</f>
        <v>0.5517503805175038</v>
      </c>
    </row>
    <row r="68" spans="4:38" x14ac:dyDescent="0.35">
      <c r="D68" t="str">
        <f t="shared" si="30"/>
        <v>Coal CCS</v>
      </c>
      <c r="E68" s="37" t="e">
        <f>'Gen Ref'!E9/('Cap Ref'!E9*8760/1000)</f>
        <v>#DIV/0!</v>
      </c>
      <c r="F68" s="37" t="e">
        <f>'Gen Ref'!F9/('Cap Ref'!F9*8760/1000)</f>
        <v>#DIV/0!</v>
      </c>
      <c r="G68" s="37" t="e">
        <f>'Gen Ref'!G9/('Cap Ref'!G9*8760/1000)</f>
        <v>#DIV/0!</v>
      </c>
      <c r="H68" s="37" t="e">
        <f>'Gen Ref'!H9/('Cap Ref'!H9*8760/1000)</f>
        <v>#DIV/0!</v>
      </c>
      <c r="I68" s="37" t="e">
        <f>'Gen Ref'!I9/('Cap Ref'!I9*8760/1000)</f>
        <v>#DIV/0!</v>
      </c>
      <c r="J68" s="37">
        <f>'Gen Ref'!J9/('Cap Ref'!J9*8760/1000)</f>
        <v>0.33281103223412883</v>
      </c>
      <c r="K68" s="37">
        <f>'Gen Ref'!K9/('Cap Ref'!K9*8760/1000)</f>
        <v>0.39344667849571258</v>
      </c>
      <c r="L68" s="37" t="e">
        <f>'Gen Ref'!L9/('Cap Ref'!L9*8760/1000)</f>
        <v>#DIV/0!</v>
      </c>
      <c r="M68" s="37" t="e">
        <f>'Gen Ref'!M9/('Cap Ref'!M9*8760/1000)</f>
        <v>#DIV/0!</v>
      </c>
      <c r="N68" s="37" t="e">
        <f>'Gen Ref'!N9/('Cap Ref'!N9*8760/1000)</f>
        <v>#DIV/0!</v>
      </c>
      <c r="O68" s="37" t="e">
        <f>'Gen Ref'!O9/('Cap Ref'!O9*8760/1000)</f>
        <v>#DIV/0!</v>
      </c>
      <c r="P68" s="37" t="e">
        <f>'Gen Ref'!P9/('Cap Ref'!P9*8760/1000)</f>
        <v>#DIV/0!</v>
      </c>
      <c r="Q68" s="37" t="e">
        <f>'Gen Ref'!Q9/('Cap Ref'!Q9*8760/1000)</f>
        <v>#DIV/0!</v>
      </c>
      <c r="R68" s="37" t="e">
        <f>'Gen Ref'!R9/('Cap Ref'!R9*8760/1000)</f>
        <v>#DIV/0!</v>
      </c>
      <c r="S68" s="37">
        <f>'Gen Ref'!S9/('Cap Ref'!S9*8760/1000)</f>
        <v>0.80707287839240727</v>
      </c>
      <c r="T68" s="37">
        <f>'Gen Ref'!T9/('Cap Ref'!T9*8760/1000)</f>
        <v>0.80707287839240727</v>
      </c>
      <c r="U68" s="37">
        <f>'Gen Ref'!U9/('Cap Ref'!U9*8760/1000)</f>
        <v>0.8060817516221731</v>
      </c>
      <c r="V68" s="37">
        <f>'Gen Ref'!V9/('Cap Ref'!V9*8760/1000)</f>
        <v>0.8060817516221731</v>
      </c>
      <c r="W68" s="37">
        <f>'Gen Ref'!W9/('Cap Ref'!W9*8760/1000)</f>
        <v>0.8060817516221731</v>
      </c>
      <c r="X68" s="37" t="e">
        <f>'Gen Ref'!X9/('Cap Ref'!X9*8760/1000)</f>
        <v>#DIV/0!</v>
      </c>
      <c r="Y68" s="37" t="e">
        <f>'Gen Ref'!Y9/('Cap Ref'!Y9*8760/1000)</f>
        <v>#DIV/0!</v>
      </c>
      <c r="Z68" s="37" t="e">
        <f>'Gen Ref'!Z9/('Cap Ref'!Z9*8760/1000)</f>
        <v>#DIV/0!</v>
      </c>
      <c r="AA68" s="37" t="e">
        <f>'Gen Ref'!AA9/('Cap Ref'!AA9*8760/1000)</f>
        <v>#DIV/0!</v>
      </c>
      <c r="AB68" s="37" t="e">
        <f>'Gen Ref'!AB9/('Cap Ref'!AB9*8760/1000)</f>
        <v>#DIV/0!</v>
      </c>
      <c r="AC68" s="37" t="e">
        <f>'Gen Ref'!AC9/('Cap Ref'!AC9*8760/1000)</f>
        <v>#DIV/0!</v>
      </c>
      <c r="AD68" s="37" t="e">
        <f>'Gen Ref'!AD9/('Cap Ref'!AD9*8760/1000)</f>
        <v>#DIV/0!</v>
      </c>
      <c r="AE68" s="37" t="e">
        <f>'Gen Ref'!AE9/('Cap Ref'!AE9*8760/1000)</f>
        <v>#DIV/0!</v>
      </c>
      <c r="AF68" s="37" t="e">
        <f>'Gen Ref'!AF9/('Cap Ref'!AF9*8760/1000)</f>
        <v>#DIV/0!</v>
      </c>
      <c r="AG68" s="37">
        <f>'Gen Ref'!AG9/('Cap Ref'!AG9*8760/1000)</f>
        <v>0</v>
      </c>
      <c r="AH68" s="37">
        <f>'Gen Ref'!AH9/('Cap Ref'!AH9*8760/1000)</f>
        <v>3.2507430145309844E-2</v>
      </c>
      <c r="AI68" s="37">
        <f>'Gen Ref'!AI9/('Cap Ref'!AI9*8760/1000)</f>
        <v>5.5647838763438373E-2</v>
      </c>
      <c r="AJ68" s="37" t="e">
        <f>'Gen Ref'!AJ9/('Cap Ref'!AJ9*8760/1000)</f>
        <v>#DIV/0!</v>
      </c>
      <c r="AK68" s="37" t="e">
        <f>'Gen Ref'!AK9/('Cap Ref'!AK9*8760/1000)</f>
        <v>#DIV/0!</v>
      </c>
      <c r="AL68" s="37" t="e">
        <f>'Gen Ref'!AL9/('Cap Ref'!AL9*8760/1000)</f>
        <v>#DIV/0!</v>
      </c>
    </row>
    <row r="69" spans="4:38" x14ac:dyDescent="0.35">
      <c r="D69" t="str">
        <f t="shared" si="30"/>
        <v>NGCC</v>
      </c>
      <c r="E69" s="37">
        <f>'Gen Ref'!E10/('Cap Ref'!E10*8760/1000)</f>
        <v>0.6418940397998758</v>
      </c>
      <c r="F69" s="37">
        <f>'Gen Ref'!F10/('Cap Ref'!F10*8760/1000)</f>
        <v>0.52016988163190481</v>
      </c>
      <c r="G69" s="37">
        <f>'Gen Ref'!G10/('Cap Ref'!G10*8760/1000)</f>
        <v>0.54089913967962422</v>
      </c>
      <c r="H69" s="37">
        <f>'Gen Ref'!H10/('Cap Ref'!H10*8760/1000)</f>
        <v>0.54574187571255817</v>
      </c>
      <c r="I69" s="37" t="e">
        <f>'Gen Ref'!I10/('Cap Ref'!I10*8760/1000)</f>
        <v>#DIV/0!</v>
      </c>
      <c r="J69" s="37">
        <f>'Gen Ref'!J10/('Cap Ref'!J10*8760/1000)</f>
        <v>0.44924908648888212</v>
      </c>
      <c r="K69" s="37">
        <f>'Gen Ref'!K10/('Cap Ref'!K10*8760/1000)</f>
        <v>0.4291479074734732</v>
      </c>
      <c r="L69" s="37">
        <f>'Gen Ref'!L10/('Cap Ref'!L10*8760/1000)</f>
        <v>0.42854846949089437</v>
      </c>
      <c r="M69" s="37">
        <f>'Gen Ref'!M10/('Cap Ref'!M10*8760/1000)</f>
        <v>0.43970172079658654</v>
      </c>
      <c r="N69" s="37">
        <f>'Gen Ref'!N10/('Cap Ref'!N10*8760/1000)</f>
        <v>0.4799454708134836</v>
      </c>
      <c r="O69" s="37">
        <f>'Gen Ref'!O10/('Cap Ref'!O10*8760/1000)</f>
        <v>0.17870876495389421</v>
      </c>
      <c r="P69" s="37">
        <f>'Gen Ref'!P10/('Cap Ref'!P10*8760/1000)</f>
        <v>0.21034811936063136</v>
      </c>
      <c r="Q69" s="37">
        <f>'Gen Ref'!Q10/('Cap Ref'!Q10*8760/1000)</f>
        <v>0.19606852934581392</v>
      </c>
      <c r="R69" s="37" t="e">
        <f>'Gen Ref'!R10/('Cap Ref'!R10*8760/1000)</f>
        <v>#DIV/0!</v>
      </c>
      <c r="S69" s="37">
        <f>'Gen Ref'!S10/('Cap Ref'!S10*8760/1000)</f>
        <v>0.65344061173162815</v>
      </c>
      <c r="T69" s="37">
        <f>'Gen Ref'!T10/('Cap Ref'!T10*8760/1000)</f>
        <v>0.65226607848885354</v>
      </c>
      <c r="U69" s="37">
        <f>'Gen Ref'!U10/('Cap Ref'!U10*8760/1000)</f>
        <v>0.60009288692865115</v>
      </c>
      <c r="V69" s="37">
        <f>'Gen Ref'!V10/('Cap Ref'!V10*8760/1000)</f>
        <v>0.6145020828850366</v>
      </c>
      <c r="W69" s="37">
        <f>'Gen Ref'!W10/('Cap Ref'!W10*8760/1000)</f>
        <v>0.60676896284117732</v>
      </c>
      <c r="X69" s="37">
        <f>'Gen Ref'!X10/('Cap Ref'!X10*8760/1000)</f>
        <v>0.38125378049763242</v>
      </c>
      <c r="Y69" s="37">
        <f>'Gen Ref'!Y10/('Cap Ref'!Y10*8760/1000)</f>
        <v>0.46214635136764226</v>
      </c>
      <c r="Z69" s="37">
        <f>'Gen Ref'!Z10/('Cap Ref'!Z10*8760/1000)</f>
        <v>0.50701703131424614</v>
      </c>
      <c r="AA69" s="37">
        <f>'Gen Ref'!AA10/('Cap Ref'!AA10*8760/1000)</f>
        <v>0.44650444692723351</v>
      </c>
      <c r="AB69" s="37">
        <f>'Gen Ref'!AB10/('Cap Ref'!AB10*8760/1000)</f>
        <v>0.41918487980495628</v>
      </c>
      <c r="AC69" s="37">
        <f>'Gen Ref'!AC10/('Cap Ref'!AC10*8760/1000)</f>
        <v>0.37140170403902167</v>
      </c>
      <c r="AD69" s="37">
        <f>'Gen Ref'!AD10/('Cap Ref'!AD10*8760/1000)</f>
        <v>0.51398056811211523</v>
      </c>
      <c r="AE69" s="37">
        <f>'Gen Ref'!AE10/('Cap Ref'!AE10*8760/1000)</f>
        <v>0.42935954261580089</v>
      </c>
      <c r="AF69" s="37">
        <f>'Gen Ref'!AF10/('Cap Ref'!AF10*8760/1000)</f>
        <v>0.39729651986207598</v>
      </c>
      <c r="AG69" s="37">
        <f>'Gen Ref'!AG10/('Cap Ref'!AG10*8760/1000)</f>
        <v>0.42893206310904669</v>
      </c>
      <c r="AH69" s="37">
        <f>'Gen Ref'!AH10/('Cap Ref'!AH10*8760/1000)</f>
        <v>0.46165988893866911</v>
      </c>
      <c r="AI69" s="37">
        <f>'Gen Ref'!AI10/('Cap Ref'!AI10*8760/1000)</f>
        <v>0.44999094797217787</v>
      </c>
      <c r="AJ69" s="37">
        <f>'Gen Ref'!AJ10/('Cap Ref'!AJ10*8760/1000)</f>
        <v>0.3486658788860198</v>
      </c>
      <c r="AK69" s="37">
        <f>'Gen Ref'!AK10/('Cap Ref'!AK10*8760/1000)</f>
        <v>0.30716984011905213</v>
      </c>
      <c r="AL69" s="37">
        <f>'Gen Ref'!AL10/('Cap Ref'!AL10*8760/1000)</f>
        <v>0.25950046161139806</v>
      </c>
    </row>
    <row r="70" spans="4:38" x14ac:dyDescent="0.35">
      <c r="D70" t="str">
        <f t="shared" si="30"/>
        <v>NGCC CCS</v>
      </c>
      <c r="E70" s="37" t="e">
        <f>'Gen Ref'!E11/('Cap Ref'!E11*8760/1000)</f>
        <v>#DIV/0!</v>
      </c>
      <c r="F70" s="37" t="e">
        <f>'Gen Ref'!F11/('Cap Ref'!F11*8760/1000)</f>
        <v>#DIV/0!</v>
      </c>
      <c r="G70" s="37" t="e">
        <f>'Gen Ref'!G11/('Cap Ref'!G11*8760/1000)</f>
        <v>#DIV/0!</v>
      </c>
      <c r="H70" s="37" t="e">
        <f>'Gen Ref'!H11/('Cap Ref'!H11*8760/1000)</f>
        <v>#DIV/0!</v>
      </c>
      <c r="I70" s="37" t="e">
        <f>'Gen Ref'!I11/('Cap Ref'!I11*8760/1000)</f>
        <v>#DIV/0!</v>
      </c>
      <c r="J70" s="37">
        <f>'Gen Ref'!J11/('Cap Ref'!J11*8760/1000)</f>
        <v>0.31501662800024716</v>
      </c>
      <c r="K70" s="37">
        <f>'Gen Ref'!K11/('Cap Ref'!K11*8760/1000)</f>
        <v>0.45224857206139762</v>
      </c>
      <c r="L70" s="37">
        <f>'Gen Ref'!L11/('Cap Ref'!L11*8760/1000)</f>
        <v>0.97527495215030058</v>
      </c>
      <c r="M70" s="37">
        <f>'Gen Ref'!M11/('Cap Ref'!M11*8760/1000)</f>
        <v>0.94007673035776829</v>
      </c>
      <c r="N70" s="37" t="e">
        <f>'Gen Ref'!N11/('Cap Ref'!N11*8760/1000)</f>
        <v>#DIV/0!</v>
      </c>
      <c r="O70" s="37" t="e">
        <f>'Gen Ref'!O11/('Cap Ref'!O11*8760/1000)</f>
        <v>#DIV/0!</v>
      </c>
      <c r="P70" s="37" t="e">
        <f>'Gen Ref'!P11/('Cap Ref'!P11*8760/1000)</f>
        <v>#DIV/0!</v>
      </c>
      <c r="Q70" s="37" t="e">
        <f>'Gen Ref'!Q11/('Cap Ref'!Q11*8760/1000)</f>
        <v>#DIV/0!</v>
      </c>
      <c r="R70" s="37" t="e">
        <f>'Gen Ref'!R11/('Cap Ref'!R11*8760/1000)</f>
        <v>#DIV/0!</v>
      </c>
      <c r="S70" s="37">
        <f>'Gen Ref'!S11/('Cap Ref'!S11*8760/1000)</f>
        <v>0.84899999948682592</v>
      </c>
      <c r="T70" s="37">
        <f>'Gen Ref'!T11/('Cap Ref'!T11*8760/1000)</f>
        <v>0.84899999948682592</v>
      </c>
      <c r="U70" s="37" t="e">
        <f>'Gen Ref'!U11/('Cap Ref'!U11*8760/1000)</f>
        <v>#DIV/0!</v>
      </c>
      <c r="V70" s="37" t="e">
        <f>'Gen Ref'!V11/('Cap Ref'!V11*8760/1000)</f>
        <v>#DIV/0!</v>
      </c>
      <c r="W70" s="37" t="e">
        <f>'Gen Ref'!W11/('Cap Ref'!W11*8760/1000)</f>
        <v>#DIV/0!</v>
      </c>
      <c r="X70" s="37" t="e">
        <f>'Gen Ref'!X11/('Cap Ref'!X11*8760/1000)</f>
        <v>#DIV/0!</v>
      </c>
      <c r="Y70" s="37" t="e">
        <f>'Gen Ref'!Y11/('Cap Ref'!Y11*8760/1000)</f>
        <v>#DIV/0!</v>
      </c>
      <c r="Z70" s="37" t="e">
        <f>'Gen Ref'!Z11/('Cap Ref'!Z11*8760/1000)</f>
        <v>#DIV/0!</v>
      </c>
      <c r="AA70" s="37" t="e">
        <f>'Gen Ref'!AA11/('Cap Ref'!AA11*8760/1000)</f>
        <v>#DIV/0!</v>
      </c>
      <c r="AB70" s="37">
        <f>'Gen Ref'!AB11/('Cap Ref'!AB11*8760/1000)</f>
        <v>0</v>
      </c>
      <c r="AC70" s="37">
        <f>'Gen Ref'!AC11/('Cap Ref'!AC11*8760/1000)</f>
        <v>0</v>
      </c>
      <c r="AD70" s="37" t="e">
        <f>'Gen Ref'!AD11/('Cap Ref'!AD11*8760/1000)</f>
        <v>#DIV/0!</v>
      </c>
      <c r="AE70" s="37" t="e">
        <f>'Gen Ref'!AE11/('Cap Ref'!AE11*8760/1000)</f>
        <v>#DIV/0!</v>
      </c>
      <c r="AF70" s="37" t="e">
        <f>'Gen Ref'!AF11/('Cap Ref'!AF11*8760/1000)</f>
        <v>#DIV/0!</v>
      </c>
      <c r="AG70" s="37">
        <f>'Gen Ref'!AG11/('Cap Ref'!AG11*8760/1000)</f>
        <v>0</v>
      </c>
      <c r="AH70" s="37">
        <f>'Gen Ref'!AH11/('Cap Ref'!AH11*8760/1000)</f>
        <v>0.15071559415947614</v>
      </c>
      <c r="AI70" s="37">
        <f>'Gen Ref'!AI11/('Cap Ref'!AI11*8760/1000)</f>
        <v>0.11227375952646891</v>
      </c>
      <c r="AJ70" s="37">
        <f>'Gen Ref'!AJ11/('Cap Ref'!AJ11*8760/1000)</f>
        <v>0.91324200913242015</v>
      </c>
      <c r="AK70" s="37">
        <f>'Gen Ref'!AK11/('Cap Ref'!AK11*8760/1000)</f>
        <v>0.45662100456621008</v>
      </c>
      <c r="AL70" s="37">
        <f>'Gen Ref'!AL11/('Cap Ref'!AL11*8760/1000)</f>
        <v>0.34246575342465752</v>
      </c>
    </row>
    <row r="71" spans="4:38" x14ac:dyDescent="0.35">
      <c r="D71" t="str">
        <f t="shared" si="30"/>
        <v>NGGT</v>
      </c>
      <c r="E71" s="37">
        <f>'Gen Ref'!E12/('Cap Ref'!E12*8760/1000)</f>
        <v>1.5615576807099166E-2</v>
      </c>
      <c r="F71" s="37">
        <f>'Gen Ref'!F12/('Cap Ref'!F12*8760/1000)</f>
        <v>0.12887630285410609</v>
      </c>
      <c r="G71" s="37">
        <f>'Gen Ref'!G12/('Cap Ref'!G12*8760/1000)</f>
        <v>0.13317528525463268</v>
      </c>
      <c r="H71" s="37">
        <f>'Gen Ref'!H12/('Cap Ref'!H12*8760/1000)</f>
        <v>0.13509723241833832</v>
      </c>
      <c r="I71" s="37" t="e">
        <f>'Gen Ref'!I12/('Cap Ref'!I12*8760/1000)</f>
        <v>#DIV/0!</v>
      </c>
      <c r="J71" s="37">
        <f>'Gen Ref'!J12/('Cap Ref'!J12*8760/1000)</f>
        <v>5.2709471271394429E-2</v>
      </c>
      <c r="K71" s="37">
        <f>'Gen Ref'!K12/('Cap Ref'!K12*8760/1000)</f>
        <v>5.5068991644965239E-2</v>
      </c>
      <c r="L71" s="37">
        <f>'Gen Ref'!L12/('Cap Ref'!L12*8760/1000)</f>
        <v>2.8751133045569366E-2</v>
      </c>
      <c r="M71" s="37">
        <f>'Gen Ref'!M12/('Cap Ref'!M12*8760/1000)</f>
        <v>2.6044661518193995E-2</v>
      </c>
      <c r="N71" s="37">
        <f>'Gen Ref'!N12/('Cap Ref'!N12*8760/1000)</f>
        <v>1.6801033686778179E-2</v>
      </c>
      <c r="O71" s="37">
        <f>'Gen Ref'!O12/('Cap Ref'!O12*8760/1000)</f>
        <v>0.2292906621805087</v>
      </c>
      <c r="P71" s="37">
        <f>'Gen Ref'!P12/('Cap Ref'!P12*8760/1000)</f>
        <v>0.24238626128246735</v>
      </c>
      <c r="Q71" s="37">
        <f>'Gen Ref'!Q12/('Cap Ref'!Q12*8760/1000)</f>
        <v>0.23394834678795182</v>
      </c>
      <c r="R71" s="37" t="e">
        <f>'Gen Ref'!R12/('Cap Ref'!R12*8760/1000)</f>
        <v>#DIV/0!</v>
      </c>
      <c r="S71" s="37">
        <f>'Gen Ref'!S12/('Cap Ref'!S12*8760/1000)</f>
        <v>6.0321960329234245E-2</v>
      </c>
      <c r="T71" s="37">
        <f>'Gen Ref'!T12/('Cap Ref'!T12*8760/1000)</f>
        <v>6.2336085187839882E-2</v>
      </c>
      <c r="U71" s="37">
        <f>'Gen Ref'!U12/('Cap Ref'!U12*8760/1000)</f>
        <v>3.8389024159771627E-2</v>
      </c>
      <c r="V71" s="37">
        <f>'Gen Ref'!V12/('Cap Ref'!V12*8760/1000)</f>
        <v>3.4027786865050598E-2</v>
      </c>
      <c r="W71" s="37">
        <f>'Gen Ref'!W12/('Cap Ref'!W12*8760/1000)</f>
        <v>2.961393886201966E-2</v>
      </c>
      <c r="X71" s="37" t="e">
        <f>'Gen Ref'!X12/('Cap Ref'!X12*8760/1000)</f>
        <v>#DIV/0!</v>
      </c>
      <c r="Y71" s="37" t="e">
        <f>'Gen Ref'!Y12/('Cap Ref'!Y12*8760/1000)</f>
        <v>#DIV/0!</v>
      </c>
      <c r="Z71" s="37" t="e">
        <f>'Gen Ref'!Z12/('Cap Ref'!Z12*8760/1000)</f>
        <v>#DIV/0!</v>
      </c>
      <c r="AA71" s="37">
        <f>'Gen Ref'!AA12/('Cap Ref'!AA12*8760/1000)</f>
        <v>3.0575247063397683E-2</v>
      </c>
      <c r="AB71" s="37">
        <f>'Gen Ref'!AB12/('Cap Ref'!AB12*8760/1000)</f>
        <v>2.1399042045422569E-2</v>
      </c>
      <c r="AC71" s="37">
        <f>'Gen Ref'!AC12/('Cap Ref'!AC12*8760/1000)</f>
        <v>1.7897344746500114E-2</v>
      </c>
      <c r="AD71" s="37">
        <f>'Gen Ref'!AD12/('Cap Ref'!AD12*8760/1000)</f>
        <v>6.0000000000000095E-2</v>
      </c>
      <c r="AE71" s="37">
        <f>'Gen Ref'!AE12/('Cap Ref'!AE12*8760/1000)</f>
        <v>5.9999999999999616E-2</v>
      </c>
      <c r="AF71" s="37">
        <f>'Gen Ref'!AF12/('Cap Ref'!AF12*8760/1000)</f>
        <v>6.0000000000000109E-2</v>
      </c>
      <c r="AG71" s="37">
        <f>'Gen Ref'!AG12/('Cap Ref'!AG12*8760/1000)</f>
        <v>4.6274349525674038E-2</v>
      </c>
      <c r="AH71" s="37">
        <f>'Gen Ref'!AH12/('Cap Ref'!AH12*8760/1000)</f>
        <v>3.6642960248638008E-2</v>
      </c>
      <c r="AI71" s="37">
        <f>'Gen Ref'!AI12/('Cap Ref'!AI12*8760/1000)</f>
        <v>3.2735613497210707E-2</v>
      </c>
      <c r="AJ71" s="37">
        <f>'Gen Ref'!AJ12/('Cap Ref'!AJ12*8760/1000)</f>
        <v>7.0095329648321714E-2</v>
      </c>
      <c r="AK71" s="37">
        <f>'Gen Ref'!AK12/('Cap Ref'!AK12*8760/1000)</f>
        <v>4.7897308171280769E-3</v>
      </c>
      <c r="AL71" s="37">
        <f>'Gen Ref'!AL12/('Cap Ref'!AL12*8760/1000)</f>
        <v>4.8923679060665359E-3</v>
      </c>
    </row>
    <row r="72" spans="4:38" x14ac:dyDescent="0.35">
      <c r="D72" t="str">
        <f t="shared" si="30"/>
        <v>Hydrogen Blue</v>
      </c>
      <c r="E72" s="37" t="e">
        <f>'Gen Ref'!E13/('Cap Ref'!E13*8760/1000)</f>
        <v>#DIV/0!</v>
      </c>
      <c r="F72" s="37" t="e">
        <f>'Gen Ref'!F13/('Cap Ref'!F13*8760/1000)</f>
        <v>#DIV/0!</v>
      </c>
      <c r="G72" s="37" t="e">
        <f>'Gen Ref'!G13/('Cap Ref'!G13*8760/1000)</f>
        <v>#DIV/0!</v>
      </c>
      <c r="H72" s="37" t="e">
        <f>'Gen Ref'!H13/('Cap Ref'!H13*8760/1000)</f>
        <v>#DIV/0!</v>
      </c>
      <c r="I72" s="37" t="e">
        <f>'Gen Ref'!I13/('Cap Ref'!I13*8760/1000)</f>
        <v>#DIV/0!</v>
      </c>
      <c r="J72" s="37" t="e">
        <f>'Gen Ref'!J13/('Cap Ref'!J13*8760/1000)</f>
        <v>#DIV/0!</v>
      </c>
      <c r="K72" s="37" t="e">
        <f>'Gen Ref'!K13/('Cap Ref'!K13*8760/1000)</f>
        <v>#DIV/0!</v>
      </c>
      <c r="L72" s="37" t="e">
        <f>'Gen Ref'!L13/('Cap Ref'!L13*8760/1000)</f>
        <v>#DIV/0!</v>
      </c>
      <c r="M72" s="37" t="e">
        <f>'Gen Ref'!M13/('Cap Ref'!M13*8760/1000)</f>
        <v>#DIV/0!</v>
      </c>
      <c r="N72" s="37" t="e">
        <f>'Gen Ref'!N13/('Cap Ref'!N13*8760/1000)</f>
        <v>#DIV/0!</v>
      </c>
      <c r="O72" s="37" t="e">
        <f>'Gen Ref'!O13/('Cap Ref'!O13*8760/1000)</f>
        <v>#VALUE!</v>
      </c>
      <c r="P72" s="37" t="e">
        <f>'Gen Ref'!P13/('Cap Ref'!P13*8760/1000)</f>
        <v>#VALUE!</v>
      </c>
      <c r="Q72" s="37" t="e">
        <f>'Gen Ref'!Q13/('Cap Ref'!Q13*8760/1000)</f>
        <v>#VALUE!</v>
      </c>
      <c r="R72" s="37" t="e">
        <f>'Gen Ref'!R13/('Cap Ref'!R13*8760/1000)</f>
        <v>#DIV/0!</v>
      </c>
      <c r="S72" s="37" t="e">
        <f>'Gen Ref'!S13/('Cap Ref'!S13*8760/1000)</f>
        <v>#DIV/0!</v>
      </c>
      <c r="T72" s="37" t="e">
        <f>'Gen Ref'!T13/('Cap Ref'!T13*8760/1000)</f>
        <v>#DIV/0!</v>
      </c>
      <c r="U72" s="37" t="e">
        <f>'Gen Ref'!U13/('Cap Ref'!U13*8760/1000)</f>
        <v>#DIV/0!</v>
      </c>
      <c r="V72" s="37" t="e">
        <f>'Gen Ref'!V13/('Cap Ref'!V13*8760/1000)</f>
        <v>#DIV/0!</v>
      </c>
      <c r="W72" s="37" t="e">
        <f>'Gen Ref'!W13/('Cap Ref'!W13*8760/1000)</f>
        <v>#DIV/0!</v>
      </c>
      <c r="X72" s="37" t="e">
        <f>'Gen Ref'!X13/('Cap Ref'!X13*8760/1000)</f>
        <v>#VALUE!</v>
      </c>
      <c r="Y72" s="37" t="e">
        <f>'Gen Ref'!Y13/('Cap Ref'!Y13*8760/1000)</f>
        <v>#VALUE!</v>
      </c>
      <c r="Z72" s="37" t="e">
        <f>'Gen Ref'!Z13/('Cap Ref'!Z13*8760/1000)</f>
        <v>#VALUE!</v>
      </c>
      <c r="AA72" s="37" t="e">
        <f>'Gen Ref'!AA13/('Cap Ref'!AA13*8760/1000)</f>
        <v>#DIV/0!</v>
      </c>
      <c r="AB72" s="37" t="e">
        <f>'Gen Ref'!AB13/('Cap Ref'!AB13*8760/1000)</f>
        <v>#DIV/0!</v>
      </c>
      <c r="AC72" s="37" t="e">
        <f>'Gen Ref'!AC13/('Cap Ref'!AC13*8760/1000)</f>
        <v>#DIV/0!</v>
      </c>
      <c r="AD72" s="37" t="e">
        <f>'Gen Ref'!AD13/('Cap Ref'!AD13*8760/1000)</f>
        <v>#DIV/0!</v>
      </c>
      <c r="AE72" s="37" t="e">
        <f>'Gen Ref'!AE13/('Cap Ref'!AE13*8760/1000)</f>
        <v>#DIV/0!</v>
      </c>
      <c r="AF72" s="37" t="e">
        <f>'Gen Ref'!AF13/('Cap Ref'!AF13*8760/1000)</f>
        <v>#DIV/0!</v>
      </c>
      <c r="AG72" s="37" t="e">
        <f>'Gen Ref'!AG13/('Cap Ref'!AG13*8760/1000)</f>
        <v>#DIV/0!</v>
      </c>
      <c r="AH72" s="37" t="e">
        <f>'Gen Ref'!AH13/('Cap Ref'!AH13*8760/1000)</f>
        <v>#DIV/0!</v>
      </c>
      <c r="AI72" s="37" t="e">
        <f>'Gen Ref'!AI13/('Cap Ref'!AI13*8760/1000)</f>
        <v>#DIV/0!</v>
      </c>
      <c r="AJ72" s="37" t="e">
        <f>'Gen Ref'!AJ13/('Cap Ref'!AJ13*8760/1000)</f>
        <v>#DIV/0!</v>
      </c>
      <c r="AK72" s="37" t="e">
        <f>'Gen Ref'!AK13/('Cap Ref'!AK13*8760/1000)</f>
        <v>#DIV/0!</v>
      </c>
      <c r="AL72" s="37" t="e">
        <f>'Gen Ref'!AL13/('Cap Ref'!AL13*8760/1000)</f>
        <v>#DIV/0!</v>
      </c>
    </row>
    <row r="73" spans="4:38" x14ac:dyDescent="0.35">
      <c r="D73" t="str">
        <f t="shared" si="30"/>
        <v>Wind</v>
      </c>
      <c r="E73" s="37">
        <f>'Gen Ref'!E14/('Cap Ref'!E14*8760/1000)</f>
        <v>0.26290300262902999</v>
      </c>
      <c r="F73" s="37">
        <f>'Gen Ref'!F14/('Cap Ref'!F14*8760/1000)</f>
        <v>0.36787449360675162</v>
      </c>
      <c r="G73" s="37">
        <f>'Gen Ref'!G14/('Cap Ref'!G14*8760/1000)</f>
        <v>0.38594118830523599</v>
      </c>
      <c r="H73" s="37">
        <f>'Gen Ref'!H14/('Cap Ref'!H14*8760/1000)</f>
        <v>0.39402184708702526</v>
      </c>
      <c r="I73" s="37" t="e">
        <f>'Gen Ref'!I14/('Cap Ref'!I14*8760/1000)</f>
        <v>#DIV/0!</v>
      </c>
      <c r="J73" s="37">
        <f>'Gen Ref'!J14/('Cap Ref'!J14*8760/1000)</f>
        <v>0.42524995400370069</v>
      </c>
      <c r="K73" s="37">
        <f>'Gen Ref'!K14/('Cap Ref'!K14*8760/1000)</f>
        <v>0.41515433361191417</v>
      </c>
      <c r="L73" s="37">
        <f>'Gen Ref'!L14/('Cap Ref'!L14*8760/1000)</f>
        <v>0.29397817006849447</v>
      </c>
      <c r="M73" s="37">
        <f>'Gen Ref'!M14/('Cap Ref'!M14*8760/1000)</f>
        <v>0.29435813492140561</v>
      </c>
      <c r="N73" s="37">
        <f>'Gen Ref'!N14/('Cap Ref'!N14*8760/1000)</f>
        <v>0.2932044119995999</v>
      </c>
      <c r="O73" s="37">
        <f>'Gen Ref'!O14/('Cap Ref'!O14*8760/1000)</f>
        <v>0.33822401013701198</v>
      </c>
      <c r="P73" s="37">
        <f>'Gen Ref'!P14/('Cap Ref'!P14*8760/1000)</f>
        <v>0.33515779391928652</v>
      </c>
      <c r="Q73" s="37">
        <f>'Gen Ref'!Q14/('Cap Ref'!Q14*8760/1000)</f>
        <v>0.33934316725145175</v>
      </c>
      <c r="R73" s="37" t="e">
        <f>'Gen Ref'!R14/('Cap Ref'!R14*8760/1000)</f>
        <v>#DIV/0!</v>
      </c>
      <c r="S73" s="37">
        <f>'Gen Ref'!S14/('Cap Ref'!S14*8760/1000)</f>
        <v>0.39166591015963981</v>
      </c>
      <c r="T73" s="37">
        <f>'Gen Ref'!T14/('Cap Ref'!T14*8760/1000)</f>
        <v>0.40417347902630879</v>
      </c>
      <c r="U73" s="37">
        <f>'Gen Ref'!U14/('Cap Ref'!U14*8760/1000)</f>
        <v>0.39482237366408934</v>
      </c>
      <c r="V73" s="37">
        <f>'Gen Ref'!V14/('Cap Ref'!V14*8760/1000)</f>
        <v>0.40384226612917207</v>
      </c>
      <c r="W73" s="37">
        <f>'Gen Ref'!W14/('Cap Ref'!W14*8760/1000)</f>
        <v>0.41746368053326877</v>
      </c>
      <c r="X73" s="37">
        <f>'Gen Ref'!X14/('Cap Ref'!X14*8760/1000)</f>
        <v>0.37716059844616223</v>
      </c>
      <c r="Y73" s="37">
        <f>'Gen Ref'!Y14/('Cap Ref'!Y14*8760/1000)</f>
        <v>0.37999144274000662</v>
      </c>
      <c r="Z73" s="37">
        <f>'Gen Ref'!Z14/('Cap Ref'!Z14*8760/1000)</f>
        <v>0.38160469667318986</v>
      </c>
      <c r="AA73" s="37">
        <f>'Gen Ref'!AA14/('Cap Ref'!AA14*8760/1000)</f>
        <v>0.35001226490717624</v>
      </c>
      <c r="AB73" s="37">
        <f>'Gen Ref'!AB14/('Cap Ref'!AB14*8760/1000)</f>
        <v>0.37188175063548712</v>
      </c>
      <c r="AC73" s="37">
        <f>'Gen Ref'!AC14/('Cap Ref'!AC14*8760/1000)</f>
        <v>0.365577358491392</v>
      </c>
      <c r="AD73" s="37">
        <f>'Gen Ref'!AD14/('Cap Ref'!AD14*8760/1000)</f>
        <v>0.39855236115531989</v>
      </c>
      <c r="AE73" s="37">
        <f>'Gen Ref'!AE14/('Cap Ref'!AE14*8760/1000)</f>
        <v>0.40030398986851645</v>
      </c>
      <c r="AF73" s="37">
        <f>'Gen Ref'!AF14/('Cap Ref'!AF14*8760/1000)</f>
        <v>0.40921512842328062</v>
      </c>
      <c r="AG73" s="37">
        <f>'Gen Ref'!AG14/('Cap Ref'!AG14*8760/1000)</f>
        <v>0.37264888724114004</v>
      </c>
      <c r="AH73" s="37">
        <f>'Gen Ref'!AH14/('Cap Ref'!AH14*8760/1000)</f>
        <v>0.39115870170919165</v>
      </c>
      <c r="AI73" s="37">
        <f>'Gen Ref'!AI14/('Cap Ref'!AI14*8760/1000)</f>
        <v>0.40387280546855803</v>
      </c>
      <c r="AJ73" s="37">
        <f>'Gen Ref'!AJ14/('Cap Ref'!AJ14*8760/1000)</f>
        <v>0.38987151404191323</v>
      </c>
      <c r="AK73" s="37">
        <f>'Gen Ref'!AK14/('Cap Ref'!AK14*8760/1000)</f>
        <v>0.42662116040955633</v>
      </c>
      <c r="AL73" s="37">
        <f>'Gen Ref'!AL14/('Cap Ref'!AL14*8760/1000)</f>
        <v>0.42548775425487756</v>
      </c>
    </row>
    <row r="74" spans="4:38" x14ac:dyDescent="0.35">
      <c r="D74" t="str">
        <f t="shared" si="30"/>
        <v>Solar Utility</v>
      </c>
      <c r="E74" s="37">
        <f>'Gen Ref'!E15/('Cap Ref'!E15*8760/1000)</f>
        <v>0.211739578730299</v>
      </c>
      <c r="F74" s="37">
        <f>'Gen Ref'!F15/('Cap Ref'!F15*8760/1000)</f>
        <v>0.24003272058737526</v>
      </c>
      <c r="G74" s="37">
        <f>'Gen Ref'!G15/('Cap Ref'!G15*8760/1000)</f>
        <v>0.24938403852989921</v>
      </c>
      <c r="H74" s="37">
        <f>'Gen Ref'!H15/('Cap Ref'!H15*8760/1000)</f>
        <v>0.25347550695976812</v>
      </c>
      <c r="I74" s="37" t="e">
        <f>'Gen Ref'!I15/('Cap Ref'!I15*8760/1000)</f>
        <v>#DIV/0!</v>
      </c>
      <c r="J74" s="37">
        <f>'Gen Ref'!J15/('Cap Ref'!J15*8760/1000)</f>
        <v>0.25933729538941924</v>
      </c>
      <c r="K74" s="37">
        <f>'Gen Ref'!K15/('Cap Ref'!K15*8760/1000)</f>
        <v>0.24377526027838331</v>
      </c>
      <c r="L74" s="37">
        <f>'Gen Ref'!L15/('Cap Ref'!L15*8760/1000)</f>
        <v>0.20731715387564181</v>
      </c>
      <c r="M74" s="37">
        <f>'Gen Ref'!M15/('Cap Ref'!M15*8760/1000)</f>
        <v>0.20789302268586055</v>
      </c>
      <c r="N74" s="37">
        <f>'Gen Ref'!N15/('Cap Ref'!N15*8760/1000)</f>
        <v>0.20915659228937927</v>
      </c>
      <c r="O74" s="37">
        <f>'Gen Ref'!O15/('Cap Ref'!O15*8760/1000)</f>
        <v>0.20408624282737381</v>
      </c>
      <c r="P74" s="37">
        <f>'Gen Ref'!P15/('Cap Ref'!P15*8760/1000)</f>
        <v>0.20757040029211873</v>
      </c>
      <c r="Q74" s="37">
        <f>'Gen Ref'!Q15/('Cap Ref'!Q15*8760/1000)</f>
        <v>0.20871666733043989</v>
      </c>
      <c r="R74" s="37" t="e">
        <f>'Gen Ref'!R15/('Cap Ref'!R15*8760/1000)</f>
        <v>#DIV/0!</v>
      </c>
      <c r="S74" s="37">
        <f>'Gen Ref'!S15/('Cap Ref'!S15*8760/1000)</f>
        <v>0.26873301982756631</v>
      </c>
      <c r="T74" s="37">
        <f>'Gen Ref'!T15/('Cap Ref'!T15*8760/1000)</f>
        <v>0.2794903418546803</v>
      </c>
      <c r="U74" s="37">
        <f>'Gen Ref'!U15/('Cap Ref'!U15*8760/1000)</f>
        <v>0.25557219597423175</v>
      </c>
      <c r="V74" s="37">
        <f>'Gen Ref'!V15/('Cap Ref'!V15*8760/1000)</f>
        <v>0.25797137223120381</v>
      </c>
      <c r="W74" s="37">
        <f>'Gen Ref'!W15/('Cap Ref'!W15*8760/1000)</f>
        <v>0.26712407956218742</v>
      </c>
      <c r="X74" s="37">
        <f>'Gen Ref'!X15/('Cap Ref'!X15*8760/1000)</f>
        <v>0.28275992887865031</v>
      </c>
      <c r="Y74" s="37">
        <f>'Gen Ref'!Y15/('Cap Ref'!Y15*8760/1000)</f>
        <v>0.27785667867394848</v>
      </c>
      <c r="Z74" s="37">
        <f>'Gen Ref'!Z15/('Cap Ref'!Z15*8760/1000)</f>
        <v>0.27342392596521392</v>
      </c>
      <c r="AA74" s="37">
        <f>'Gen Ref'!AA15/('Cap Ref'!AA15*8760/1000)</f>
        <v>0.23624213573138678</v>
      </c>
      <c r="AB74" s="37">
        <f>'Gen Ref'!AB15/('Cap Ref'!AB15*8760/1000)</f>
        <v>0.25208915008251864</v>
      </c>
      <c r="AC74" s="37">
        <f>'Gen Ref'!AC15/('Cap Ref'!AC15*8760/1000)</f>
        <v>0.25037843358266165</v>
      </c>
      <c r="AD74" s="37">
        <f>'Gen Ref'!AD15/('Cap Ref'!AD15*8760/1000)</f>
        <v>0.26351197569532836</v>
      </c>
      <c r="AE74" s="37">
        <f>'Gen Ref'!AE15/('Cap Ref'!AE15*8760/1000)</f>
        <v>0.26542307453225483</v>
      </c>
      <c r="AF74" s="37">
        <f>'Gen Ref'!AF15/('Cap Ref'!AF15*8760/1000)</f>
        <v>0.26088467852832037</v>
      </c>
      <c r="AG74" s="37">
        <f>'Gen Ref'!AG15/('Cap Ref'!AG15*8760/1000)</f>
        <v>0.24058852036777981</v>
      </c>
      <c r="AH74" s="37">
        <f>'Gen Ref'!AH15/('Cap Ref'!AH15*8760/1000)</f>
        <v>0.28126400963601611</v>
      </c>
      <c r="AI74" s="37">
        <f>'Gen Ref'!AI15/('Cap Ref'!AI15*8760/1000)</f>
        <v>0.28382696834347215</v>
      </c>
      <c r="AJ74" s="37">
        <f>'Gen Ref'!AJ15/('Cap Ref'!AJ15*8760/1000)</f>
        <v>0.23838302444265377</v>
      </c>
      <c r="AK74" s="37">
        <f>'Gen Ref'!AK15/('Cap Ref'!AK15*8760/1000)</f>
        <v>0.25992272567615032</v>
      </c>
      <c r="AL74" s="37">
        <f>'Gen Ref'!AL15/('Cap Ref'!AL15*8760/1000)</f>
        <v>0.27167952782596561</v>
      </c>
    </row>
    <row r="75" spans="4:38" x14ac:dyDescent="0.35">
      <c r="D75" t="str">
        <f>D16</f>
        <v>Solar Distributed</v>
      </c>
      <c r="E75" s="37">
        <f>'Gen Ref'!E16/('Cap Ref'!E16*8760/1000)</f>
        <v>0.16950325169503253</v>
      </c>
      <c r="F75" s="37">
        <f>'Gen Ref'!F16/('Cap Ref'!F16*8760/1000)</f>
        <v>0.16670691539410376</v>
      </c>
      <c r="G75" s="37">
        <f>'Gen Ref'!G16/('Cap Ref'!G16*8760/1000)</f>
        <v>0.17062150574579449</v>
      </c>
      <c r="H75" s="37">
        <f>'Gen Ref'!H16/('Cap Ref'!H16*8760/1000)</f>
        <v>0.17442010929483912</v>
      </c>
      <c r="I75" s="37" t="e">
        <f>'Gen Ref'!I16/('Cap Ref'!I16*8760/1000)</f>
        <v>#DIV/0!</v>
      </c>
      <c r="J75" s="37" t="e">
        <f>'Gen Ref'!J16/('Cap Ref'!J16*8760/1000)</f>
        <v>#DIV/0!</v>
      </c>
      <c r="K75" s="37" t="e">
        <f>'Gen Ref'!K16/('Cap Ref'!K16*8760/1000)</f>
        <v>#DIV/0!</v>
      </c>
      <c r="L75" s="37">
        <f>'Gen Ref'!L16/('Cap Ref'!L16*8760/1000)</f>
        <v>0.20731715387564184</v>
      </c>
      <c r="M75" s="37">
        <f>'Gen Ref'!M16/('Cap Ref'!M16*8760/1000)</f>
        <v>0.20789302268586068</v>
      </c>
      <c r="N75" s="37">
        <f>'Gen Ref'!N16/('Cap Ref'!N16*8760/1000)</f>
        <v>0.20915659228937952</v>
      </c>
      <c r="O75" s="37" t="e">
        <f>'Gen Ref'!O16/('Cap Ref'!O16*8760/1000)</f>
        <v>#VALUE!</v>
      </c>
      <c r="P75" s="37" t="e">
        <f>'Gen Ref'!P16/('Cap Ref'!P16*8760/1000)</f>
        <v>#VALUE!</v>
      </c>
      <c r="Q75" s="37" t="e">
        <f>'Gen Ref'!Q16/('Cap Ref'!Q16*8760/1000)</f>
        <v>#VALUE!</v>
      </c>
      <c r="R75" s="37" t="e">
        <f>'Gen Ref'!R16/('Cap Ref'!R16*8760/1000)</f>
        <v>#DIV/0!</v>
      </c>
      <c r="S75" s="37">
        <f>'Gen Ref'!S16/('Cap Ref'!S16*8760/1000)</f>
        <v>0.1583043847463397</v>
      </c>
      <c r="T75" s="37">
        <f>'Gen Ref'!T16/('Cap Ref'!T16*8760/1000)</f>
        <v>0.15908611461260158</v>
      </c>
      <c r="U75" s="37" t="e">
        <f>'Gen Ref'!U16/('Cap Ref'!U16*8760/1000)</f>
        <v>#DIV/0!</v>
      </c>
      <c r="V75" s="37" t="e">
        <f>'Gen Ref'!V16/('Cap Ref'!V16*8760/1000)</f>
        <v>#DIV/0!</v>
      </c>
      <c r="W75" s="37" t="e">
        <f>'Gen Ref'!W16/('Cap Ref'!W16*8760/1000)</f>
        <v>#DIV/0!</v>
      </c>
      <c r="X75" s="37" t="e">
        <f>'Gen Ref'!X16/('Cap Ref'!X16*8760/1000)</f>
        <v>#VALUE!</v>
      </c>
      <c r="Y75" s="37" t="e">
        <f>'Gen Ref'!Y16/('Cap Ref'!Y16*8760/1000)</f>
        <v>#VALUE!</v>
      </c>
      <c r="Z75" s="37" t="e">
        <f>'Gen Ref'!Z16/('Cap Ref'!Z16*8760/1000)</f>
        <v>#VALUE!</v>
      </c>
      <c r="AA75" s="37">
        <f>'Gen Ref'!AA16/('Cap Ref'!AA16*8760/1000)</f>
        <v>0.16604377771529777</v>
      </c>
      <c r="AB75" s="37">
        <f>'Gen Ref'!AB16/('Cap Ref'!AB16*8760/1000)</f>
        <v>0.16237256507790437</v>
      </c>
      <c r="AC75" s="37">
        <f>'Gen Ref'!AC16/('Cap Ref'!AC16*8760/1000)</f>
        <v>0.16597047301572213</v>
      </c>
      <c r="AD75" s="37">
        <f>'Gen Ref'!AD16/('Cap Ref'!AD16*8760/1000)</f>
        <v>0.18099651995292962</v>
      </c>
      <c r="AE75" s="37">
        <f>'Gen Ref'!AE16/('Cap Ref'!AE16*8760/1000)</f>
        <v>0.16508812320711516</v>
      </c>
      <c r="AF75" s="37">
        <f>'Gen Ref'!AF16/('Cap Ref'!AF16*8760/1000)</f>
        <v>0.17849974440395816</v>
      </c>
      <c r="AG75" s="37">
        <f>'Gen Ref'!AG16/('Cap Ref'!AG16*8760/1000)</f>
        <v>0.23584233144419386</v>
      </c>
      <c r="AH75" s="37">
        <f>'Gen Ref'!AH16/('Cap Ref'!AH16*8760/1000)</f>
        <v>0.23663982504408254</v>
      </c>
      <c r="AI75" s="37">
        <f>'Gen Ref'!AI16/('Cap Ref'!AI16*8760/1000)</f>
        <v>0.23587957942813362</v>
      </c>
      <c r="AJ75" s="37">
        <f>'Gen Ref'!AJ16/('Cap Ref'!AJ16*8760/1000)</f>
        <v>0.17241379310344826</v>
      </c>
      <c r="AK75" s="37">
        <f>'Gen Ref'!AK16/('Cap Ref'!AK16*8760/1000)</f>
        <v>0.1769406392694064</v>
      </c>
      <c r="AL75" s="37">
        <f>'Gen Ref'!AL16/('Cap Ref'!AL16*8760/1000)</f>
        <v>0.16992575551605146</v>
      </c>
    </row>
    <row r="77" spans="4:38" x14ac:dyDescent="0.35">
      <c r="E77" t="s">
        <v>99</v>
      </c>
      <c r="F77" t="s">
        <v>100</v>
      </c>
      <c r="G77" t="s">
        <v>106</v>
      </c>
    </row>
    <row r="78" spans="4:38" x14ac:dyDescent="0.35">
      <c r="D78" t="s">
        <v>137</v>
      </c>
      <c r="E78" s="17">
        <f>MIN(H67,K67,N67,Q67,T67,W67,Z67,AC67,AF67,AI67,AL67)</f>
        <v>0.37861585366186823</v>
      </c>
      <c r="F78" s="17">
        <f>MAX(H67,K67,N67,Q67,T67,W67,Z67,AC67,AF67,AI67,AL67)</f>
        <v>0.74456287290167111</v>
      </c>
      <c r="G78" s="17">
        <f>AVERAGE(H67,K67,N67,Q67,T67,W67,Z67,AC67,AF67,AI67,AL67)</f>
        <v>0.57182955869131746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1E20-1FD4-4941-B3AA-862740D9CCA2}">
  <dimension ref="A1:F37"/>
  <sheetViews>
    <sheetView showGridLines="0" zoomScale="39" zoomScaleNormal="85" workbookViewId="0">
      <selection activeCell="F34" sqref="F34"/>
    </sheetView>
  </sheetViews>
  <sheetFormatPr defaultRowHeight="14.5" x14ac:dyDescent="0.35"/>
  <sheetData>
    <row r="1" spans="1:6" x14ac:dyDescent="0.35">
      <c r="A1" t="s">
        <v>108</v>
      </c>
    </row>
    <row r="5" spans="1:6" x14ac:dyDescent="0.35">
      <c r="A5" s="1"/>
      <c r="B5" s="1"/>
      <c r="C5">
        <v>2021</v>
      </c>
      <c r="D5">
        <v>2025</v>
      </c>
      <c r="E5">
        <v>2030</v>
      </c>
      <c r="F5">
        <v>2035</v>
      </c>
    </row>
    <row r="6" spans="1:6" x14ac:dyDescent="0.35">
      <c r="A6" t="s">
        <v>105</v>
      </c>
      <c r="B6" t="s">
        <v>56</v>
      </c>
      <c r="C6" s="37">
        <f>'Clean-Hist'!O85</f>
        <v>0.38863116824300098</v>
      </c>
      <c r="D6" s="37">
        <f>'Gen Ref'!AO28</f>
        <v>0.45669448414175295</v>
      </c>
      <c r="E6" s="37">
        <f>'Gen Ref'!AP28</f>
        <v>0.50312132652503128</v>
      </c>
      <c r="F6" s="37">
        <f>'Gen Ref'!AQ28</f>
        <v>0.53157077209648729</v>
      </c>
    </row>
    <row r="7" spans="1:6" x14ac:dyDescent="0.35">
      <c r="B7" t="s">
        <v>112</v>
      </c>
      <c r="C7" s="37">
        <f>C6</f>
        <v>0.38863116824300098</v>
      </c>
      <c r="D7" s="37"/>
      <c r="E7" s="37">
        <f>'Gen Ref'!AP29</f>
        <v>0.46698676826263136</v>
      </c>
      <c r="F7" s="37">
        <f>'Gen Ref'!AQ29</f>
        <v>0.54000255181558565</v>
      </c>
    </row>
    <row r="8" spans="1:6" x14ac:dyDescent="0.35">
      <c r="B8" t="s">
        <v>98</v>
      </c>
      <c r="C8" s="37">
        <f t="shared" ref="C8:C27" si="0">C7</f>
        <v>0.38863116824300098</v>
      </c>
      <c r="D8" s="37">
        <f>'Gen Ref'!AO30</f>
        <v>0.44604892995161688</v>
      </c>
      <c r="E8" s="37">
        <f>'Gen Ref'!AP30</f>
        <v>0.49487467845856248</v>
      </c>
      <c r="F8" s="37">
        <f>'Gen Ref'!AQ30</f>
        <v>0.49017012745764821</v>
      </c>
    </row>
    <row r="9" spans="1:6" x14ac:dyDescent="0.35">
      <c r="B9" t="s">
        <v>67</v>
      </c>
      <c r="C9" s="37">
        <f t="shared" si="0"/>
        <v>0.38863116824300098</v>
      </c>
      <c r="D9" s="37">
        <f>'Gen Ref'!AO31</f>
        <v>0.52215633649533588</v>
      </c>
      <c r="E9" s="37">
        <f>'Gen Ref'!AP31</f>
        <v>0.5485288224412741</v>
      </c>
      <c r="F9" s="37">
        <f>'Gen Ref'!AQ31</f>
        <v>0.57756403759231156</v>
      </c>
    </row>
    <row r="10" spans="1:6" x14ac:dyDescent="0.35">
      <c r="B10" t="s">
        <v>115</v>
      </c>
      <c r="C10" s="37">
        <f t="shared" si="0"/>
        <v>0.38863116824300098</v>
      </c>
      <c r="D10" s="37"/>
      <c r="E10" s="37">
        <f>'Gen Ref'!AP32</f>
        <v>0.47672674975168539</v>
      </c>
      <c r="F10" s="37">
        <f>'Gen Ref'!AQ32</f>
        <v>0.50832392052582887</v>
      </c>
    </row>
    <row r="11" spans="1:6" x14ac:dyDescent="0.35">
      <c r="B11" t="s">
        <v>57</v>
      </c>
      <c r="C11" s="37">
        <f t="shared" si="0"/>
        <v>0.38863116824300098</v>
      </c>
      <c r="D11" s="37">
        <f>'Gen Ref'!AO33</f>
        <v>0.48646533533243469</v>
      </c>
      <c r="E11" s="37">
        <f>'Gen Ref'!AP33</f>
        <v>0.46229341272890134</v>
      </c>
      <c r="F11" s="37">
        <f>'Gen Ref'!AQ33</f>
        <v>0.45591714114133974</v>
      </c>
    </row>
    <row r="12" spans="1:6" x14ac:dyDescent="0.35">
      <c r="B12" t="s">
        <v>58</v>
      </c>
      <c r="C12" s="37">
        <f t="shared" si="0"/>
        <v>0.38863116824300098</v>
      </c>
      <c r="D12" s="37">
        <f>'Gen Ref'!AO34</f>
        <v>0.47252795789060231</v>
      </c>
      <c r="E12" s="37">
        <f>'Gen Ref'!AP34</f>
        <v>0.46340813607951642</v>
      </c>
      <c r="F12" s="37">
        <f>'Gen Ref'!AQ34</f>
        <v>0.4545526414609562</v>
      </c>
    </row>
    <row r="13" spans="1:6" x14ac:dyDescent="0.35">
      <c r="B13" t="s">
        <v>59</v>
      </c>
      <c r="C13" s="37">
        <f t="shared" si="0"/>
        <v>0.38863116824300098</v>
      </c>
      <c r="D13" s="37">
        <f>'Gen Ref'!AO35</f>
        <v>0.56047912504908071</v>
      </c>
      <c r="E13" s="37">
        <f>'Gen Ref'!AP35</f>
        <v>0.58996282322654714</v>
      </c>
      <c r="F13" s="37">
        <f>'Gen Ref'!AQ35</f>
        <v>0.63243709163689887</v>
      </c>
    </row>
    <row r="14" spans="1:6" x14ac:dyDescent="0.35">
      <c r="B14" t="s">
        <v>97</v>
      </c>
      <c r="C14" s="37">
        <f t="shared" si="0"/>
        <v>0.38863116824300098</v>
      </c>
      <c r="D14" s="37">
        <f>'Gen Ref'!AO36</f>
        <v>0.47687776153077133</v>
      </c>
      <c r="E14" s="37">
        <f>'Gen Ref'!AP36</f>
        <v>0.52151358609602727</v>
      </c>
      <c r="F14" s="37">
        <f>'Gen Ref'!AQ36</f>
        <v>0.55401602471175038</v>
      </c>
    </row>
    <row r="15" spans="1:6" x14ac:dyDescent="0.35">
      <c r="B15" t="s">
        <v>60</v>
      </c>
      <c r="C15" s="37">
        <f t="shared" si="0"/>
        <v>0.38863116824300098</v>
      </c>
      <c r="D15" s="37">
        <f>'Gen Ref'!AO37</f>
        <v>0.51048006294706649</v>
      </c>
      <c r="E15" s="37">
        <f>'Gen Ref'!AP37</f>
        <v>0.54792709486505875</v>
      </c>
      <c r="F15" s="37">
        <f>'Gen Ref'!AQ37</f>
        <v>0.54358328810760181</v>
      </c>
    </row>
    <row r="16" spans="1:6" x14ac:dyDescent="0.35">
      <c r="B16" t="s">
        <v>61</v>
      </c>
      <c r="C16" s="37">
        <f t="shared" si="0"/>
        <v>0.38863116824300098</v>
      </c>
      <c r="D16" s="37">
        <f>'Gen Ref'!AO38</f>
        <v>0.51066758430832759</v>
      </c>
      <c r="E16" s="37">
        <f>'Gen Ref'!AP38</f>
        <v>0.64744145706851697</v>
      </c>
      <c r="F16" s="37">
        <f>'Gen Ref'!AQ38</f>
        <v>0.74110095312196067</v>
      </c>
    </row>
    <row r="17" spans="1:6" x14ac:dyDescent="0.35">
      <c r="A17" t="s">
        <v>70</v>
      </c>
      <c r="B17" t="str">
        <f>B6</f>
        <v>EPS-EI</v>
      </c>
      <c r="C17" s="37">
        <f t="shared" si="0"/>
        <v>0.38863116824300098</v>
      </c>
      <c r="D17" s="37">
        <f>'Gen IRA'!AO28</f>
        <v>0.51975755397612489</v>
      </c>
      <c r="E17" s="37">
        <f>'Gen IRA'!AP28</f>
        <v>0.75652200634508504</v>
      </c>
      <c r="F17" s="37">
        <f>'Gen IRA'!AQ28</f>
        <v>0.86033895358022039</v>
      </c>
    </row>
    <row r="18" spans="1:6" x14ac:dyDescent="0.35">
      <c r="B18" t="str">
        <f t="shared" ref="B18:B21" si="1">B7</f>
        <v>E4ST-RFF</v>
      </c>
      <c r="C18" s="37">
        <f t="shared" si="0"/>
        <v>0.38863116824300098</v>
      </c>
      <c r="D18" s="37"/>
      <c r="E18" s="37">
        <f>'Gen IRA'!AP29</f>
        <v>0.77412059236744191</v>
      </c>
      <c r="F18" s="37">
        <f>'Gen IRA'!AQ29</f>
        <v>0.81858543659992289</v>
      </c>
    </row>
    <row r="19" spans="1:6" x14ac:dyDescent="0.35">
      <c r="B19" t="str">
        <f t="shared" si="1"/>
        <v>GCAM-CGS</v>
      </c>
      <c r="C19" s="37">
        <f t="shared" si="0"/>
        <v>0.38863116824300098</v>
      </c>
      <c r="D19" s="37">
        <f>'Gen IRA'!AO30</f>
        <v>0.56961883299862204</v>
      </c>
      <c r="E19" s="37">
        <f>'Gen IRA'!AP30</f>
        <v>0.70459261682207808</v>
      </c>
      <c r="F19" s="37">
        <f>'Gen IRA'!AQ30</f>
        <v>0.76605479188819958</v>
      </c>
    </row>
    <row r="20" spans="1:6" x14ac:dyDescent="0.35">
      <c r="B20" t="str">
        <f t="shared" si="1"/>
        <v>Haiku-RFF</v>
      </c>
      <c r="C20" s="37">
        <f t="shared" si="0"/>
        <v>0.38863116824300098</v>
      </c>
      <c r="D20" s="37">
        <f>'Gen IRA'!AO31</f>
        <v>0.59016746024822242</v>
      </c>
      <c r="E20" s="37">
        <f>'Gen IRA'!AP31</f>
        <v>0.69212450793148206</v>
      </c>
      <c r="F20" s="37">
        <f>'Gen IRA'!AQ31</f>
        <v>0.71735346299212188</v>
      </c>
    </row>
    <row r="21" spans="1:6" x14ac:dyDescent="0.35">
      <c r="B21" t="str">
        <f t="shared" si="1"/>
        <v>IPM-EPA</v>
      </c>
      <c r="C21" s="37">
        <f t="shared" si="0"/>
        <v>0.38863116824300098</v>
      </c>
      <c r="D21" s="37"/>
      <c r="E21" s="37">
        <f>'Gen IRA'!AP32</f>
        <v>0.55460522745533891</v>
      </c>
      <c r="F21" s="37">
        <f>'Gen IRA'!AQ32</f>
        <v>0.70933467567806907</v>
      </c>
    </row>
    <row r="22" spans="1:6" x14ac:dyDescent="0.35">
      <c r="B22" t="str">
        <f t="shared" ref="B22:B27" si="2">B11</f>
        <v>IPM-NRDC</v>
      </c>
      <c r="C22" s="37">
        <f t="shared" si="0"/>
        <v>0.38863116824300098</v>
      </c>
      <c r="D22" s="37">
        <f>'Gen IRA'!AO33</f>
        <v>0.45864551335002479</v>
      </c>
      <c r="E22" s="37">
        <f>'Gen IRA'!AP33</f>
        <v>0.56830226202784961</v>
      </c>
      <c r="F22" s="37">
        <f>'Gen IRA'!AQ33</f>
        <v>0.59302252940717248</v>
      </c>
    </row>
    <row r="23" spans="1:6" x14ac:dyDescent="0.35">
      <c r="B23" t="str">
        <f t="shared" si="2"/>
        <v>MARKAL-NETL</v>
      </c>
      <c r="C23" s="37">
        <f t="shared" si="0"/>
        <v>0.38863116824300098</v>
      </c>
      <c r="D23" s="37">
        <f>'Gen IRA'!AO34</f>
        <v>0.46330566970462028</v>
      </c>
      <c r="E23" s="37">
        <f>'Gen IRA'!AP34</f>
        <v>0.50225456166415428</v>
      </c>
      <c r="F23" s="37">
        <f>'Gen IRA'!AQ34</f>
        <v>0.69880178333246679</v>
      </c>
    </row>
    <row r="24" spans="1:6" x14ac:dyDescent="0.35">
      <c r="B24" t="str">
        <f t="shared" si="2"/>
        <v>NEMS-RHG</v>
      </c>
      <c r="C24" s="37">
        <f t="shared" si="0"/>
        <v>0.38863116824300098</v>
      </c>
      <c r="D24" s="37">
        <f>'Gen IRA'!AO35</f>
        <v>0.50241541627397224</v>
      </c>
      <c r="E24" s="37">
        <f>'Gen IRA'!AP35</f>
        <v>0.77613110029841881</v>
      </c>
      <c r="F24" s="37">
        <f>'Gen IRA'!AQ35</f>
        <v>0.74661819902812276</v>
      </c>
    </row>
    <row r="25" spans="1:6" x14ac:dyDescent="0.35">
      <c r="B25" t="str">
        <f t="shared" si="2"/>
        <v>ReEDS-NREL</v>
      </c>
      <c r="C25" s="37">
        <f t="shared" si="0"/>
        <v>0.38863116824300098</v>
      </c>
      <c r="D25" s="37">
        <f>'Gen IRA'!AO36</f>
        <v>0.53509685325619993</v>
      </c>
      <c r="E25" s="37">
        <f>'Gen IRA'!AP36</f>
        <v>0.80509889492651077</v>
      </c>
      <c r="F25" s="37">
        <f>'Gen IRA'!AQ36</f>
        <v>0.87026454684011123</v>
      </c>
    </row>
    <row r="26" spans="1:6" x14ac:dyDescent="0.35">
      <c r="B26" t="str">
        <f t="shared" si="2"/>
        <v>REGEN-EPRI</v>
      </c>
      <c r="C26" s="37">
        <f t="shared" si="0"/>
        <v>0.38863116824300098</v>
      </c>
      <c r="D26" s="37">
        <f>'Gen IRA'!AO37</f>
        <v>0.53460928250038164</v>
      </c>
      <c r="E26" s="37">
        <f>'Gen IRA'!AP37</f>
        <v>0.57940367058701725</v>
      </c>
      <c r="F26" s="37">
        <f>'Gen IRA'!AQ37</f>
        <v>0.77618273471883881</v>
      </c>
    </row>
    <row r="27" spans="1:6" x14ac:dyDescent="0.35">
      <c r="B27" t="str">
        <f t="shared" si="2"/>
        <v>RIO-REPEAT</v>
      </c>
      <c r="C27" s="37">
        <f t="shared" si="0"/>
        <v>0.38863116824300098</v>
      </c>
      <c r="D27" s="37">
        <f>'Gen IRA'!AO38</f>
        <v>0.50925614271289132</v>
      </c>
      <c r="E27" s="37">
        <f>'Gen IRA'!AP38</f>
        <v>0.74804228660924044</v>
      </c>
      <c r="F27" s="37">
        <f>'Gen IRA'!AQ38</f>
        <v>0.89130087789305668</v>
      </c>
    </row>
    <row r="29" spans="1:6" x14ac:dyDescent="0.35">
      <c r="E29">
        <v>2030</v>
      </c>
      <c r="F29">
        <v>2035</v>
      </c>
    </row>
    <row r="30" spans="1:6" x14ac:dyDescent="0.35">
      <c r="C30" t="str">
        <f>A6</f>
        <v>Reference</v>
      </c>
      <c r="D30" t="s">
        <v>99</v>
      </c>
      <c r="E30" s="36">
        <f>MIN(E6:E16)</f>
        <v>0.46229341272890134</v>
      </c>
      <c r="F30" s="36">
        <f>MIN(F6:F16)</f>
        <v>0.4545526414609562</v>
      </c>
    </row>
    <row r="31" spans="1:6" x14ac:dyDescent="0.35">
      <c r="D31" t="s">
        <v>106</v>
      </c>
      <c r="E31" s="36">
        <f>AVERAGE(E6:E16)</f>
        <v>0.52025316868215932</v>
      </c>
      <c r="F31" s="36">
        <f>AVERAGE(F6:F16)</f>
        <v>0.54811259542439716</v>
      </c>
    </row>
    <row r="32" spans="1:6" x14ac:dyDescent="0.35">
      <c r="D32" t="s">
        <v>100</v>
      </c>
      <c r="E32" s="36">
        <f>MAX(E6:E16)</f>
        <v>0.64744145706851697</v>
      </c>
      <c r="F32" s="36">
        <f>MAX(F6:F16)</f>
        <v>0.74110095312196067</v>
      </c>
    </row>
    <row r="33" spans="3:6" x14ac:dyDescent="0.35">
      <c r="D33" t="s">
        <v>107</v>
      </c>
      <c r="E33" s="17">
        <f>(E32-E30)</f>
        <v>0.18514804433961563</v>
      </c>
      <c r="F33" s="17">
        <f>(F32-F30)</f>
        <v>0.28654831166100447</v>
      </c>
    </row>
    <row r="34" spans="3:6" x14ac:dyDescent="0.35">
      <c r="C34" t="str">
        <f>A17</f>
        <v>IRA</v>
      </c>
      <c r="D34" t="str">
        <f>D30</f>
        <v>MIN</v>
      </c>
      <c r="E34" s="36">
        <f>MIN(E17:E27)</f>
        <v>0.50225456166415428</v>
      </c>
      <c r="F34" s="36">
        <f>MIN(F17:F27)</f>
        <v>0.59302252940717248</v>
      </c>
    </row>
    <row r="35" spans="3:6" x14ac:dyDescent="0.35">
      <c r="D35" t="str">
        <f>D31</f>
        <v>AVG</v>
      </c>
      <c r="E35" s="36">
        <f>AVERAGE(E17:E27)</f>
        <v>0.67829070245769241</v>
      </c>
      <c r="F35" s="36">
        <f>AVERAGE(F17:F27)</f>
        <v>0.76798709017802758</v>
      </c>
    </row>
    <row r="36" spans="3:6" x14ac:dyDescent="0.35">
      <c r="D36" t="str">
        <f>D32</f>
        <v>MAX</v>
      </c>
      <c r="E36" s="36">
        <f>MAX(E17:E27)</f>
        <v>0.80509889492651077</v>
      </c>
      <c r="F36" s="36">
        <f>MAX(F17:F27)</f>
        <v>0.89130087789305668</v>
      </c>
    </row>
    <row r="37" spans="3:6" x14ac:dyDescent="0.35">
      <c r="D37" t="s">
        <v>107</v>
      </c>
      <c r="E37" s="17">
        <f>(E36-E34)</f>
        <v>0.30284433326235649</v>
      </c>
      <c r="F37" s="17">
        <f>(F36-F34)</f>
        <v>0.29827834848588419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B0D5-CD51-4530-909E-A982A589F85B}">
  <dimension ref="A1:AI92"/>
  <sheetViews>
    <sheetView topLeftCell="A44" zoomScale="21" zoomScaleNormal="70" workbookViewId="0">
      <selection activeCell="F47" sqref="F16:F47"/>
    </sheetView>
  </sheetViews>
  <sheetFormatPr defaultRowHeight="14.5" x14ac:dyDescent="0.35"/>
  <cols>
    <col min="4" max="4" width="23.7265625" style="29" customWidth="1"/>
    <col min="5" max="7" width="8.7265625" style="29"/>
    <col min="12" max="12" width="13.453125" bestFit="1" customWidth="1"/>
    <col min="14" max="14" width="13.453125" bestFit="1" customWidth="1"/>
    <col min="16" max="16" width="13.453125" bestFit="1" customWidth="1"/>
    <col min="20" max="20" width="13.453125" bestFit="1" customWidth="1"/>
  </cols>
  <sheetData>
    <row r="1" spans="1:35" x14ac:dyDescent="0.35">
      <c r="A1" s="38" t="s">
        <v>110</v>
      </c>
      <c r="B1" s="38" t="s">
        <v>94</v>
      </c>
      <c r="D1"/>
      <c r="E1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46</v>
      </c>
      <c r="V1" t="s">
        <v>16</v>
      </c>
      <c r="X1" t="s">
        <v>53</v>
      </c>
      <c r="Y1" t="s">
        <v>54</v>
      </c>
      <c r="Z1" t="s">
        <v>64</v>
      </c>
      <c r="AA1" t="s">
        <v>55</v>
      </c>
      <c r="AB1" t="s">
        <v>66</v>
      </c>
    </row>
    <row r="2" spans="1:35" x14ac:dyDescent="0.35">
      <c r="A2" s="38"/>
      <c r="B2" s="38"/>
      <c r="D2"/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62</v>
      </c>
      <c r="Q2" t="s">
        <v>27</v>
      </c>
      <c r="R2" t="s">
        <v>28</v>
      </c>
      <c r="S2" t="s">
        <v>29</v>
      </c>
      <c r="T2" t="s">
        <v>30</v>
      </c>
      <c r="U2" t="s">
        <v>46</v>
      </c>
      <c r="V2" t="s">
        <v>31</v>
      </c>
      <c r="AD2" t="s">
        <v>32</v>
      </c>
      <c r="AF2" t="s">
        <v>33</v>
      </c>
      <c r="AG2" t="s">
        <v>34</v>
      </c>
      <c r="AH2" t="s">
        <v>35</v>
      </c>
    </row>
    <row r="3" spans="1:35" x14ac:dyDescent="0.35">
      <c r="A3" s="38"/>
      <c r="B3" s="38"/>
      <c r="D3">
        <v>2021</v>
      </c>
      <c r="E3"/>
      <c r="F3">
        <v>778</v>
      </c>
      <c r="G3"/>
      <c r="H3">
        <v>260</v>
      </c>
      <c r="I3">
        <v>71</v>
      </c>
      <c r="K3">
        <v>899</v>
      </c>
      <c r="M3">
        <v>1575</v>
      </c>
      <c r="O3">
        <v>29</v>
      </c>
      <c r="Q3">
        <v>380</v>
      </c>
      <c r="R3">
        <v>115</v>
      </c>
      <c r="S3">
        <v>49</v>
      </c>
      <c r="V3">
        <v>4196</v>
      </c>
      <c r="W3">
        <f>SUM(F3:U3)</f>
        <v>4156</v>
      </c>
      <c r="X3" s="1">
        <f>SUM(Q3:S3)/SUM(F3:U3)</f>
        <v>0.13089509143407121</v>
      </c>
      <c r="Y3" s="1">
        <f>SUM(H3,I3,J3,Q3,R3,S3)/SUM(F3:U3)</f>
        <v>0.21053897978825795</v>
      </c>
      <c r="Z3" s="1">
        <f>SUM(F3,G3,H3,I3,L3,N3,Q3,R3,S3,U3)/SUM(F3:U3)</f>
        <v>0.39773820981713187</v>
      </c>
      <c r="AD3" t="s">
        <v>5</v>
      </c>
      <c r="AF3">
        <v>64</v>
      </c>
      <c r="AG3">
        <v>104</v>
      </c>
      <c r="AH3">
        <v>156</v>
      </c>
      <c r="AI3" s="2"/>
    </row>
    <row r="4" spans="1:35" x14ac:dyDescent="0.35">
      <c r="A4" s="38" t="s">
        <v>95</v>
      </c>
      <c r="B4" s="38" t="s">
        <v>95</v>
      </c>
      <c r="D4" t="s">
        <v>56</v>
      </c>
      <c r="E4">
        <v>2025</v>
      </c>
      <c r="F4">
        <v>769.91600000000005</v>
      </c>
      <c r="G4">
        <v>24.282699999999998</v>
      </c>
      <c r="H4">
        <v>284.76400000000001</v>
      </c>
      <c r="I4">
        <v>0.219528</v>
      </c>
      <c r="K4">
        <v>566.61095999999998</v>
      </c>
      <c r="M4">
        <v>1351.29</v>
      </c>
      <c r="O4">
        <v>211.64</v>
      </c>
      <c r="Q4">
        <v>775.29629999999997</v>
      </c>
      <c r="R4">
        <v>367.58061999999995</v>
      </c>
      <c r="S4">
        <v>96.220100000000002</v>
      </c>
      <c r="U4">
        <v>12.4887</v>
      </c>
      <c r="V4">
        <v>4143.83</v>
      </c>
      <c r="W4">
        <f t="shared" ref="W4:W30" si="0">SUM(F4:U4)</f>
        <v>4460.3089079999991</v>
      </c>
      <c r="X4" s="18">
        <f t="shared" ref="X4" si="1">SUM(Q4:S4)/SUM(F4:U4)</f>
        <v>0.27780520263463337</v>
      </c>
      <c r="Y4" s="18">
        <f t="shared" ref="Y4" si="2">SUM(H4,I4,J4,Q4,R4,S4)/SUM(F4:U4)</f>
        <v>0.34169842928735561</v>
      </c>
      <c r="Z4" s="18">
        <f t="shared" ref="Z4" si="3">SUM(F4,G4,H4,I4,L4,N4,Q4,R4,S4,U4)/SUM(F4:U4)</f>
        <v>0.52255751699608533</v>
      </c>
      <c r="AA4" s="18">
        <f>($K$3-K4)/$K$3</f>
        <v>0.36973196885428256</v>
      </c>
      <c r="AB4" s="1">
        <f>(SUM($M$3:$O$3)-SUM(M4:O4))/SUM($M$3:$O$3)</f>
        <v>2.5604738154613567E-2</v>
      </c>
      <c r="AD4" t="s">
        <v>6</v>
      </c>
      <c r="AF4">
        <v>220</v>
      </c>
      <c r="AG4">
        <v>230</v>
      </c>
      <c r="AH4">
        <v>242</v>
      </c>
      <c r="AI4" s="3"/>
    </row>
    <row r="5" spans="1:35" x14ac:dyDescent="0.35">
      <c r="A5" s="38"/>
      <c r="B5" s="38"/>
      <c r="D5"/>
      <c r="E5">
        <v>2030</v>
      </c>
      <c r="F5">
        <v>769.91600000000005</v>
      </c>
      <c r="G5">
        <v>32.377000000000002</v>
      </c>
      <c r="H5">
        <v>282.512</v>
      </c>
      <c r="I5">
        <v>4.2482399999999997E-2</v>
      </c>
      <c r="K5">
        <v>188.615341</v>
      </c>
      <c r="M5" s="12">
        <v>747.58699999999999</v>
      </c>
      <c r="O5">
        <v>259.93799999999999</v>
      </c>
      <c r="Q5" s="12">
        <v>1598.2755999999999</v>
      </c>
      <c r="R5" s="12">
        <v>929.57892199999992</v>
      </c>
      <c r="S5">
        <v>143.01900000000001</v>
      </c>
      <c r="U5">
        <v>12.595700000000001</v>
      </c>
      <c r="V5">
        <v>4562.17</v>
      </c>
      <c r="W5">
        <f t="shared" si="0"/>
        <v>4964.4570453999995</v>
      </c>
      <c r="X5" s="18">
        <f t="shared" ref="X5:X30" si="4">SUM(Q5:S5)/SUM(F5:U5)</f>
        <v>0.53799912005982531</v>
      </c>
      <c r="Y5" s="18">
        <f t="shared" ref="Y5:Y30" si="5">SUM(H5,I5,J5,Q5,R5,S5)/SUM(F5:U5)</f>
        <v>0.59491460544242336</v>
      </c>
      <c r="Z5" s="28">
        <f t="shared" ref="Z5:Z30" si="6">SUM(F5,G5,H5,I5,L5,N5,Q5,R5,S5,U5)/SUM(F5:U5)</f>
        <v>0.75905918208954448</v>
      </c>
      <c r="AA5" s="18">
        <f t="shared" ref="AA5:AA30" si="7">($K$3-K5)/$K$3</f>
        <v>0.79019428142380432</v>
      </c>
      <c r="AB5" s="1">
        <f t="shared" ref="AB5:AB29" si="8">(SUM($M$3:$O$3)-SUM(M5:O5))/SUM($M$3:$O$3)</f>
        <v>0.37186720698254366</v>
      </c>
      <c r="AD5" t="s">
        <v>36</v>
      </c>
      <c r="AF5">
        <v>252</v>
      </c>
      <c r="AG5">
        <v>213</v>
      </c>
      <c r="AH5">
        <v>181</v>
      </c>
      <c r="AI5" s="4"/>
    </row>
    <row r="6" spans="1:35" x14ac:dyDescent="0.35">
      <c r="A6" s="38"/>
      <c r="B6" s="38"/>
      <c r="D6"/>
      <c r="E6">
        <v>2035</v>
      </c>
      <c r="F6">
        <v>9.0574499999999993</v>
      </c>
      <c r="G6">
        <v>32.377000000000002</v>
      </c>
      <c r="H6">
        <v>280.65800000000002</v>
      </c>
      <c r="I6">
        <v>2.5278999999999999E-2</v>
      </c>
      <c r="K6">
        <v>18.053761999999999</v>
      </c>
      <c r="M6">
        <v>282.31200000000001</v>
      </c>
      <c r="O6">
        <v>430.02499999999998</v>
      </c>
      <c r="Q6">
        <v>2577.9689000000003</v>
      </c>
      <c r="R6">
        <v>1490.4790600000001</v>
      </c>
      <c r="S6">
        <v>188.179</v>
      </c>
      <c r="U6">
        <v>12.8887</v>
      </c>
      <c r="V6">
        <v>4853.54</v>
      </c>
      <c r="W6">
        <f t="shared" si="0"/>
        <v>5322.0241510000005</v>
      </c>
      <c r="X6" s="18">
        <f t="shared" si="4"/>
        <v>0.7998135369604038</v>
      </c>
      <c r="Y6" s="18">
        <f t="shared" si="5"/>
        <v>0.85255348534024344</v>
      </c>
      <c r="Z6" s="18">
        <f t="shared" si="6"/>
        <v>0.86276072011759664</v>
      </c>
      <c r="AA6" s="18">
        <f t="shared" si="7"/>
        <v>0.97991795105672974</v>
      </c>
      <c r="AB6" s="28">
        <f t="shared" si="8"/>
        <v>0.55589962593516207</v>
      </c>
      <c r="AD6" t="s">
        <v>37</v>
      </c>
      <c r="AF6">
        <v>247</v>
      </c>
      <c r="AG6">
        <v>150</v>
      </c>
      <c r="AH6">
        <v>70</v>
      </c>
      <c r="AI6" s="5"/>
    </row>
    <row r="7" spans="1:35" x14ac:dyDescent="0.35">
      <c r="A7" s="38" t="s">
        <v>95</v>
      </c>
      <c r="B7" s="38" t="s">
        <v>95</v>
      </c>
      <c r="D7" t="s">
        <v>98</v>
      </c>
      <c r="E7">
        <f>E4</f>
        <v>2025</v>
      </c>
      <c r="F7">
        <v>744.80770841399988</v>
      </c>
      <c r="G7"/>
      <c r="H7">
        <v>296.36114309239997</v>
      </c>
      <c r="I7">
        <v>40.137137666754796</v>
      </c>
      <c r="K7">
        <v>497.22615679470152</v>
      </c>
      <c r="L7">
        <v>4.0298405717999995E-2</v>
      </c>
      <c r="M7">
        <v>1362.4675278695458</v>
      </c>
      <c r="N7">
        <v>229.41214669135238</v>
      </c>
      <c r="O7">
        <v>42.940190952748907</v>
      </c>
      <c r="Q7">
        <v>775.90642818510116</v>
      </c>
      <c r="R7">
        <v>446.34784605666351</v>
      </c>
      <c r="S7">
        <v>26.781920453649594</v>
      </c>
      <c r="U7">
        <v>31.444381414149994</v>
      </c>
      <c r="V7">
        <v>4493.872885996786</v>
      </c>
      <c r="W7">
        <f t="shared" ref="W7:W8" si="9">SUM(F7:U7)</f>
        <v>4493.872885996786</v>
      </c>
      <c r="X7" s="18">
        <f t="shared" ref="X7:X8" si="10">SUM(Q7:S7)/SUM(F7:U7)</f>
        <v>0.27794203939045453</v>
      </c>
      <c r="Y7" s="18">
        <f t="shared" ref="Y7:Y8" si="11">SUM(H7,I7,J7,Q7,R7,S7)/SUM(F7:U7)</f>
        <v>0.3528213894067192</v>
      </c>
      <c r="Z7" s="18">
        <f t="shared" ref="Z7:Z8" si="12">SUM(F7,G7,H7,I7,L7,N7,Q7,R7,S7,U7)/SUM(F7:U7)</f>
        <v>0.57661600052245943</v>
      </c>
      <c r="AA7" s="18">
        <f t="shared" ref="AA7:AA8" si="13">($K$3-K7)/$K$3</f>
        <v>0.44691195017274582</v>
      </c>
      <c r="AB7" s="1">
        <f t="shared" ref="AB7:AB8" si="14">(SUM($M$3:$O$3)-SUM(M7:O7))/SUM($M$3:$O$3)</f>
        <v>-1.9214379996039324E-2</v>
      </c>
      <c r="AD7" t="s">
        <v>38</v>
      </c>
      <c r="AF7">
        <v>250</v>
      </c>
      <c r="AG7">
        <v>186</v>
      </c>
      <c r="AH7">
        <v>134</v>
      </c>
      <c r="AI7" s="6"/>
    </row>
    <row r="8" spans="1:35" x14ac:dyDescent="0.35">
      <c r="A8" s="38"/>
      <c r="B8" s="38"/>
      <c r="D8"/>
      <c r="E8">
        <f t="shared" ref="E8:E9" si="15">E5</f>
        <v>2030</v>
      </c>
      <c r="F8">
        <v>738.32376765399999</v>
      </c>
      <c r="G8"/>
      <c r="H8">
        <v>296.18283833264002</v>
      </c>
      <c r="I8">
        <v>41.30745144530124</v>
      </c>
      <c r="K8">
        <v>219.44447723121795</v>
      </c>
      <c r="L8">
        <v>2.1016274700519238E-2</v>
      </c>
      <c r="M8" s="12">
        <v>1207.7292004227729</v>
      </c>
      <c r="N8">
        <v>449.13299348752054</v>
      </c>
      <c r="O8">
        <v>34.550420035031848</v>
      </c>
      <c r="Q8" s="12">
        <v>1131.8939186125192</v>
      </c>
      <c r="R8" s="12">
        <v>873.98561769199569</v>
      </c>
      <c r="S8">
        <v>47.908285402105996</v>
      </c>
      <c r="U8">
        <v>38.704500244636002</v>
      </c>
      <c r="V8">
        <v>5079.1844868344415</v>
      </c>
      <c r="W8">
        <f t="shared" si="9"/>
        <v>5079.1844868344415</v>
      </c>
      <c r="X8" s="18">
        <f t="shared" si="10"/>
        <v>0.40435385385787131</v>
      </c>
      <c r="Y8" s="18">
        <f t="shared" si="11"/>
        <v>0.47079961708083296</v>
      </c>
      <c r="Z8" s="28">
        <f t="shared" si="12"/>
        <v>0.71221283623819898</v>
      </c>
      <c r="AA8" s="18">
        <f t="shared" si="13"/>
        <v>0.75590158261266083</v>
      </c>
      <c r="AB8" s="1">
        <f t="shared" si="14"/>
        <v>-5.4496642110551961E-2</v>
      </c>
      <c r="AD8" t="s">
        <v>39</v>
      </c>
      <c r="AF8">
        <v>248</v>
      </c>
      <c r="AG8">
        <v>170</v>
      </c>
      <c r="AH8">
        <v>121</v>
      </c>
      <c r="AI8" s="7"/>
    </row>
    <row r="9" spans="1:35" x14ac:dyDescent="0.35">
      <c r="A9" s="38"/>
      <c r="B9" s="38"/>
      <c r="D9"/>
      <c r="E9">
        <f t="shared" si="15"/>
        <v>2035</v>
      </c>
      <c r="F9">
        <v>760.09544182599996</v>
      </c>
      <c r="G9"/>
      <c r="H9">
        <v>288.85490884856199</v>
      </c>
      <c r="I9">
        <v>39.069618581392653</v>
      </c>
      <c r="K9">
        <v>4.3238743654404202E-3</v>
      </c>
      <c r="L9">
        <v>0</v>
      </c>
      <c r="M9">
        <v>1161.1160070206129</v>
      </c>
      <c r="N9">
        <v>456.57663202827996</v>
      </c>
      <c r="O9">
        <v>30.011125767434883</v>
      </c>
      <c r="Q9">
        <v>1250.6783408330728</v>
      </c>
      <c r="R9">
        <v>1132.2662419820713</v>
      </c>
      <c r="S9">
        <v>78.193802987086187</v>
      </c>
      <c r="U9">
        <v>32.178566482027996</v>
      </c>
      <c r="V9">
        <v>5229.045010230906</v>
      </c>
      <c r="W9">
        <f t="shared" ref="W9" si="16">SUM(F9:U9)</f>
        <v>5229.045010230906</v>
      </c>
      <c r="X9" s="18">
        <f t="shared" ref="X9" si="17">SUM(Q9:S9)/SUM(F9:U9)</f>
        <v>0.47066689634280851</v>
      </c>
      <c r="Y9" s="18">
        <f t="shared" ref="Y9" si="18">SUM(H9,I9,J9,Q9,R9,S9)/SUM(F9:U9)</f>
        <v>0.5333790219390413</v>
      </c>
      <c r="Z9" s="18">
        <f t="shared" ref="Z9" si="19">SUM(F9,G9,H9,I9,L9,N9,Q9,R9,S9,U9)/SUM(F9:U9)</f>
        <v>0.77220860514072831</v>
      </c>
      <c r="AA9" s="18">
        <f t="shared" ref="AA9" si="20">($K$3-K9)/$K$3</f>
        <v>0.99999519035109519</v>
      </c>
      <c r="AB9" s="28">
        <f t="shared" ref="AB9" si="21">(SUM($M$3:$O$3)-SUM(M9:O9))/SUM($M$3:$O$3)</f>
        <v>-2.7246736169780392E-2</v>
      </c>
      <c r="AD9" t="s">
        <v>40</v>
      </c>
      <c r="AF9">
        <v>127</v>
      </c>
      <c r="AG9">
        <v>127</v>
      </c>
      <c r="AH9">
        <v>127</v>
      </c>
      <c r="AI9" s="8"/>
    </row>
    <row r="10" spans="1:35" x14ac:dyDescent="0.35">
      <c r="A10" s="38" t="s">
        <v>95</v>
      </c>
      <c r="B10" s="38" t="s">
        <v>95</v>
      </c>
      <c r="D10" t="s">
        <v>67</v>
      </c>
      <c r="E10">
        <f>E4</f>
        <v>2025</v>
      </c>
      <c r="F10">
        <v>801.11198727994326</v>
      </c>
      <c r="G10" t="s">
        <v>68</v>
      </c>
      <c r="H10">
        <v>292.32495992923566</v>
      </c>
      <c r="I10">
        <v>36.636387145056162</v>
      </c>
      <c r="J10" t="s">
        <v>68</v>
      </c>
      <c r="K10">
        <v>775.51553726551322</v>
      </c>
      <c r="L10">
        <v>0</v>
      </c>
      <c r="M10">
        <v>340.85024051781522</v>
      </c>
      <c r="N10">
        <v>0</v>
      </c>
      <c r="O10">
        <v>266.91556054547118</v>
      </c>
      <c r="P10" t="s">
        <v>68</v>
      </c>
      <c r="Q10">
        <v>958.15254801570757</v>
      </c>
      <c r="R10">
        <v>591.98575998289334</v>
      </c>
      <c r="S10" t="s">
        <v>68</v>
      </c>
      <c r="T10" t="s">
        <v>68</v>
      </c>
      <c r="U10">
        <v>24.811887231226031</v>
      </c>
      <c r="V10">
        <v>4088.3048679128619</v>
      </c>
      <c r="W10">
        <f t="shared" si="0"/>
        <v>4088.3048679128615</v>
      </c>
      <c r="X10" s="18">
        <f t="shared" si="4"/>
        <v>0.37916406874763448</v>
      </c>
      <c r="Y10" s="18">
        <f t="shared" si="5"/>
        <v>0.45962806487868413</v>
      </c>
      <c r="Z10" s="18">
        <f t="shared" si="6"/>
        <v>0.66164917171771864</v>
      </c>
      <c r="AA10" s="18">
        <f t="shared" si="7"/>
        <v>0.13735757812512434</v>
      </c>
      <c r="AB10" s="1">
        <f t="shared" si="8"/>
        <v>0.6210936402348588</v>
      </c>
      <c r="AD10" t="s">
        <v>41</v>
      </c>
      <c r="AF10">
        <v>75</v>
      </c>
      <c r="AG10">
        <v>172</v>
      </c>
      <c r="AH10">
        <v>198</v>
      </c>
      <c r="AI10" s="9"/>
    </row>
    <row r="11" spans="1:35" x14ac:dyDescent="0.35">
      <c r="A11" s="38"/>
      <c r="B11" s="38"/>
      <c r="D11"/>
      <c r="E11">
        <f>E5</f>
        <v>2030</v>
      </c>
      <c r="F11">
        <v>734.12299573288738</v>
      </c>
      <c r="G11" t="s">
        <v>68</v>
      </c>
      <c r="H11">
        <v>292.25584976195023</v>
      </c>
      <c r="I11">
        <v>38.886321110227875</v>
      </c>
      <c r="J11" t="s">
        <v>68</v>
      </c>
      <c r="K11">
        <v>482.02558513229843</v>
      </c>
      <c r="L11">
        <v>11.022377942124244</v>
      </c>
      <c r="M11" s="12">
        <v>400.22920897026228</v>
      </c>
      <c r="N11">
        <v>0</v>
      </c>
      <c r="O11">
        <v>266.0709710647206</v>
      </c>
      <c r="P11" t="s">
        <v>68</v>
      </c>
      <c r="Q11" s="12">
        <v>1344.4933236420097</v>
      </c>
      <c r="R11" s="12">
        <v>842.26988667393334</v>
      </c>
      <c r="S11" t="s">
        <v>68</v>
      </c>
      <c r="T11" t="s">
        <v>68</v>
      </c>
      <c r="U11">
        <v>31.357409660236993</v>
      </c>
      <c r="V11">
        <v>4442.7339296906512</v>
      </c>
      <c r="W11">
        <f t="shared" si="0"/>
        <v>4442.7339296906512</v>
      </c>
      <c r="X11" s="18">
        <f t="shared" si="4"/>
        <v>0.492211157571664</v>
      </c>
      <c r="Y11" s="18">
        <f t="shared" si="5"/>
        <v>0.56674683225142941</v>
      </c>
      <c r="Z11" s="28">
        <f t="shared" si="6"/>
        <v>0.7415272255011589</v>
      </c>
      <c r="AA11" s="18">
        <f t="shared" si="7"/>
        <v>0.46382026125439552</v>
      </c>
      <c r="AB11" s="1">
        <f t="shared" si="8"/>
        <v>0.58460088526497322</v>
      </c>
      <c r="AD11" t="s">
        <v>42</v>
      </c>
      <c r="AF11">
        <v>75</v>
      </c>
      <c r="AG11">
        <v>172</v>
      </c>
      <c r="AH11">
        <v>98</v>
      </c>
      <c r="AI11" s="10"/>
    </row>
    <row r="12" spans="1:35" x14ac:dyDescent="0.35">
      <c r="A12" s="38"/>
      <c r="B12" s="38"/>
      <c r="D12"/>
      <c r="E12">
        <f>E6</f>
        <v>2035</v>
      </c>
      <c r="F12">
        <v>665.36768951752731</v>
      </c>
      <c r="G12" t="s">
        <v>68</v>
      </c>
      <c r="H12">
        <v>291.72522241405909</v>
      </c>
      <c r="I12">
        <v>43.736392507917934</v>
      </c>
      <c r="J12" t="s">
        <v>68</v>
      </c>
      <c r="K12">
        <v>462.1726009751257</v>
      </c>
      <c r="L12">
        <v>20.035236944165355</v>
      </c>
      <c r="M12">
        <v>379.05431981537924</v>
      </c>
      <c r="N12">
        <v>0</v>
      </c>
      <c r="O12">
        <v>266.07252646942129</v>
      </c>
      <c r="P12" t="s">
        <v>68</v>
      </c>
      <c r="Q12">
        <v>1541.0665794274291</v>
      </c>
      <c r="R12">
        <v>899.87901652418759</v>
      </c>
      <c r="S12" t="s">
        <v>68</v>
      </c>
      <c r="T12" t="s">
        <v>68</v>
      </c>
      <c r="U12">
        <v>40.407464400033135</v>
      </c>
      <c r="V12">
        <v>4609.5170489952461</v>
      </c>
      <c r="W12">
        <f t="shared" si="0"/>
        <v>4609.5170489952461</v>
      </c>
      <c r="X12" s="18">
        <f t="shared" si="4"/>
        <v>0.52954475924623789</v>
      </c>
      <c r="Y12" s="18">
        <f t="shared" si="5"/>
        <v>0.60232062955028609</v>
      </c>
      <c r="Z12" s="18">
        <f t="shared" si="6"/>
        <v>0.75977972627277968</v>
      </c>
      <c r="AA12" s="18">
        <f t="shared" si="7"/>
        <v>0.48590366966059434</v>
      </c>
      <c r="AB12" s="28">
        <f t="shared" si="8"/>
        <v>0.59780121802693231</v>
      </c>
      <c r="AD12" t="s">
        <v>43</v>
      </c>
      <c r="AF12">
        <v>146</v>
      </c>
      <c r="AG12">
        <v>208</v>
      </c>
      <c r="AH12">
        <v>80</v>
      </c>
      <c r="AI12" s="11"/>
    </row>
    <row r="13" spans="1:35" x14ac:dyDescent="0.35">
      <c r="A13" s="38" t="s">
        <v>95</v>
      </c>
      <c r="B13" s="38" t="s">
        <v>95</v>
      </c>
      <c r="D13" t="s">
        <v>57</v>
      </c>
      <c r="E13">
        <f t="shared" ref="E13:E30" si="22">E10</f>
        <v>2025</v>
      </c>
      <c r="F13">
        <v>730.2017531606889</v>
      </c>
      <c r="G13">
        <v>0</v>
      </c>
      <c r="H13">
        <v>302.44845404034936</v>
      </c>
      <c r="I13">
        <v>40.533748658272039</v>
      </c>
      <c r="J13">
        <v>0</v>
      </c>
      <c r="K13">
        <v>512.76594314723923</v>
      </c>
      <c r="L13">
        <v>40.891629076272011</v>
      </c>
      <c r="M13">
        <v>1677.738367349024</v>
      </c>
      <c r="N13">
        <v>0</v>
      </c>
      <c r="O13">
        <v>79.46669919393392</v>
      </c>
      <c r="P13">
        <v>0</v>
      </c>
      <c r="Q13">
        <v>523.43616112551445</v>
      </c>
      <c r="R13">
        <v>285.64959221776837</v>
      </c>
      <c r="S13">
        <v>0</v>
      </c>
      <c r="T13">
        <v>0</v>
      </c>
      <c r="U13">
        <v>0</v>
      </c>
      <c r="V13">
        <v>4194.3272957229001</v>
      </c>
      <c r="W13">
        <f t="shared" si="0"/>
        <v>4193.1323479690618</v>
      </c>
      <c r="X13" s="18">
        <f t="shared" si="4"/>
        <v>0.1929549764235709</v>
      </c>
      <c r="Y13" s="18">
        <f t="shared" si="5"/>
        <v>0.27475115508813047</v>
      </c>
      <c r="Z13" s="18">
        <f t="shared" si="6"/>
        <v>0.45864551335002479</v>
      </c>
      <c r="AA13" s="18">
        <f t="shared" si="7"/>
        <v>0.42962631463043466</v>
      </c>
      <c r="AB13" s="1">
        <f t="shared" si="8"/>
        <v>-9.5514380637754276E-2</v>
      </c>
      <c r="AD13" t="s">
        <v>44</v>
      </c>
      <c r="AF13">
        <v>255</v>
      </c>
      <c r="AG13">
        <v>255</v>
      </c>
      <c r="AH13">
        <v>0</v>
      </c>
      <c r="AI13" s="12"/>
    </row>
    <row r="14" spans="1:35" x14ac:dyDescent="0.35">
      <c r="A14" s="38"/>
      <c r="B14" s="38"/>
      <c r="D14"/>
      <c r="E14">
        <f t="shared" si="22"/>
        <v>2030</v>
      </c>
      <c r="F14">
        <v>677.9494640645529</v>
      </c>
      <c r="G14">
        <v>0</v>
      </c>
      <c r="H14">
        <v>319.55456404809911</v>
      </c>
      <c r="I14">
        <v>40.349152724579035</v>
      </c>
      <c r="J14">
        <v>0</v>
      </c>
      <c r="K14">
        <v>198.30435250756994</v>
      </c>
      <c r="L14">
        <v>135.28232271866401</v>
      </c>
      <c r="M14" s="12">
        <v>1582.8259722245059</v>
      </c>
      <c r="N14">
        <v>0</v>
      </c>
      <c r="O14">
        <v>67.134729431833165</v>
      </c>
      <c r="P14">
        <v>0</v>
      </c>
      <c r="Q14" s="12">
        <v>890.32611025045185</v>
      </c>
      <c r="R14" s="12">
        <v>369.66026457638668</v>
      </c>
      <c r="S14">
        <v>0</v>
      </c>
      <c r="T14">
        <v>0</v>
      </c>
      <c r="U14">
        <v>0</v>
      </c>
      <c r="V14">
        <v>4295.4768508658699</v>
      </c>
      <c r="W14">
        <f t="shared" si="0"/>
        <v>4281.386932546643</v>
      </c>
      <c r="X14" s="18">
        <f t="shared" si="4"/>
        <v>0.29429397405045493</v>
      </c>
      <c r="Y14" s="18">
        <f t="shared" si="5"/>
        <v>0.3783563871056097</v>
      </c>
      <c r="Z14" s="28">
        <f t="shared" si="6"/>
        <v>0.56830226202784961</v>
      </c>
      <c r="AA14" s="18">
        <f t="shared" si="7"/>
        <v>0.7794167380338487</v>
      </c>
      <c r="AB14" s="1">
        <f t="shared" si="8"/>
        <v>-2.8653804025149061E-2</v>
      </c>
      <c r="AD14" t="s">
        <v>45</v>
      </c>
      <c r="AF14">
        <v>255</v>
      </c>
      <c r="AG14">
        <v>197</v>
      </c>
      <c r="AH14">
        <v>0</v>
      </c>
      <c r="AI14" s="13"/>
    </row>
    <row r="15" spans="1:35" x14ac:dyDescent="0.35">
      <c r="A15" s="38"/>
      <c r="B15" s="38"/>
      <c r="D15"/>
      <c r="E15">
        <f t="shared" si="22"/>
        <v>2035</v>
      </c>
      <c r="F15">
        <v>75.806939614127984</v>
      </c>
      <c r="G15">
        <v>0</v>
      </c>
      <c r="H15">
        <v>316.09579654330616</v>
      </c>
      <c r="I15">
        <v>40.342597297805028</v>
      </c>
      <c r="J15">
        <v>0</v>
      </c>
      <c r="K15">
        <v>143.31146876299007</v>
      </c>
      <c r="L15">
        <v>135.2823227172</v>
      </c>
      <c r="M15">
        <v>1582.2810371216201</v>
      </c>
      <c r="N15">
        <v>0</v>
      </c>
      <c r="O15">
        <v>71.717317725246573</v>
      </c>
      <c r="P15">
        <v>0</v>
      </c>
      <c r="Q15">
        <v>1368.2407705968026</v>
      </c>
      <c r="R15">
        <v>683.16086229657151</v>
      </c>
      <c r="S15">
        <v>0</v>
      </c>
      <c r="T15">
        <v>0</v>
      </c>
      <c r="U15">
        <v>0</v>
      </c>
      <c r="V15">
        <v>4422.2604568606403</v>
      </c>
      <c r="W15">
        <f t="shared" si="0"/>
        <v>4416.2391126756702</v>
      </c>
      <c r="X15" s="18">
        <f t="shared" si="4"/>
        <v>0.46451326129632725</v>
      </c>
      <c r="Y15" s="18">
        <f t="shared" si="5"/>
        <v>0.54522410705149638</v>
      </c>
      <c r="Z15" s="18">
        <f t="shared" si="6"/>
        <v>0.59302252940717248</v>
      </c>
      <c r="AA15" s="18">
        <f t="shared" si="7"/>
        <v>0.84058791016352608</v>
      </c>
      <c r="AB15" s="28">
        <f t="shared" si="8"/>
        <v>-3.1171044168869535E-2</v>
      </c>
      <c r="AD15" t="s">
        <v>46</v>
      </c>
      <c r="AF15">
        <v>119</v>
      </c>
      <c r="AG15">
        <v>147</v>
      </c>
      <c r="AH15">
        <v>60</v>
      </c>
      <c r="AI15" s="14"/>
    </row>
    <row r="16" spans="1:35" x14ac:dyDescent="0.35">
      <c r="A16" s="38" t="s">
        <v>95</v>
      </c>
      <c r="B16" s="38" t="s">
        <v>95</v>
      </c>
      <c r="D16" t="s">
        <v>58</v>
      </c>
      <c r="E16">
        <f t="shared" si="22"/>
        <v>2025</v>
      </c>
      <c r="F16">
        <v>800.28119577999996</v>
      </c>
      <c r="G16">
        <v>0</v>
      </c>
      <c r="H16">
        <v>286.49189586</v>
      </c>
      <c r="I16">
        <v>9.2388962800000005</v>
      </c>
      <c r="J16">
        <v>0</v>
      </c>
      <c r="K16">
        <v>702.0672283199998</v>
      </c>
      <c r="L16">
        <v>0</v>
      </c>
      <c r="M16">
        <v>1576.0262608200001</v>
      </c>
      <c r="N16">
        <v>0</v>
      </c>
      <c r="O16">
        <v>143.30567020000001</v>
      </c>
      <c r="P16">
        <v>0</v>
      </c>
      <c r="Q16">
        <v>602.15881506000005</v>
      </c>
      <c r="R16">
        <v>454.50869694000005</v>
      </c>
      <c r="S16">
        <v>0</v>
      </c>
      <c r="T16">
        <v>0</v>
      </c>
      <c r="U16">
        <v>23.691685620000005</v>
      </c>
      <c r="W16">
        <f t="shared" si="0"/>
        <v>4597.7703448799994</v>
      </c>
      <c r="X16" s="18">
        <f t="shared" si="4"/>
        <v>0.2298217250404182</v>
      </c>
      <c r="Y16" s="18">
        <f t="shared" si="5"/>
        <v>0.29414220430692206</v>
      </c>
      <c r="Z16" s="18">
        <f t="shared" si="6"/>
        <v>0.47335360887774025</v>
      </c>
      <c r="AA16" s="18">
        <f t="shared" si="7"/>
        <v>0.21905758807563983</v>
      </c>
      <c r="AB16" s="1">
        <f t="shared" si="8"/>
        <v>-7.1902700137157077E-2</v>
      </c>
      <c r="AD16" t="s">
        <v>47</v>
      </c>
      <c r="AF16">
        <v>230</v>
      </c>
      <c r="AG16">
        <v>224</v>
      </c>
      <c r="AH16">
        <v>236</v>
      </c>
      <c r="AI16" s="15"/>
    </row>
    <row r="17" spans="1:35" x14ac:dyDescent="0.35">
      <c r="A17" s="38"/>
      <c r="B17" s="38"/>
      <c r="D17"/>
      <c r="E17">
        <f t="shared" si="22"/>
        <v>2030</v>
      </c>
      <c r="F17">
        <v>797.51730467999982</v>
      </c>
      <c r="G17">
        <v>0</v>
      </c>
      <c r="H17">
        <v>286.49189586</v>
      </c>
      <c r="I17">
        <v>25.694465000000001</v>
      </c>
      <c r="J17">
        <v>0</v>
      </c>
      <c r="K17">
        <v>514.78374516000019</v>
      </c>
      <c r="L17">
        <v>133.80010704</v>
      </c>
      <c r="M17" s="12">
        <v>1873.1987207800003</v>
      </c>
      <c r="N17">
        <v>96.972299800000016</v>
      </c>
      <c r="O17">
        <v>148.09734070000002</v>
      </c>
      <c r="P17">
        <v>0</v>
      </c>
      <c r="Q17" s="12">
        <v>602.15881506000005</v>
      </c>
      <c r="R17" s="12">
        <v>476.16149204000004</v>
      </c>
      <c r="S17">
        <v>0</v>
      </c>
      <c r="T17">
        <v>0</v>
      </c>
      <c r="U17">
        <v>56.877823280000001</v>
      </c>
      <c r="W17">
        <f t="shared" si="0"/>
        <v>5011.7540094000005</v>
      </c>
      <c r="X17" s="18">
        <f t="shared" si="4"/>
        <v>0.21515826696152929</v>
      </c>
      <c r="Y17" s="18">
        <f t="shared" si="5"/>
        <v>0.27744910571268627</v>
      </c>
      <c r="Z17" s="28">
        <f t="shared" si="6"/>
        <v>0.49397360646924166</v>
      </c>
      <c r="AA17" s="18">
        <f t="shared" si="7"/>
        <v>0.42738181850945473</v>
      </c>
      <c r="AB17" s="1">
        <f t="shared" si="8"/>
        <v>-0.32061618533665842</v>
      </c>
      <c r="AD17" t="s">
        <v>48</v>
      </c>
      <c r="AF17">
        <v>217</v>
      </c>
      <c r="AG17">
        <v>150</v>
      </c>
      <c r="AH17">
        <v>148</v>
      </c>
      <c r="AI17" s="16"/>
    </row>
    <row r="18" spans="1:35" x14ac:dyDescent="0.35">
      <c r="A18" s="38"/>
      <c r="B18" s="38"/>
      <c r="D18"/>
      <c r="E18">
        <f t="shared" si="22"/>
        <v>2035</v>
      </c>
      <c r="F18">
        <v>797.51730467999982</v>
      </c>
      <c r="G18">
        <v>0</v>
      </c>
      <c r="H18">
        <v>286.49189586</v>
      </c>
      <c r="I18">
        <v>9.0222294400000003</v>
      </c>
      <c r="J18">
        <v>0</v>
      </c>
      <c r="K18">
        <v>203.29182930000005</v>
      </c>
      <c r="L18">
        <v>1285.9565843200003</v>
      </c>
      <c r="M18">
        <v>1283.4176934000002</v>
      </c>
      <c r="N18">
        <v>96.972299800000016</v>
      </c>
      <c r="O18">
        <v>143.73067054000001</v>
      </c>
      <c r="P18">
        <v>0</v>
      </c>
      <c r="Q18">
        <v>602.15881506000005</v>
      </c>
      <c r="R18">
        <v>497.8059538</v>
      </c>
      <c r="S18">
        <v>0</v>
      </c>
      <c r="T18">
        <v>0</v>
      </c>
      <c r="U18">
        <v>56.877823280000001</v>
      </c>
      <c r="W18">
        <f t="shared" si="0"/>
        <v>5263.2430994799997</v>
      </c>
      <c r="X18" s="18">
        <f t="shared" si="4"/>
        <v>0.20898992276618855</v>
      </c>
      <c r="Y18" s="18">
        <f t="shared" si="5"/>
        <v>0.26513669761859776</v>
      </c>
      <c r="Z18" s="18">
        <f t="shared" si="6"/>
        <v>0.69022137825990137</v>
      </c>
      <c r="AA18" s="18">
        <f t="shared" si="7"/>
        <v>0.77386893292547276</v>
      </c>
      <c r="AB18" s="28">
        <f t="shared" si="8"/>
        <v>4.9800084950124654E-2</v>
      </c>
      <c r="AD18" t="s">
        <v>49</v>
      </c>
      <c r="AF18">
        <v>197</v>
      </c>
      <c r="AG18">
        <v>224</v>
      </c>
      <c r="AH18">
        <v>180</v>
      </c>
    </row>
    <row r="19" spans="1:35" x14ac:dyDescent="0.35">
      <c r="A19" s="38" t="s">
        <v>95</v>
      </c>
      <c r="B19" s="38" t="s">
        <v>95</v>
      </c>
      <c r="D19" t="s">
        <v>59</v>
      </c>
      <c r="E19">
        <f t="shared" si="22"/>
        <v>2025</v>
      </c>
      <c r="F19">
        <v>781.76892099999998</v>
      </c>
      <c r="G19">
        <v>0</v>
      </c>
      <c r="H19">
        <v>298.68099999999998</v>
      </c>
      <c r="I19">
        <v>48.591290999999998</v>
      </c>
      <c r="J19">
        <v>0</v>
      </c>
      <c r="K19">
        <v>619.53832999999997</v>
      </c>
      <c r="L19">
        <v>0</v>
      </c>
      <c r="M19">
        <v>1360.635407</v>
      </c>
      <c r="N19">
        <v>0</v>
      </c>
      <c r="O19">
        <v>70.934889999999996</v>
      </c>
      <c r="P19">
        <v>0</v>
      </c>
      <c r="Q19">
        <v>544.97564</v>
      </c>
      <c r="R19">
        <v>310.59684499999997</v>
      </c>
      <c r="S19">
        <v>90.406441000000001</v>
      </c>
      <c r="T19">
        <v>0</v>
      </c>
      <c r="U19">
        <v>3.9597449999999998</v>
      </c>
      <c r="V19">
        <v>4107.0991210000002</v>
      </c>
      <c r="W19">
        <f t="shared" si="0"/>
        <v>4130.0885100000005</v>
      </c>
      <c r="X19" s="18">
        <f t="shared" si="4"/>
        <v>0.22904567873292375</v>
      </c>
      <c r="Y19" s="18">
        <f t="shared" si="5"/>
        <v>0.31312917722433986</v>
      </c>
      <c r="Z19" s="18">
        <f t="shared" si="6"/>
        <v>0.50337417175594612</v>
      </c>
      <c r="AA19" s="18">
        <f t="shared" si="7"/>
        <v>0.3108583648498332</v>
      </c>
      <c r="AB19" s="1">
        <f t="shared" si="8"/>
        <v>0.10749981483790524</v>
      </c>
      <c r="AD19" t="s">
        <v>50</v>
      </c>
      <c r="AF19">
        <v>239</v>
      </c>
      <c r="AG19">
        <v>113</v>
      </c>
      <c r="AH19">
        <v>224</v>
      </c>
    </row>
    <row r="20" spans="1:35" x14ac:dyDescent="0.35">
      <c r="A20" s="38"/>
      <c r="B20" s="38"/>
      <c r="D20"/>
      <c r="E20">
        <f t="shared" si="22"/>
        <v>2030</v>
      </c>
      <c r="F20">
        <v>754.86395300000004</v>
      </c>
      <c r="G20">
        <v>0</v>
      </c>
      <c r="H20">
        <v>285.11086999999998</v>
      </c>
      <c r="I20">
        <v>60.584315999999994</v>
      </c>
      <c r="J20">
        <v>0</v>
      </c>
      <c r="K20">
        <v>137.58805799999999</v>
      </c>
      <c r="L20">
        <v>0</v>
      </c>
      <c r="M20" s="12">
        <v>762.81127900000001</v>
      </c>
      <c r="N20">
        <v>0</v>
      </c>
      <c r="O20">
        <v>58.376089</v>
      </c>
      <c r="P20">
        <v>0</v>
      </c>
      <c r="Q20" s="12">
        <v>1232.7311100000002</v>
      </c>
      <c r="R20" s="12">
        <v>840.90923800000007</v>
      </c>
      <c r="S20">
        <v>163.24052399999999</v>
      </c>
      <c r="T20">
        <v>0</v>
      </c>
      <c r="U20">
        <v>3.8828450000000001</v>
      </c>
      <c r="V20">
        <v>4202.3701170000004</v>
      </c>
      <c r="W20">
        <f t="shared" si="0"/>
        <v>4300.0982819999999</v>
      </c>
      <c r="X20" s="18">
        <f t="shared" si="4"/>
        <v>0.52019296427792672</v>
      </c>
      <c r="Y20" s="18">
        <f t="shared" si="5"/>
        <v>0.60058535610930952</v>
      </c>
      <c r="Z20" s="28">
        <f t="shared" si="6"/>
        <v>0.77703406686926513</v>
      </c>
      <c r="AA20" s="18">
        <f t="shared" si="7"/>
        <v>0.84695432925472747</v>
      </c>
      <c r="AB20" s="1">
        <f t="shared" si="8"/>
        <v>0.48803780049875312</v>
      </c>
      <c r="AD20" t="s">
        <v>51</v>
      </c>
      <c r="AF20">
        <v>204</v>
      </c>
      <c r="AG20">
        <v>153</v>
      </c>
      <c r="AH20">
        <v>0</v>
      </c>
    </row>
    <row r="21" spans="1:35" x14ac:dyDescent="0.35">
      <c r="A21" s="38"/>
      <c r="B21" s="38"/>
      <c r="D21"/>
      <c r="E21">
        <f t="shared" si="22"/>
        <v>2035</v>
      </c>
      <c r="F21">
        <v>186.50744599999999</v>
      </c>
      <c r="G21">
        <v>0</v>
      </c>
      <c r="H21">
        <v>259.54174799999998</v>
      </c>
      <c r="I21">
        <v>70.479870000000005</v>
      </c>
      <c r="J21">
        <v>0</v>
      </c>
      <c r="K21">
        <v>204.843323</v>
      </c>
      <c r="L21">
        <v>0</v>
      </c>
      <c r="M21">
        <v>891.18502799999987</v>
      </c>
      <c r="N21">
        <v>0</v>
      </c>
      <c r="O21">
        <v>55.963816000000008</v>
      </c>
      <c r="P21">
        <v>0</v>
      </c>
      <c r="Q21">
        <v>1483.314087</v>
      </c>
      <c r="R21">
        <v>1212.7356159999999</v>
      </c>
      <c r="S21">
        <v>196.47010800000001</v>
      </c>
      <c r="T21">
        <v>0</v>
      </c>
      <c r="U21">
        <v>4.9458029999999997</v>
      </c>
      <c r="V21">
        <v>4434.4116210000002</v>
      </c>
      <c r="W21">
        <f t="shared" si="0"/>
        <v>4565.9868449999994</v>
      </c>
      <c r="X21" s="18">
        <f t="shared" si="4"/>
        <v>0.6334928043359267</v>
      </c>
      <c r="Y21" s="18">
        <f t="shared" si="5"/>
        <v>0.70577107170793885</v>
      </c>
      <c r="Z21" s="18">
        <f t="shared" si="6"/>
        <v>0.74770138283217069</v>
      </c>
      <c r="AA21" s="18">
        <f t="shared" si="7"/>
        <v>0.7721431334816462</v>
      </c>
      <c r="AB21" s="28">
        <f t="shared" si="8"/>
        <v>0.40950820199501259</v>
      </c>
      <c r="AD21" t="s">
        <v>52</v>
      </c>
      <c r="AF21">
        <v>164</v>
      </c>
      <c r="AG21">
        <v>64</v>
      </c>
      <c r="AH21">
        <v>220</v>
      </c>
    </row>
    <row r="22" spans="1:35" x14ac:dyDescent="0.35">
      <c r="A22" s="38" t="s">
        <v>95</v>
      </c>
      <c r="B22" s="38" t="s">
        <v>95</v>
      </c>
      <c r="D22" t="s">
        <v>97</v>
      </c>
      <c r="E22">
        <v>2025</v>
      </c>
      <c r="F22">
        <v>780.388206174316</v>
      </c>
      <c r="G22"/>
      <c r="H22">
        <v>299.54511644980101</v>
      </c>
      <c r="I22">
        <v>17.506666446266099</v>
      </c>
      <c r="K22">
        <v>623.06836753316804</v>
      </c>
      <c r="L22">
        <v>0</v>
      </c>
      <c r="M22">
        <v>1204.36936340332</v>
      </c>
      <c r="N22">
        <v>0</v>
      </c>
      <c r="O22">
        <v>63.875898847189703</v>
      </c>
      <c r="Q22">
        <v>679.179713776634</v>
      </c>
      <c r="R22">
        <v>380.29762834490202</v>
      </c>
      <c r="S22">
        <v>71.444208113373307</v>
      </c>
      <c r="U22">
        <v>105.38885763157</v>
      </c>
      <c r="V22">
        <v>4225.0640267205499</v>
      </c>
      <c r="W22">
        <f t="shared" ref="W22:W24" si="23">SUM(F22:U22)</f>
        <v>4225.0640267205399</v>
      </c>
      <c r="X22" s="18">
        <f t="shared" ref="X22:X24" si="24">SUM(Q22:S22)/SUM(F22:U22)</f>
        <v>0.26766968336636576</v>
      </c>
      <c r="Y22" s="18">
        <f t="shared" ref="Y22:Y24" si="25">SUM(H22,I22,J22,Q22,R22,S22)/SUM(F22:U22)</f>
        <v>0.34271038828608746</v>
      </c>
      <c r="Z22" s="18">
        <f t="shared" ref="Z22:Z24" si="26">SUM(F22,G22,H22,I22,L22,N22,Q22,R22,S22,U22)/SUM(F22:U22)</f>
        <v>0.55235858727288922</v>
      </c>
      <c r="AA22" s="18">
        <f t="shared" ref="AA22:AA24" si="27">($K$3-K22)/$K$3</f>
        <v>0.30693173800537482</v>
      </c>
      <c r="AB22" s="1">
        <f t="shared" ref="AB22:AB24" si="28">(SUM($M$3:$O$3)-SUM(M22:O22))/SUM($M$3:$O$3)</f>
        <v>0.209323402586964</v>
      </c>
    </row>
    <row r="23" spans="1:35" x14ac:dyDescent="0.35">
      <c r="A23" s="38"/>
      <c r="B23" s="38"/>
      <c r="D23"/>
      <c r="E23">
        <v>2030</v>
      </c>
      <c r="F23">
        <v>737.92305891596698</v>
      </c>
      <c r="G23"/>
      <c r="H23">
        <v>302.39761222474198</v>
      </c>
      <c r="I23">
        <v>16.181513907118202</v>
      </c>
      <c r="K23">
        <v>160.73282456261501</v>
      </c>
      <c r="L23">
        <v>3.6420185122442299</v>
      </c>
      <c r="M23" s="12">
        <v>612.19256062288002</v>
      </c>
      <c r="N23">
        <v>230.285780221832</v>
      </c>
      <c r="O23">
        <v>60.637857217885603</v>
      </c>
      <c r="Q23" s="12">
        <v>1264.1049452013399</v>
      </c>
      <c r="R23" s="12">
        <v>880.76775877291698</v>
      </c>
      <c r="S23">
        <v>126.987007298238</v>
      </c>
      <c r="U23">
        <v>105.03989706100199</v>
      </c>
      <c r="V23">
        <v>4500.8928345187896</v>
      </c>
      <c r="W23">
        <f t="shared" si="23"/>
        <v>4500.8928345187805</v>
      </c>
      <c r="X23" s="18">
        <f t="shared" si="24"/>
        <v>0.50475756584313214</v>
      </c>
      <c r="Y23" s="18">
        <f t="shared" si="25"/>
        <v>0.57553888364936279</v>
      </c>
      <c r="Z23" s="28">
        <f t="shared" si="26"/>
        <v>0.81480046891796276</v>
      </c>
      <c r="AA23" s="18">
        <f t="shared" si="27"/>
        <v>0.82120931639308681</v>
      </c>
      <c r="AB23" s="1">
        <f t="shared" si="28"/>
        <v>0.436959976270201</v>
      </c>
    </row>
    <row r="24" spans="1:35" x14ac:dyDescent="0.35">
      <c r="A24" s="38"/>
      <c r="B24" s="38"/>
      <c r="D24"/>
      <c r="E24">
        <v>2035</v>
      </c>
      <c r="F24">
        <v>722.79049493552498</v>
      </c>
      <c r="G24"/>
      <c r="H24">
        <v>303.60206871691202</v>
      </c>
      <c r="I24">
        <v>15.4849744114088</v>
      </c>
      <c r="K24">
        <v>102.46635098704699</v>
      </c>
      <c r="L24">
        <v>3.6420185122442299</v>
      </c>
      <c r="M24">
        <v>461.91376350195901</v>
      </c>
      <c r="N24">
        <v>230.10939656738501</v>
      </c>
      <c r="O24">
        <v>60.956513295225299</v>
      </c>
      <c r="Q24">
        <v>1504.27605732595</v>
      </c>
      <c r="R24">
        <v>1155.1153941646601</v>
      </c>
      <c r="S24">
        <v>194.387208019984</v>
      </c>
      <c r="U24">
        <v>75.521482337187607</v>
      </c>
      <c r="V24">
        <v>4830.2657227754999</v>
      </c>
      <c r="W24">
        <f t="shared" si="23"/>
        <v>4830.2657227754889</v>
      </c>
      <c r="X24" s="18">
        <f t="shared" si="24"/>
        <v>0.5908119394041953</v>
      </c>
      <c r="Y24" s="18">
        <f t="shared" si="25"/>
        <v>0.65687187511824385</v>
      </c>
      <c r="Z24" s="18">
        <f t="shared" si="26"/>
        <v>0.87053784125463995</v>
      </c>
      <c r="AA24" s="18">
        <f t="shared" si="27"/>
        <v>0.88602185652163845</v>
      </c>
      <c r="AB24" s="28">
        <f t="shared" si="28"/>
        <v>0.53056130089490694</v>
      </c>
    </row>
    <row r="25" spans="1:35" x14ac:dyDescent="0.35">
      <c r="A25" s="38" t="s">
        <v>95</v>
      </c>
      <c r="B25" s="38" t="s">
        <v>95</v>
      </c>
      <c r="D25" t="s">
        <v>60</v>
      </c>
      <c r="E25">
        <f>E19</f>
        <v>2025</v>
      </c>
      <c r="F25">
        <v>753.17563155618689</v>
      </c>
      <c r="G25">
        <v>29.611891711644681</v>
      </c>
      <c r="H25">
        <v>277.46045394919383</v>
      </c>
      <c r="I25">
        <v>60.185358930868347</v>
      </c>
      <c r="J25">
        <v>6.7976928946839488E-2</v>
      </c>
      <c r="K25">
        <v>896.43904243126622</v>
      </c>
      <c r="L25">
        <v>127.10584683986583</v>
      </c>
      <c r="M25">
        <v>977.25377473825915</v>
      </c>
      <c r="N25">
        <v>8.1243712009845126</v>
      </c>
      <c r="O25">
        <v>61.863953473149536</v>
      </c>
      <c r="Q25">
        <v>546.67348430405457</v>
      </c>
      <c r="R25">
        <v>288.54058697938672</v>
      </c>
      <c r="S25">
        <v>132.63676430670591</v>
      </c>
      <c r="T25">
        <v>5.5721445031698106E-7</v>
      </c>
      <c r="V25">
        <v>4093.1034079668066</v>
      </c>
      <c r="W25">
        <f t="shared" si="0"/>
        <v>4159.1391379077277</v>
      </c>
      <c r="X25" s="18">
        <f t="shared" si="4"/>
        <v>0.232704606289519</v>
      </c>
      <c r="Y25" s="18">
        <f t="shared" si="5"/>
        <v>0.31390260871530401</v>
      </c>
      <c r="Z25" s="18">
        <f t="shared" si="6"/>
        <v>0.53460928236640815</v>
      </c>
      <c r="AA25" s="18">
        <f t="shared" si="7"/>
        <v>2.8486736025959774E-3</v>
      </c>
      <c r="AB25" s="1">
        <f t="shared" si="8"/>
        <v>0.34710592305960525</v>
      </c>
    </row>
    <row r="26" spans="1:35" x14ac:dyDescent="0.35">
      <c r="A26" s="38"/>
      <c r="B26" s="38"/>
      <c r="D26"/>
      <c r="E26">
        <f>E20</f>
        <v>2030</v>
      </c>
      <c r="F26">
        <v>752.29839269113972</v>
      </c>
      <c r="G26">
        <v>29.646548074984498</v>
      </c>
      <c r="H26">
        <v>277.4283611946189</v>
      </c>
      <c r="I26">
        <v>56.563323830485466</v>
      </c>
      <c r="J26">
        <v>5.068942259158181</v>
      </c>
      <c r="K26">
        <v>464.65810118434644</v>
      </c>
      <c r="L26">
        <v>176.4432861855949</v>
      </c>
      <c r="M26" s="12">
        <v>1242.9234083217041</v>
      </c>
      <c r="N26">
        <v>0.55844040232428238</v>
      </c>
      <c r="O26">
        <v>79.704062644214375</v>
      </c>
      <c r="Q26" s="12">
        <v>627.44198336755585</v>
      </c>
      <c r="R26" s="12">
        <v>345.83569838629279</v>
      </c>
      <c r="S26">
        <v>202.69526428596157</v>
      </c>
      <c r="T26">
        <v>0.19437849324600931</v>
      </c>
      <c r="V26">
        <v>4125.365991489266</v>
      </c>
      <c r="W26">
        <f t="shared" si="0"/>
        <v>4261.4601913216275</v>
      </c>
      <c r="X26" s="18">
        <f t="shared" si="4"/>
        <v>0.27595539867641006</v>
      </c>
      <c r="Y26" s="18">
        <f t="shared" si="5"/>
        <v>0.35551982309007746</v>
      </c>
      <c r="Z26" s="28">
        <f t="shared" si="6"/>
        <v>0.57935805746744806</v>
      </c>
      <c r="AA26" s="18">
        <f t="shared" si="7"/>
        <v>0.48313893082942555</v>
      </c>
      <c r="AB26" s="1">
        <f t="shared" si="8"/>
        <v>0.17507112757590845</v>
      </c>
    </row>
    <row r="27" spans="1:35" x14ac:dyDescent="0.35">
      <c r="A27" s="38"/>
      <c r="B27" s="38"/>
      <c r="D27"/>
      <c r="E27">
        <f>E21</f>
        <v>2035</v>
      </c>
      <c r="F27">
        <v>732.51250661501888</v>
      </c>
      <c r="G27">
        <v>28.85956881661853</v>
      </c>
      <c r="H27">
        <v>305.91932385781001</v>
      </c>
      <c r="I27">
        <v>56.52504474330037</v>
      </c>
      <c r="J27">
        <v>5.0644337605240084</v>
      </c>
      <c r="K27">
        <v>150.99254530181562</v>
      </c>
      <c r="L27">
        <v>176.27757933654118</v>
      </c>
      <c r="M27">
        <v>831.28287918717933</v>
      </c>
      <c r="N27">
        <v>0.56098247543647528</v>
      </c>
      <c r="O27">
        <v>40.618502450867197</v>
      </c>
      <c r="Q27">
        <v>1368.0104339627267</v>
      </c>
      <c r="R27">
        <v>642.32010137163343</v>
      </c>
      <c r="S27">
        <v>253.89221631396563</v>
      </c>
      <c r="T27">
        <v>1.0458718565621824E-2</v>
      </c>
      <c r="V27">
        <v>4405.555428097764</v>
      </c>
      <c r="W27">
        <f t="shared" si="0"/>
        <v>4592.8465769120039</v>
      </c>
      <c r="X27" s="18">
        <f t="shared" si="4"/>
        <v>0.49298898052254858</v>
      </c>
      <c r="Y27" s="18">
        <f t="shared" si="5"/>
        <v>0.57300663323689827</v>
      </c>
      <c r="Z27" s="18">
        <f t="shared" si="6"/>
        <v>0.77618045754315046</v>
      </c>
      <c r="AA27" s="18">
        <f t="shared" si="7"/>
        <v>0.83204388731722401</v>
      </c>
      <c r="AB27" s="28">
        <f t="shared" si="8"/>
        <v>0.45607084531578362</v>
      </c>
    </row>
    <row r="28" spans="1:35" x14ac:dyDescent="0.35">
      <c r="A28" s="38" t="s">
        <v>95</v>
      </c>
      <c r="B28" s="38"/>
      <c r="D28" t="s">
        <v>61</v>
      </c>
      <c r="E28">
        <f t="shared" si="22"/>
        <v>2025</v>
      </c>
      <c r="F28">
        <v>800</v>
      </c>
      <c r="G28">
        <v>0</v>
      </c>
      <c r="H28">
        <v>303</v>
      </c>
      <c r="I28">
        <v>45</v>
      </c>
      <c r="J28">
        <v>0</v>
      </c>
      <c r="K28">
        <v>1051.5</v>
      </c>
      <c r="L28">
        <v>0</v>
      </c>
      <c r="M28">
        <v>852</v>
      </c>
      <c r="N28">
        <v>5</v>
      </c>
      <c r="O28">
        <v>87.5</v>
      </c>
      <c r="P28">
        <v>0</v>
      </c>
      <c r="Q28">
        <v>871</v>
      </c>
      <c r="R28">
        <v>313.5</v>
      </c>
      <c r="S28">
        <v>129.5</v>
      </c>
      <c r="T28">
        <v>0</v>
      </c>
      <c r="U28">
        <v>1</v>
      </c>
      <c r="V28">
        <v>4629.5</v>
      </c>
      <c r="W28">
        <f t="shared" si="0"/>
        <v>4459</v>
      </c>
      <c r="X28" s="18">
        <f t="shared" si="4"/>
        <v>0.29468490692980487</v>
      </c>
      <c r="Y28" s="18">
        <f t="shared" si="5"/>
        <v>0.37272931150482169</v>
      </c>
      <c r="Z28" s="18">
        <f t="shared" si="6"/>
        <v>0.55348732899753306</v>
      </c>
      <c r="AA28" s="18">
        <f t="shared" si="7"/>
        <v>-0.1696329254727475</v>
      </c>
      <c r="AB28" s="1">
        <f t="shared" si="8"/>
        <v>0.41115960099750626</v>
      </c>
    </row>
    <row r="29" spans="1:35" x14ac:dyDescent="0.35">
      <c r="D29"/>
      <c r="E29">
        <f t="shared" si="22"/>
        <v>2030</v>
      </c>
      <c r="F29">
        <v>790</v>
      </c>
      <c r="G29">
        <v>4</v>
      </c>
      <c r="H29">
        <v>293</v>
      </c>
      <c r="I29">
        <v>32</v>
      </c>
      <c r="J29">
        <v>0</v>
      </c>
      <c r="K29">
        <v>433</v>
      </c>
      <c r="L29">
        <v>0</v>
      </c>
      <c r="M29" s="12">
        <v>697</v>
      </c>
      <c r="N29">
        <v>5</v>
      </c>
      <c r="O29">
        <v>5</v>
      </c>
      <c r="P29">
        <v>0</v>
      </c>
      <c r="Q29" s="12">
        <v>1732</v>
      </c>
      <c r="R29" s="12">
        <v>954</v>
      </c>
      <c r="S29">
        <v>185</v>
      </c>
      <c r="T29">
        <v>0</v>
      </c>
      <c r="U29">
        <v>0</v>
      </c>
      <c r="V29">
        <v>5631</v>
      </c>
      <c r="W29">
        <f t="shared" si="0"/>
        <v>5130</v>
      </c>
      <c r="X29" s="18">
        <f t="shared" si="4"/>
        <v>0.55964912280701751</v>
      </c>
      <c r="Y29" s="18">
        <f t="shared" si="5"/>
        <v>0.62300194931773878</v>
      </c>
      <c r="Z29" s="28">
        <f t="shared" si="6"/>
        <v>0.77875243664717353</v>
      </c>
      <c r="AA29" s="18">
        <f t="shared" si="7"/>
        <v>0.51835372636262511</v>
      </c>
      <c r="AB29" s="1">
        <f t="shared" si="8"/>
        <v>0.55922693266832912</v>
      </c>
    </row>
    <row r="30" spans="1:35" x14ac:dyDescent="0.35">
      <c r="D30"/>
      <c r="E30">
        <f t="shared" si="22"/>
        <v>2035</v>
      </c>
      <c r="F30">
        <v>714</v>
      </c>
      <c r="G30">
        <v>4</v>
      </c>
      <c r="H30">
        <v>270</v>
      </c>
      <c r="I30">
        <v>31</v>
      </c>
      <c r="J30">
        <v>0</v>
      </c>
      <c r="K30">
        <v>214</v>
      </c>
      <c r="L30">
        <v>0</v>
      </c>
      <c r="M30">
        <v>355</v>
      </c>
      <c r="N30">
        <v>2</v>
      </c>
      <c r="O30">
        <v>5</v>
      </c>
      <c r="P30">
        <v>0</v>
      </c>
      <c r="Q30">
        <v>2234</v>
      </c>
      <c r="R30">
        <v>2384</v>
      </c>
      <c r="S30">
        <v>162</v>
      </c>
      <c r="T30">
        <v>0</v>
      </c>
      <c r="U30">
        <v>0</v>
      </c>
      <c r="V30">
        <v>7569</v>
      </c>
      <c r="W30">
        <f t="shared" si="0"/>
        <v>6375</v>
      </c>
      <c r="X30" s="18">
        <f t="shared" si="4"/>
        <v>0.74980392156862741</v>
      </c>
      <c r="Y30" s="18">
        <f t="shared" si="5"/>
        <v>0.7970196078431373</v>
      </c>
      <c r="Z30" s="18">
        <f t="shared" si="6"/>
        <v>0.90996078431372551</v>
      </c>
      <c r="AA30" s="18">
        <f t="shared" si="7"/>
        <v>0.76195773081201335</v>
      </c>
      <c r="AB30" s="28">
        <f>(SUM($M$3:$O$3)-SUM(M30:O30))/SUM($M$3:$O$3)</f>
        <v>0.77431421446384041</v>
      </c>
    </row>
    <row r="31" spans="1:35" x14ac:dyDescent="0.35">
      <c r="D31"/>
      <c r="E31"/>
      <c r="F31"/>
      <c r="G31"/>
      <c r="X31" s="18"/>
      <c r="Y31" s="18"/>
    </row>
    <row r="32" spans="1:35" x14ac:dyDescent="0.35">
      <c r="D32"/>
      <c r="E32"/>
      <c r="F32"/>
      <c r="G32"/>
      <c r="W32" s="31">
        <v>2030</v>
      </c>
    </row>
    <row r="33" spans="1:28" x14ac:dyDescent="0.35">
      <c r="D33"/>
      <c r="E33"/>
      <c r="F33"/>
      <c r="G33"/>
      <c r="W33" s="1" t="s">
        <v>99</v>
      </c>
      <c r="X33" s="19">
        <f t="shared" ref="X33:Y33" si="29">MIN(X5,X8,X11,X14,X17,X20,X23,X26,X29)</f>
        <v>0.21515826696152929</v>
      </c>
      <c r="Y33" s="19">
        <f t="shared" si="29"/>
        <v>0.27744910571268627</v>
      </c>
      <c r="Z33" s="32">
        <f>MIN(Z5,Z8,Z11,Z14,Z17,Z20,Z23,Z26,Z29)</f>
        <v>0.49397360646924166</v>
      </c>
      <c r="AA33" s="32">
        <f t="shared" ref="AA33:AB33" si="30">MIN(AA5,AA8,AA11,AA14,AA17,AA20,AA23,AA26,AA29)</f>
        <v>0.42738181850945473</v>
      </c>
      <c r="AB33" s="19">
        <f t="shared" si="30"/>
        <v>-0.32061618533665842</v>
      </c>
    </row>
    <row r="34" spans="1:28" x14ac:dyDescent="0.35">
      <c r="D34"/>
      <c r="E34"/>
      <c r="F34"/>
      <c r="G34"/>
      <c r="W34" s="1" t="s">
        <v>100</v>
      </c>
      <c r="X34" s="19">
        <f t="shared" ref="X34:Y34" si="31">MAX(X5,X8,X11,X14,X17,X20,X23,X26,X29)</f>
        <v>0.55964912280701751</v>
      </c>
      <c r="Y34" s="19">
        <f t="shared" si="31"/>
        <v>0.62300194931773878</v>
      </c>
      <c r="Z34" s="32">
        <f>MAX(Z5,Z8,Z11,Z14,Z17,Z20,Z23,Z26,Z29)</f>
        <v>0.81480046891796276</v>
      </c>
      <c r="AA34" s="32">
        <f t="shared" ref="AA34:AB34" si="32">MAX(AA5,AA8,AA11,AA14,AA17,AA20,AA23,AA26,AA29)</f>
        <v>0.84695432925472747</v>
      </c>
      <c r="AB34" s="19">
        <f t="shared" si="32"/>
        <v>0.58460088526497322</v>
      </c>
    </row>
    <row r="35" spans="1:28" x14ac:dyDescent="0.35">
      <c r="D35"/>
      <c r="E35"/>
      <c r="F35"/>
      <c r="G35"/>
      <c r="W35" t="s">
        <v>104</v>
      </c>
      <c r="X35" s="19">
        <f t="shared" ref="X35:Y35" si="33">AVERAGE(X5,X8,X11,X14,X17,X20,X23,X26,X29)</f>
        <v>0.42273015823398119</v>
      </c>
      <c r="Y35" s="19">
        <f t="shared" si="33"/>
        <v>0.49365695108438562</v>
      </c>
      <c r="Z35" s="32">
        <f>AVERAGE(Z5,Z8,Z11,Z14,Z17,Z20,Z23,Z26,Z29)</f>
        <v>0.6916689046919825</v>
      </c>
      <c r="AA35" s="19">
        <f t="shared" ref="AA35:AB35" si="34">AVERAGE(AA5,AA8,AA11,AA14,AA17,AA20,AA23,AA26,AA29)</f>
        <v>0.65404122051933655</v>
      </c>
      <c r="AB35" s="19">
        <f t="shared" si="34"/>
        <v>0.24577747753203882</v>
      </c>
    </row>
    <row r="36" spans="1:28" x14ac:dyDescent="0.35">
      <c r="D36"/>
      <c r="E36"/>
      <c r="F36"/>
      <c r="G36"/>
    </row>
    <row r="37" spans="1:28" x14ac:dyDescent="0.35">
      <c r="D37"/>
      <c r="E37"/>
      <c r="F37"/>
      <c r="G37"/>
    </row>
    <row r="38" spans="1:28" x14ac:dyDescent="0.35">
      <c r="A38" s="17"/>
      <c r="D38"/>
      <c r="E38"/>
      <c r="F38"/>
      <c r="G38"/>
    </row>
    <row r="39" spans="1:28" x14ac:dyDescent="0.35">
      <c r="A39" s="17"/>
      <c r="D39"/>
      <c r="E39"/>
      <c r="F39"/>
      <c r="G39"/>
    </row>
    <row r="40" spans="1:28" x14ac:dyDescent="0.35">
      <c r="A40" s="17"/>
      <c r="D40"/>
      <c r="E40"/>
      <c r="F40"/>
      <c r="G40"/>
    </row>
    <row r="41" spans="1:28" x14ac:dyDescent="0.35">
      <c r="D41"/>
      <c r="E41"/>
      <c r="F41"/>
      <c r="G41"/>
    </row>
    <row r="42" spans="1:28" x14ac:dyDescent="0.35">
      <c r="A42" s="17"/>
      <c r="D42"/>
      <c r="E42"/>
      <c r="F42"/>
      <c r="G42"/>
    </row>
    <row r="43" spans="1:28" x14ac:dyDescent="0.35">
      <c r="A43" s="17"/>
      <c r="D43"/>
      <c r="E43"/>
      <c r="F43"/>
      <c r="G43"/>
    </row>
    <row r="44" spans="1:28" x14ac:dyDescent="0.35">
      <c r="A44" s="17"/>
      <c r="D44"/>
      <c r="E44"/>
      <c r="F44"/>
      <c r="G44"/>
    </row>
    <row r="45" spans="1:28" x14ac:dyDescent="0.35">
      <c r="A45" s="17"/>
      <c r="D45"/>
      <c r="E45"/>
      <c r="F45"/>
      <c r="G45"/>
    </row>
    <row r="46" spans="1:28" x14ac:dyDescent="0.35">
      <c r="D46"/>
      <c r="E46"/>
      <c r="F46"/>
      <c r="G46"/>
    </row>
    <row r="47" spans="1:28" x14ac:dyDescent="0.35">
      <c r="D47"/>
      <c r="E47"/>
      <c r="F47"/>
      <c r="G47"/>
    </row>
    <row r="48" spans="1:28" x14ac:dyDescent="0.35">
      <c r="D48"/>
      <c r="E48"/>
      <c r="F48"/>
      <c r="G48"/>
    </row>
    <row r="49" spans="4:7" x14ac:dyDescent="0.35">
      <c r="D49"/>
      <c r="E49"/>
      <c r="F49"/>
      <c r="G49"/>
    </row>
    <row r="50" spans="4:7" x14ac:dyDescent="0.35">
      <c r="D50"/>
      <c r="E50"/>
      <c r="F50"/>
      <c r="G50"/>
    </row>
    <row r="51" spans="4:7" x14ac:dyDescent="0.35">
      <c r="D51"/>
      <c r="E51"/>
      <c r="F51"/>
      <c r="G51"/>
    </row>
    <row r="52" spans="4:7" x14ac:dyDescent="0.35">
      <c r="D52"/>
      <c r="E52"/>
      <c r="F52"/>
      <c r="G52"/>
    </row>
    <row r="53" spans="4:7" x14ac:dyDescent="0.35">
      <c r="D53"/>
      <c r="E53"/>
      <c r="F53"/>
      <c r="G53"/>
    </row>
    <row r="54" spans="4:7" x14ac:dyDescent="0.35">
      <c r="D54"/>
      <c r="E54"/>
      <c r="F54"/>
      <c r="G54"/>
    </row>
    <row r="55" spans="4:7" x14ac:dyDescent="0.35">
      <c r="D55"/>
      <c r="E55"/>
      <c r="F55"/>
      <c r="G55"/>
    </row>
    <row r="56" spans="4:7" x14ac:dyDescent="0.35">
      <c r="D56"/>
      <c r="E56"/>
      <c r="F56"/>
      <c r="G56"/>
    </row>
    <row r="57" spans="4:7" x14ac:dyDescent="0.35">
      <c r="D57"/>
      <c r="E57"/>
      <c r="F57"/>
      <c r="G57"/>
    </row>
    <row r="58" spans="4:7" x14ac:dyDescent="0.35">
      <c r="D58"/>
      <c r="E58"/>
      <c r="F58"/>
      <c r="G58"/>
    </row>
    <row r="59" spans="4:7" x14ac:dyDescent="0.35">
      <c r="D59"/>
      <c r="E59"/>
      <c r="F59"/>
      <c r="G59"/>
    </row>
    <row r="60" spans="4:7" x14ac:dyDescent="0.35">
      <c r="D60"/>
      <c r="E60"/>
      <c r="F60"/>
      <c r="G60"/>
    </row>
    <row r="61" spans="4:7" x14ac:dyDescent="0.35">
      <c r="D61"/>
      <c r="E61"/>
      <c r="F61"/>
      <c r="G61"/>
    </row>
    <row r="62" spans="4:7" x14ac:dyDescent="0.35">
      <c r="D62"/>
      <c r="E62"/>
      <c r="F62"/>
      <c r="G62"/>
    </row>
    <row r="63" spans="4:7" x14ac:dyDescent="0.35">
      <c r="D63"/>
      <c r="E63"/>
      <c r="F63"/>
      <c r="G63"/>
    </row>
    <row r="64" spans="4:7" x14ac:dyDescent="0.35">
      <c r="F64" s="29" t="s">
        <v>102</v>
      </c>
      <c r="G64" s="29" t="s">
        <v>103</v>
      </c>
    </row>
    <row r="65" spans="4:7" x14ac:dyDescent="0.35">
      <c r="D65" s="29">
        <f>D3</f>
        <v>2021</v>
      </c>
      <c r="F65" s="30">
        <f>Z3</f>
        <v>0.39773820981713187</v>
      </c>
      <c r="G65" s="30">
        <f>1-F65</f>
        <v>0.60226179018286818</v>
      </c>
    </row>
    <row r="66" spans="4:7" x14ac:dyDescent="0.35">
      <c r="D66" s="29" t="str">
        <f t="shared" ref="D66:E66" si="35">D4</f>
        <v>EPS-EI</v>
      </c>
      <c r="E66" s="29">
        <f t="shared" si="35"/>
        <v>2025</v>
      </c>
      <c r="F66" s="30">
        <f t="shared" ref="F66:F92" si="36">Z4</f>
        <v>0.52255751699608533</v>
      </c>
      <c r="G66" s="30">
        <f t="shared" ref="G66:G92" si="37">1-F66</f>
        <v>0.47744248300391467</v>
      </c>
    </row>
    <row r="67" spans="4:7" x14ac:dyDescent="0.35">
      <c r="E67" s="29">
        <f t="shared" ref="E67" si="38">E5</f>
        <v>2030</v>
      </c>
      <c r="F67" s="30">
        <f t="shared" si="36"/>
        <v>0.75905918208954448</v>
      </c>
      <c r="G67" s="30">
        <f t="shared" si="37"/>
        <v>0.24094081791045552</v>
      </c>
    </row>
    <row r="68" spans="4:7" x14ac:dyDescent="0.35">
      <c r="E68" s="29">
        <f t="shared" ref="E68" si="39">E6</f>
        <v>2035</v>
      </c>
      <c r="F68" s="30">
        <f t="shared" si="36"/>
        <v>0.86276072011759664</v>
      </c>
      <c r="G68" s="30">
        <f t="shared" si="37"/>
        <v>0.13723927988240336</v>
      </c>
    </row>
    <row r="69" spans="4:7" x14ac:dyDescent="0.35">
      <c r="D69" s="29" t="str">
        <f t="shared" ref="D69:E69" si="40">D7</f>
        <v>GCAM-CGS</v>
      </c>
      <c r="E69" s="29">
        <f t="shared" si="40"/>
        <v>2025</v>
      </c>
      <c r="F69" s="30">
        <f t="shared" si="36"/>
        <v>0.57661600052245943</v>
      </c>
      <c r="G69" s="30">
        <f t="shared" si="37"/>
        <v>0.42338399947754057</v>
      </c>
    </row>
    <row r="70" spans="4:7" x14ac:dyDescent="0.35">
      <c r="E70" s="29">
        <f t="shared" ref="E70" si="41">E8</f>
        <v>2030</v>
      </c>
      <c r="F70" s="30">
        <f t="shared" si="36"/>
        <v>0.71221283623819898</v>
      </c>
      <c r="G70" s="30">
        <f t="shared" si="37"/>
        <v>0.28778716376180102</v>
      </c>
    </row>
    <row r="71" spans="4:7" x14ac:dyDescent="0.35">
      <c r="E71" s="29">
        <f t="shared" ref="E71" si="42">E9</f>
        <v>2035</v>
      </c>
      <c r="F71" s="30">
        <f t="shared" ref="F71" si="43">Z9</f>
        <v>0.77220860514072831</v>
      </c>
      <c r="G71" s="30">
        <f t="shared" ref="G71" si="44">1-F71</f>
        <v>0.22779139485927169</v>
      </c>
    </row>
    <row r="72" spans="4:7" x14ac:dyDescent="0.35">
      <c r="D72" s="29" t="str">
        <f t="shared" ref="D72:E72" si="45">D10</f>
        <v>Haiku-RFF</v>
      </c>
      <c r="E72" s="29">
        <f t="shared" si="45"/>
        <v>2025</v>
      </c>
      <c r="F72" s="30">
        <f t="shared" si="36"/>
        <v>0.66164917171771864</v>
      </c>
      <c r="G72" s="30">
        <f t="shared" si="37"/>
        <v>0.33835082828228136</v>
      </c>
    </row>
    <row r="73" spans="4:7" x14ac:dyDescent="0.35">
      <c r="E73" s="29">
        <f t="shared" ref="E73" si="46">E11</f>
        <v>2030</v>
      </c>
      <c r="F73" s="30">
        <f t="shared" si="36"/>
        <v>0.7415272255011589</v>
      </c>
      <c r="G73" s="30">
        <f t="shared" si="37"/>
        <v>0.2584727744988411</v>
      </c>
    </row>
    <row r="74" spans="4:7" x14ac:dyDescent="0.35">
      <c r="E74" s="29">
        <f t="shared" ref="E74" si="47">E12</f>
        <v>2035</v>
      </c>
      <c r="F74" s="30">
        <f t="shared" si="36"/>
        <v>0.75977972627277968</v>
      </c>
      <c r="G74" s="30">
        <f t="shared" si="37"/>
        <v>0.24022027372722032</v>
      </c>
    </row>
    <row r="75" spans="4:7" x14ac:dyDescent="0.35">
      <c r="D75" s="29" t="str">
        <f t="shared" ref="D75:E75" si="48">D13</f>
        <v>IPM-NRDC</v>
      </c>
      <c r="E75" s="29">
        <f t="shared" si="48"/>
        <v>2025</v>
      </c>
      <c r="F75" s="30">
        <f t="shared" si="36"/>
        <v>0.45864551335002479</v>
      </c>
      <c r="G75" s="30">
        <f t="shared" si="37"/>
        <v>0.54135448664997521</v>
      </c>
    </row>
    <row r="76" spans="4:7" x14ac:dyDescent="0.35">
      <c r="E76" s="29">
        <f t="shared" ref="E76" si="49">E14</f>
        <v>2030</v>
      </c>
      <c r="F76" s="30">
        <f t="shared" si="36"/>
        <v>0.56830226202784961</v>
      </c>
      <c r="G76" s="30">
        <f t="shared" si="37"/>
        <v>0.43169773797215039</v>
      </c>
    </row>
    <row r="77" spans="4:7" x14ac:dyDescent="0.35">
      <c r="E77" s="29">
        <f t="shared" ref="E77" si="50">E15</f>
        <v>2035</v>
      </c>
      <c r="F77" s="30">
        <f t="shared" si="36"/>
        <v>0.59302252940717248</v>
      </c>
      <c r="G77" s="30">
        <f t="shared" si="37"/>
        <v>0.40697747059282752</v>
      </c>
    </row>
    <row r="78" spans="4:7" x14ac:dyDescent="0.35">
      <c r="D78" s="29" t="str">
        <f t="shared" ref="D78:E78" si="51">D16</f>
        <v>MARKAL-NETL</v>
      </c>
      <c r="E78" s="29">
        <f t="shared" si="51"/>
        <v>2025</v>
      </c>
      <c r="F78" s="30">
        <f t="shared" si="36"/>
        <v>0.47335360887774025</v>
      </c>
      <c r="G78" s="30">
        <f t="shared" si="37"/>
        <v>0.52664639112225975</v>
      </c>
    </row>
    <row r="79" spans="4:7" x14ac:dyDescent="0.35">
      <c r="E79" s="29">
        <f t="shared" ref="E79" si="52">E17</f>
        <v>2030</v>
      </c>
      <c r="F79" s="30">
        <f t="shared" si="36"/>
        <v>0.49397360646924166</v>
      </c>
      <c r="G79" s="30">
        <f t="shared" si="37"/>
        <v>0.50602639353075829</v>
      </c>
    </row>
    <row r="80" spans="4:7" x14ac:dyDescent="0.35">
      <c r="E80" s="29">
        <f t="shared" ref="E80" si="53">E18</f>
        <v>2035</v>
      </c>
      <c r="F80" s="30">
        <f t="shared" si="36"/>
        <v>0.69022137825990137</v>
      </c>
      <c r="G80" s="30">
        <f t="shared" si="37"/>
        <v>0.30977862174009863</v>
      </c>
    </row>
    <row r="81" spans="4:7" x14ac:dyDescent="0.35">
      <c r="D81" s="29" t="str">
        <f t="shared" ref="D81:E81" si="54">D19</f>
        <v>NEMS-RHG</v>
      </c>
      <c r="E81" s="29">
        <f t="shared" si="54"/>
        <v>2025</v>
      </c>
      <c r="F81" s="30">
        <f t="shared" si="36"/>
        <v>0.50337417175594612</v>
      </c>
      <c r="G81" s="30">
        <f t="shared" si="37"/>
        <v>0.49662582824405388</v>
      </c>
    </row>
    <row r="82" spans="4:7" x14ac:dyDescent="0.35">
      <c r="E82" s="29">
        <f t="shared" ref="E82" si="55">E20</f>
        <v>2030</v>
      </c>
      <c r="F82" s="30">
        <f t="shared" si="36"/>
        <v>0.77703406686926513</v>
      </c>
      <c r="G82" s="30">
        <f t="shared" si="37"/>
        <v>0.22296593313073487</v>
      </c>
    </row>
    <row r="83" spans="4:7" x14ac:dyDescent="0.35">
      <c r="E83" s="29">
        <f t="shared" ref="E83" si="56">E21</f>
        <v>2035</v>
      </c>
      <c r="F83" s="30">
        <f t="shared" si="36"/>
        <v>0.74770138283217069</v>
      </c>
      <c r="G83" s="30">
        <f t="shared" si="37"/>
        <v>0.25229861716782931</v>
      </c>
    </row>
    <row r="84" spans="4:7" x14ac:dyDescent="0.35">
      <c r="D84" s="29" t="str">
        <f t="shared" ref="D84:E84" si="57">D22</f>
        <v>ReEDS-NREL</v>
      </c>
      <c r="E84" s="29">
        <f t="shared" si="57"/>
        <v>2025</v>
      </c>
      <c r="F84" s="30">
        <f t="shared" si="36"/>
        <v>0.55235858727288922</v>
      </c>
      <c r="G84" s="30">
        <f t="shared" si="37"/>
        <v>0.44764141272711078</v>
      </c>
    </row>
    <row r="85" spans="4:7" x14ac:dyDescent="0.35">
      <c r="E85" s="29">
        <f t="shared" ref="E85" si="58">E23</f>
        <v>2030</v>
      </c>
      <c r="F85" s="30">
        <f t="shared" si="36"/>
        <v>0.81480046891796276</v>
      </c>
      <c r="G85" s="30">
        <f t="shared" si="37"/>
        <v>0.18519953108203724</v>
      </c>
    </row>
    <row r="86" spans="4:7" x14ac:dyDescent="0.35">
      <c r="E86" s="29">
        <f t="shared" ref="E86" si="59">E24</f>
        <v>2035</v>
      </c>
      <c r="F86" s="30">
        <f t="shared" si="36"/>
        <v>0.87053784125463995</v>
      </c>
      <c r="G86" s="30">
        <f t="shared" si="37"/>
        <v>0.12946215874536005</v>
      </c>
    </row>
    <row r="87" spans="4:7" x14ac:dyDescent="0.35">
      <c r="D87" s="29" t="str">
        <f t="shared" ref="D87:E87" si="60">D25</f>
        <v>REGEN-EPRI</v>
      </c>
      <c r="E87" s="29">
        <f t="shared" si="60"/>
        <v>2025</v>
      </c>
      <c r="F87" s="30">
        <f t="shared" si="36"/>
        <v>0.53460928236640815</v>
      </c>
      <c r="G87" s="30">
        <f t="shared" si="37"/>
        <v>0.46539071763359185</v>
      </c>
    </row>
    <row r="88" spans="4:7" x14ac:dyDescent="0.35">
      <c r="E88" s="29">
        <f t="shared" ref="E88" si="61">E26</f>
        <v>2030</v>
      </c>
      <c r="F88" s="30">
        <f t="shared" si="36"/>
        <v>0.57935805746744806</v>
      </c>
      <c r="G88" s="30">
        <f t="shared" si="37"/>
        <v>0.42064194253255194</v>
      </c>
    </row>
    <row r="89" spans="4:7" x14ac:dyDescent="0.35">
      <c r="E89" s="29">
        <f t="shared" ref="E89" si="62">E27</f>
        <v>2035</v>
      </c>
      <c r="F89" s="30">
        <f t="shared" si="36"/>
        <v>0.77618045754315046</v>
      </c>
      <c r="G89" s="30">
        <f t="shared" si="37"/>
        <v>0.22381954245684954</v>
      </c>
    </row>
    <row r="90" spans="4:7" x14ac:dyDescent="0.35">
      <c r="D90" s="29" t="str">
        <f t="shared" ref="D90:E90" si="63">D28</f>
        <v>RIO-REPEAT</v>
      </c>
      <c r="E90" s="29">
        <f t="shared" si="63"/>
        <v>2025</v>
      </c>
      <c r="F90" s="30">
        <f t="shared" si="36"/>
        <v>0.55348732899753306</v>
      </c>
      <c r="G90" s="30">
        <f t="shared" si="37"/>
        <v>0.44651267100246694</v>
      </c>
    </row>
    <row r="91" spans="4:7" x14ac:dyDescent="0.35">
      <c r="E91" s="29">
        <f t="shared" ref="E91" si="64">E29</f>
        <v>2030</v>
      </c>
      <c r="F91" s="30">
        <f t="shared" si="36"/>
        <v>0.77875243664717353</v>
      </c>
      <c r="G91" s="30">
        <f t="shared" si="37"/>
        <v>0.22124756335282647</v>
      </c>
    </row>
    <row r="92" spans="4:7" x14ac:dyDescent="0.35">
      <c r="E92" s="29">
        <f t="shared" ref="E92" si="65">E30</f>
        <v>2035</v>
      </c>
      <c r="F92" s="30">
        <f t="shared" si="36"/>
        <v>0.90996078431372551</v>
      </c>
      <c r="G92" s="30">
        <f t="shared" si="37"/>
        <v>9.0039215686274487E-2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AD31-33BF-429E-AA82-5CAAFD80A9CD}">
  <dimension ref="A1:AI92"/>
  <sheetViews>
    <sheetView topLeftCell="C25" zoomScale="70" zoomScaleNormal="70" workbookViewId="0">
      <selection activeCell="Z4" sqref="Z4"/>
    </sheetView>
  </sheetViews>
  <sheetFormatPr defaultRowHeight="14.5" x14ac:dyDescent="0.35"/>
  <cols>
    <col min="4" max="4" width="23.7265625" style="29" customWidth="1"/>
    <col min="5" max="7" width="8.7265625" style="29"/>
    <col min="12" max="12" width="13.453125" bestFit="1" customWidth="1"/>
    <col min="14" max="14" width="13.453125" bestFit="1" customWidth="1"/>
    <col min="16" max="16" width="13.453125" bestFit="1" customWidth="1"/>
    <col min="20" max="20" width="13.453125" bestFit="1" customWidth="1"/>
  </cols>
  <sheetData>
    <row r="1" spans="4:35" x14ac:dyDescent="0.35">
      <c r="D1"/>
      <c r="E1"/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46</v>
      </c>
      <c r="V1" t="s">
        <v>16</v>
      </c>
      <c r="X1" t="s">
        <v>53</v>
      </c>
      <c r="Y1" t="s">
        <v>54</v>
      </c>
      <c r="Z1" t="s">
        <v>64</v>
      </c>
      <c r="AA1" t="s">
        <v>55</v>
      </c>
      <c r="AB1" t="s">
        <v>66</v>
      </c>
    </row>
    <row r="2" spans="4:35" x14ac:dyDescent="0.35">
      <c r="D2"/>
      <c r="E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62</v>
      </c>
      <c r="Q2" t="s">
        <v>27</v>
      </c>
      <c r="R2" t="s">
        <v>28</v>
      </c>
      <c r="S2" t="s">
        <v>29</v>
      </c>
      <c r="T2" t="s">
        <v>30</v>
      </c>
      <c r="U2" t="s">
        <v>46</v>
      </c>
      <c r="V2" t="s">
        <v>31</v>
      </c>
      <c r="AD2" t="s">
        <v>32</v>
      </c>
      <c r="AF2" t="s">
        <v>33</v>
      </c>
      <c r="AG2" t="s">
        <v>34</v>
      </c>
      <c r="AH2" t="s">
        <v>35</v>
      </c>
    </row>
    <row r="3" spans="4:35" x14ac:dyDescent="0.35">
      <c r="D3">
        <v>2021</v>
      </c>
      <c r="E3"/>
      <c r="F3">
        <v>778</v>
      </c>
      <c r="G3"/>
      <c r="H3">
        <v>260</v>
      </c>
      <c r="I3">
        <v>71</v>
      </c>
      <c r="K3">
        <v>899</v>
      </c>
      <c r="M3">
        <v>1575</v>
      </c>
      <c r="O3">
        <v>29</v>
      </c>
      <c r="Q3">
        <v>380</v>
      </c>
      <c r="R3">
        <v>115</v>
      </c>
      <c r="S3">
        <v>49</v>
      </c>
      <c r="V3">
        <v>4196</v>
      </c>
      <c r="W3">
        <f>SUM(F3:U3)</f>
        <v>4156</v>
      </c>
      <c r="X3" s="1">
        <f>SUM(Q3:S3)/SUM(F3:U3)</f>
        <v>0.13089509143407121</v>
      </c>
      <c r="Y3" s="1">
        <f>SUM(H3,I3,J3,Q3,R3,S3)/SUM(F3:U3)</f>
        <v>0.21053897978825795</v>
      </c>
      <c r="Z3" s="1">
        <f>SUM(F3,G3,H3,I3,L3,N3,Q3,R3,S3,U3)/SUM(F3:U3)</f>
        <v>0.39773820981713187</v>
      </c>
      <c r="AD3" t="s">
        <v>5</v>
      </c>
      <c r="AF3">
        <v>64</v>
      </c>
      <c r="AG3">
        <v>104</v>
      </c>
      <c r="AH3">
        <v>156</v>
      </c>
      <c r="AI3" s="2"/>
    </row>
    <row r="4" spans="4:35" x14ac:dyDescent="0.35">
      <c r="D4" t="s">
        <v>56</v>
      </c>
      <c r="E4">
        <v>2025</v>
      </c>
      <c r="F4">
        <v>757.77499999999998</v>
      </c>
      <c r="G4">
        <v>24.282699999999998</v>
      </c>
      <c r="H4">
        <v>284.76400000000001</v>
      </c>
      <c r="I4">
        <v>37.614600000000003</v>
      </c>
      <c r="K4">
        <v>608.779</v>
      </c>
      <c r="M4">
        <v>1533.28</v>
      </c>
      <c r="O4">
        <v>150.77099999999999</v>
      </c>
      <c r="Q4">
        <v>512.30330000000004</v>
      </c>
      <c r="R4">
        <v>250.369</v>
      </c>
      <c r="S4">
        <v>82.507000000000005</v>
      </c>
      <c r="U4">
        <v>26.525600000000001</v>
      </c>
      <c r="V4">
        <v>4016.49</v>
      </c>
      <c r="W4">
        <f t="shared" ref="W4:W30" si="0">SUM(F4:U4)</f>
        <v>4268.9712</v>
      </c>
      <c r="X4" s="18">
        <f t="shared" ref="X4" si="1">SUM(Q4:S4)/SUM(F4:U4)</f>
        <v>0.19798196342950264</v>
      </c>
      <c r="Y4" s="18">
        <f t="shared" ref="Y4" si="2">SUM(H4,I4,J4,Q4,R4,S4)/SUM(F4:U4)</f>
        <v>0.27349865934911904</v>
      </c>
      <c r="Z4" s="18">
        <f t="shared" ref="Z4:Z30" si="3">SUM(F4,G4,H4,I4,L4,N4,Q4,R4,S4,U4)/SUM(F4:U4)</f>
        <v>0.46290806553110503</v>
      </c>
      <c r="AA4" s="18">
        <f>($K$3-K4)/$K$3</f>
        <v>0.32282647385984425</v>
      </c>
      <c r="AB4" s="1">
        <f>(SUM($M$3:$O$3)-SUM(M4:O4))/SUM($M$3:$O$3)</f>
        <v>-4.9907107231920156E-2</v>
      </c>
      <c r="AD4" t="s">
        <v>6</v>
      </c>
      <c r="AF4">
        <v>220</v>
      </c>
      <c r="AG4">
        <v>230</v>
      </c>
      <c r="AH4">
        <v>242</v>
      </c>
      <c r="AI4" s="3"/>
    </row>
    <row r="5" spans="4:35" x14ac:dyDescent="0.35">
      <c r="D5"/>
      <c r="E5">
        <v>2030</v>
      </c>
      <c r="F5">
        <v>668.73800000000006</v>
      </c>
      <c r="G5">
        <v>24.282699999999998</v>
      </c>
      <c r="H5">
        <v>282.512</v>
      </c>
      <c r="I5">
        <v>22.036899999999999</v>
      </c>
      <c r="K5">
        <v>434.37099999999998</v>
      </c>
      <c r="M5" s="12">
        <v>1569.99</v>
      </c>
      <c r="O5">
        <v>208.99799999999999</v>
      </c>
      <c r="Q5" s="12">
        <v>733.78869999999995</v>
      </c>
      <c r="R5" s="12">
        <v>431.846</v>
      </c>
      <c r="S5">
        <v>106.19</v>
      </c>
      <c r="U5">
        <v>27.876999999999999</v>
      </c>
      <c r="V5">
        <v>4220.92</v>
      </c>
      <c r="W5">
        <f t="shared" si="0"/>
        <v>4510.6302999999998</v>
      </c>
      <c r="X5" s="18">
        <f t="shared" ref="X5:X30" si="4">SUM(Q5:S5)/SUM(F5:U5)</f>
        <v>0.28196163627065607</v>
      </c>
      <c r="Y5" s="18">
        <f t="shared" ref="Y5:Y30" si="5">SUM(H5,I5,J5,Q5,R5,S5)/SUM(F5:U5)</f>
        <v>0.34947967249721174</v>
      </c>
      <c r="Z5" s="28">
        <f t="shared" si="3"/>
        <v>0.50930161578527067</v>
      </c>
      <c r="AA5" s="18">
        <f t="shared" ref="AA5:AA30" si="6">($K$3-K5)/$K$3</f>
        <v>0.51682869855394886</v>
      </c>
      <c r="AB5" s="1">
        <f t="shared" ref="AB5:AB29" si="7">(SUM($M$3:$O$3)-SUM(M5:O5))/SUM($M$3:$O$3)</f>
        <v>-0.10909476309226936</v>
      </c>
      <c r="AD5" t="s">
        <v>36</v>
      </c>
      <c r="AF5">
        <v>252</v>
      </c>
      <c r="AG5">
        <v>213</v>
      </c>
      <c r="AH5">
        <v>181</v>
      </c>
      <c r="AI5" s="4"/>
    </row>
    <row r="6" spans="4:35" x14ac:dyDescent="0.35">
      <c r="D6"/>
      <c r="E6">
        <v>2035</v>
      </c>
      <c r="F6">
        <v>612.07799999999997</v>
      </c>
      <c r="G6">
        <v>24.282699999999998</v>
      </c>
      <c r="H6">
        <v>282.45800000000003</v>
      </c>
      <c r="I6">
        <v>22.591100000000001</v>
      </c>
      <c r="K6">
        <v>407.82900000000001</v>
      </c>
      <c r="M6">
        <v>1578.08</v>
      </c>
      <c r="O6">
        <v>250.00299999999999</v>
      </c>
      <c r="Q6">
        <v>890.63479999999993</v>
      </c>
      <c r="R6">
        <v>608.04899999999998</v>
      </c>
      <c r="S6">
        <v>129.66999999999999</v>
      </c>
      <c r="U6">
        <v>28.607499999999998</v>
      </c>
      <c r="V6">
        <v>4503.34</v>
      </c>
      <c r="W6">
        <f t="shared" si="0"/>
        <v>4834.2831000000006</v>
      </c>
      <c r="X6" s="18">
        <f t="shared" si="4"/>
        <v>0.33683459704707813</v>
      </c>
      <c r="Y6" s="18">
        <f t="shared" si="5"/>
        <v>0.39993580433880666</v>
      </c>
      <c r="Z6" s="18">
        <f t="shared" si="3"/>
        <v>0.53748840236518214</v>
      </c>
      <c r="AA6" s="18">
        <f t="shared" si="6"/>
        <v>0.54635261401557289</v>
      </c>
      <c r="AB6" s="28">
        <f t="shared" si="7"/>
        <v>-0.13970261845386525</v>
      </c>
      <c r="AD6" t="s">
        <v>37</v>
      </c>
      <c r="AF6">
        <v>247</v>
      </c>
      <c r="AG6">
        <v>150</v>
      </c>
      <c r="AH6">
        <v>70</v>
      </c>
      <c r="AI6" s="5"/>
    </row>
    <row r="7" spans="4:35" x14ac:dyDescent="0.35">
      <c r="D7" t="s">
        <v>98</v>
      </c>
      <c r="E7">
        <f>E4</f>
        <v>2025</v>
      </c>
      <c r="F7">
        <v>785.20267045999992</v>
      </c>
      <c r="G7"/>
      <c r="H7">
        <v>300.43870904599999</v>
      </c>
      <c r="I7">
        <v>43.135910041186314</v>
      </c>
      <c r="K7">
        <v>767.48411346956698</v>
      </c>
      <c r="L7">
        <v>0.75765383895999994</v>
      </c>
      <c r="M7">
        <v>1571.9844310846729</v>
      </c>
      <c r="N7">
        <v>1.4659763347446337</v>
      </c>
      <c r="O7">
        <v>50.778848069073618</v>
      </c>
      <c r="Q7">
        <v>451.25878173304017</v>
      </c>
      <c r="R7">
        <v>342.46136765441554</v>
      </c>
      <c r="S7">
        <v>22.939601565344397</v>
      </c>
      <c r="U7">
        <v>28.565074268765997</v>
      </c>
      <c r="V7">
        <v>4366.4731375657702</v>
      </c>
      <c r="W7">
        <f t="shared" ref="W7:W9" si="8">SUM(F7:U7)</f>
        <v>4366.4731375657702</v>
      </c>
      <c r="X7" s="18">
        <f t="shared" ref="X7:X9" si="9">SUM(Q7:S7)/SUM(F7:U7)</f>
        <v>0.18702960609717001</v>
      </c>
      <c r="Y7" s="18">
        <f t="shared" si="5"/>
        <v>0.26571430385274186</v>
      </c>
      <c r="Z7" s="18">
        <f t="shared" si="3"/>
        <v>0.45259083994827159</v>
      </c>
      <c r="AA7" s="18">
        <f t="shared" si="6"/>
        <v>0.14629130871015908</v>
      </c>
      <c r="AB7" s="1">
        <f t="shared" si="7"/>
        <v>-1.2611755292076785E-2</v>
      </c>
      <c r="AD7" t="s">
        <v>38</v>
      </c>
      <c r="AF7">
        <v>250</v>
      </c>
      <c r="AG7">
        <v>186</v>
      </c>
      <c r="AH7">
        <v>134</v>
      </c>
      <c r="AI7" s="6"/>
    </row>
    <row r="8" spans="4:35" x14ac:dyDescent="0.35">
      <c r="D8"/>
      <c r="E8">
        <f t="shared" ref="E8:E9" si="10">E5</f>
        <v>2030</v>
      </c>
      <c r="F8">
        <v>788.67172599000003</v>
      </c>
      <c r="G8"/>
      <c r="H8">
        <v>300.31458305299998</v>
      </c>
      <c r="I8">
        <v>45.595447917887469</v>
      </c>
      <c r="K8">
        <v>737.35794822580669</v>
      </c>
      <c r="L8">
        <v>1.3633230176079996</v>
      </c>
      <c r="M8" s="12">
        <v>1544.6627410841575</v>
      </c>
      <c r="N8">
        <v>2.0809608855539041</v>
      </c>
      <c r="O8">
        <v>44.052829833980695</v>
      </c>
      <c r="Q8" s="12">
        <v>576.46441195340219</v>
      </c>
      <c r="R8" s="12">
        <v>544.68979204811819</v>
      </c>
      <c r="S8">
        <v>54.409213281335191</v>
      </c>
      <c r="U8">
        <v>35.438738063191998</v>
      </c>
      <c r="V8">
        <v>4675.1017153540415</v>
      </c>
      <c r="W8">
        <f t="shared" si="8"/>
        <v>4675.1017153540415</v>
      </c>
      <c r="X8" s="18">
        <f t="shared" si="9"/>
        <v>0.25145194454744207</v>
      </c>
      <c r="Y8" s="18">
        <f t="shared" si="5"/>
        <v>0.32544178520370937</v>
      </c>
      <c r="Z8" s="28">
        <f t="shared" si="3"/>
        <v>0.50245499226153356</v>
      </c>
      <c r="AA8" s="18">
        <f t="shared" si="6"/>
        <v>0.17980205981556541</v>
      </c>
      <c r="AB8" s="1">
        <f t="shared" si="7"/>
        <v>8.2315886510648355E-3</v>
      </c>
      <c r="AD8" t="s">
        <v>39</v>
      </c>
      <c r="AF8">
        <v>248</v>
      </c>
      <c r="AG8">
        <v>170</v>
      </c>
      <c r="AH8">
        <v>121</v>
      </c>
      <c r="AI8" s="7"/>
    </row>
    <row r="9" spans="4:35" x14ac:dyDescent="0.35">
      <c r="D9"/>
      <c r="E9">
        <f t="shared" si="10"/>
        <v>2035</v>
      </c>
      <c r="F9">
        <v>788.47144660999982</v>
      </c>
      <c r="G9"/>
      <c r="H9">
        <v>294.16129493819994</v>
      </c>
      <c r="I9">
        <v>44.747556540644048</v>
      </c>
      <c r="K9">
        <v>684.04658795384182</v>
      </c>
      <c r="L9">
        <v>0</v>
      </c>
      <c r="M9">
        <v>1818.0346065706708</v>
      </c>
      <c r="N9">
        <v>0</v>
      </c>
      <c r="O9">
        <v>30.642616006969721</v>
      </c>
      <c r="Q9">
        <v>617.94013436486046</v>
      </c>
      <c r="R9">
        <v>654.28249610468947</v>
      </c>
      <c r="S9">
        <v>70.499430040928388</v>
      </c>
      <c r="U9">
        <v>36.449421593039993</v>
      </c>
      <c r="V9">
        <v>5039.2755907238443</v>
      </c>
      <c r="W9">
        <f t="shared" si="8"/>
        <v>5039.2755907238443</v>
      </c>
      <c r="X9" s="18">
        <f t="shared" si="9"/>
        <v>0.26645140483725938</v>
      </c>
      <c r="Y9" s="18">
        <f t="shared" si="5"/>
        <v>0.33370489105315471</v>
      </c>
      <c r="Z9" s="18">
        <f t="shared" si="3"/>
        <v>0.49740319517478893</v>
      </c>
      <c r="AA9" s="18">
        <f t="shared" si="6"/>
        <v>0.23910279426713923</v>
      </c>
      <c r="AB9" s="28">
        <f t="shared" si="7"/>
        <v>-0.15254190933768116</v>
      </c>
      <c r="AD9" t="s">
        <v>40</v>
      </c>
      <c r="AF9">
        <v>127</v>
      </c>
      <c r="AG9">
        <v>127</v>
      </c>
      <c r="AH9">
        <v>127</v>
      </c>
      <c r="AI9" s="8"/>
    </row>
    <row r="10" spans="4:35" x14ac:dyDescent="0.35">
      <c r="D10" t="s">
        <v>67</v>
      </c>
      <c r="E10">
        <f>E4</f>
        <v>2025</v>
      </c>
      <c r="F10">
        <v>801.11198727994338</v>
      </c>
      <c r="G10" t="s">
        <v>68</v>
      </c>
      <c r="H10">
        <v>292.32495992923566</v>
      </c>
      <c r="I10">
        <v>37.982488847066826</v>
      </c>
      <c r="J10" t="s">
        <v>68</v>
      </c>
      <c r="K10">
        <v>1002.6698788711417</v>
      </c>
      <c r="L10">
        <v>0</v>
      </c>
      <c r="M10">
        <v>547.23980153784032</v>
      </c>
      <c r="N10">
        <v>0</v>
      </c>
      <c r="O10">
        <v>278.95730451833253</v>
      </c>
      <c r="P10" t="s">
        <v>68</v>
      </c>
      <c r="Q10">
        <v>768.11397659271984</v>
      </c>
      <c r="R10">
        <v>310.94342111874533</v>
      </c>
      <c r="S10" t="s">
        <v>68</v>
      </c>
      <c r="T10" t="s">
        <v>68</v>
      </c>
      <c r="U10">
        <v>25.85082773351203</v>
      </c>
      <c r="V10">
        <v>4065.1946464285379</v>
      </c>
      <c r="W10">
        <f t="shared" si="0"/>
        <v>4065.1946464285375</v>
      </c>
      <c r="X10" s="18">
        <f t="shared" si="4"/>
        <v>0.26543806424114708</v>
      </c>
      <c r="Y10" s="18">
        <f t="shared" si="5"/>
        <v>0.34669061854786221</v>
      </c>
      <c r="Z10" s="18">
        <f t="shared" si="3"/>
        <v>0.55011576468200385</v>
      </c>
      <c r="AA10" s="18">
        <f t="shared" si="6"/>
        <v>-0.1153168841725714</v>
      </c>
      <c r="AB10" s="1">
        <f t="shared" si="7"/>
        <v>0.48491452240886979</v>
      </c>
      <c r="AD10" t="s">
        <v>41</v>
      </c>
      <c r="AF10">
        <v>75</v>
      </c>
      <c r="AG10">
        <v>172</v>
      </c>
      <c r="AH10">
        <v>198</v>
      </c>
      <c r="AI10" s="9"/>
    </row>
    <row r="11" spans="4:35" x14ac:dyDescent="0.35">
      <c r="D11"/>
      <c r="E11">
        <f>E5</f>
        <v>2030</v>
      </c>
      <c r="F11">
        <v>734.12299573288749</v>
      </c>
      <c r="G11" t="s">
        <v>68</v>
      </c>
      <c r="H11">
        <v>292.25584976195023</v>
      </c>
      <c r="I11">
        <v>42.293765698688645</v>
      </c>
      <c r="J11" t="s">
        <v>68</v>
      </c>
      <c r="K11">
        <v>863.64090532731586</v>
      </c>
      <c r="L11">
        <v>0</v>
      </c>
      <c r="M11" s="12">
        <v>649.9024516865511</v>
      </c>
      <c r="N11">
        <v>0</v>
      </c>
      <c r="O11">
        <v>283.45215419441553</v>
      </c>
      <c r="P11" t="s">
        <v>68</v>
      </c>
      <c r="Q11" s="12">
        <v>836.04967330323871</v>
      </c>
      <c r="R11" s="12">
        <v>433.26735831818229</v>
      </c>
      <c r="S11" t="s">
        <v>68</v>
      </c>
      <c r="T11" t="s">
        <v>68</v>
      </c>
      <c r="U11">
        <v>33.650016572597998</v>
      </c>
      <c r="V11">
        <v>4168.6351705958286</v>
      </c>
      <c r="W11">
        <f t="shared" si="0"/>
        <v>4168.6351705958286</v>
      </c>
      <c r="X11" s="18">
        <f t="shared" si="4"/>
        <v>0.30449223299145073</v>
      </c>
      <c r="Y11" s="18">
        <f t="shared" si="5"/>
        <v>0.38474622543013692</v>
      </c>
      <c r="Z11" s="28">
        <f t="shared" si="3"/>
        <v>0.56892473491475237</v>
      </c>
      <c r="AA11" s="18">
        <f t="shared" si="6"/>
        <v>3.9331584730460667E-2</v>
      </c>
      <c r="AB11" s="1">
        <f t="shared" si="7"/>
        <v>0.41810810107171659</v>
      </c>
      <c r="AD11" t="s">
        <v>42</v>
      </c>
      <c r="AF11">
        <v>75</v>
      </c>
      <c r="AG11">
        <v>172</v>
      </c>
      <c r="AH11">
        <v>98</v>
      </c>
      <c r="AI11" s="10"/>
    </row>
    <row r="12" spans="4:35" x14ac:dyDescent="0.35">
      <c r="D12"/>
      <c r="E12">
        <f>E6</f>
        <v>2035</v>
      </c>
      <c r="F12">
        <v>665.36768951752765</v>
      </c>
      <c r="G12" t="s">
        <v>68</v>
      </c>
      <c r="H12">
        <v>291.72522241405909</v>
      </c>
      <c r="I12">
        <v>46.863479196981366</v>
      </c>
      <c r="J12" t="s">
        <v>68</v>
      </c>
      <c r="K12">
        <v>758.615474821465</v>
      </c>
      <c r="L12">
        <v>0</v>
      </c>
      <c r="M12">
        <v>593.71820844545277</v>
      </c>
      <c r="N12">
        <v>0</v>
      </c>
      <c r="O12">
        <v>278.50737344583138</v>
      </c>
      <c r="P12" t="s">
        <v>68</v>
      </c>
      <c r="Q12">
        <v>1055.3246990957139</v>
      </c>
      <c r="R12">
        <v>574.39433226650726</v>
      </c>
      <c r="S12" t="s">
        <v>68</v>
      </c>
      <c r="T12" t="s">
        <v>68</v>
      </c>
      <c r="U12">
        <v>40.74319073473935</v>
      </c>
      <c r="V12">
        <v>4305.2596699382802</v>
      </c>
      <c r="W12">
        <f t="shared" si="0"/>
        <v>4305.2596699382775</v>
      </c>
      <c r="X12" s="18">
        <f t="shared" si="4"/>
        <v>0.37854140198367769</v>
      </c>
      <c r="Y12" s="18">
        <f t="shared" si="5"/>
        <v>0.45718676313930218</v>
      </c>
      <c r="Z12" s="18">
        <f t="shared" si="3"/>
        <v>0.62119798066997212</v>
      </c>
      <c r="AA12" s="18">
        <f t="shared" si="6"/>
        <v>0.15615631276811456</v>
      </c>
      <c r="AB12" s="28">
        <f t="shared" si="7"/>
        <v>0.45621846515505976</v>
      </c>
      <c r="AD12" t="s">
        <v>43</v>
      </c>
      <c r="AF12">
        <v>146</v>
      </c>
      <c r="AG12">
        <v>208</v>
      </c>
      <c r="AH12">
        <v>80</v>
      </c>
      <c r="AI12" s="11"/>
    </row>
    <row r="13" spans="4:35" x14ac:dyDescent="0.35">
      <c r="D13" t="s">
        <v>57</v>
      </c>
      <c r="E13">
        <f t="shared" ref="E13:E30" si="11">E10</f>
        <v>2025</v>
      </c>
      <c r="F13">
        <v>722.04174759050261</v>
      </c>
      <c r="G13">
        <v>0</v>
      </c>
      <c r="H13">
        <v>308.04937535191215</v>
      </c>
      <c r="I13">
        <v>41.021870196971044</v>
      </c>
      <c r="J13">
        <v>0</v>
      </c>
      <c r="K13">
        <v>486.02101435707402</v>
      </c>
      <c r="L13">
        <v>16.967618495208001</v>
      </c>
      <c r="M13">
        <v>1604.4022254061585</v>
      </c>
      <c r="N13">
        <v>0</v>
      </c>
      <c r="O13">
        <v>67.615339522149327</v>
      </c>
      <c r="P13">
        <v>0</v>
      </c>
      <c r="Q13">
        <v>652.79248097654659</v>
      </c>
      <c r="R13">
        <v>303.41141895534838</v>
      </c>
      <c r="S13">
        <v>0</v>
      </c>
      <c r="T13">
        <v>0</v>
      </c>
      <c r="U13">
        <v>0</v>
      </c>
      <c r="V13">
        <v>4194.3272957229001</v>
      </c>
      <c r="W13">
        <f t="shared" si="0"/>
        <v>4202.3230908518708</v>
      </c>
      <c r="X13" s="18">
        <f t="shared" si="4"/>
        <v>0.22754173804805161</v>
      </c>
      <c r="Y13" s="18">
        <f t="shared" si="5"/>
        <v>0.31060799402174954</v>
      </c>
      <c r="Z13" s="18">
        <f t="shared" si="3"/>
        <v>0.48646533533243469</v>
      </c>
      <c r="AA13" s="18">
        <f t="shared" si="6"/>
        <v>0.4593759573336218</v>
      </c>
      <c r="AB13" s="1">
        <f t="shared" si="7"/>
        <v>-4.2404965666027319E-2</v>
      </c>
      <c r="AD13" t="s">
        <v>44</v>
      </c>
      <c r="AF13">
        <v>255</v>
      </c>
      <c r="AG13">
        <v>255</v>
      </c>
      <c r="AH13">
        <v>0</v>
      </c>
      <c r="AI13" s="12"/>
    </row>
    <row r="14" spans="4:35" x14ac:dyDescent="0.35">
      <c r="D14"/>
      <c r="E14">
        <f t="shared" si="11"/>
        <v>2030</v>
      </c>
      <c r="F14">
        <v>509.54177865062422</v>
      </c>
      <c r="G14">
        <v>0</v>
      </c>
      <c r="H14">
        <v>313.1641188053477</v>
      </c>
      <c r="I14">
        <v>41.780503020337029</v>
      </c>
      <c r="J14">
        <v>0</v>
      </c>
      <c r="K14">
        <v>361.75902028209003</v>
      </c>
      <c r="L14">
        <v>16.967618495208001</v>
      </c>
      <c r="M14" s="12">
        <v>1881.8527558148658</v>
      </c>
      <c r="N14">
        <v>0</v>
      </c>
      <c r="O14">
        <v>59.742418197060402</v>
      </c>
      <c r="P14">
        <v>0</v>
      </c>
      <c r="Q14" s="12">
        <v>765.79960945337939</v>
      </c>
      <c r="R14" s="12">
        <v>333.0558868586694</v>
      </c>
      <c r="S14">
        <v>0</v>
      </c>
      <c r="T14">
        <v>0</v>
      </c>
      <c r="U14">
        <v>0</v>
      </c>
      <c r="V14">
        <v>4295.4768508658699</v>
      </c>
      <c r="W14">
        <f t="shared" si="0"/>
        <v>4283.6637095775823</v>
      </c>
      <c r="X14" s="18">
        <f t="shared" si="4"/>
        <v>0.25652235348334762</v>
      </c>
      <c r="Y14" s="18">
        <f t="shared" si="5"/>
        <v>0.33938241110927325</v>
      </c>
      <c r="Z14" s="28">
        <f t="shared" si="3"/>
        <v>0.46229341272890134</v>
      </c>
      <c r="AA14" s="18">
        <f t="shared" si="6"/>
        <v>0.59759842015340381</v>
      </c>
      <c r="AB14" s="1">
        <f t="shared" si="7"/>
        <v>-0.2104708067406024</v>
      </c>
      <c r="AD14" t="s">
        <v>45</v>
      </c>
      <c r="AF14">
        <v>255</v>
      </c>
      <c r="AG14">
        <v>197</v>
      </c>
      <c r="AH14">
        <v>0</v>
      </c>
      <c r="AI14" s="13"/>
    </row>
    <row r="15" spans="4:35" x14ac:dyDescent="0.35">
      <c r="D15"/>
      <c r="E15">
        <f t="shared" si="11"/>
        <v>2035</v>
      </c>
      <c r="F15">
        <v>67.845943403904002</v>
      </c>
      <c r="G15">
        <v>0</v>
      </c>
      <c r="H15">
        <v>310.64807083535914</v>
      </c>
      <c r="I15">
        <v>42.455761395414029</v>
      </c>
      <c r="J15">
        <v>0</v>
      </c>
      <c r="K15">
        <v>333.60048209684095</v>
      </c>
      <c r="L15">
        <v>16.967618495208001</v>
      </c>
      <c r="M15">
        <v>2005.5272439608041</v>
      </c>
      <c r="N15">
        <v>0</v>
      </c>
      <c r="O15">
        <v>52.048955685891613</v>
      </c>
      <c r="P15">
        <v>0</v>
      </c>
      <c r="Q15">
        <v>991.68428015714642</v>
      </c>
      <c r="R15">
        <v>574.09761333847825</v>
      </c>
      <c r="S15">
        <v>0</v>
      </c>
      <c r="T15">
        <v>0</v>
      </c>
      <c r="U15">
        <v>0</v>
      </c>
      <c r="V15">
        <v>4422.2604568606403</v>
      </c>
      <c r="W15">
        <f t="shared" si="0"/>
        <v>4394.8759693690463</v>
      </c>
      <c r="X15" s="18">
        <f t="shared" si="4"/>
        <v>0.35627442148735256</v>
      </c>
      <c r="Y15" s="18">
        <f t="shared" si="5"/>
        <v>0.43661885775627118</v>
      </c>
      <c r="Z15" s="18">
        <f t="shared" si="3"/>
        <v>0.45591714114133974</v>
      </c>
      <c r="AA15" s="18">
        <f t="shared" si="6"/>
        <v>0.62892048710028814</v>
      </c>
      <c r="AB15" s="28">
        <f t="shared" si="7"/>
        <v>-0.28277817933085775</v>
      </c>
      <c r="AD15" t="s">
        <v>46</v>
      </c>
      <c r="AF15">
        <v>119</v>
      </c>
      <c r="AG15">
        <v>147</v>
      </c>
      <c r="AH15">
        <v>60</v>
      </c>
      <c r="AI15" s="14"/>
    </row>
    <row r="16" spans="4:35" x14ac:dyDescent="0.35">
      <c r="D16" t="s">
        <v>58</v>
      </c>
      <c r="E16">
        <f t="shared" si="11"/>
        <v>2025</v>
      </c>
      <c r="F16">
        <v>800.28119577999996</v>
      </c>
      <c r="G16">
        <v>0</v>
      </c>
      <c r="H16">
        <v>286.49189586</v>
      </c>
      <c r="I16">
        <v>8.9583405000000003</v>
      </c>
      <c r="J16">
        <v>0</v>
      </c>
      <c r="K16">
        <v>723.12835628000005</v>
      </c>
      <c r="L16">
        <v>0</v>
      </c>
      <c r="M16">
        <v>1570.6512565200003</v>
      </c>
      <c r="N16">
        <v>0</v>
      </c>
      <c r="O16">
        <v>143.5278926</v>
      </c>
      <c r="P16">
        <v>0</v>
      </c>
      <c r="Q16">
        <v>614.20326913999997</v>
      </c>
      <c r="R16">
        <v>494.87817368000003</v>
      </c>
      <c r="S16">
        <v>0</v>
      </c>
      <c r="T16">
        <v>0</v>
      </c>
      <c r="U16">
        <v>23.691685620000005</v>
      </c>
      <c r="W16">
        <f t="shared" si="0"/>
        <v>4665.8120659800006</v>
      </c>
      <c r="X16" s="18">
        <f t="shared" si="4"/>
        <v>0.2377038395752552</v>
      </c>
      <c r="Y16" s="18">
        <f t="shared" si="5"/>
        <v>0.30102620065238189</v>
      </c>
      <c r="Z16" s="18">
        <f t="shared" si="3"/>
        <v>0.47762415825291671</v>
      </c>
      <c r="AA16" s="18">
        <f t="shared" si="6"/>
        <v>0.1956303044716351</v>
      </c>
      <c r="AB16" s="1">
        <f t="shared" si="7"/>
        <v>-6.8690242593516443E-2</v>
      </c>
      <c r="AD16" t="s">
        <v>47</v>
      </c>
      <c r="AF16">
        <v>230</v>
      </c>
      <c r="AG16">
        <v>224</v>
      </c>
      <c r="AH16">
        <v>236</v>
      </c>
      <c r="AI16" s="15"/>
    </row>
    <row r="17" spans="4:35" x14ac:dyDescent="0.35">
      <c r="D17"/>
      <c r="E17">
        <f t="shared" si="11"/>
        <v>2030</v>
      </c>
      <c r="F17">
        <v>797.51730468000005</v>
      </c>
      <c r="G17">
        <v>0</v>
      </c>
      <c r="H17">
        <v>286.49189586</v>
      </c>
      <c r="I17">
        <v>10.647230740000001</v>
      </c>
      <c r="J17">
        <v>0</v>
      </c>
      <c r="K17">
        <v>669.65053572000011</v>
      </c>
      <c r="L17">
        <v>0</v>
      </c>
      <c r="M17" s="12">
        <v>1748.0930651400001</v>
      </c>
      <c r="N17">
        <v>0</v>
      </c>
      <c r="O17">
        <v>143.55011484000002</v>
      </c>
      <c r="P17">
        <v>0</v>
      </c>
      <c r="Q17" s="12">
        <v>650.09774230000005</v>
      </c>
      <c r="R17" s="12">
        <v>516.53096878000008</v>
      </c>
      <c r="S17">
        <v>0</v>
      </c>
      <c r="T17">
        <v>0</v>
      </c>
      <c r="U17">
        <v>56.877823280000001</v>
      </c>
      <c r="W17">
        <f t="shared" si="0"/>
        <v>4879.4566813399997</v>
      </c>
      <c r="X17" s="18">
        <f t="shared" si="4"/>
        <v>0.23908987972808884</v>
      </c>
      <c r="Y17" s="18">
        <f t="shared" si="5"/>
        <v>0.29998582491319897</v>
      </c>
      <c r="Z17" s="28">
        <f t="shared" si="3"/>
        <v>0.47508628870609926</v>
      </c>
      <c r="AA17" s="18">
        <f t="shared" si="6"/>
        <v>0.25511620053392647</v>
      </c>
      <c r="AB17" s="1">
        <f t="shared" si="7"/>
        <v>-0.1793286658229428</v>
      </c>
      <c r="AD17" t="s">
        <v>48</v>
      </c>
      <c r="AF17">
        <v>217</v>
      </c>
      <c r="AG17">
        <v>150</v>
      </c>
      <c r="AH17">
        <v>148</v>
      </c>
      <c r="AI17" s="16"/>
    </row>
    <row r="18" spans="4:35" x14ac:dyDescent="0.35">
      <c r="D18"/>
      <c r="E18">
        <f t="shared" si="11"/>
        <v>2035</v>
      </c>
      <c r="F18">
        <v>797.51730468000005</v>
      </c>
      <c r="G18">
        <v>0</v>
      </c>
      <c r="H18">
        <v>286.49189586</v>
      </c>
      <c r="I18">
        <v>10.813897540000001</v>
      </c>
      <c r="J18">
        <v>0</v>
      </c>
      <c r="K18">
        <v>684.36443638000003</v>
      </c>
      <c r="L18">
        <v>0</v>
      </c>
      <c r="M18">
        <v>1874.3126105600004</v>
      </c>
      <c r="N18">
        <v>0</v>
      </c>
      <c r="O18">
        <v>144.18622646</v>
      </c>
      <c r="P18">
        <v>0</v>
      </c>
      <c r="Q18">
        <v>666.85608904000003</v>
      </c>
      <c r="R18">
        <v>538.17543053999998</v>
      </c>
      <c r="S18">
        <v>0</v>
      </c>
      <c r="T18">
        <v>0</v>
      </c>
      <c r="U18">
        <v>56.877823280000001</v>
      </c>
      <c r="W18">
        <f t="shared" si="0"/>
        <v>5059.5957143400001</v>
      </c>
      <c r="X18" s="18">
        <f t="shared" si="4"/>
        <v>0.23816755085088659</v>
      </c>
      <c r="Y18" s="18">
        <f t="shared" si="5"/>
        <v>0.29692833139257502</v>
      </c>
      <c r="Z18" s="18">
        <f t="shared" si="3"/>
        <v>0.46579461561731217</v>
      </c>
      <c r="AA18" s="18">
        <f t="shared" si="6"/>
        <v>0.23874923650723023</v>
      </c>
      <c r="AB18" s="28">
        <f t="shared" si="7"/>
        <v>-0.25841573380299271</v>
      </c>
      <c r="AD18" t="s">
        <v>49</v>
      </c>
      <c r="AF18">
        <v>197</v>
      </c>
      <c r="AG18">
        <v>224</v>
      </c>
      <c r="AH18">
        <v>180</v>
      </c>
    </row>
    <row r="19" spans="4:35" x14ac:dyDescent="0.35">
      <c r="D19" t="s">
        <v>59</v>
      </c>
      <c r="E19">
        <f t="shared" si="11"/>
        <v>2025</v>
      </c>
      <c r="F19">
        <v>781.77593999999999</v>
      </c>
      <c r="G19">
        <v>0</v>
      </c>
      <c r="H19">
        <v>298.72198500000002</v>
      </c>
      <c r="I19">
        <v>48.259076</v>
      </c>
      <c r="J19">
        <v>0</v>
      </c>
      <c r="K19">
        <v>592.70623799999998</v>
      </c>
      <c r="L19">
        <v>0</v>
      </c>
      <c r="M19">
        <v>1164.4039620000001</v>
      </c>
      <c r="N19">
        <v>0</v>
      </c>
      <c r="O19">
        <v>64.357446999999993</v>
      </c>
      <c r="P19">
        <v>0</v>
      </c>
      <c r="Q19">
        <v>667.93541500000003</v>
      </c>
      <c r="R19">
        <v>444.21766300000002</v>
      </c>
      <c r="S19">
        <v>86.884276999999997</v>
      </c>
      <c r="T19">
        <v>0</v>
      </c>
      <c r="U19">
        <v>3.9602170000000001</v>
      </c>
      <c r="V19">
        <v>4133.7294920000004</v>
      </c>
      <c r="W19">
        <f t="shared" si="0"/>
        <v>4153.2222199999997</v>
      </c>
      <c r="X19" s="18">
        <f t="shared" si="4"/>
        <v>0.28870050565221139</v>
      </c>
      <c r="Y19" s="18">
        <f t="shared" si="5"/>
        <v>0.37224553228938484</v>
      </c>
      <c r="Z19" s="18">
        <f t="shared" si="3"/>
        <v>0.56143265384918417</v>
      </c>
      <c r="AA19" s="18">
        <f t="shared" si="6"/>
        <v>0.34070496329254729</v>
      </c>
      <c r="AB19" s="1">
        <f t="shared" si="7"/>
        <v>0.23393927119700736</v>
      </c>
      <c r="AD19" t="s">
        <v>50</v>
      </c>
      <c r="AF19">
        <v>239</v>
      </c>
      <c r="AG19">
        <v>113</v>
      </c>
      <c r="AH19">
        <v>224</v>
      </c>
    </row>
    <row r="20" spans="4:35" x14ac:dyDescent="0.35">
      <c r="D20"/>
      <c r="E20">
        <f t="shared" si="11"/>
        <v>2030</v>
      </c>
      <c r="F20">
        <v>679.12219200000004</v>
      </c>
      <c r="G20">
        <v>0</v>
      </c>
      <c r="H20">
        <v>296.67837500000002</v>
      </c>
      <c r="I20">
        <v>56.882835</v>
      </c>
      <c r="J20">
        <v>0</v>
      </c>
      <c r="K20">
        <v>485.20886200000001</v>
      </c>
      <c r="L20">
        <v>0</v>
      </c>
      <c r="M20" s="12">
        <v>1208.7621760000002</v>
      </c>
      <c r="N20">
        <v>0</v>
      </c>
      <c r="O20">
        <v>51.100462</v>
      </c>
      <c r="P20">
        <v>0</v>
      </c>
      <c r="Q20" s="12">
        <v>779.59555</v>
      </c>
      <c r="R20" s="12">
        <v>549.95623699999999</v>
      </c>
      <c r="S20">
        <v>154.24382</v>
      </c>
      <c r="T20">
        <v>0</v>
      </c>
      <c r="U20">
        <v>3.936925</v>
      </c>
      <c r="V20">
        <v>4195.5732420000004</v>
      </c>
      <c r="W20">
        <f t="shared" si="0"/>
        <v>4265.4874339999997</v>
      </c>
      <c r="X20" s="18">
        <f t="shared" si="4"/>
        <v>0.34786073806541656</v>
      </c>
      <c r="Y20" s="18">
        <f t="shared" si="5"/>
        <v>0.43074955569075535</v>
      </c>
      <c r="Z20" s="28">
        <f t="shared" si="3"/>
        <v>0.5908857951168448</v>
      </c>
      <c r="AA20" s="18">
        <f t="shared" si="6"/>
        <v>0.46027935261401554</v>
      </c>
      <c r="AB20" s="1">
        <f t="shared" si="7"/>
        <v>0.21454947755610954</v>
      </c>
      <c r="AD20" t="s">
        <v>51</v>
      </c>
      <c r="AF20">
        <v>204</v>
      </c>
      <c r="AG20">
        <v>153</v>
      </c>
      <c r="AH20">
        <v>0</v>
      </c>
    </row>
    <row r="21" spans="4:35" x14ac:dyDescent="0.35">
      <c r="D21"/>
      <c r="E21">
        <f t="shared" si="11"/>
        <v>2035</v>
      </c>
      <c r="F21">
        <v>624.71051</v>
      </c>
      <c r="G21">
        <v>0</v>
      </c>
      <c r="H21">
        <v>293.20446800000002</v>
      </c>
      <c r="I21">
        <v>65.627898999999999</v>
      </c>
      <c r="J21">
        <v>0</v>
      </c>
      <c r="K21">
        <v>446.35171500000001</v>
      </c>
      <c r="L21">
        <v>0</v>
      </c>
      <c r="M21">
        <v>1137.8700249999999</v>
      </c>
      <c r="N21">
        <v>0</v>
      </c>
      <c r="O21">
        <v>47.021577000000001</v>
      </c>
      <c r="P21">
        <v>0</v>
      </c>
      <c r="Q21">
        <v>818.24822300000005</v>
      </c>
      <c r="R21">
        <v>813.65657299999998</v>
      </c>
      <c r="S21">
        <v>198.035934</v>
      </c>
      <c r="T21">
        <v>0</v>
      </c>
      <c r="U21">
        <v>3.9109629999999997</v>
      </c>
      <c r="V21">
        <v>4340.6010740000002</v>
      </c>
      <c r="W21">
        <f t="shared" si="0"/>
        <v>4448.6378870000008</v>
      </c>
      <c r="X21" s="18">
        <f t="shared" si="4"/>
        <v>0.41134854678721566</v>
      </c>
      <c r="Y21" s="18">
        <f t="shared" si="5"/>
        <v>0.49200972355968248</v>
      </c>
      <c r="Z21" s="18">
        <f t="shared" si="3"/>
        <v>0.63331622882435767</v>
      </c>
      <c r="AA21" s="18">
        <f t="shared" si="6"/>
        <v>0.50350198553948833</v>
      </c>
      <c r="AB21" s="28">
        <f t="shared" si="7"/>
        <v>0.26128952493765589</v>
      </c>
      <c r="AD21" t="s">
        <v>52</v>
      </c>
      <c r="AF21">
        <v>164</v>
      </c>
      <c r="AG21">
        <v>64</v>
      </c>
      <c r="AH21">
        <v>220</v>
      </c>
    </row>
    <row r="22" spans="4:35" x14ac:dyDescent="0.35">
      <c r="D22" t="s">
        <v>97</v>
      </c>
      <c r="E22">
        <v>2025</v>
      </c>
      <c r="F22">
        <v>780.388206174316</v>
      </c>
      <c r="G22"/>
      <c r="H22">
        <v>299.70334782012497</v>
      </c>
      <c r="I22">
        <v>18.700087590954499</v>
      </c>
      <c r="K22">
        <v>771.98548075085705</v>
      </c>
      <c r="M22">
        <v>1344.42638931278</v>
      </c>
      <c r="O22">
        <v>65.616146330494303</v>
      </c>
      <c r="Q22">
        <v>547.65541765057606</v>
      </c>
      <c r="R22">
        <v>280.15781533606201</v>
      </c>
      <c r="S22">
        <v>50.603820224860797</v>
      </c>
      <c r="U22">
        <v>104.48409551068799</v>
      </c>
      <c r="V22">
        <v>4263.72080670172</v>
      </c>
      <c r="W22">
        <f t="shared" ref="W22:W24" si="12">SUM(F22:U22)</f>
        <v>4263.7208067017145</v>
      </c>
      <c r="X22" s="18">
        <f t="shared" ref="X22:X24" si="13">SUM(Q22:S22)/SUM(F22:U22)</f>
        <v>0.20602124131364399</v>
      </c>
      <c r="Y22" s="18">
        <f t="shared" si="5"/>
        <v>0.28069860642409239</v>
      </c>
      <c r="Z22" s="18">
        <f t="shared" si="3"/>
        <v>0.48823384191469071</v>
      </c>
      <c r="AA22" s="18">
        <f t="shared" si="6"/>
        <v>0.14128422608358504</v>
      </c>
      <c r="AB22" s="1">
        <f t="shared" si="7"/>
        <v>0.12092111244184896</v>
      </c>
    </row>
    <row r="23" spans="4:35" x14ac:dyDescent="0.35">
      <c r="D23"/>
      <c r="E23">
        <v>2030</v>
      </c>
      <c r="F23">
        <v>762.49630831831598</v>
      </c>
      <c r="G23"/>
      <c r="H23">
        <v>302.85429831432299</v>
      </c>
      <c r="I23">
        <v>17.254297136580998</v>
      </c>
      <c r="K23">
        <v>715.204293717106</v>
      </c>
      <c r="M23" s="12">
        <v>1298.8513286719899</v>
      </c>
      <c r="O23">
        <v>61.9805802913205</v>
      </c>
      <c r="Q23" s="12">
        <v>630.21164369397297</v>
      </c>
      <c r="R23" s="12">
        <v>398.940282689757</v>
      </c>
      <c r="S23">
        <v>90.526400537698194</v>
      </c>
      <c r="U23">
        <v>111.92889613403899</v>
      </c>
      <c r="V23">
        <v>4390.2483295051097</v>
      </c>
      <c r="W23">
        <f t="shared" si="12"/>
        <v>4390.2483295051034</v>
      </c>
      <c r="X23" s="18">
        <f t="shared" si="13"/>
        <v>0.25503758395544912</v>
      </c>
      <c r="Y23" s="18">
        <f t="shared" si="5"/>
        <v>0.32795113494972483</v>
      </c>
      <c r="Z23" s="28">
        <f t="shared" si="3"/>
        <v>0.52712556400780175</v>
      </c>
      <c r="AA23" s="18">
        <f t="shared" si="6"/>
        <v>0.20444461210555506</v>
      </c>
      <c r="AB23" s="1">
        <f t="shared" si="7"/>
        <v>0.15160105426227538</v>
      </c>
    </row>
    <row r="24" spans="4:35" x14ac:dyDescent="0.35">
      <c r="D24"/>
      <c r="E24">
        <v>2035</v>
      </c>
      <c r="F24">
        <v>762.49630831831598</v>
      </c>
      <c r="G24"/>
      <c r="H24">
        <v>304.75078751234003</v>
      </c>
      <c r="I24">
        <v>16.450526141208002</v>
      </c>
      <c r="K24">
        <v>686.55240220649102</v>
      </c>
      <c r="M24">
        <v>1298.7050610369299</v>
      </c>
      <c r="O24">
        <v>61.108876146240299</v>
      </c>
      <c r="Q24">
        <v>744.77819077190895</v>
      </c>
      <c r="R24">
        <v>430.17797809130002</v>
      </c>
      <c r="S24">
        <v>136.07568513214301</v>
      </c>
      <c r="U24">
        <v>105.055232536875</v>
      </c>
      <c r="V24">
        <v>4546.1510478937598</v>
      </c>
      <c r="W24">
        <f t="shared" si="12"/>
        <v>4546.1510478937525</v>
      </c>
      <c r="X24" s="18">
        <f t="shared" si="13"/>
        <v>0.2883828188248953</v>
      </c>
      <c r="Y24" s="18">
        <f t="shared" si="5"/>
        <v>0.35903628156066641</v>
      </c>
      <c r="Z24" s="18">
        <f t="shared" si="3"/>
        <v>0.54986837924407495</v>
      </c>
      <c r="AA24" s="18">
        <f t="shared" si="6"/>
        <v>0.23631545916964292</v>
      </c>
      <c r="AB24" s="28">
        <f t="shared" si="7"/>
        <v>0.15223570001049233</v>
      </c>
    </row>
    <row r="25" spans="4:35" x14ac:dyDescent="0.35">
      <c r="D25" t="s">
        <v>60</v>
      </c>
      <c r="E25">
        <f>E19</f>
        <v>2025</v>
      </c>
      <c r="F25">
        <v>748.10605006655999</v>
      </c>
      <c r="G25">
        <v>29.418168619129872</v>
      </c>
      <c r="H25">
        <v>282.12141104875781</v>
      </c>
      <c r="I25">
        <v>60.489052110644927</v>
      </c>
      <c r="J25">
        <v>0</v>
      </c>
      <c r="K25">
        <v>939.56024923007226</v>
      </c>
      <c r="L25">
        <v>0</v>
      </c>
      <c r="M25">
        <v>978.52641846119309</v>
      </c>
      <c r="N25">
        <v>0</v>
      </c>
      <c r="O25">
        <v>72.605033206887597</v>
      </c>
      <c r="Q25">
        <v>537.99460192713104</v>
      </c>
      <c r="R25">
        <v>300.17604346941414</v>
      </c>
      <c r="S25">
        <v>117.62324657823888</v>
      </c>
      <c r="T25">
        <v>0</v>
      </c>
      <c r="V25">
        <v>4015.5980422009879</v>
      </c>
      <c r="W25">
        <f t="shared" si="0"/>
        <v>4066.6202747180305</v>
      </c>
      <c r="X25" s="18">
        <f t="shared" si="4"/>
        <v>0.23503396614552521</v>
      </c>
      <c r="Y25" s="18">
        <f t="shared" si="5"/>
        <v>0.31928340179836806</v>
      </c>
      <c r="Z25" s="18">
        <f t="shared" si="3"/>
        <v>0.51048006294706649</v>
      </c>
      <c r="AA25" s="18">
        <f t="shared" si="6"/>
        <v>-4.5117073670825653E-2</v>
      </c>
      <c r="AB25" s="1">
        <f t="shared" si="7"/>
        <v>0.34468113985780507</v>
      </c>
    </row>
    <row r="26" spans="4:35" x14ac:dyDescent="0.35">
      <c r="D26"/>
      <c r="E26">
        <f>E20</f>
        <v>2030</v>
      </c>
      <c r="F26">
        <v>749.59585311885974</v>
      </c>
      <c r="G26">
        <v>29.607262934940106</v>
      </c>
      <c r="H26">
        <v>258.55096966893689</v>
      </c>
      <c r="I26">
        <v>58.657422811399279</v>
      </c>
      <c r="J26">
        <v>2.8096319105617976E-7</v>
      </c>
      <c r="K26">
        <v>668.25467992476388</v>
      </c>
      <c r="L26">
        <v>5.9550615318193583E-7</v>
      </c>
      <c r="M26" s="12">
        <v>1136.6706528647974</v>
      </c>
      <c r="N26">
        <v>2.6280814524380833E-6</v>
      </c>
      <c r="O26">
        <v>55.044681682467093</v>
      </c>
      <c r="Q26" s="12">
        <v>630.9182465963612</v>
      </c>
      <c r="R26" s="12">
        <v>363.4490631430653</v>
      </c>
      <c r="S26">
        <v>163.5654557153488</v>
      </c>
      <c r="T26">
        <v>3.2283119322752599E-7</v>
      </c>
      <c r="V26">
        <v>4017.3498912562295</v>
      </c>
      <c r="W26">
        <f t="shared" si="0"/>
        <v>4114.3142922883217</v>
      </c>
      <c r="X26" s="18">
        <f t="shared" si="4"/>
        <v>0.28144003670919121</v>
      </c>
      <c r="Y26" s="18">
        <f t="shared" si="5"/>
        <v>0.35853876330765744</v>
      </c>
      <c r="Z26" s="28">
        <f t="shared" si="3"/>
        <v>0.5479270947865934</v>
      </c>
      <c r="AA26" s="18">
        <f t="shared" si="6"/>
        <v>0.2566688766131659</v>
      </c>
      <c r="AB26" s="1">
        <f t="shared" si="7"/>
        <v>0.25703532595053247</v>
      </c>
    </row>
    <row r="27" spans="4:35" x14ac:dyDescent="0.35">
      <c r="D27"/>
      <c r="E27">
        <f>E21</f>
        <v>2035</v>
      </c>
      <c r="F27">
        <v>752.92578473324409</v>
      </c>
      <c r="G27">
        <v>29.776930543905028</v>
      </c>
      <c r="H27">
        <v>276.19032811920096</v>
      </c>
      <c r="I27">
        <v>57.441499865361003</v>
      </c>
      <c r="J27">
        <v>3.50289736444426</v>
      </c>
      <c r="K27">
        <v>594.48903716059795</v>
      </c>
      <c r="L27">
        <v>1.2639577611840718E-6</v>
      </c>
      <c r="M27">
        <v>1321.0377032412939</v>
      </c>
      <c r="N27">
        <v>3.0262379256862112E-6</v>
      </c>
      <c r="O27">
        <v>44.724428464628161</v>
      </c>
      <c r="Q27">
        <v>644.00069349159151</v>
      </c>
      <c r="R27">
        <v>370.000059159172</v>
      </c>
      <c r="S27">
        <v>208.45700177724555</v>
      </c>
      <c r="T27">
        <v>1.9187420608304607E-7</v>
      </c>
      <c r="V27">
        <v>4160.6904214107053</v>
      </c>
      <c r="W27">
        <f t="shared" si="0"/>
        <v>4302.5463684027545</v>
      </c>
      <c r="X27" s="18">
        <f t="shared" si="4"/>
        <v>0.28412424870201347</v>
      </c>
      <c r="Y27" s="18">
        <f t="shared" si="5"/>
        <v>0.36248127184181556</v>
      </c>
      <c r="Z27" s="18">
        <f t="shared" si="3"/>
        <v>0.54358328806300626</v>
      </c>
      <c r="AA27" s="18">
        <f t="shared" si="6"/>
        <v>0.33872187190144831</v>
      </c>
      <c r="AB27" s="28">
        <f t="shared" si="7"/>
        <v>0.14852734742384047</v>
      </c>
    </row>
    <row r="28" spans="4:35" x14ac:dyDescent="0.35">
      <c r="D28" t="s">
        <v>61</v>
      </c>
      <c r="E28">
        <f t="shared" si="11"/>
        <v>2025</v>
      </c>
      <c r="F28">
        <v>800.5</v>
      </c>
      <c r="G28">
        <v>0</v>
      </c>
      <c r="H28">
        <v>303</v>
      </c>
      <c r="I28">
        <v>45</v>
      </c>
      <c r="J28">
        <v>0</v>
      </c>
      <c r="K28">
        <v>1088.5</v>
      </c>
      <c r="L28">
        <v>0</v>
      </c>
      <c r="M28">
        <v>956</v>
      </c>
      <c r="N28">
        <v>4</v>
      </c>
      <c r="O28">
        <v>87.5</v>
      </c>
      <c r="P28">
        <v>0</v>
      </c>
      <c r="Q28">
        <v>715.5</v>
      </c>
      <c r="R28">
        <v>248.5</v>
      </c>
      <c r="S28">
        <v>109.5</v>
      </c>
      <c r="T28">
        <v>0</v>
      </c>
      <c r="U28">
        <v>1</v>
      </c>
      <c r="V28">
        <v>4528.5</v>
      </c>
      <c r="W28">
        <f t="shared" si="0"/>
        <v>4359</v>
      </c>
      <c r="X28" s="18">
        <f t="shared" si="4"/>
        <v>0.24627208075246615</v>
      </c>
      <c r="Y28" s="18">
        <f t="shared" si="5"/>
        <v>0.3261069052534985</v>
      </c>
      <c r="Z28" s="18">
        <f t="shared" si="3"/>
        <v>0.51089699472356043</v>
      </c>
      <c r="AA28" s="18">
        <f t="shared" si="6"/>
        <v>-0.21078976640711902</v>
      </c>
      <c r="AB28" s="1">
        <f t="shared" si="7"/>
        <v>0.34694513715710723</v>
      </c>
    </row>
    <row r="29" spans="4:35" x14ac:dyDescent="0.35">
      <c r="D29"/>
      <c r="E29">
        <f t="shared" si="11"/>
        <v>2030</v>
      </c>
      <c r="F29">
        <v>791</v>
      </c>
      <c r="G29">
        <v>4</v>
      </c>
      <c r="H29">
        <v>304</v>
      </c>
      <c r="I29">
        <v>41</v>
      </c>
      <c r="J29">
        <v>0</v>
      </c>
      <c r="K29">
        <v>654</v>
      </c>
      <c r="L29">
        <v>0</v>
      </c>
      <c r="M29" s="12">
        <v>966</v>
      </c>
      <c r="N29">
        <v>4</v>
      </c>
      <c r="O29">
        <v>6</v>
      </c>
      <c r="P29">
        <v>0</v>
      </c>
      <c r="Q29" s="12">
        <v>1095</v>
      </c>
      <c r="R29" s="12">
        <v>592</v>
      </c>
      <c r="S29">
        <v>155</v>
      </c>
      <c r="T29">
        <v>0</v>
      </c>
      <c r="U29">
        <v>0</v>
      </c>
      <c r="V29">
        <v>4892</v>
      </c>
      <c r="W29">
        <f t="shared" si="0"/>
        <v>4612</v>
      </c>
      <c r="X29" s="18">
        <f t="shared" si="4"/>
        <v>0.39939288811795315</v>
      </c>
      <c r="Y29" s="18">
        <f t="shared" si="5"/>
        <v>0.47419774501300954</v>
      </c>
      <c r="Z29" s="28">
        <f t="shared" si="3"/>
        <v>0.64744145706851697</v>
      </c>
      <c r="AA29" s="18">
        <f t="shared" si="6"/>
        <v>0.27252502780867632</v>
      </c>
      <c r="AB29" s="1">
        <f t="shared" si="7"/>
        <v>0.39152119700748128</v>
      </c>
    </row>
    <row r="30" spans="4:35" x14ac:dyDescent="0.35">
      <c r="D30"/>
      <c r="E30">
        <f t="shared" si="11"/>
        <v>2035</v>
      </c>
      <c r="F30">
        <v>785</v>
      </c>
      <c r="G30">
        <v>4</v>
      </c>
      <c r="H30">
        <v>299</v>
      </c>
      <c r="I30">
        <v>40</v>
      </c>
      <c r="J30">
        <v>0</v>
      </c>
      <c r="K30">
        <v>493</v>
      </c>
      <c r="L30">
        <v>0</v>
      </c>
      <c r="M30">
        <v>832</v>
      </c>
      <c r="N30">
        <v>3</v>
      </c>
      <c r="O30">
        <v>6</v>
      </c>
      <c r="P30">
        <v>0</v>
      </c>
      <c r="Q30">
        <v>1394</v>
      </c>
      <c r="R30">
        <v>1090</v>
      </c>
      <c r="S30">
        <v>195</v>
      </c>
      <c r="T30">
        <v>0</v>
      </c>
      <c r="U30">
        <v>0</v>
      </c>
      <c r="V30">
        <v>5632</v>
      </c>
      <c r="W30">
        <f t="shared" si="0"/>
        <v>5141</v>
      </c>
      <c r="X30" s="18">
        <f t="shared" si="4"/>
        <v>0.52110484341567787</v>
      </c>
      <c r="Y30" s="18">
        <f t="shared" si="5"/>
        <v>0.58704532192180514</v>
      </c>
      <c r="Z30" s="18">
        <f t="shared" si="3"/>
        <v>0.74110095312196067</v>
      </c>
      <c r="AA30" s="18">
        <f t="shared" si="6"/>
        <v>0.45161290322580644</v>
      </c>
      <c r="AB30" s="28">
        <f>(SUM($M$3:$O$3)-SUM(M30:O30))/SUM($M$3:$O$3)</f>
        <v>0.47568578553615959</v>
      </c>
    </row>
    <row r="31" spans="4:35" x14ac:dyDescent="0.35">
      <c r="D31"/>
      <c r="E31"/>
      <c r="F31"/>
      <c r="G31"/>
      <c r="X31" s="18"/>
      <c r="Y31" s="18"/>
    </row>
    <row r="32" spans="4:35" x14ac:dyDescent="0.35">
      <c r="D32"/>
      <c r="E32"/>
      <c r="F32"/>
      <c r="G32"/>
      <c r="W32" s="31">
        <v>2030</v>
      </c>
    </row>
    <row r="33" spans="1:28" x14ac:dyDescent="0.35">
      <c r="D33"/>
      <c r="E33"/>
      <c r="F33"/>
      <c r="G33"/>
      <c r="W33" s="1" t="s">
        <v>99</v>
      </c>
      <c r="X33" s="19">
        <f t="shared" ref="X33:Y33" si="14">MIN(X5,X8,X11,X14,X17,X20,X23,X26,X29)</f>
        <v>0.23908987972808884</v>
      </c>
      <c r="Y33" s="19">
        <f t="shared" si="14"/>
        <v>0.29998582491319897</v>
      </c>
      <c r="Z33" s="32">
        <f>MIN(Z5,Z8,Z11,Z14,Z17,Z20,Z23,Z26,Z29)</f>
        <v>0.46229341272890134</v>
      </c>
      <c r="AA33" s="32">
        <f t="shared" ref="AA33:AB33" si="15">MIN(AA5,AA8,AA11,AA14,AA17,AA20,AA23,AA26,AA29)</f>
        <v>3.9331584730460667E-2</v>
      </c>
      <c r="AB33" s="19">
        <f t="shared" si="15"/>
        <v>-0.2104708067406024</v>
      </c>
    </row>
    <row r="34" spans="1:28" x14ac:dyDescent="0.35">
      <c r="D34"/>
      <c r="E34"/>
      <c r="F34"/>
      <c r="G34"/>
      <c r="W34" s="1" t="s">
        <v>100</v>
      </c>
      <c r="X34" s="19">
        <f t="shared" ref="X34:Y34" si="16">MAX(X5,X8,X11,X14,X17,X20,X23,X26,X29)</f>
        <v>0.39939288811795315</v>
      </c>
      <c r="Y34" s="19">
        <f t="shared" si="16"/>
        <v>0.47419774501300954</v>
      </c>
      <c r="Z34" s="32">
        <f>MAX(Z5,Z8,Z11,Z14,Z17,Z20,Z23,Z26,Z29)</f>
        <v>0.64744145706851697</v>
      </c>
      <c r="AA34" s="32">
        <f t="shared" ref="AA34:AB34" si="17">MAX(AA5,AA8,AA11,AA14,AA17,AA20,AA23,AA26,AA29)</f>
        <v>0.59759842015340381</v>
      </c>
      <c r="AB34" s="19">
        <f t="shared" si="17"/>
        <v>0.41810810107171659</v>
      </c>
    </row>
    <row r="35" spans="1:28" x14ac:dyDescent="0.35">
      <c r="D35"/>
      <c r="E35"/>
      <c r="F35"/>
      <c r="G35"/>
      <c r="W35" t="s">
        <v>104</v>
      </c>
      <c r="X35" s="19">
        <f t="shared" ref="X35:Y35" si="18">AVERAGE(X5,X8,X11,X14,X17,X20,X23,X26,X29)</f>
        <v>0.29080547709655508</v>
      </c>
      <c r="Y35" s="19">
        <f t="shared" si="18"/>
        <v>0.36560812423496419</v>
      </c>
      <c r="Z35" s="32">
        <f>AVERAGE(Z5,Z8,Z11,Z14,Z17,Z20,Z23,Z26,Z29)</f>
        <v>0.53682677281959046</v>
      </c>
      <c r="AA35" s="19">
        <f t="shared" ref="AA35:AB35" si="19">AVERAGE(AA5,AA8,AA11,AA14,AA17,AA20,AA23,AA26,AA29)</f>
        <v>0.30917720365874646</v>
      </c>
      <c r="AB35" s="19">
        <f t="shared" si="19"/>
        <v>0.10468361209370729</v>
      </c>
    </row>
    <row r="36" spans="1:28" x14ac:dyDescent="0.35">
      <c r="D36"/>
      <c r="E36"/>
      <c r="F36"/>
      <c r="G36"/>
    </row>
    <row r="37" spans="1:28" x14ac:dyDescent="0.35">
      <c r="D37"/>
      <c r="E37"/>
      <c r="F37"/>
      <c r="G37"/>
    </row>
    <row r="38" spans="1:28" x14ac:dyDescent="0.35">
      <c r="A38" s="17"/>
      <c r="D38"/>
      <c r="E38"/>
      <c r="F38"/>
      <c r="G38"/>
    </row>
    <row r="39" spans="1:28" x14ac:dyDescent="0.35">
      <c r="A39" s="17"/>
      <c r="D39"/>
      <c r="E39"/>
      <c r="F39"/>
      <c r="G39"/>
    </row>
    <row r="40" spans="1:28" x14ac:dyDescent="0.35">
      <c r="A40" s="17"/>
      <c r="D40"/>
      <c r="E40"/>
      <c r="F40"/>
      <c r="G40"/>
    </row>
    <row r="41" spans="1:28" x14ac:dyDescent="0.35">
      <c r="D41"/>
      <c r="E41"/>
      <c r="F41"/>
      <c r="G41"/>
    </row>
    <row r="42" spans="1:28" x14ac:dyDescent="0.35">
      <c r="A42" s="17"/>
      <c r="D42"/>
      <c r="E42"/>
      <c r="F42"/>
      <c r="G42"/>
    </row>
    <row r="43" spans="1:28" x14ac:dyDescent="0.35">
      <c r="A43" s="17"/>
      <c r="D43"/>
      <c r="E43"/>
      <c r="F43"/>
      <c r="G43"/>
    </row>
    <row r="44" spans="1:28" x14ac:dyDescent="0.35">
      <c r="A44" s="17"/>
      <c r="D44"/>
      <c r="E44"/>
      <c r="F44"/>
      <c r="G44"/>
    </row>
    <row r="45" spans="1:28" x14ac:dyDescent="0.35">
      <c r="A45" s="17"/>
      <c r="D45"/>
      <c r="E45"/>
      <c r="F45"/>
      <c r="G45"/>
    </row>
    <row r="46" spans="1:28" x14ac:dyDescent="0.35">
      <c r="D46"/>
      <c r="E46"/>
      <c r="F46"/>
      <c r="G46"/>
    </row>
    <row r="47" spans="1:28" x14ac:dyDescent="0.35">
      <c r="D47"/>
      <c r="E47"/>
      <c r="F47"/>
      <c r="G47"/>
    </row>
    <row r="48" spans="1:28" x14ac:dyDescent="0.35">
      <c r="D48"/>
      <c r="E48"/>
      <c r="F48"/>
      <c r="G48"/>
    </row>
    <row r="49" spans="4:7" x14ac:dyDescent="0.35">
      <c r="D49"/>
      <c r="E49"/>
      <c r="F49"/>
      <c r="G49"/>
    </row>
    <row r="50" spans="4:7" x14ac:dyDescent="0.35">
      <c r="D50"/>
      <c r="E50"/>
      <c r="F50"/>
      <c r="G50"/>
    </row>
    <row r="51" spans="4:7" x14ac:dyDescent="0.35">
      <c r="D51"/>
      <c r="E51"/>
      <c r="F51"/>
      <c r="G51"/>
    </row>
    <row r="52" spans="4:7" x14ac:dyDescent="0.35">
      <c r="D52"/>
      <c r="E52"/>
      <c r="F52"/>
      <c r="G52"/>
    </row>
    <row r="53" spans="4:7" x14ac:dyDescent="0.35">
      <c r="D53"/>
      <c r="E53"/>
      <c r="F53"/>
      <c r="G53"/>
    </row>
    <row r="54" spans="4:7" x14ac:dyDescent="0.35">
      <c r="D54"/>
      <c r="E54"/>
      <c r="F54"/>
      <c r="G54"/>
    </row>
    <row r="55" spans="4:7" x14ac:dyDescent="0.35">
      <c r="D55"/>
      <c r="E55"/>
      <c r="F55"/>
      <c r="G55"/>
    </row>
    <row r="56" spans="4:7" x14ac:dyDescent="0.35">
      <c r="D56"/>
      <c r="E56"/>
      <c r="F56"/>
      <c r="G56"/>
    </row>
    <row r="57" spans="4:7" x14ac:dyDescent="0.35">
      <c r="D57"/>
      <c r="E57"/>
      <c r="F57"/>
      <c r="G57"/>
    </row>
    <row r="58" spans="4:7" x14ac:dyDescent="0.35">
      <c r="D58"/>
      <c r="E58"/>
      <c r="F58"/>
      <c r="G58"/>
    </row>
    <row r="59" spans="4:7" x14ac:dyDescent="0.35">
      <c r="D59"/>
      <c r="E59"/>
      <c r="F59"/>
      <c r="G59"/>
    </row>
    <row r="60" spans="4:7" x14ac:dyDescent="0.35">
      <c r="D60"/>
      <c r="E60"/>
      <c r="F60"/>
      <c r="G60"/>
    </row>
    <row r="61" spans="4:7" x14ac:dyDescent="0.35">
      <c r="D61"/>
      <c r="E61"/>
      <c r="F61"/>
      <c r="G61"/>
    </row>
    <row r="62" spans="4:7" x14ac:dyDescent="0.35">
      <c r="D62"/>
      <c r="E62"/>
      <c r="F62"/>
      <c r="G62"/>
    </row>
    <row r="63" spans="4:7" x14ac:dyDescent="0.35">
      <c r="D63"/>
      <c r="E63"/>
      <c r="F63"/>
      <c r="G63"/>
    </row>
    <row r="64" spans="4:7" x14ac:dyDescent="0.35">
      <c r="F64" s="29" t="s">
        <v>102</v>
      </c>
      <c r="G64" s="29" t="s">
        <v>103</v>
      </c>
    </row>
    <row r="65" spans="4:7" x14ac:dyDescent="0.35">
      <c r="D65" s="29">
        <f>D3</f>
        <v>2021</v>
      </c>
      <c r="F65" s="30">
        <f>Z3</f>
        <v>0.39773820981713187</v>
      </c>
      <c r="G65" s="30">
        <f>1-F65</f>
        <v>0.60226179018286818</v>
      </c>
    </row>
    <row r="66" spans="4:7" x14ac:dyDescent="0.35">
      <c r="D66" s="29" t="str">
        <f t="shared" ref="D66:E68" si="20">D4</f>
        <v>EPS-EI</v>
      </c>
      <c r="E66" s="29">
        <f t="shared" si="20"/>
        <v>2025</v>
      </c>
      <c r="F66" s="30">
        <f t="shared" ref="F66:F92" si="21">Z4</f>
        <v>0.46290806553110503</v>
      </c>
      <c r="G66" s="30">
        <f t="shared" ref="G66:G92" si="22">1-F66</f>
        <v>0.53709193446889492</v>
      </c>
    </row>
    <row r="67" spans="4:7" x14ac:dyDescent="0.35">
      <c r="E67" s="29">
        <f t="shared" si="20"/>
        <v>2030</v>
      </c>
      <c r="F67" s="30">
        <f t="shared" si="21"/>
        <v>0.50930161578527067</v>
      </c>
      <c r="G67" s="30">
        <f t="shared" si="22"/>
        <v>0.49069838421472933</v>
      </c>
    </row>
    <row r="68" spans="4:7" x14ac:dyDescent="0.35">
      <c r="E68" s="29">
        <f t="shared" si="20"/>
        <v>2035</v>
      </c>
      <c r="F68" s="30">
        <f t="shared" si="21"/>
        <v>0.53748840236518214</v>
      </c>
      <c r="G68" s="30">
        <f t="shared" si="22"/>
        <v>0.46251159763481786</v>
      </c>
    </row>
    <row r="69" spans="4:7" x14ac:dyDescent="0.35">
      <c r="D69" s="29" t="str">
        <f t="shared" ref="D69:E71" si="23">D7</f>
        <v>GCAM-CGS</v>
      </c>
      <c r="E69" s="29">
        <f t="shared" si="23"/>
        <v>2025</v>
      </c>
      <c r="F69" s="30">
        <f t="shared" si="21"/>
        <v>0.45259083994827159</v>
      </c>
      <c r="G69" s="30">
        <f t="shared" si="22"/>
        <v>0.54740916005172835</v>
      </c>
    </row>
    <row r="70" spans="4:7" x14ac:dyDescent="0.35">
      <c r="E70" s="29">
        <f t="shared" si="23"/>
        <v>2030</v>
      </c>
      <c r="F70" s="30">
        <f t="shared" si="21"/>
        <v>0.50245499226153356</v>
      </c>
      <c r="G70" s="30">
        <f t="shared" si="22"/>
        <v>0.49754500773846644</v>
      </c>
    </row>
    <row r="71" spans="4:7" x14ac:dyDescent="0.35">
      <c r="E71" s="29">
        <f t="shared" si="23"/>
        <v>2035</v>
      </c>
      <c r="F71" s="30">
        <f t="shared" si="21"/>
        <v>0.49740319517478893</v>
      </c>
      <c r="G71" s="30">
        <f t="shared" si="22"/>
        <v>0.50259680482521107</v>
      </c>
    </row>
    <row r="72" spans="4:7" x14ac:dyDescent="0.35">
      <c r="D72" s="29" t="str">
        <f t="shared" ref="D72:E74" si="24">D10</f>
        <v>Haiku-RFF</v>
      </c>
      <c r="E72" s="29">
        <f t="shared" si="24"/>
        <v>2025</v>
      </c>
      <c r="F72" s="30">
        <f t="shared" si="21"/>
        <v>0.55011576468200385</v>
      </c>
      <c r="G72" s="30">
        <f t="shared" si="22"/>
        <v>0.44988423531799615</v>
      </c>
    </row>
    <row r="73" spans="4:7" x14ac:dyDescent="0.35">
      <c r="E73" s="29">
        <f t="shared" si="24"/>
        <v>2030</v>
      </c>
      <c r="F73" s="30">
        <f t="shared" si="21"/>
        <v>0.56892473491475237</v>
      </c>
      <c r="G73" s="30">
        <f t="shared" si="22"/>
        <v>0.43107526508524763</v>
      </c>
    </row>
    <row r="74" spans="4:7" x14ac:dyDescent="0.35">
      <c r="E74" s="29">
        <f t="shared" si="24"/>
        <v>2035</v>
      </c>
      <c r="F74" s="30">
        <f t="shared" si="21"/>
        <v>0.62119798066997212</v>
      </c>
      <c r="G74" s="30">
        <f t="shared" si="22"/>
        <v>0.37880201933002788</v>
      </c>
    </row>
    <row r="75" spans="4:7" x14ac:dyDescent="0.35">
      <c r="D75" s="29" t="str">
        <f t="shared" ref="D75:E77" si="25">D13</f>
        <v>IPM-NRDC</v>
      </c>
      <c r="E75" s="29">
        <f t="shared" si="25"/>
        <v>2025</v>
      </c>
      <c r="F75" s="30">
        <f t="shared" si="21"/>
        <v>0.48646533533243469</v>
      </c>
      <c r="G75" s="30">
        <f t="shared" si="22"/>
        <v>0.51353466466756537</v>
      </c>
    </row>
    <row r="76" spans="4:7" x14ac:dyDescent="0.35">
      <c r="E76" s="29">
        <f t="shared" si="25"/>
        <v>2030</v>
      </c>
      <c r="F76" s="30">
        <f t="shared" si="21"/>
        <v>0.46229341272890134</v>
      </c>
      <c r="G76" s="30">
        <f t="shared" si="22"/>
        <v>0.53770658727109866</v>
      </c>
    </row>
    <row r="77" spans="4:7" x14ac:dyDescent="0.35">
      <c r="E77" s="29">
        <f t="shared" si="25"/>
        <v>2035</v>
      </c>
      <c r="F77" s="30">
        <f t="shared" si="21"/>
        <v>0.45591714114133974</v>
      </c>
      <c r="G77" s="30">
        <f t="shared" si="22"/>
        <v>0.54408285885866026</v>
      </c>
    </row>
    <row r="78" spans="4:7" x14ac:dyDescent="0.35">
      <c r="D78" s="29" t="str">
        <f t="shared" ref="D78:E80" si="26">D16</f>
        <v>MARKAL-NETL</v>
      </c>
      <c r="E78" s="29">
        <f t="shared" si="26"/>
        <v>2025</v>
      </c>
      <c r="F78" s="30">
        <f t="shared" si="21"/>
        <v>0.47762415825291671</v>
      </c>
      <c r="G78" s="30">
        <f t="shared" si="22"/>
        <v>0.52237584174708329</v>
      </c>
    </row>
    <row r="79" spans="4:7" x14ac:dyDescent="0.35">
      <c r="E79" s="29">
        <f t="shared" si="26"/>
        <v>2030</v>
      </c>
      <c r="F79" s="30">
        <f t="shared" si="21"/>
        <v>0.47508628870609926</v>
      </c>
      <c r="G79" s="30">
        <f t="shared" si="22"/>
        <v>0.52491371129390074</v>
      </c>
    </row>
    <row r="80" spans="4:7" x14ac:dyDescent="0.35">
      <c r="E80" s="29">
        <f t="shared" si="26"/>
        <v>2035</v>
      </c>
      <c r="F80" s="30">
        <f t="shared" si="21"/>
        <v>0.46579461561731217</v>
      </c>
      <c r="G80" s="30">
        <f t="shared" si="22"/>
        <v>0.53420538438268783</v>
      </c>
    </row>
    <row r="81" spans="4:7" x14ac:dyDescent="0.35">
      <c r="D81" s="29" t="str">
        <f t="shared" ref="D81:E83" si="27">D19</f>
        <v>NEMS-RHG</v>
      </c>
      <c r="E81" s="29">
        <f t="shared" si="27"/>
        <v>2025</v>
      </c>
      <c r="F81" s="30">
        <f t="shared" si="21"/>
        <v>0.56143265384918417</v>
      </c>
      <c r="G81" s="30">
        <f t="shared" si="22"/>
        <v>0.43856734615081583</v>
      </c>
    </row>
    <row r="82" spans="4:7" x14ac:dyDescent="0.35">
      <c r="E82" s="29">
        <f t="shared" si="27"/>
        <v>2030</v>
      </c>
      <c r="F82" s="30">
        <f t="shared" si="21"/>
        <v>0.5908857951168448</v>
      </c>
      <c r="G82" s="30">
        <f t="shared" si="22"/>
        <v>0.4091142048831552</v>
      </c>
    </row>
    <row r="83" spans="4:7" x14ac:dyDescent="0.35">
      <c r="E83" s="29">
        <f t="shared" si="27"/>
        <v>2035</v>
      </c>
      <c r="F83" s="30">
        <f t="shared" si="21"/>
        <v>0.63331622882435767</v>
      </c>
      <c r="G83" s="30">
        <f t="shared" si="22"/>
        <v>0.36668377117564233</v>
      </c>
    </row>
    <row r="84" spans="4:7" x14ac:dyDescent="0.35">
      <c r="D84" s="29" t="str">
        <f t="shared" ref="D84:E86" si="28">D22</f>
        <v>ReEDS-NREL</v>
      </c>
      <c r="E84" s="29">
        <f t="shared" si="28"/>
        <v>2025</v>
      </c>
      <c r="F84" s="30">
        <f t="shared" si="21"/>
        <v>0.48823384191469071</v>
      </c>
      <c r="G84" s="30">
        <f t="shared" si="22"/>
        <v>0.51176615808530923</v>
      </c>
    </row>
    <row r="85" spans="4:7" x14ac:dyDescent="0.35">
      <c r="E85" s="29">
        <f t="shared" si="28"/>
        <v>2030</v>
      </c>
      <c r="F85" s="30">
        <f t="shared" si="21"/>
        <v>0.52712556400780175</v>
      </c>
      <c r="G85" s="30">
        <f t="shared" si="22"/>
        <v>0.47287443599219825</v>
      </c>
    </row>
    <row r="86" spans="4:7" x14ac:dyDescent="0.35">
      <c r="E86" s="29">
        <f t="shared" si="28"/>
        <v>2035</v>
      </c>
      <c r="F86" s="30">
        <f t="shared" si="21"/>
        <v>0.54986837924407495</v>
      </c>
      <c r="G86" s="30">
        <f t="shared" si="22"/>
        <v>0.45013162075592505</v>
      </c>
    </row>
    <row r="87" spans="4:7" x14ac:dyDescent="0.35">
      <c r="D87" s="29" t="str">
        <f t="shared" ref="D87:E89" si="29">D25</f>
        <v>REGEN-EPRI</v>
      </c>
      <c r="E87" s="29">
        <f t="shared" si="29"/>
        <v>2025</v>
      </c>
      <c r="F87" s="30">
        <f t="shared" si="21"/>
        <v>0.51048006294706649</v>
      </c>
      <c r="G87" s="30">
        <f t="shared" si="22"/>
        <v>0.48951993705293351</v>
      </c>
    </row>
    <row r="88" spans="4:7" x14ac:dyDescent="0.35">
      <c r="E88" s="29">
        <f t="shared" si="29"/>
        <v>2030</v>
      </c>
      <c r="F88" s="30">
        <f t="shared" si="21"/>
        <v>0.5479270947865934</v>
      </c>
      <c r="G88" s="30">
        <f t="shared" si="22"/>
        <v>0.4520729052134066</v>
      </c>
    </row>
    <row r="89" spans="4:7" x14ac:dyDescent="0.35">
      <c r="E89" s="29">
        <f t="shared" si="29"/>
        <v>2035</v>
      </c>
      <c r="F89" s="30">
        <f t="shared" si="21"/>
        <v>0.54358328806300626</v>
      </c>
      <c r="G89" s="30">
        <f t="shared" si="22"/>
        <v>0.45641671193699374</v>
      </c>
    </row>
    <row r="90" spans="4:7" x14ac:dyDescent="0.35">
      <c r="D90" s="29" t="str">
        <f t="shared" ref="D90:E92" si="30">D28</f>
        <v>RIO-REPEAT</v>
      </c>
      <c r="E90" s="29">
        <f t="shared" si="30"/>
        <v>2025</v>
      </c>
      <c r="F90" s="30">
        <f t="shared" si="21"/>
        <v>0.51089699472356043</v>
      </c>
      <c r="G90" s="30">
        <f t="shared" si="22"/>
        <v>0.48910300527643957</v>
      </c>
    </row>
    <row r="91" spans="4:7" x14ac:dyDescent="0.35">
      <c r="E91" s="29">
        <f t="shared" si="30"/>
        <v>2030</v>
      </c>
      <c r="F91" s="30">
        <f t="shared" si="21"/>
        <v>0.64744145706851697</v>
      </c>
      <c r="G91" s="30">
        <f t="shared" si="22"/>
        <v>0.35255854293148303</v>
      </c>
    </row>
    <row r="92" spans="4:7" x14ac:dyDescent="0.35">
      <c r="E92" s="29">
        <f t="shared" si="30"/>
        <v>2035</v>
      </c>
      <c r="F92" s="30">
        <f t="shared" si="21"/>
        <v>0.74110095312196067</v>
      </c>
      <c r="G92" s="30">
        <f t="shared" si="22"/>
        <v>0.25889904687803933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B454-813A-4B4C-8430-81BC82E0D7C4}">
  <dimension ref="A1:AJ48"/>
  <sheetViews>
    <sheetView zoomScale="36" zoomScaleNormal="70" workbookViewId="0">
      <selection activeCell="H27" sqref="H27"/>
    </sheetView>
  </sheetViews>
  <sheetFormatPr defaultRowHeight="14.5" x14ac:dyDescent="0.35"/>
  <cols>
    <col min="4" max="4" width="23.7265625" customWidth="1"/>
    <col min="12" max="12" width="13.453125" bestFit="1" customWidth="1"/>
    <col min="14" max="14" width="13.453125" bestFit="1" customWidth="1"/>
    <col min="16" max="16" width="13.453125" bestFit="1" customWidth="1"/>
    <col min="20" max="20" width="13.453125" bestFit="1" customWidth="1"/>
  </cols>
  <sheetData>
    <row r="1" spans="4:3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46</v>
      </c>
      <c r="V1" t="s">
        <v>16</v>
      </c>
      <c r="X1" t="s">
        <v>53</v>
      </c>
      <c r="Y1" t="s">
        <v>54</v>
      </c>
      <c r="Z1" t="s">
        <v>64</v>
      </c>
      <c r="AA1" t="s">
        <v>55</v>
      </c>
      <c r="AB1" t="s">
        <v>66</v>
      </c>
      <c r="AC1" t="s">
        <v>109</v>
      </c>
    </row>
    <row r="2" spans="4:36" x14ac:dyDescent="0.35"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62</v>
      </c>
      <c r="Q2" t="s">
        <v>27</v>
      </c>
      <c r="R2" t="s">
        <v>28</v>
      </c>
      <c r="S2" t="s">
        <v>29</v>
      </c>
      <c r="T2" t="s">
        <v>30</v>
      </c>
      <c r="U2" t="s">
        <v>46</v>
      </c>
      <c r="V2" t="s">
        <v>31</v>
      </c>
      <c r="AE2" t="s">
        <v>32</v>
      </c>
      <c r="AG2" t="s">
        <v>33</v>
      </c>
      <c r="AH2" t="s">
        <v>34</v>
      </c>
      <c r="AI2" t="s">
        <v>35</v>
      </c>
    </row>
    <row r="3" spans="4:36" x14ac:dyDescent="0.35">
      <c r="D3">
        <v>2021</v>
      </c>
      <c r="F3">
        <v>778</v>
      </c>
      <c r="H3">
        <v>260</v>
      </c>
      <c r="I3">
        <v>71</v>
      </c>
      <c r="K3">
        <v>899</v>
      </c>
      <c r="M3">
        <v>1575</v>
      </c>
      <c r="O3">
        <v>29</v>
      </c>
      <c r="Q3">
        <v>380</v>
      </c>
      <c r="R3">
        <v>115</v>
      </c>
      <c r="S3">
        <v>49</v>
      </c>
      <c r="V3">
        <v>4196</v>
      </c>
      <c r="W3">
        <f>SUM(F3:U3)</f>
        <v>4156</v>
      </c>
      <c r="X3" s="1">
        <f>SUM(Q3:S3)/SUM(F3:U3)</f>
        <v>0.13089509143407121</v>
      </c>
      <c r="Y3" s="1">
        <f>SUM(H3,I3,J3,Q3,R3,S3)/SUM(F3:U3)</f>
        <v>0.21053897978825795</v>
      </c>
      <c r="Z3" s="1">
        <f>SUM(F3,G3,H3,I3,L3,N3,Q3,R3,S3,U3)/SUM(F3:U3)</f>
        <v>0.39773820981713187</v>
      </c>
      <c r="AC3" s="37">
        <f>SUM(K3:L3)/SUM(I3:O3)</f>
        <v>0.34926184926184928</v>
      </c>
      <c r="AE3" t="s">
        <v>5</v>
      </c>
      <c r="AG3">
        <v>64</v>
      </c>
      <c r="AH3">
        <v>104</v>
      </c>
      <c r="AI3">
        <v>156</v>
      </c>
      <c r="AJ3" s="2"/>
    </row>
    <row r="4" spans="4:36" x14ac:dyDescent="0.35">
      <c r="D4" t="s">
        <v>56</v>
      </c>
      <c r="E4" t="s">
        <v>69</v>
      </c>
      <c r="F4">
        <v>668.73800000000006</v>
      </c>
      <c r="G4">
        <v>24.282699999999998</v>
      </c>
      <c r="H4">
        <v>282.512</v>
      </c>
      <c r="I4">
        <v>22.036899999999999</v>
      </c>
      <c r="K4">
        <v>434.37099999999998</v>
      </c>
      <c r="M4">
        <v>1569.99</v>
      </c>
      <c r="O4">
        <v>208.99799999999999</v>
      </c>
      <c r="Q4">
        <v>733.78869999999995</v>
      </c>
      <c r="R4">
        <v>431.846</v>
      </c>
      <c r="S4">
        <v>106.19</v>
      </c>
      <c r="U4">
        <v>27.876999999999999</v>
      </c>
      <c r="V4">
        <v>4220.92</v>
      </c>
      <c r="W4">
        <f t="shared" ref="W4:W21" si="0">SUM(F4:U4)</f>
        <v>4510.6302999999998</v>
      </c>
      <c r="X4" s="18">
        <f t="shared" ref="X4" si="1">SUM(Q4:S4)/SUM(F4:U4)</f>
        <v>0.28196163627065607</v>
      </c>
      <c r="Y4" s="18">
        <f t="shared" ref="Y4" si="2">SUM(H4,I4,J4,Q4,R4,S4)/SUM(F4:U4)</f>
        <v>0.34947967249721174</v>
      </c>
      <c r="Z4" s="28">
        <f t="shared" ref="Z4:Z21" si="3">SUM(F4,G4,H4,I4,L4,N4,Q4,R4,S4,U4)/SUM(F4:U4)</f>
        <v>0.50930161578527067</v>
      </c>
      <c r="AA4" s="18">
        <f>($K$3-K4)/$K$3</f>
        <v>0.51682869855394886</v>
      </c>
      <c r="AB4" s="1">
        <f>(SUM($M$3:$O$3)-SUM(M4:O4))/SUM($M$3:$O$3)</f>
        <v>-0.10909476309226936</v>
      </c>
      <c r="AC4" s="37">
        <f t="shared" ref="AC4:AC21" si="4">SUM(K4:L4)/SUM(I4:O4)</f>
        <v>0.19431502044000348</v>
      </c>
      <c r="AE4" t="s">
        <v>6</v>
      </c>
      <c r="AG4">
        <v>220</v>
      </c>
      <c r="AH4">
        <v>230</v>
      </c>
      <c r="AI4">
        <v>242</v>
      </c>
      <c r="AJ4" s="3"/>
    </row>
    <row r="5" spans="4:36" x14ac:dyDescent="0.35">
      <c r="E5" t="s">
        <v>70</v>
      </c>
      <c r="F5">
        <f>'OLD Gen IRA'!F5</f>
        <v>769.91600000000005</v>
      </c>
      <c r="G5">
        <f>'OLD Gen IRA'!G5</f>
        <v>32.377000000000002</v>
      </c>
      <c r="H5">
        <f>'OLD Gen IRA'!H5</f>
        <v>282.512</v>
      </c>
      <c r="I5">
        <f>'OLD Gen IRA'!I5</f>
        <v>4.2482399999999997E-2</v>
      </c>
      <c r="J5">
        <f>'OLD Gen IRA'!J5</f>
        <v>0</v>
      </c>
      <c r="K5">
        <f>'OLD Gen IRA'!K5</f>
        <v>188.615341</v>
      </c>
      <c r="L5">
        <f>'OLD Gen IRA'!L5</f>
        <v>0</v>
      </c>
      <c r="M5">
        <f>'OLD Gen IRA'!M5</f>
        <v>747.58699999999999</v>
      </c>
      <c r="N5">
        <f>'OLD Gen IRA'!N5</f>
        <v>0</v>
      </c>
      <c r="O5">
        <f>'OLD Gen IRA'!O5</f>
        <v>259.93799999999999</v>
      </c>
      <c r="P5">
        <f>'OLD Gen IRA'!P5</f>
        <v>0</v>
      </c>
      <c r="Q5">
        <f>'OLD Gen IRA'!Q5</f>
        <v>1598.2755999999999</v>
      </c>
      <c r="R5">
        <f>'OLD Gen IRA'!R5</f>
        <v>929.57892199999992</v>
      </c>
      <c r="S5">
        <f>'OLD Gen IRA'!S5</f>
        <v>143.01900000000001</v>
      </c>
      <c r="T5">
        <f>'OLD Gen IRA'!T5</f>
        <v>0</v>
      </c>
      <c r="U5">
        <f>'OLD Gen IRA'!U5</f>
        <v>12.595700000000001</v>
      </c>
      <c r="V5">
        <f>'OLD Gen IRA'!V5</f>
        <v>4562.17</v>
      </c>
      <c r="W5">
        <f t="shared" si="0"/>
        <v>4964.4570453999995</v>
      </c>
      <c r="X5" s="18">
        <f t="shared" ref="X5:X21" si="5">SUM(Q5:S5)/SUM(F5:U5)</f>
        <v>0.53799912005982531</v>
      </c>
      <c r="Y5" s="18">
        <f t="shared" ref="Y5:Y21" si="6">SUM(H5,I5,J5,Q5,R5,S5)/SUM(F5:U5)</f>
        <v>0.59491460544242336</v>
      </c>
      <c r="Z5" s="18">
        <f t="shared" si="3"/>
        <v>0.75905918208954448</v>
      </c>
      <c r="AA5" s="18">
        <f t="shared" ref="AA5:AA21" si="7">($K$3-K5)/$K$3</f>
        <v>0.79019428142380432</v>
      </c>
      <c r="AB5" s="1">
        <f t="shared" ref="AB5:AB21" si="8">(SUM($M$3:$O$3)-SUM(M5:O5))/SUM($M$3:$O$3)</f>
        <v>0.37186720698254366</v>
      </c>
      <c r="AC5" s="37">
        <f t="shared" si="4"/>
        <v>0.15768103111854131</v>
      </c>
      <c r="AE5" t="s">
        <v>36</v>
      </c>
      <c r="AG5">
        <v>252</v>
      </c>
      <c r="AH5">
        <v>213</v>
      </c>
      <c r="AI5">
        <v>181</v>
      </c>
      <c r="AJ5" s="4"/>
    </row>
    <row r="6" spans="4:36" x14ac:dyDescent="0.35">
      <c r="D6" t="s">
        <v>98</v>
      </c>
      <c r="E6" t="s">
        <v>69</v>
      </c>
      <c r="F6">
        <v>788.67172599000003</v>
      </c>
      <c r="H6">
        <v>300.31458305299998</v>
      </c>
      <c r="I6">
        <v>45.595447917887469</v>
      </c>
      <c r="K6">
        <v>737.35794822580669</v>
      </c>
      <c r="L6">
        <v>1.3633230176079996</v>
      </c>
      <c r="M6">
        <v>1544.6627410841575</v>
      </c>
      <c r="N6">
        <v>2.0809608855539041</v>
      </c>
      <c r="O6">
        <v>44.052829833980695</v>
      </c>
      <c r="Q6">
        <v>576.46441195340219</v>
      </c>
      <c r="R6">
        <v>544.68979204811819</v>
      </c>
      <c r="S6">
        <v>54.409213281335191</v>
      </c>
      <c r="U6">
        <v>35.438738063191998</v>
      </c>
      <c r="V6">
        <v>4675.1017153540415</v>
      </c>
      <c r="W6">
        <f t="shared" ref="W6:W7" si="9">SUM(F6:U6)</f>
        <v>4675.1017153540415</v>
      </c>
      <c r="X6" s="18">
        <f t="shared" ref="X6:X7" si="10">SUM(Q6:S6)/SUM(F6:U6)</f>
        <v>0.25145194454744207</v>
      </c>
      <c r="Y6" s="18">
        <f t="shared" ref="Y6:Y7" si="11">SUM(H6,I6,J6,Q6,R6,S6)/SUM(F6:U6)</f>
        <v>0.32544178520370937</v>
      </c>
      <c r="Z6" s="28">
        <f t="shared" ref="Z6:Z7" si="12">SUM(F6,G6,H6,I6,L6,N6,Q6,R6,S6,U6)/SUM(F6:U6)</f>
        <v>0.50245499226153356</v>
      </c>
      <c r="AA6" s="18">
        <f t="shared" ref="AA6:AA7" si="13">($K$3-K6)/$K$3</f>
        <v>0.17980205981556541</v>
      </c>
      <c r="AB6" s="1">
        <f t="shared" ref="AB6:AB7" si="14">(SUM($M$3:$O$3)-SUM(M6:O6))/SUM($M$3:$O$3)</f>
        <v>8.2315886510648355E-3</v>
      </c>
      <c r="AC6" s="37">
        <f t="shared" si="4"/>
        <v>0.31102570411885694</v>
      </c>
      <c r="AE6" t="s">
        <v>37</v>
      </c>
      <c r="AG6">
        <v>247</v>
      </c>
      <c r="AH6">
        <v>150</v>
      </c>
      <c r="AI6">
        <v>70</v>
      </c>
      <c r="AJ6" s="5"/>
    </row>
    <row r="7" spans="4:36" x14ac:dyDescent="0.35">
      <c r="E7" t="s">
        <v>70</v>
      </c>
      <c r="F7">
        <f>'OLD Gen IRA'!F8</f>
        <v>738.32376765399999</v>
      </c>
      <c r="G7">
        <f>'OLD Gen IRA'!G8</f>
        <v>0</v>
      </c>
      <c r="H7">
        <f>'OLD Gen IRA'!H8</f>
        <v>296.18283833264002</v>
      </c>
      <c r="I7">
        <f>'OLD Gen IRA'!I8</f>
        <v>41.30745144530124</v>
      </c>
      <c r="J7">
        <f>'OLD Gen IRA'!J8</f>
        <v>0</v>
      </c>
      <c r="K7">
        <f>'OLD Gen IRA'!K8</f>
        <v>219.44447723121795</v>
      </c>
      <c r="L7">
        <f>'OLD Gen IRA'!L8</f>
        <v>2.1016274700519238E-2</v>
      </c>
      <c r="M7">
        <f>'OLD Gen IRA'!M8</f>
        <v>1207.7292004227729</v>
      </c>
      <c r="N7">
        <f>'OLD Gen IRA'!N8</f>
        <v>449.13299348752054</v>
      </c>
      <c r="O7">
        <f>'OLD Gen IRA'!O8</f>
        <v>34.550420035031848</v>
      </c>
      <c r="P7">
        <f>'OLD Gen IRA'!P8</f>
        <v>0</v>
      </c>
      <c r="Q7">
        <f>'OLD Gen IRA'!Q8</f>
        <v>1131.8939186125192</v>
      </c>
      <c r="R7">
        <f>'OLD Gen IRA'!R8</f>
        <v>873.98561769199569</v>
      </c>
      <c r="S7">
        <f>'OLD Gen IRA'!S8</f>
        <v>47.908285402105996</v>
      </c>
      <c r="T7">
        <f>'OLD Gen IRA'!T8</f>
        <v>0</v>
      </c>
      <c r="U7">
        <f>'OLD Gen IRA'!U8</f>
        <v>38.704500244636002</v>
      </c>
      <c r="V7">
        <f>'OLD Gen IRA'!V8</f>
        <v>5079.1844868344415</v>
      </c>
      <c r="W7">
        <f t="shared" si="9"/>
        <v>5079.1844868344415</v>
      </c>
      <c r="X7" s="18">
        <f t="shared" si="10"/>
        <v>0.40435385385787131</v>
      </c>
      <c r="Y7" s="18">
        <f t="shared" si="11"/>
        <v>0.47079961708083296</v>
      </c>
      <c r="Z7" s="18">
        <f t="shared" si="12"/>
        <v>0.71221283623819898</v>
      </c>
      <c r="AA7" s="18">
        <f t="shared" si="13"/>
        <v>0.75590158261266083</v>
      </c>
      <c r="AB7" s="1">
        <f t="shared" si="14"/>
        <v>-5.4496642110551961E-2</v>
      </c>
      <c r="AC7" s="37">
        <f t="shared" si="4"/>
        <v>0.11242040619846062</v>
      </c>
      <c r="AE7" t="s">
        <v>38</v>
      </c>
      <c r="AG7">
        <v>250</v>
      </c>
      <c r="AH7">
        <v>186</v>
      </c>
      <c r="AI7">
        <v>134</v>
      </c>
      <c r="AJ7" s="6"/>
    </row>
    <row r="8" spans="4:36" x14ac:dyDescent="0.35">
      <c r="D8" t="s">
        <v>67</v>
      </c>
      <c r="E8" t="str">
        <f>E4</f>
        <v>Ref</v>
      </c>
      <c r="F8">
        <v>734.12299573288749</v>
      </c>
      <c r="G8" t="s">
        <v>68</v>
      </c>
      <c r="H8">
        <v>292.25584976195023</v>
      </c>
      <c r="I8">
        <v>42.293765698688645</v>
      </c>
      <c r="J8" t="s">
        <v>68</v>
      </c>
      <c r="K8">
        <v>863.64090532731586</v>
      </c>
      <c r="L8">
        <v>0</v>
      </c>
      <c r="M8">
        <v>649.9024516865511</v>
      </c>
      <c r="N8">
        <v>0</v>
      </c>
      <c r="O8">
        <v>283.45215419441553</v>
      </c>
      <c r="P8" t="s">
        <v>68</v>
      </c>
      <c r="Q8">
        <v>836.04967330323871</v>
      </c>
      <c r="R8">
        <v>433.26735831818229</v>
      </c>
      <c r="S8" t="s">
        <v>68</v>
      </c>
      <c r="T8" t="s">
        <v>68</v>
      </c>
      <c r="U8">
        <v>33.650016572597998</v>
      </c>
      <c r="V8">
        <v>4168.6351705958286</v>
      </c>
      <c r="W8">
        <f t="shared" si="0"/>
        <v>4168.6351705958286</v>
      </c>
      <c r="X8" s="18">
        <f t="shared" si="5"/>
        <v>0.30449223299145073</v>
      </c>
      <c r="Y8" s="18">
        <f t="shared" si="6"/>
        <v>0.38474622543013692</v>
      </c>
      <c r="Z8" s="28">
        <f t="shared" si="3"/>
        <v>0.56892473491475237</v>
      </c>
      <c r="AA8" s="18">
        <f t="shared" si="7"/>
        <v>3.9331584730460667E-2</v>
      </c>
      <c r="AB8" s="1">
        <f t="shared" si="8"/>
        <v>0.41810810107171659</v>
      </c>
      <c r="AC8" s="37">
        <f t="shared" si="4"/>
        <v>0.46955142737506306</v>
      </c>
      <c r="AE8" t="s">
        <v>39</v>
      </c>
      <c r="AG8">
        <v>248</v>
      </c>
      <c r="AH8">
        <v>170</v>
      </c>
      <c r="AI8">
        <v>121</v>
      </c>
      <c r="AJ8" s="7"/>
    </row>
    <row r="9" spans="4:36" x14ac:dyDescent="0.35">
      <c r="E9" t="str">
        <f>E5</f>
        <v>IRA</v>
      </c>
      <c r="F9">
        <f>'OLD Gen IRA'!F11</f>
        <v>734.12299573288738</v>
      </c>
      <c r="G9" t="str">
        <f>'OLD Gen IRA'!G11</f>
        <v>-</v>
      </c>
      <c r="H9">
        <f>'OLD Gen IRA'!H11</f>
        <v>292.25584976195023</v>
      </c>
      <c r="I9">
        <f>'OLD Gen IRA'!I11</f>
        <v>38.886321110227875</v>
      </c>
      <c r="J9" t="str">
        <f>'OLD Gen IRA'!J11</f>
        <v>-</v>
      </c>
      <c r="K9">
        <f>'OLD Gen IRA'!K11</f>
        <v>482.02558513229843</v>
      </c>
      <c r="L9">
        <f>'OLD Gen IRA'!L11</f>
        <v>11.022377942124244</v>
      </c>
      <c r="M9">
        <f>'OLD Gen IRA'!M11</f>
        <v>400.22920897026228</v>
      </c>
      <c r="N9">
        <f>'OLD Gen IRA'!N11</f>
        <v>0</v>
      </c>
      <c r="O9">
        <f>'OLD Gen IRA'!O11</f>
        <v>266.0709710647206</v>
      </c>
      <c r="P9" t="str">
        <f>'OLD Gen IRA'!P11</f>
        <v>-</v>
      </c>
      <c r="Q9">
        <f>'OLD Gen IRA'!Q11</f>
        <v>1344.4933236420097</v>
      </c>
      <c r="R9">
        <f>'OLD Gen IRA'!R11</f>
        <v>842.26988667393334</v>
      </c>
      <c r="S9" t="str">
        <f>'OLD Gen IRA'!S11</f>
        <v>-</v>
      </c>
      <c r="T9" t="str">
        <f>'OLD Gen IRA'!T11</f>
        <v>-</v>
      </c>
      <c r="U9">
        <f>'OLD Gen IRA'!U11</f>
        <v>31.357409660236993</v>
      </c>
      <c r="V9">
        <f>'OLD Gen IRA'!V11</f>
        <v>4442.7339296906512</v>
      </c>
      <c r="W9">
        <f t="shared" si="0"/>
        <v>4442.7339296906512</v>
      </c>
      <c r="X9" s="18">
        <f t="shared" si="5"/>
        <v>0.492211157571664</v>
      </c>
      <c r="Y9" s="18">
        <f t="shared" si="6"/>
        <v>0.56674683225142941</v>
      </c>
      <c r="Z9" s="18">
        <f t="shared" si="3"/>
        <v>0.7415272255011589</v>
      </c>
      <c r="AA9" s="18">
        <f t="shared" si="7"/>
        <v>0.46382026125439552</v>
      </c>
      <c r="AB9" s="1">
        <f t="shared" si="8"/>
        <v>0.58460088526497322</v>
      </c>
      <c r="AC9" s="37">
        <f t="shared" si="4"/>
        <v>0.4114787028726693</v>
      </c>
      <c r="AE9" t="s">
        <v>40</v>
      </c>
      <c r="AG9">
        <v>127</v>
      </c>
      <c r="AH9">
        <v>127</v>
      </c>
      <c r="AI9">
        <v>127</v>
      </c>
      <c r="AJ9" s="8"/>
    </row>
    <row r="10" spans="4:36" x14ac:dyDescent="0.35">
      <c r="D10" t="s">
        <v>57</v>
      </c>
      <c r="E10" t="str">
        <f t="shared" ref="E10:E21" si="15">E8</f>
        <v>Ref</v>
      </c>
      <c r="F10">
        <v>509.54177865062422</v>
      </c>
      <c r="G10">
        <v>0</v>
      </c>
      <c r="H10">
        <v>313.1641188053477</v>
      </c>
      <c r="I10">
        <v>41.780503020337029</v>
      </c>
      <c r="J10">
        <v>0</v>
      </c>
      <c r="K10">
        <v>361.75902028209003</v>
      </c>
      <c r="L10">
        <v>16.967618495208001</v>
      </c>
      <c r="M10">
        <v>1881.8527558148658</v>
      </c>
      <c r="N10">
        <v>0</v>
      </c>
      <c r="O10">
        <v>27.726029152001406</v>
      </c>
      <c r="P10">
        <v>0</v>
      </c>
      <c r="Q10">
        <v>765.79960945337939</v>
      </c>
      <c r="R10">
        <v>333.0558868586694</v>
      </c>
      <c r="S10">
        <v>0</v>
      </c>
      <c r="T10">
        <v>0</v>
      </c>
      <c r="U10">
        <v>32.016389045058993</v>
      </c>
      <c r="V10">
        <v>4295.4768508658699</v>
      </c>
      <c r="W10">
        <f t="shared" si="0"/>
        <v>4283.6637095775823</v>
      </c>
      <c r="X10" s="18">
        <f t="shared" si="5"/>
        <v>0.25652235348334762</v>
      </c>
      <c r="Y10" s="18">
        <f t="shared" si="6"/>
        <v>0.33938241110927325</v>
      </c>
      <c r="Z10" s="28">
        <f t="shared" si="3"/>
        <v>0.46976747960615772</v>
      </c>
      <c r="AA10" s="18">
        <f t="shared" si="7"/>
        <v>0.59759842015340381</v>
      </c>
      <c r="AB10" s="1">
        <f t="shared" si="8"/>
        <v>-0.19051046444318409</v>
      </c>
      <c r="AC10" s="37">
        <f t="shared" si="4"/>
        <v>0.16253762765873109</v>
      </c>
      <c r="AE10" t="s">
        <v>41</v>
      </c>
      <c r="AG10">
        <v>75</v>
      </c>
      <c r="AH10">
        <v>172</v>
      </c>
      <c r="AI10">
        <v>198</v>
      </c>
      <c r="AJ10" s="9"/>
    </row>
    <row r="11" spans="4:36" x14ac:dyDescent="0.35">
      <c r="E11" t="str">
        <f t="shared" si="15"/>
        <v>IRA</v>
      </c>
      <c r="F11">
        <f>'OLD Gen IRA'!F14</f>
        <v>677.9494640645529</v>
      </c>
      <c r="G11">
        <f>'OLD Gen IRA'!G14</f>
        <v>0</v>
      </c>
      <c r="H11">
        <f>'OLD Gen IRA'!H14</f>
        <v>319.55456404809911</v>
      </c>
      <c r="I11">
        <f>'OLD Gen IRA'!I14</f>
        <v>40.349152724579035</v>
      </c>
      <c r="J11">
        <f>'OLD Gen IRA'!J14</f>
        <v>0</v>
      </c>
      <c r="K11">
        <f>'OLD Gen IRA'!K14</f>
        <v>198.30435250756994</v>
      </c>
      <c r="L11">
        <f>'OLD Gen IRA'!L14</f>
        <v>135.28232271866401</v>
      </c>
      <c r="M11">
        <f>'OLD Gen IRA'!M14</f>
        <v>1582.8259722245059</v>
      </c>
      <c r="N11">
        <f>'OLD Gen IRA'!N14</f>
        <v>0</v>
      </c>
      <c r="O11">
        <f>'OLD Gen IRA'!O14</f>
        <v>67.134729431833165</v>
      </c>
      <c r="P11">
        <f>'OLD Gen IRA'!P14</f>
        <v>0</v>
      </c>
      <c r="Q11">
        <f>'OLD Gen IRA'!Q14</f>
        <v>890.32611025045185</v>
      </c>
      <c r="R11">
        <f>'OLD Gen IRA'!R14</f>
        <v>369.66026457638668</v>
      </c>
      <c r="S11">
        <f>'OLD Gen IRA'!S14</f>
        <v>0</v>
      </c>
      <c r="T11">
        <f>'OLD Gen IRA'!T14</f>
        <v>0</v>
      </c>
      <c r="U11">
        <f>'OLD Gen IRA'!U14</f>
        <v>0</v>
      </c>
      <c r="V11">
        <f>'OLD Gen IRA'!V14</f>
        <v>4295.4768508658699</v>
      </c>
      <c r="W11">
        <f t="shared" si="0"/>
        <v>4281.386932546643</v>
      </c>
      <c r="X11" s="18">
        <f t="shared" si="5"/>
        <v>0.29429397405045493</v>
      </c>
      <c r="Y11" s="18">
        <f t="shared" si="6"/>
        <v>0.3783563871056097</v>
      </c>
      <c r="Z11" s="18">
        <f t="shared" si="3"/>
        <v>0.56830226202784961</v>
      </c>
      <c r="AA11" s="18">
        <f t="shared" si="7"/>
        <v>0.7794167380338487</v>
      </c>
      <c r="AB11" s="1">
        <f t="shared" si="8"/>
        <v>-2.8653804025149061E-2</v>
      </c>
      <c r="AC11" s="37">
        <f t="shared" si="4"/>
        <v>0.1648239770888805</v>
      </c>
      <c r="AE11" t="s">
        <v>42</v>
      </c>
      <c r="AG11">
        <v>75</v>
      </c>
      <c r="AH11">
        <v>172</v>
      </c>
      <c r="AI11">
        <v>98</v>
      </c>
      <c r="AJ11" s="10"/>
    </row>
    <row r="12" spans="4:36" x14ac:dyDescent="0.35">
      <c r="D12" t="s">
        <v>58</v>
      </c>
      <c r="E12" t="str">
        <f t="shared" si="15"/>
        <v>Ref</v>
      </c>
      <c r="F12">
        <v>797.51730468000005</v>
      </c>
      <c r="G12">
        <v>0</v>
      </c>
      <c r="H12">
        <v>286.49189586</v>
      </c>
      <c r="I12">
        <v>10.647230740000001</v>
      </c>
      <c r="J12">
        <v>0</v>
      </c>
      <c r="K12">
        <v>669.65053572000011</v>
      </c>
      <c r="L12">
        <v>0</v>
      </c>
      <c r="M12">
        <v>1748.0930651400001</v>
      </c>
      <c r="N12">
        <v>0</v>
      </c>
      <c r="O12">
        <v>143.55011484000002</v>
      </c>
      <c r="P12">
        <v>0</v>
      </c>
      <c r="Q12">
        <v>650.09774230000005</v>
      </c>
      <c r="R12">
        <v>516.53096878000008</v>
      </c>
      <c r="S12">
        <v>0</v>
      </c>
      <c r="T12">
        <v>0</v>
      </c>
      <c r="U12">
        <v>56.877823280000001</v>
      </c>
      <c r="W12">
        <f t="shared" si="0"/>
        <v>4879.4566813399997</v>
      </c>
      <c r="X12" s="18">
        <f t="shared" si="5"/>
        <v>0.23908987972808884</v>
      </c>
      <c r="Y12" s="18">
        <f t="shared" si="6"/>
        <v>0.29998582491319897</v>
      </c>
      <c r="Z12" s="28">
        <f t="shared" si="3"/>
        <v>0.47508628870609926</v>
      </c>
      <c r="AA12" s="18">
        <f t="shared" si="7"/>
        <v>0.25511620053392647</v>
      </c>
      <c r="AB12" s="1">
        <f t="shared" si="8"/>
        <v>-0.1793286658229428</v>
      </c>
      <c r="AC12" s="37">
        <f t="shared" si="4"/>
        <v>0.26036777269202444</v>
      </c>
      <c r="AE12" t="s">
        <v>43</v>
      </c>
      <c r="AG12">
        <v>146</v>
      </c>
      <c r="AH12">
        <v>208</v>
      </c>
      <c r="AI12">
        <v>80</v>
      </c>
      <c r="AJ12" s="11"/>
    </row>
    <row r="13" spans="4:36" x14ac:dyDescent="0.35">
      <c r="E13" t="str">
        <f t="shared" si="15"/>
        <v>IRA</v>
      </c>
      <c r="F13">
        <f>'OLD Gen IRA'!F17</f>
        <v>797.51730467999982</v>
      </c>
      <c r="G13">
        <f>'OLD Gen IRA'!G17</f>
        <v>0</v>
      </c>
      <c r="H13">
        <f>'OLD Gen IRA'!H17</f>
        <v>286.49189586</v>
      </c>
      <c r="I13">
        <f>'OLD Gen IRA'!I17</f>
        <v>25.694465000000001</v>
      </c>
      <c r="J13">
        <f>'OLD Gen IRA'!J17</f>
        <v>0</v>
      </c>
      <c r="K13">
        <f>'OLD Gen IRA'!K17</f>
        <v>514.78374516000019</v>
      </c>
      <c r="L13">
        <f>'OLD Gen IRA'!L17</f>
        <v>133.80010704</v>
      </c>
      <c r="M13">
        <f>'OLD Gen IRA'!M17</f>
        <v>1873.1987207800003</v>
      </c>
      <c r="N13">
        <f>'OLD Gen IRA'!N17</f>
        <v>96.972299800000016</v>
      </c>
      <c r="O13">
        <f>'OLD Gen IRA'!O17</f>
        <v>148.09734070000002</v>
      </c>
      <c r="P13">
        <f>'OLD Gen IRA'!P17</f>
        <v>0</v>
      </c>
      <c r="Q13">
        <f>'OLD Gen IRA'!Q17</f>
        <v>602.15881506000005</v>
      </c>
      <c r="R13">
        <f>'OLD Gen IRA'!R17</f>
        <v>476.16149204000004</v>
      </c>
      <c r="S13">
        <f>'OLD Gen IRA'!S17</f>
        <v>0</v>
      </c>
      <c r="T13">
        <f>'OLD Gen IRA'!T17</f>
        <v>0</v>
      </c>
      <c r="U13">
        <f>'OLD Gen IRA'!U17</f>
        <v>56.877823280000001</v>
      </c>
      <c r="V13">
        <f>'OLD Gen IRA'!V17</f>
        <v>0</v>
      </c>
      <c r="W13">
        <f t="shared" si="0"/>
        <v>5011.7540094000005</v>
      </c>
      <c r="X13" s="18">
        <f t="shared" si="5"/>
        <v>0.21515826696152929</v>
      </c>
      <c r="Y13" s="18">
        <f t="shared" si="6"/>
        <v>0.27744910571268627</v>
      </c>
      <c r="Z13" s="18">
        <f t="shared" si="3"/>
        <v>0.49397360646924166</v>
      </c>
      <c r="AA13" s="18">
        <f t="shared" si="7"/>
        <v>0.42738181850945473</v>
      </c>
      <c r="AB13" s="1">
        <f t="shared" si="8"/>
        <v>-0.32061618533665842</v>
      </c>
      <c r="AC13" s="37">
        <f t="shared" si="4"/>
        <v>0.23225533066219975</v>
      </c>
      <c r="AE13" t="s">
        <v>44</v>
      </c>
      <c r="AG13">
        <v>255</v>
      </c>
      <c r="AH13">
        <v>255</v>
      </c>
      <c r="AI13">
        <v>0</v>
      </c>
      <c r="AJ13" s="12"/>
    </row>
    <row r="14" spans="4:36" x14ac:dyDescent="0.35">
      <c r="D14" t="s">
        <v>59</v>
      </c>
      <c r="E14" t="str">
        <f t="shared" si="15"/>
        <v>Ref</v>
      </c>
      <c r="F14">
        <v>679.12219200000004</v>
      </c>
      <c r="G14">
        <v>0</v>
      </c>
      <c r="H14">
        <v>296.67837500000002</v>
      </c>
      <c r="I14">
        <v>56.882835</v>
      </c>
      <c r="J14">
        <v>0</v>
      </c>
      <c r="K14">
        <v>485.20886200000001</v>
      </c>
      <c r="L14">
        <v>0</v>
      </c>
      <c r="M14">
        <v>1208.7621760000002</v>
      </c>
      <c r="N14">
        <v>0</v>
      </c>
      <c r="O14">
        <v>51.100462</v>
      </c>
      <c r="P14">
        <v>0</v>
      </c>
      <c r="Q14">
        <v>779.59555</v>
      </c>
      <c r="R14">
        <v>549.95623699999999</v>
      </c>
      <c r="S14">
        <v>154.24382</v>
      </c>
      <c r="T14">
        <v>0</v>
      </c>
      <c r="U14">
        <v>3.936925</v>
      </c>
      <c r="V14">
        <v>4195.5732420000004</v>
      </c>
      <c r="W14">
        <f t="shared" si="0"/>
        <v>4265.4874339999997</v>
      </c>
      <c r="X14" s="18">
        <f t="shared" si="5"/>
        <v>0.34786073806541656</v>
      </c>
      <c r="Y14" s="18">
        <f t="shared" si="6"/>
        <v>0.43074955569075535</v>
      </c>
      <c r="Z14" s="28">
        <f t="shared" si="3"/>
        <v>0.5908857951168448</v>
      </c>
      <c r="AA14" s="18">
        <f t="shared" si="7"/>
        <v>0.46027935261401554</v>
      </c>
      <c r="AB14" s="1">
        <f t="shared" si="8"/>
        <v>0.21454947755610954</v>
      </c>
      <c r="AC14" s="37">
        <f t="shared" si="4"/>
        <v>0.26926812326795169</v>
      </c>
      <c r="AE14" t="s">
        <v>45</v>
      </c>
      <c r="AG14">
        <v>255</v>
      </c>
      <c r="AH14">
        <v>197</v>
      </c>
      <c r="AI14">
        <v>0</v>
      </c>
      <c r="AJ14" s="13"/>
    </row>
    <row r="15" spans="4:36" x14ac:dyDescent="0.35">
      <c r="E15" t="str">
        <f t="shared" si="15"/>
        <v>IRA</v>
      </c>
      <c r="F15">
        <f>'OLD Gen IRA'!F20</f>
        <v>754.86395300000004</v>
      </c>
      <c r="G15">
        <f>'OLD Gen IRA'!G20</f>
        <v>0</v>
      </c>
      <c r="H15">
        <f>'OLD Gen IRA'!H20</f>
        <v>285.11086999999998</v>
      </c>
      <c r="I15">
        <f>'OLD Gen IRA'!I20</f>
        <v>60.584315999999994</v>
      </c>
      <c r="J15">
        <f>'OLD Gen IRA'!J20</f>
        <v>0</v>
      </c>
      <c r="K15">
        <f>'OLD Gen IRA'!K20</f>
        <v>137.58805799999999</v>
      </c>
      <c r="L15">
        <f>'OLD Gen IRA'!L20</f>
        <v>0</v>
      </c>
      <c r="M15">
        <f>'OLD Gen IRA'!M20</f>
        <v>762.81127900000001</v>
      </c>
      <c r="N15">
        <f>'OLD Gen IRA'!N20</f>
        <v>0</v>
      </c>
      <c r="O15">
        <f>'OLD Gen IRA'!O20</f>
        <v>58.376089</v>
      </c>
      <c r="P15">
        <f>'OLD Gen IRA'!P20</f>
        <v>0</v>
      </c>
      <c r="Q15">
        <f>'OLD Gen IRA'!Q20</f>
        <v>1232.7311100000002</v>
      </c>
      <c r="R15">
        <f>'OLD Gen IRA'!R20</f>
        <v>840.90923800000007</v>
      </c>
      <c r="S15">
        <f>'OLD Gen IRA'!S20</f>
        <v>163.24052399999999</v>
      </c>
      <c r="T15">
        <f>'OLD Gen IRA'!T20</f>
        <v>0</v>
      </c>
      <c r="U15">
        <f>'OLD Gen IRA'!U20</f>
        <v>3.8828450000000001</v>
      </c>
      <c r="V15">
        <f>'OLD Gen IRA'!V20</f>
        <v>4202.3701170000004</v>
      </c>
      <c r="W15">
        <f t="shared" si="0"/>
        <v>4300.0982819999999</v>
      </c>
      <c r="X15" s="18">
        <f t="shared" si="5"/>
        <v>0.52019296427792672</v>
      </c>
      <c r="Y15" s="18">
        <f t="shared" si="6"/>
        <v>0.60058535610930952</v>
      </c>
      <c r="Z15" s="18">
        <f t="shared" si="3"/>
        <v>0.77703406686926513</v>
      </c>
      <c r="AA15" s="18">
        <f t="shared" si="7"/>
        <v>0.84695432925472747</v>
      </c>
      <c r="AB15" s="1">
        <f t="shared" si="8"/>
        <v>0.48803780049875312</v>
      </c>
      <c r="AC15" s="37">
        <f t="shared" si="4"/>
        <v>0.13497497726371854</v>
      </c>
      <c r="AE15" t="s">
        <v>46</v>
      </c>
      <c r="AG15">
        <v>119</v>
      </c>
      <c r="AH15">
        <v>147</v>
      </c>
      <c r="AI15">
        <v>60</v>
      </c>
      <c r="AJ15" s="14"/>
    </row>
    <row r="16" spans="4:36" x14ac:dyDescent="0.35">
      <c r="D16" t="s">
        <v>97</v>
      </c>
      <c r="E16" t="str">
        <f t="shared" si="15"/>
        <v>Ref</v>
      </c>
      <c r="F16">
        <v>762.49630831831598</v>
      </c>
      <c r="G16">
        <v>0</v>
      </c>
      <c r="H16">
        <v>308.67296702992297</v>
      </c>
      <c r="I16">
        <v>17.0516678767565</v>
      </c>
      <c r="J16">
        <v>0</v>
      </c>
      <c r="K16">
        <v>697.34652531403799</v>
      </c>
      <c r="L16">
        <v>0</v>
      </c>
      <c r="M16">
        <v>1272.8091612623</v>
      </c>
      <c r="N16">
        <v>0</v>
      </c>
      <c r="O16">
        <v>64.376629562228899</v>
      </c>
      <c r="P16">
        <v>0</v>
      </c>
      <c r="Q16">
        <v>653.48909167876104</v>
      </c>
      <c r="R16">
        <v>423.37632558249999</v>
      </c>
      <c r="S16">
        <v>89.467981796358899</v>
      </c>
      <c r="T16">
        <v>0</v>
      </c>
      <c r="U16">
        <v>107.10424636934999</v>
      </c>
      <c r="V16">
        <v>4396.1909047905301</v>
      </c>
      <c r="W16">
        <f t="shared" si="0"/>
        <v>4396.1909047905319</v>
      </c>
      <c r="X16" s="18">
        <f t="shared" ref="X16:X17" si="16">SUM(Q16:S16)/SUM(F16:U16)</f>
        <v>0.26530544835681852</v>
      </c>
      <c r="Y16" s="18">
        <f t="shared" ref="Y16:Y17" si="17">SUM(H16,I16,J16,Q16,R16,S16)/SUM(F16:U16)</f>
        <v>0.33939791657782714</v>
      </c>
      <c r="Z16" s="28">
        <f t="shared" si="3"/>
        <v>0.53720564911739033</v>
      </c>
      <c r="AA16" s="18">
        <f t="shared" ref="AA16:AA17" si="18">($K$3-K16)/$K$3</f>
        <v>0.22430864814901225</v>
      </c>
      <c r="AB16" s="1">
        <f t="shared" ref="AB16:AB17" si="19">(SUM($M$3:$O$3)-SUM(M16:O16))/SUM($M$3:$O$3)</f>
        <v>0.16634302317672769</v>
      </c>
      <c r="AC16" s="37">
        <f t="shared" si="4"/>
        <v>0.33990639951731533</v>
      </c>
      <c r="AE16" t="s">
        <v>47</v>
      </c>
      <c r="AG16">
        <v>230</v>
      </c>
      <c r="AH16">
        <v>224</v>
      </c>
      <c r="AI16">
        <v>236</v>
      </c>
      <c r="AJ16" s="15"/>
    </row>
    <row r="17" spans="1:36" x14ac:dyDescent="0.35">
      <c r="E17" t="str">
        <f t="shared" si="15"/>
        <v>IRA</v>
      </c>
      <c r="F17">
        <f>'OLD Gen IRA'!F23</f>
        <v>737.92305891596698</v>
      </c>
      <c r="G17">
        <f>'OLD Gen IRA'!G23</f>
        <v>0</v>
      </c>
      <c r="H17">
        <f>'OLD Gen IRA'!H23</f>
        <v>302.39761222474198</v>
      </c>
      <c r="I17">
        <f>'OLD Gen IRA'!I23</f>
        <v>16.181513907118202</v>
      </c>
      <c r="J17">
        <f>'OLD Gen IRA'!J23</f>
        <v>0</v>
      </c>
      <c r="K17">
        <f>'OLD Gen IRA'!K23</f>
        <v>160.73282456261501</v>
      </c>
      <c r="L17">
        <f>'OLD Gen IRA'!L23</f>
        <v>3.6420185122442299</v>
      </c>
      <c r="M17">
        <f>'OLD Gen IRA'!M23</f>
        <v>612.19256062288002</v>
      </c>
      <c r="N17">
        <f>'OLD Gen IRA'!N23</f>
        <v>230.285780221832</v>
      </c>
      <c r="O17">
        <f>'OLD Gen IRA'!O23</f>
        <v>60.637857217885603</v>
      </c>
      <c r="P17">
        <f>'OLD Gen IRA'!P23</f>
        <v>0</v>
      </c>
      <c r="Q17">
        <f>'OLD Gen IRA'!Q23</f>
        <v>1264.1049452013399</v>
      </c>
      <c r="R17">
        <f>'OLD Gen IRA'!R23</f>
        <v>880.76775877291698</v>
      </c>
      <c r="S17">
        <f>'OLD Gen IRA'!S23</f>
        <v>126.987007298238</v>
      </c>
      <c r="T17">
        <f>'OLD Gen IRA'!T23</f>
        <v>0</v>
      </c>
      <c r="U17">
        <f>'OLD Gen IRA'!U23</f>
        <v>105.03989706100199</v>
      </c>
      <c r="V17">
        <f>'OLD Gen IRA'!V23</f>
        <v>4500.8928345187896</v>
      </c>
      <c r="W17">
        <f t="shared" si="0"/>
        <v>4500.8928345187805</v>
      </c>
      <c r="X17" s="18">
        <f t="shared" si="16"/>
        <v>0.50475756584313214</v>
      </c>
      <c r="Y17" s="18">
        <f t="shared" si="17"/>
        <v>0.57553888364936279</v>
      </c>
      <c r="Z17" s="18">
        <f t="shared" si="3"/>
        <v>0.81480046891796276</v>
      </c>
      <c r="AA17" s="18">
        <f t="shared" si="18"/>
        <v>0.82120931639308681</v>
      </c>
      <c r="AB17" s="1">
        <f t="shared" si="19"/>
        <v>0.436959976270201</v>
      </c>
      <c r="AC17" s="37">
        <f t="shared" si="4"/>
        <v>0.15168312818266214</v>
      </c>
      <c r="AE17" t="s">
        <v>48</v>
      </c>
      <c r="AG17">
        <v>217</v>
      </c>
      <c r="AH17">
        <v>150</v>
      </c>
      <c r="AI17">
        <v>148</v>
      </c>
      <c r="AJ17" s="16"/>
    </row>
    <row r="18" spans="1:36" x14ac:dyDescent="0.35">
      <c r="D18" t="s">
        <v>60</v>
      </c>
      <c r="E18" t="str">
        <f>E14</f>
        <v>Ref</v>
      </c>
      <c r="F18">
        <v>750.53796430559066</v>
      </c>
      <c r="G18">
        <v>29.60726303059656</v>
      </c>
      <c r="H18">
        <v>258.55096958082737</v>
      </c>
      <c r="I18">
        <v>58.646522862852649</v>
      </c>
      <c r="J18">
        <v>0</v>
      </c>
      <c r="K18">
        <v>678.95074754638483</v>
      </c>
      <c r="L18">
        <v>0</v>
      </c>
      <c r="M18">
        <v>1190.0101426845038</v>
      </c>
      <c r="N18">
        <v>2.851130992112089E-8</v>
      </c>
      <c r="O18">
        <v>61.991354463816421</v>
      </c>
      <c r="Q18">
        <v>612.33405812118247</v>
      </c>
      <c r="R18">
        <v>312.78113920921891</v>
      </c>
      <c r="S18">
        <v>163.56379917861688</v>
      </c>
      <c r="T18">
        <v>0</v>
      </c>
      <c r="V18">
        <v>4020.0111852312589</v>
      </c>
      <c r="W18">
        <f t="shared" si="0"/>
        <v>4116.9739610121014</v>
      </c>
      <c r="X18" s="18">
        <f t="shared" si="5"/>
        <v>0.26443669715156065</v>
      </c>
      <c r="Y18" s="18">
        <f t="shared" si="6"/>
        <v>0.3414829683807577</v>
      </c>
      <c r="Z18" s="28">
        <f t="shared" si="3"/>
        <v>0.5309777853877885</v>
      </c>
      <c r="AA18" s="18">
        <f t="shared" si="7"/>
        <v>0.24477113732326491</v>
      </c>
      <c r="AB18" s="1">
        <f t="shared" si="8"/>
        <v>0.21945043816905771</v>
      </c>
      <c r="AC18" s="37">
        <f t="shared" si="4"/>
        <v>0.34125008449323629</v>
      </c>
      <c r="AE18" t="s">
        <v>49</v>
      </c>
      <c r="AG18">
        <v>197</v>
      </c>
      <c r="AH18">
        <v>224</v>
      </c>
      <c r="AI18">
        <v>180</v>
      </c>
    </row>
    <row r="19" spans="1:36" x14ac:dyDescent="0.35">
      <c r="E19" t="str">
        <f>E15</f>
        <v>IRA</v>
      </c>
      <c r="F19">
        <f>'OLD Gen IRA'!F26</f>
        <v>752.29839269113972</v>
      </c>
      <c r="G19">
        <f>'OLD Gen IRA'!G26</f>
        <v>29.646548074984498</v>
      </c>
      <c r="H19">
        <f>'OLD Gen IRA'!H26</f>
        <v>277.4283611946189</v>
      </c>
      <c r="I19">
        <f>'OLD Gen IRA'!I26</f>
        <v>56.563323830485466</v>
      </c>
      <c r="J19">
        <f>'OLD Gen IRA'!J26</f>
        <v>5.068942259158181</v>
      </c>
      <c r="K19">
        <f>'OLD Gen IRA'!K26</f>
        <v>464.65810118434644</v>
      </c>
      <c r="L19">
        <f>'OLD Gen IRA'!L26</f>
        <v>176.4432861855949</v>
      </c>
      <c r="M19">
        <f>'OLD Gen IRA'!M26</f>
        <v>1242.9234083217041</v>
      </c>
      <c r="N19">
        <f>'OLD Gen IRA'!N26</f>
        <v>0.55844040232428238</v>
      </c>
      <c r="O19">
        <f>'OLD Gen IRA'!O26</f>
        <v>79.704062644214375</v>
      </c>
      <c r="P19">
        <f>'OLD Gen IRA'!P26</f>
        <v>0</v>
      </c>
      <c r="Q19">
        <f>'OLD Gen IRA'!Q26</f>
        <v>627.44198336755585</v>
      </c>
      <c r="R19">
        <f>'OLD Gen IRA'!R26</f>
        <v>345.83569838629279</v>
      </c>
      <c r="S19">
        <f>'OLD Gen IRA'!S26</f>
        <v>202.69526428596157</v>
      </c>
      <c r="T19">
        <f>'OLD Gen IRA'!T26</f>
        <v>0.19437849324600931</v>
      </c>
      <c r="U19">
        <f>'OLD Gen IRA'!U26</f>
        <v>0</v>
      </c>
      <c r="V19">
        <f>'OLD Gen IRA'!V26</f>
        <v>4125.365991489266</v>
      </c>
      <c r="W19">
        <f t="shared" si="0"/>
        <v>4261.4601913216275</v>
      </c>
      <c r="X19" s="18">
        <f>SUM(Q19:S19)/SUM(F19:U19)</f>
        <v>0.27595539867641006</v>
      </c>
      <c r="Y19" s="18">
        <f>SUM(H19,I19,J19,Q19,R19,S19)/SUM(F19:U19)</f>
        <v>0.35551982309007746</v>
      </c>
      <c r="Z19" s="18">
        <f t="shared" si="3"/>
        <v>0.57935805746744806</v>
      </c>
      <c r="AA19" s="18">
        <f t="shared" si="7"/>
        <v>0.48313893082942555</v>
      </c>
      <c r="AB19" s="1">
        <f t="shared" si="8"/>
        <v>0.17507112757590845</v>
      </c>
      <c r="AC19" s="37">
        <f t="shared" si="4"/>
        <v>0.31644957603458712</v>
      </c>
      <c r="AE19" t="s">
        <v>50</v>
      </c>
      <c r="AG19">
        <v>239</v>
      </c>
      <c r="AH19">
        <v>113</v>
      </c>
      <c r="AI19">
        <v>224</v>
      </c>
    </row>
    <row r="20" spans="1:36" x14ac:dyDescent="0.35">
      <c r="D20" t="s">
        <v>61</v>
      </c>
      <c r="E20" t="str">
        <f t="shared" si="15"/>
        <v>Ref</v>
      </c>
      <c r="F20">
        <v>789</v>
      </c>
      <c r="G20">
        <v>6</v>
      </c>
      <c r="H20">
        <v>285</v>
      </c>
      <c r="I20">
        <v>24</v>
      </c>
      <c r="K20">
        <v>779</v>
      </c>
      <c r="L20">
        <v>1</v>
      </c>
      <c r="M20">
        <v>879</v>
      </c>
      <c r="N20">
        <v>32</v>
      </c>
      <c r="O20">
        <v>19</v>
      </c>
      <c r="P20">
        <v>26.3</v>
      </c>
      <c r="Q20">
        <v>797</v>
      </c>
      <c r="R20">
        <v>840</v>
      </c>
      <c r="S20">
        <v>121</v>
      </c>
      <c r="T20">
        <v>15</v>
      </c>
      <c r="U20">
        <v>7</v>
      </c>
      <c r="V20">
        <v>4457</v>
      </c>
      <c r="W20">
        <f t="shared" si="0"/>
        <v>4620.3</v>
      </c>
      <c r="X20" s="18">
        <f t="shared" si="5"/>
        <v>0.38049477306668394</v>
      </c>
      <c r="Y20" s="18">
        <f t="shared" si="6"/>
        <v>0.44737354717226152</v>
      </c>
      <c r="Z20" s="28">
        <f t="shared" si="3"/>
        <v>0.62809774257082873</v>
      </c>
      <c r="AA20" s="18">
        <f t="shared" si="7"/>
        <v>0.13348164627363737</v>
      </c>
      <c r="AB20" s="1">
        <f t="shared" si="8"/>
        <v>0.42019950124688277</v>
      </c>
      <c r="AC20" s="37">
        <f t="shared" si="4"/>
        <v>0.44982698961937717</v>
      </c>
      <c r="AE20" t="s">
        <v>51</v>
      </c>
      <c r="AG20">
        <v>204</v>
      </c>
      <c r="AH20">
        <v>153</v>
      </c>
      <c r="AI20">
        <v>0</v>
      </c>
    </row>
    <row r="21" spans="1:36" x14ac:dyDescent="0.35">
      <c r="E21" t="str">
        <f t="shared" si="15"/>
        <v>IRA</v>
      </c>
      <c r="F21">
        <f>'OLD Gen IRA'!F29</f>
        <v>790</v>
      </c>
      <c r="G21">
        <f>'OLD Gen IRA'!G29</f>
        <v>4</v>
      </c>
      <c r="H21">
        <f>'OLD Gen IRA'!H29</f>
        <v>293</v>
      </c>
      <c r="I21">
        <f>'OLD Gen IRA'!I29</f>
        <v>32</v>
      </c>
      <c r="J21">
        <f>'OLD Gen IRA'!J29</f>
        <v>0</v>
      </c>
      <c r="K21">
        <f>'OLD Gen IRA'!K29</f>
        <v>433</v>
      </c>
      <c r="L21">
        <f>'OLD Gen IRA'!L29</f>
        <v>0</v>
      </c>
      <c r="M21">
        <f>'OLD Gen IRA'!M29</f>
        <v>697</v>
      </c>
      <c r="N21">
        <f>'OLD Gen IRA'!N29</f>
        <v>5</v>
      </c>
      <c r="O21">
        <f>'OLD Gen IRA'!O29</f>
        <v>5</v>
      </c>
      <c r="P21">
        <f>'OLD Gen IRA'!P29</f>
        <v>0</v>
      </c>
      <c r="Q21">
        <f>'OLD Gen IRA'!Q29</f>
        <v>1732</v>
      </c>
      <c r="R21">
        <f>'OLD Gen IRA'!R29</f>
        <v>954</v>
      </c>
      <c r="S21">
        <f>'OLD Gen IRA'!S29</f>
        <v>185</v>
      </c>
      <c r="T21">
        <f>'OLD Gen IRA'!T29</f>
        <v>0</v>
      </c>
      <c r="U21">
        <f>'OLD Gen IRA'!U29</f>
        <v>0</v>
      </c>
      <c r="V21">
        <f>'OLD Gen IRA'!V29</f>
        <v>5631</v>
      </c>
      <c r="W21">
        <f t="shared" si="0"/>
        <v>5130</v>
      </c>
      <c r="X21" s="18">
        <f t="shared" si="5"/>
        <v>0.55964912280701751</v>
      </c>
      <c r="Y21" s="18">
        <f t="shared" si="6"/>
        <v>0.62300194931773878</v>
      </c>
      <c r="Z21" s="18">
        <f t="shared" si="3"/>
        <v>0.77875243664717353</v>
      </c>
      <c r="AA21" s="18">
        <f t="shared" si="7"/>
        <v>0.51835372636262511</v>
      </c>
      <c r="AB21" s="1">
        <f t="shared" si="8"/>
        <v>0.55922693266832912</v>
      </c>
      <c r="AC21" s="37">
        <f t="shared" si="4"/>
        <v>0.36945392491467577</v>
      </c>
      <c r="AE21" t="s">
        <v>52</v>
      </c>
      <c r="AG21">
        <v>164</v>
      </c>
      <c r="AH21">
        <v>64</v>
      </c>
      <c r="AI21">
        <v>220</v>
      </c>
    </row>
    <row r="22" spans="1:36" x14ac:dyDescent="0.35">
      <c r="X22" s="18"/>
      <c r="Y22" s="18"/>
    </row>
    <row r="23" spans="1:36" x14ac:dyDescent="0.35">
      <c r="X23" s="18"/>
      <c r="Y23" s="18"/>
    </row>
    <row r="24" spans="1:36" x14ac:dyDescent="0.35">
      <c r="W24" s="31"/>
      <c r="X24" s="1"/>
      <c r="Y24" s="1"/>
    </row>
    <row r="25" spans="1:36" x14ac:dyDescent="0.35">
      <c r="A25" s="17"/>
      <c r="V25" t="s">
        <v>69</v>
      </c>
      <c r="W25" s="1" t="s">
        <v>99</v>
      </c>
      <c r="X25" s="1">
        <f>MIN(X4,X6,X8,X10,X12,X14,X16,X18,X20)</f>
        <v>0.23908987972808884</v>
      </c>
      <c r="Y25" s="1">
        <f t="shared" ref="Y25:AB25" si="20">MIN(Y4,Y6,Y8,Y10,Y12,Y14,Y16,Y18,Y20)</f>
        <v>0.29998582491319897</v>
      </c>
      <c r="Z25" s="28">
        <f t="shared" si="20"/>
        <v>0.46976747960615772</v>
      </c>
      <c r="AA25" s="28">
        <f t="shared" si="20"/>
        <v>3.9331584730460667E-2</v>
      </c>
      <c r="AB25" s="28">
        <f t="shared" si="20"/>
        <v>-0.19051046444318409</v>
      </c>
    </row>
    <row r="26" spans="1:36" x14ac:dyDescent="0.35">
      <c r="A26" s="17"/>
      <c r="W26" s="1" t="s">
        <v>100</v>
      </c>
      <c r="X26" s="19">
        <f>MAX(X4,X6,X8,X10,X12,X14,X16,X18,X20)</f>
        <v>0.38049477306668394</v>
      </c>
      <c r="Y26" s="19">
        <f t="shared" ref="Y26:AB26" si="21">MAX(Y4,Y6,Y8,Y10,Y12,Y14,Y16,Y18,Y20)</f>
        <v>0.44737354717226152</v>
      </c>
      <c r="Z26" s="32">
        <f t="shared" si="21"/>
        <v>0.62809774257082873</v>
      </c>
      <c r="AA26" s="32">
        <f t="shared" si="21"/>
        <v>0.59759842015340381</v>
      </c>
      <c r="AB26" s="32">
        <f t="shared" si="21"/>
        <v>0.42019950124688277</v>
      </c>
    </row>
    <row r="27" spans="1:36" x14ac:dyDescent="0.35">
      <c r="A27" s="17"/>
      <c r="W27" t="s">
        <v>104</v>
      </c>
      <c r="X27" s="19">
        <f>AVERAGE(X4,X6,X8,X10,X12,X14,X16,X18,X20)</f>
        <v>0.28795730040682949</v>
      </c>
      <c r="Y27" s="19">
        <f t="shared" ref="Y27:AB27" si="22">AVERAGE(Y4,Y6,Y8,Y10,Y12,Y14,Y16,Y18,Y20)</f>
        <v>0.36200443410834798</v>
      </c>
      <c r="Z27" s="32">
        <f t="shared" si="22"/>
        <v>0.53474467594074071</v>
      </c>
      <c r="AA27" s="32">
        <f t="shared" si="22"/>
        <v>0.29461308312747059</v>
      </c>
      <c r="AB27" s="32">
        <f t="shared" si="22"/>
        <v>0.1075498040570181</v>
      </c>
    </row>
    <row r="28" spans="1:36" x14ac:dyDescent="0.35">
      <c r="V28" t="s">
        <v>70</v>
      </c>
      <c r="W28" s="1" t="s">
        <v>99</v>
      </c>
      <c r="X28" s="19">
        <f>MIN(X5,X7,X9,X11,X13,X15,X17,X19,X21)</f>
        <v>0.21515826696152929</v>
      </c>
      <c r="Y28" s="19">
        <f t="shared" ref="Y28:AB28" si="23">MIN(Y5,Y7,Y9,Y11,Y13,Y15,Y17,Y19,Y21)</f>
        <v>0.27744910571268627</v>
      </c>
      <c r="Z28" s="32">
        <f t="shared" si="23"/>
        <v>0.49397360646924166</v>
      </c>
      <c r="AA28" s="32">
        <f t="shared" si="23"/>
        <v>0.42738181850945473</v>
      </c>
      <c r="AB28" s="32">
        <f t="shared" si="23"/>
        <v>-0.32061618533665842</v>
      </c>
    </row>
    <row r="29" spans="1:36" x14ac:dyDescent="0.35">
      <c r="A29" s="17"/>
      <c r="W29" s="1" t="s">
        <v>100</v>
      </c>
      <c r="X29" s="19">
        <f>MAX(X5,X7,X9,X11,X13,X15,X17,X19,X21)</f>
        <v>0.55964912280701751</v>
      </c>
      <c r="Y29" s="19">
        <f t="shared" ref="Y29:AB29" si="24">MAX(Y5,Y7,Y9,Y11,Y13,Y15,Y17,Y19,Y21)</f>
        <v>0.62300194931773878</v>
      </c>
      <c r="Z29" s="32">
        <f t="shared" si="24"/>
        <v>0.81480046891796276</v>
      </c>
      <c r="AA29" s="32">
        <f t="shared" si="24"/>
        <v>0.84695432925472747</v>
      </c>
      <c r="AB29" s="32">
        <f t="shared" si="24"/>
        <v>0.58460088526497322</v>
      </c>
    </row>
    <row r="30" spans="1:36" x14ac:dyDescent="0.35">
      <c r="A30" s="17"/>
      <c r="W30" t="s">
        <v>104</v>
      </c>
      <c r="X30" s="19">
        <f>AVERAGE(X5,X7,X9,X11,X13,X15,X17,X19,X21)</f>
        <v>0.42273015823398119</v>
      </c>
      <c r="Y30" s="19">
        <f t="shared" ref="Y30:AB30" si="25">AVERAGE(Y5,Y7,Y9,Y11,Y13,Y15,Y17,Y19,Y21)</f>
        <v>0.49365695108438562</v>
      </c>
      <c r="Z30" s="32">
        <f t="shared" si="25"/>
        <v>0.6916689046919825</v>
      </c>
      <c r="AA30" s="32">
        <f t="shared" si="25"/>
        <v>0.65404122051933655</v>
      </c>
      <c r="AB30" s="32">
        <f t="shared" si="25"/>
        <v>0.24577747753203882</v>
      </c>
    </row>
    <row r="31" spans="1:36" x14ac:dyDescent="0.35">
      <c r="A31" s="17"/>
    </row>
    <row r="32" spans="1:36" x14ac:dyDescent="0.35">
      <c r="A32" s="17"/>
    </row>
    <row r="35" spans="24:28" x14ac:dyDescent="0.35">
      <c r="Y35" t="s">
        <v>71</v>
      </c>
      <c r="AA35" t="s">
        <v>101</v>
      </c>
    </row>
    <row r="36" spans="24:28" x14ac:dyDescent="0.35">
      <c r="Y36" t="s">
        <v>69</v>
      </c>
      <c r="Z36" t="s">
        <v>70</v>
      </c>
      <c r="AA36" t="s">
        <v>69</v>
      </c>
      <c r="AB36" t="s">
        <v>70</v>
      </c>
    </row>
    <row r="37" spans="24:28" x14ac:dyDescent="0.35">
      <c r="X37" t="str">
        <f>D4</f>
        <v>EPS-EI</v>
      </c>
      <c r="Y37" s="19">
        <f>X4</f>
        <v>0.28196163627065607</v>
      </c>
      <c r="Z37" s="19">
        <f>X5</f>
        <v>0.53799912005982531</v>
      </c>
      <c r="AA37" s="19">
        <f>Z4</f>
        <v>0.50930161578527067</v>
      </c>
      <c r="AB37" s="19">
        <f>Z5</f>
        <v>0.75905918208954448</v>
      </c>
    </row>
    <row r="38" spans="24:28" x14ac:dyDescent="0.35">
      <c r="X38" t="str">
        <f>D6</f>
        <v>GCAM-CGS</v>
      </c>
      <c r="Y38" s="19">
        <f>X6</f>
        <v>0.25145194454744207</v>
      </c>
      <c r="Z38" s="19">
        <f>X7</f>
        <v>0.40435385385787131</v>
      </c>
      <c r="AA38" s="19">
        <f>Z6</f>
        <v>0.50245499226153356</v>
      </c>
      <c r="AB38" s="19">
        <f>Z7</f>
        <v>0.71221283623819898</v>
      </c>
    </row>
    <row r="39" spans="24:28" x14ac:dyDescent="0.35">
      <c r="X39" t="str">
        <f>D8</f>
        <v>Haiku-RFF</v>
      </c>
      <c r="Y39" s="19">
        <f>X8</f>
        <v>0.30449223299145073</v>
      </c>
      <c r="Z39" s="19">
        <f>X9</f>
        <v>0.492211157571664</v>
      </c>
      <c r="AA39" s="19">
        <f>Z8</f>
        <v>0.56892473491475237</v>
      </c>
      <c r="AB39" s="19">
        <f>Z9</f>
        <v>0.7415272255011589</v>
      </c>
    </row>
    <row r="40" spans="24:28" x14ac:dyDescent="0.35">
      <c r="X40" t="str">
        <f>D10</f>
        <v>IPM-NRDC</v>
      </c>
      <c r="Y40" s="19">
        <f>X10</f>
        <v>0.25652235348334762</v>
      </c>
      <c r="Z40" s="19">
        <f>X11</f>
        <v>0.29429397405045493</v>
      </c>
      <c r="AA40" s="19">
        <f>Z10</f>
        <v>0.46976747960615772</v>
      </c>
      <c r="AB40" s="19">
        <f>Z11</f>
        <v>0.56830226202784961</v>
      </c>
    </row>
    <row r="41" spans="24:28" x14ac:dyDescent="0.35">
      <c r="X41" t="str">
        <f>D12</f>
        <v>MARKAL-NETL</v>
      </c>
      <c r="Y41" s="19">
        <f>X12</f>
        <v>0.23908987972808884</v>
      </c>
      <c r="Z41" s="19">
        <f>X13</f>
        <v>0.21515826696152929</v>
      </c>
      <c r="AA41" s="19">
        <f>Z12</f>
        <v>0.47508628870609926</v>
      </c>
      <c r="AB41" s="19">
        <f>Z13</f>
        <v>0.49397360646924166</v>
      </c>
    </row>
    <row r="42" spans="24:28" x14ac:dyDescent="0.35">
      <c r="X42" t="str">
        <f>D14</f>
        <v>NEMS-RHG</v>
      </c>
      <c r="Y42" s="19">
        <f>X14</f>
        <v>0.34786073806541656</v>
      </c>
      <c r="Z42" s="19">
        <f>X15</f>
        <v>0.52019296427792672</v>
      </c>
      <c r="AA42" s="19">
        <f>Z14</f>
        <v>0.5908857951168448</v>
      </c>
      <c r="AB42" s="19">
        <f>Z15</f>
        <v>0.77703406686926513</v>
      </c>
    </row>
    <row r="43" spans="24:28" x14ac:dyDescent="0.35">
      <c r="X43" t="s">
        <v>97</v>
      </c>
      <c r="Y43" s="19">
        <f>X16</f>
        <v>0.26530544835681852</v>
      </c>
      <c r="Z43" s="19">
        <f>X17</f>
        <v>0.50475756584313214</v>
      </c>
      <c r="AA43" s="19">
        <f>Z16</f>
        <v>0.53720564911739033</v>
      </c>
      <c r="AB43" s="19">
        <f>Z17</f>
        <v>0.81480046891796276</v>
      </c>
    </row>
    <row r="44" spans="24:28" x14ac:dyDescent="0.35">
      <c r="X44" t="str">
        <f>D18</f>
        <v>REGEN-EPRI</v>
      </c>
      <c r="Y44" s="19">
        <f>X18</f>
        <v>0.26443669715156065</v>
      </c>
      <c r="Z44" s="19">
        <f>X19</f>
        <v>0.27595539867641006</v>
      </c>
      <c r="AA44" s="19">
        <f>Z18</f>
        <v>0.5309777853877885</v>
      </c>
      <c r="AB44" s="19">
        <f>Z19</f>
        <v>0.57935805746744806</v>
      </c>
    </row>
    <row r="45" spans="24:28" x14ac:dyDescent="0.35">
      <c r="X45" t="str">
        <f>D20</f>
        <v>RIO-REPEAT</v>
      </c>
      <c r="Y45" s="19">
        <f>X20</f>
        <v>0.38049477306668394</v>
      </c>
      <c r="Z45" s="19">
        <f>X21</f>
        <v>0.55964912280701751</v>
      </c>
      <c r="AA45" s="19">
        <f>Z20</f>
        <v>0.62809774257082873</v>
      </c>
      <c r="AB45" s="19">
        <f>Z21</f>
        <v>0.77875243664717353</v>
      </c>
    </row>
    <row r="47" spans="24:28" x14ac:dyDescent="0.35">
      <c r="X47" t="s">
        <v>99</v>
      </c>
      <c r="Y47" s="19">
        <f>MIN(Y37:Y45)</f>
        <v>0.23908987972808884</v>
      </c>
      <c r="Z47" s="19">
        <f>MIN(Z37:Z45)</f>
        <v>0.21515826696152929</v>
      </c>
      <c r="AA47" s="19">
        <f>MIN(AA37:AA45)</f>
        <v>0.46976747960615772</v>
      </c>
      <c r="AB47" s="19">
        <f>MIN(AB37:AB45)</f>
        <v>0.49397360646924166</v>
      </c>
    </row>
    <row r="48" spans="24:28" x14ac:dyDescent="0.35">
      <c r="X48" t="s">
        <v>100</v>
      </c>
      <c r="Y48" s="19">
        <f>MAX(Y37:Y45)</f>
        <v>0.38049477306668394</v>
      </c>
      <c r="Z48" s="19">
        <f>MAX(Z37:Z45)</f>
        <v>0.55964912280701751</v>
      </c>
      <c r="AA48" s="19">
        <f>MAX(AA37:AA45)</f>
        <v>0.62809774257082873</v>
      </c>
      <c r="AB48" s="19">
        <f>MAX(AB37:AB45)</f>
        <v>0.81480046891796276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1E70-D63D-44EB-B1CD-753C85102CDD}">
  <dimension ref="A1:AH91"/>
  <sheetViews>
    <sheetView zoomScale="27" zoomScaleNormal="70" workbookViewId="0">
      <selection activeCell="H68" sqref="H68"/>
    </sheetView>
  </sheetViews>
  <sheetFormatPr defaultRowHeight="14.5" x14ac:dyDescent="0.35"/>
  <cols>
    <col min="4" max="4" width="23.7265625" customWidth="1"/>
    <col min="12" max="12" width="13.453125" bestFit="1" customWidth="1"/>
    <col min="14" max="14" width="13.453125" bestFit="1" customWidth="1"/>
    <col min="16" max="16" width="13.453125" bestFit="1" customWidth="1"/>
    <col min="20" max="20" width="13.453125" bestFit="1" customWidth="1"/>
  </cols>
  <sheetData>
    <row r="1" spans="4:34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46</v>
      </c>
      <c r="X1" t="s">
        <v>65</v>
      </c>
      <c r="Z1" t="s">
        <v>40</v>
      </c>
    </row>
    <row r="2" spans="4:34" x14ac:dyDescent="0.35"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62</v>
      </c>
      <c r="Q2" t="s">
        <v>27</v>
      </c>
      <c r="R2" t="s">
        <v>28</v>
      </c>
      <c r="S2" t="s">
        <v>29</v>
      </c>
      <c r="T2" t="s">
        <v>30</v>
      </c>
      <c r="U2" t="s">
        <v>15</v>
      </c>
      <c r="V2" t="s">
        <v>46</v>
      </c>
      <c r="AC2" t="s">
        <v>32</v>
      </c>
      <c r="AE2" t="s">
        <v>33</v>
      </c>
      <c r="AF2" t="s">
        <v>34</v>
      </c>
      <c r="AG2" t="s">
        <v>35</v>
      </c>
    </row>
    <row r="3" spans="4:34" x14ac:dyDescent="0.35">
      <c r="D3">
        <v>2021</v>
      </c>
      <c r="F3">
        <v>95.5</v>
      </c>
      <c r="H3">
        <v>80</v>
      </c>
      <c r="I3">
        <f>13+3+31</f>
        <v>47</v>
      </c>
      <c r="K3">
        <v>209.6</v>
      </c>
      <c r="M3">
        <v>280.10000000000002</v>
      </c>
      <c r="O3">
        <f>132+75+5</f>
        <v>212</v>
      </c>
      <c r="Q3">
        <f>134+31</f>
        <v>165</v>
      </c>
      <c r="R3">
        <v>62</v>
      </c>
      <c r="S3">
        <v>33</v>
      </c>
      <c r="U3">
        <v>27.8</v>
      </c>
      <c r="X3" s="1">
        <f>SUM(M3:O3)/SUM(F3:V3)</f>
        <v>0.40602310231023103</v>
      </c>
      <c r="Y3" s="1"/>
      <c r="Z3" s="33">
        <f>SUM(F3:G3)</f>
        <v>95.5</v>
      </c>
      <c r="AC3" t="s">
        <v>5</v>
      </c>
      <c r="AE3">
        <v>64</v>
      </c>
      <c r="AF3">
        <v>104</v>
      </c>
      <c r="AG3">
        <v>156</v>
      </c>
      <c r="AH3" s="2"/>
    </row>
    <row r="4" spans="4:34" x14ac:dyDescent="0.35">
      <c r="D4" t="s">
        <v>56</v>
      </c>
      <c r="E4">
        <v>2025</v>
      </c>
      <c r="F4">
        <v>95.119</v>
      </c>
      <c r="G4">
        <v>3</v>
      </c>
      <c r="H4">
        <v>79.820999999999998</v>
      </c>
      <c r="I4">
        <v>2.9000000000000001E-2</v>
      </c>
      <c r="K4">
        <v>146.858</v>
      </c>
      <c r="M4">
        <v>271.90600000000001</v>
      </c>
      <c r="O4">
        <v>181.29900000000001</v>
      </c>
      <c r="Q4">
        <v>233.05799999999999</v>
      </c>
      <c r="R4">
        <v>170.26900000000001</v>
      </c>
      <c r="S4">
        <v>66.643299999999996</v>
      </c>
      <c r="U4">
        <v>14.3017</v>
      </c>
      <c r="V4">
        <v>26.515999999999998</v>
      </c>
      <c r="X4" s="1">
        <f t="shared" ref="X4:X30" si="0">SUM(M4:O4)/SUM(F4:V4)</f>
        <v>0.35164336369702526</v>
      </c>
      <c r="Y4" s="18"/>
      <c r="Z4" s="33">
        <f t="shared" ref="Z4:Z30" si="1">SUM(F4:G4)</f>
        <v>98.119</v>
      </c>
      <c r="AA4" s="18"/>
      <c r="AC4" t="s">
        <v>6</v>
      </c>
      <c r="AE4">
        <v>220</v>
      </c>
      <c r="AF4">
        <v>230</v>
      </c>
      <c r="AG4">
        <v>242</v>
      </c>
      <c r="AH4" s="3"/>
    </row>
    <row r="5" spans="4:34" x14ac:dyDescent="0.35">
      <c r="E5">
        <v>2030</v>
      </c>
      <c r="F5">
        <v>95.119</v>
      </c>
      <c r="G5">
        <v>4</v>
      </c>
      <c r="H5">
        <v>79.188000000000002</v>
      </c>
      <c r="I5">
        <v>1.0999999999999999E-2</v>
      </c>
      <c r="K5">
        <v>58.49</v>
      </c>
      <c r="M5" s="12">
        <v>201.39400000000001</v>
      </c>
      <c r="O5">
        <v>219.69900000000001</v>
      </c>
      <c r="Q5" s="12">
        <v>459.33799999999997</v>
      </c>
      <c r="R5" s="12">
        <v>420.30099999999999</v>
      </c>
      <c r="S5">
        <v>98.101100000000002</v>
      </c>
      <c r="U5" s="12">
        <v>61.622699999999995</v>
      </c>
      <c r="V5">
        <v>26.605</v>
      </c>
      <c r="X5" s="28">
        <f t="shared" si="0"/>
        <v>0.24427206989302203</v>
      </c>
      <c r="Y5" s="18"/>
      <c r="Z5" s="34">
        <f t="shared" si="1"/>
        <v>99.119</v>
      </c>
      <c r="AA5" s="18"/>
      <c r="AC5" t="s">
        <v>36</v>
      </c>
      <c r="AE5">
        <v>252</v>
      </c>
      <c r="AF5">
        <v>213</v>
      </c>
      <c r="AG5">
        <v>181</v>
      </c>
      <c r="AH5" s="4"/>
    </row>
    <row r="6" spans="4:34" x14ac:dyDescent="0.35">
      <c r="E6">
        <v>2035</v>
      </c>
      <c r="F6">
        <v>1.119</v>
      </c>
      <c r="G6">
        <v>4</v>
      </c>
      <c r="H6">
        <v>78.668000000000006</v>
      </c>
      <c r="I6">
        <v>1.0999999999999999E-2</v>
      </c>
      <c r="K6">
        <v>6.9420000000000002</v>
      </c>
      <c r="M6">
        <v>124.486</v>
      </c>
      <c r="O6">
        <v>353.19900000000001</v>
      </c>
      <c r="Q6">
        <v>723.84799999999996</v>
      </c>
      <c r="R6">
        <v>666.13299999999992</v>
      </c>
      <c r="S6">
        <v>127.545</v>
      </c>
      <c r="U6">
        <v>124.08199999999999</v>
      </c>
      <c r="V6">
        <v>26.838999999999999</v>
      </c>
      <c r="X6" s="1">
        <f t="shared" si="0"/>
        <v>0.21355044007882437</v>
      </c>
      <c r="Y6" s="18"/>
      <c r="Z6" s="33">
        <f t="shared" si="1"/>
        <v>5.1189999999999998</v>
      </c>
      <c r="AA6" s="18"/>
      <c r="AC6" t="s">
        <v>37</v>
      </c>
      <c r="AE6">
        <v>247</v>
      </c>
      <c r="AF6">
        <v>150</v>
      </c>
      <c r="AG6">
        <v>70</v>
      </c>
      <c r="AH6" s="5"/>
    </row>
    <row r="7" spans="4:34" x14ac:dyDescent="0.35">
      <c r="D7" t="s">
        <v>98</v>
      </c>
      <c r="E7">
        <f>E4</f>
        <v>2025</v>
      </c>
      <c r="F7">
        <v>95.556908573383495</v>
      </c>
      <c r="H7">
        <v>108.667740644867</v>
      </c>
      <c r="I7">
        <v>17.774096279350701</v>
      </c>
      <c r="K7">
        <v>149.92005041125901</v>
      </c>
      <c r="M7">
        <v>367.95014212663438</v>
      </c>
      <c r="N7">
        <v>32.732241156614698</v>
      </c>
      <c r="O7">
        <v>177.1611795424536</v>
      </c>
      <c r="Q7">
        <v>302.6232</v>
      </c>
      <c r="R7">
        <v>242.6588012562971</v>
      </c>
      <c r="S7">
        <v>14.560098743702932</v>
      </c>
      <c r="U7">
        <v>4.2671734802054289</v>
      </c>
      <c r="V7">
        <v>6.9255594521028101</v>
      </c>
      <c r="X7" s="1">
        <f t="shared" si="0"/>
        <v>0.37996096125898071</v>
      </c>
      <c r="Y7" s="18"/>
      <c r="Z7" s="33">
        <f t="shared" si="1"/>
        <v>95.556908573383495</v>
      </c>
      <c r="AA7" s="18"/>
      <c r="AC7" t="s">
        <v>38</v>
      </c>
      <c r="AE7">
        <v>250</v>
      </c>
      <c r="AF7">
        <v>186</v>
      </c>
      <c r="AG7">
        <v>134</v>
      </c>
      <c r="AH7" s="6"/>
    </row>
    <row r="8" spans="4:34" x14ac:dyDescent="0.35">
      <c r="E8">
        <f t="shared" ref="E8:E9" si="2">E5</f>
        <v>2030</v>
      </c>
      <c r="F8">
        <v>94.652437500792601</v>
      </c>
      <c r="H8">
        <v>108.602361036774</v>
      </c>
      <c r="I8">
        <v>17.745791634021</v>
      </c>
      <c r="K8">
        <v>66.166117732983693</v>
      </c>
      <c r="M8" s="12">
        <v>322.59064142624499</v>
      </c>
      <c r="N8">
        <v>64.088095602055603</v>
      </c>
      <c r="O8">
        <v>155.32141994596981</v>
      </c>
      <c r="Q8" s="12">
        <v>443.85430000000002</v>
      </c>
      <c r="R8" s="12">
        <v>481.15022968677914</v>
      </c>
      <c r="S8">
        <v>26.374670313220875</v>
      </c>
      <c r="U8" s="12">
        <v>13.887647827398169</v>
      </c>
      <c r="V8">
        <v>8.5907362174843893</v>
      </c>
      <c r="X8" s="28">
        <f t="shared" si="0"/>
        <v>0.30060610509070212</v>
      </c>
      <c r="Y8" s="18"/>
      <c r="Z8" s="34">
        <f t="shared" si="1"/>
        <v>94.652437500792601</v>
      </c>
      <c r="AA8" s="18"/>
      <c r="AC8" t="s">
        <v>39</v>
      </c>
      <c r="AE8">
        <v>248</v>
      </c>
      <c r="AF8">
        <v>170</v>
      </c>
      <c r="AG8">
        <v>121</v>
      </c>
      <c r="AH8" s="7"/>
    </row>
    <row r="9" spans="4:34" x14ac:dyDescent="0.35">
      <c r="E9">
        <f t="shared" si="2"/>
        <v>2035</v>
      </c>
      <c r="F9">
        <v>97.368921895590304</v>
      </c>
      <c r="H9">
        <v>105.915404398901</v>
      </c>
      <c r="I9">
        <v>16.432286200541299</v>
      </c>
      <c r="K9">
        <v>1.30367748555027E-3</v>
      </c>
      <c r="M9">
        <v>308.27249352908365</v>
      </c>
      <c r="N9">
        <v>65.150253916159301</v>
      </c>
      <c r="O9">
        <v>148.4274968843736</v>
      </c>
      <c r="Q9">
        <v>491.5926</v>
      </c>
      <c r="R9">
        <v>629.43209922773269</v>
      </c>
      <c r="S9">
        <v>43.46830077226727</v>
      </c>
      <c r="U9">
        <v>16.652155259430732</v>
      </c>
      <c r="V9">
        <v>7.1338227260348699</v>
      </c>
      <c r="X9" s="1">
        <f t="shared" si="0"/>
        <v>0.27041014488773696</v>
      </c>
      <c r="Y9" s="18"/>
      <c r="Z9" s="33">
        <f t="shared" si="1"/>
        <v>97.368921895590304</v>
      </c>
      <c r="AA9" s="18"/>
      <c r="AC9" t="s">
        <v>40</v>
      </c>
      <c r="AE9">
        <v>127</v>
      </c>
      <c r="AF9">
        <v>127</v>
      </c>
      <c r="AG9">
        <v>127</v>
      </c>
      <c r="AH9" s="8"/>
    </row>
    <row r="10" spans="4:34" x14ac:dyDescent="0.35">
      <c r="D10" t="s">
        <v>67</v>
      </c>
      <c r="E10">
        <f>E4</f>
        <v>2025</v>
      </c>
      <c r="F10">
        <v>96.198910485402479</v>
      </c>
      <c r="G10" t="s">
        <v>68</v>
      </c>
      <c r="H10">
        <v>79.070858999999999</v>
      </c>
      <c r="I10">
        <v>10.940360000000002</v>
      </c>
      <c r="J10" t="s">
        <v>68</v>
      </c>
      <c r="K10">
        <v>147.1873575229325</v>
      </c>
      <c r="L10">
        <v>0</v>
      </c>
      <c r="M10">
        <v>272.39650230362389</v>
      </c>
      <c r="N10">
        <v>0</v>
      </c>
      <c r="O10">
        <v>198.82336260417469</v>
      </c>
      <c r="P10" t="s">
        <v>68</v>
      </c>
      <c r="Q10">
        <v>316.21367041697056</v>
      </c>
      <c r="R10">
        <v>350.30854049223166</v>
      </c>
      <c r="S10" t="s">
        <v>68</v>
      </c>
      <c r="T10" t="s">
        <v>68</v>
      </c>
      <c r="U10">
        <v>31.209622010026454</v>
      </c>
      <c r="V10">
        <v>27.20249978278671</v>
      </c>
      <c r="X10" s="1">
        <f t="shared" si="0"/>
        <v>0.30807711151352052</v>
      </c>
      <c r="Y10" s="18"/>
      <c r="Z10" s="33">
        <f t="shared" si="1"/>
        <v>96.198910485402479</v>
      </c>
      <c r="AA10" s="18"/>
      <c r="AC10" t="s">
        <v>41</v>
      </c>
      <c r="AE10">
        <v>75</v>
      </c>
      <c r="AF10">
        <v>172</v>
      </c>
      <c r="AG10">
        <v>198</v>
      </c>
      <c r="AH10" s="9"/>
    </row>
    <row r="11" spans="4:34" x14ac:dyDescent="0.35">
      <c r="E11">
        <f>E5</f>
        <v>2030</v>
      </c>
      <c r="F11">
        <v>89.901610485402486</v>
      </c>
      <c r="G11" t="s">
        <v>68</v>
      </c>
      <c r="H11">
        <v>79.074858999999989</v>
      </c>
      <c r="I11">
        <v>10.940360000000002</v>
      </c>
      <c r="J11" t="s">
        <v>68</v>
      </c>
      <c r="K11">
        <v>111.28846417630021</v>
      </c>
      <c r="L11">
        <v>1.5972411239071147</v>
      </c>
      <c r="M11" s="12">
        <v>274.98774409459656</v>
      </c>
      <c r="N11">
        <v>0</v>
      </c>
      <c r="O11">
        <v>195.84418027679143</v>
      </c>
      <c r="P11" t="s">
        <v>68</v>
      </c>
      <c r="Q11" s="12">
        <v>438.83709566745733</v>
      </c>
      <c r="R11" s="12">
        <v>489.03918533388924</v>
      </c>
      <c r="S11" t="s">
        <v>68</v>
      </c>
      <c r="T11" t="s">
        <v>68</v>
      </c>
      <c r="U11" s="12">
        <v>34.974551087336224</v>
      </c>
      <c r="V11">
        <v>26.764438880088019</v>
      </c>
      <c r="X11" s="28">
        <f t="shared" si="0"/>
        <v>0.26854812311171045</v>
      </c>
      <c r="Y11" s="18"/>
      <c r="Z11" s="34">
        <f t="shared" si="1"/>
        <v>89.901610485402486</v>
      </c>
      <c r="AA11" s="18"/>
      <c r="AC11" t="s">
        <v>42</v>
      </c>
      <c r="AE11">
        <v>75</v>
      </c>
      <c r="AF11">
        <v>172</v>
      </c>
      <c r="AG11">
        <v>98</v>
      </c>
      <c r="AH11" s="10"/>
    </row>
    <row r="12" spans="4:34" x14ac:dyDescent="0.35">
      <c r="E12">
        <f>E6</f>
        <v>2035</v>
      </c>
      <c r="F12">
        <v>71.108910485402504</v>
      </c>
      <c r="G12" t="s">
        <v>68</v>
      </c>
      <c r="H12">
        <v>79.074858999999989</v>
      </c>
      <c r="I12">
        <v>10.940360000000002</v>
      </c>
      <c r="J12" t="s">
        <v>68</v>
      </c>
      <c r="K12">
        <v>107.79854717241956</v>
      </c>
      <c r="L12">
        <v>2.9375972748055292</v>
      </c>
      <c r="M12">
        <v>275.23838247510713</v>
      </c>
      <c r="N12">
        <v>0</v>
      </c>
      <c r="O12">
        <v>197.22418027679146</v>
      </c>
      <c r="P12" t="s">
        <v>68</v>
      </c>
      <c r="Q12">
        <v>507.2999718578659</v>
      </c>
      <c r="R12">
        <v>522.01839551004707</v>
      </c>
      <c r="S12" t="s">
        <v>68</v>
      </c>
      <c r="T12" t="s">
        <v>68</v>
      </c>
      <c r="U12">
        <v>40.484461400374911</v>
      </c>
      <c r="V12">
        <v>26.764438880088019</v>
      </c>
      <c r="X12" s="1">
        <f t="shared" si="0"/>
        <v>0.25664897738320375</v>
      </c>
      <c r="Y12" s="18"/>
      <c r="Z12" s="33">
        <f t="shared" si="1"/>
        <v>71.108910485402504</v>
      </c>
      <c r="AA12" s="18"/>
      <c r="AC12" t="s">
        <v>43</v>
      </c>
      <c r="AE12">
        <v>146</v>
      </c>
      <c r="AF12">
        <v>208</v>
      </c>
      <c r="AG12">
        <v>80</v>
      </c>
      <c r="AH12" s="11"/>
    </row>
    <row r="13" spans="4:34" x14ac:dyDescent="0.35">
      <c r="D13" t="s">
        <v>57</v>
      </c>
      <c r="E13">
        <f t="shared" ref="E13:E30" si="3">E10</f>
        <v>2025</v>
      </c>
      <c r="F13">
        <v>92.046103965000086</v>
      </c>
      <c r="G13">
        <v>0</v>
      </c>
      <c r="H13">
        <v>103.58858022900002</v>
      </c>
      <c r="I13">
        <v>5.9591079999999979</v>
      </c>
      <c r="J13">
        <v>0</v>
      </c>
      <c r="K13">
        <v>106.16136909072196</v>
      </c>
      <c r="L13">
        <v>6.0000000000000009</v>
      </c>
      <c r="M13">
        <v>302.36037613199971</v>
      </c>
      <c r="N13">
        <v>0</v>
      </c>
      <c r="O13">
        <v>208.771187392</v>
      </c>
      <c r="P13">
        <v>0</v>
      </c>
      <c r="Q13">
        <v>161.04809436099998</v>
      </c>
      <c r="R13">
        <v>127.89095646258994</v>
      </c>
      <c r="S13">
        <v>0</v>
      </c>
      <c r="T13">
        <v>0</v>
      </c>
      <c r="U13">
        <v>26.567156899000004</v>
      </c>
      <c r="V13">
        <v>0</v>
      </c>
      <c r="X13" s="1">
        <f t="shared" si="0"/>
        <v>0.44820653385622905</v>
      </c>
      <c r="Y13" s="18"/>
      <c r="Z13" s="33">
        <f t="shared" si="1"/>
        <v>92.046103965000086</v>
      </c>
      <c r="AA13" s="18"/>
      <c r="AC13" t="s">
        <v>44</v>
      </c>
      <c r="AE13">
        <v>255</v>
      </c>
      <c r="AF13">
        <v>255</v>
      </c>
      <c r="AG13">
        <v>0</v>
      </c>
      <c r="AH13" s="12"/>
    </row>
    <row r="14" spans="4:34" x14ac:dyDescent="0.35">
      <c r="E14">
        <f t="shared" si="3"/>
        <v>2030</v>
      </c>
      <c r="F14">
        <v>85.102004596000072</v>
      </c>
      <c r="G14">
        <v>0</v>
      </c>
      <c r="H14">
        <v>107.13618700000001</v>
      </c>
      <c r="I14">
        <v>5.9511079999999978</v>
      </c>
      <c r="J14">
        <v>0</v>
      </c>
      <c r="K14">
        <v>63.274581430254585</v>
      </c>
      <c r="L14">
        <v>19.667422886000001</v>
      </c>
      <c r="M14" s="12">
        <v>308.78475143899971</v>
      </c>
      <c r="N14">
        <v>0</v>
      </c>
      <c r="O14">
        <v>203.63147116200003</v>
      </c>
      <c r="P14">
        <v>0</v>
      </c>
      <c r="Q14" s="12">
        <v>245.89446299799991</v>
      </c>
      <c r="R14" s="12">
        <v>162.91057792858993</v>
      </c>
      <c r="S14">
        <v>0</v>
      </c>
      <c r="T14">
        <v>0</v>
      </c>
      <c r="U14" s="12">
        <v>45.256795030999996</v>
      </c>
      <c r="V14">
        <v>0</v>
      </c>
      <c r="X14" s="28">
        <f t="shared" si="0"/>
        <v>0.4107184812930374</v>
      </c>
      <c r="Y14" s="18"/>
      <c r="Z14" s="34">
        <f t="shared" si="1"/>
        <v>85.102004596000072</v>
      </c>
      <c r="AA14" s="18"/>
      <c r="AC14" t="s">
        <v>45</v>
      </c>
      <c r="AE14">
        <v>255</v>
      </c>
      <c r="AF14">
        <v>197</v>
      </c>
      <c r="AG14">
        <v>0</v>
      </c>
      <c r="AH14" s="13"/>
    </row>
    <row r="15" spans="4:34" x14ac:dyDescent="0.35">
      <c r="E15">
        <f t="shared" si="3"/>
        <v>2035</v>
      </c>
      <c r="F15">
        <v>9.3919999999999995</v>
      </c>
      <c r="G15">
        <v>0</v>
      </c>
      <c r="H15">
        <v>107.13478700000002</v>
      </c>
      <c r="I15">
        <v>5.9522079999999988</v>
      </c>
      <c r="J15">
        <v>0</v>
      </c>
      <c r="K15">
        <v>54.185100138254576</v>
      </c>
      <c r="L15">
        <v>19.667422886000001</v>
      </c>
      <c r="M15">
        <v>313.0576075029997</v>
      </c>
      <c r="N15">
        <v>0</v>
      </c>
      <c r="O15">
        <v>206.50404306000001</v>
      </c>
      <c r="P15">
        <v>0</v>
      </c>
      <c r="Q15">
        <v>359.46846299900005</v>
      </c>
      <c r="R15">
        <v>291.91057792659001</v>
      </c>
      <c r="S15">
        <v>0</v>
      </c>
      <c r="T15">
        <v>0</v>
      </c>
      <c r="U15">
        <v>109.75679503099998</v>
      </c>
      <c r="V15">
        <v>0</v>
      </c>
      <c r="X15" s="1">
        <f t="shared" si="0"/>
        <v>0.35176130527203675</v>
      </c>
      <c r="Y15" s="18"/>
      <c r="Z15" s="33">
        <f t="shared" si="1"/>
        <v>9.3919999999999995</v>
      </c>
      <c r="AA15" s="18"/>
      <c r="AC15" t="s">
        <v>46</v>
      </c>
      <c r="AE15">
        <v>119</v>
      </c>
      <c r="AF15">
        <v>147</v>
      </c>
      <c r="AG15">
        <v>60</v>
      </c>
      <c r="AH15" s="14"/>
    </row>
    <row r="16" spans="4:34" x14ac:dyDescent="0.35">
      <c r="D16" t="s">
        <v>58</v>
      </c>
      <c r="E16">
        <f t="shared" si="3"/>
        <v>2025</v>
      </c>
      <c r="F16">
        <v>96.920000000000016</v>
      </c>
      <c r="G16">
        <v>0</v>
      </c>
      <c r="H16">
        <v>78.819999999999993</v>
      </c>
      <c r="I16">
        <v>13.26</v>
      </c>
      <c r="J16">
        <v>0</v>
      </c>
      <c r="K16">
        <v>135.10000000000002</v>
      </c>
      <c r="L16">
        <v>0</v>
      </c>
      <c r="M16">
        <v>443.08</v>
      </c>
      <c r="N16">
        <v>0</v>
      </c>
      <c r="O16" t="s">
        <v>96</v>
      </c>
      <c r="P16">
        <v>0</v>
      </c>
      <c r="Q16">
        <v>183.25</v>
      </c>
      <c r="R16">
        <v>185.17000000000002</v>
      </c>
      <c r="T16">
        <v>0</v>
      </c>
      <c r="U16">
        <v>36.29</v>
      </c>
      <c r="V16">
        <v>3.01</v>
      </c>
      <c r="X16" s="1">
        <f t="shared" si="0"/>
        <v>0.37712145714528894</v>
      </c>
      <c r="Y16" s="18"/>
      <c r="Z16" s="33">
        <f t="shared" si="1"/>
        <v>96.920000000000016</v>
      </c>
      <c r="AA16" s="18"/>
      <c r="AC16" t="s">
        <v>47</v>
      </c>
      <c r="AE16">
        <v>230</v>
      </c>
      <c r="AF16">
        <v>224</v>
      </c>
      <c r="AG16">
        <v>236</v>
      </c>
      <c r="AH16" s="15"/>
    </row>
    <row r="17" spans="4:34" x14ac:dyDescent="0.35">
      <c r="E17">
        <f t="shared" si="3"/>
        <v>2030</v>
      </c>
      <c r="F17">
        <v>95.830000000000013</v>
      </c>
      <c r="G17">
        <v>0</v>
      </c>
      <c r="H17">
        <v>78.819999999999993</v>
      </c>
      <c r="I17">
        <v>13.26</v>
      </c>
      <c r="J17">
        <v>0</v>
      </c>
      <c r="K17">
        <v>94.11999999999999</v>
      </c>
      <c r="L17">
        <v>16.97</v>
      </c>
      <c r="M17" s="12">
        <v>399.47</v>
      </c>
      <c r="N17">
        <v>12.3</v>
      </c>
      <c r="O17" t="s">
        <v>96</v>
      </c>
      <c r="P17">
        <v>0</v>
      </c>
      <c r="Q17" s="12">
        <v>183.25</v>
      </c>
      <c r="R17" s="12">
        <v>197.60000000000002</v>
      </c>
      <c r="T17">
        <v>0</v>
      </c>
      <c r="U17" s="12">
        <v>37.57</v>
      </c>
      <c r="V17">
        <v>7.22</v>
      </c>
      <c r="X17" s="28">
        <f t="shared" si="0"/>
        <v>0.36234281641309041</v>
      </c>
      <c r="Y17" s="18"/>
      <c r="Z17" s="34">
        <f t="shared" si="1"/>
        <v>95.830000000000013</v>
      </c>
      <c r="AA17" s="18"/>
      <c r="AC17" t="s">
        <v>48</v>
      </c>
      <c r="AE17">
        <v>217</v>
      </c>
      <c r="AF17">
        <v>150</v>
      </c>
      <c r="AG17">
        <v>148</v>
      </c>
      <c r="AH17" s="16"/>
    </row>
    <row r="18" spans="4:34" x14ac:dyDescent="0.35">
      <c r="E18">
        <f t="shared" si="3"/>
        <v>2035</v>
      </c>
      <c r="F18">
        <v>95.830000000000013</v>
      </c>
      <c r="G18">
        <v>0</v>
      </c>
      <c r="H18">
        <v>78.819999999999993</v>
      </c>
      <c r="I18">
        <v>13.26</v>
      </c>
      <c r="J18">
        <v>0</v>
      </c>
      <c r="K18">
        <v>56.63</v>
      </c>
      <c r="L18">
        <v>163.11000000000001</v>
      </c>
      <c r="M18">
        <v>333.71</v>
      </c>
      <c r="N18">
        <v>12.3</v>
      </c>
      <c r="O18" t="s">
        <v>96</v>
      </c>
      <c r="P18">
        <v>0</v>
      </c>
      <c r="Q18">
        <v>183.25</v>
      </c>
      <c r="R18">
        <v>210.05</v>
      </c>
      <c r="T18">
        <v>0</v>
      </c>
      <c r="U18">
        <v>39.049999999999997</v>
      </c>
      <c r="V18">
        <v>7.22</v>
      </c>
      <c r="X18" s="1">
        <f t="shared" si="0"/>
        <v>0.28997762376071673</v>
      </c>
      <c r="Y18" s="18"/>
      <c r="Z18" s="33">
        <f t="shared" si="1"/>
        <v>95.830000000000013</v>
      </c>
      <c r="AA18" s="18"/>
      <c r="AC18" t="s">
        <v>49</v>
      </c>
      <c r="AE18">
        <v>197</v>
      </c>
      <c r="AF18">
        <v>224</v>
      </c>
      <c r="AG18">
        <v>180</v>
      </c>
    </row>
    <row r="19" spans="4:34" x14ac:dyDescent="0.35">
      <c r="D19" t="s">
        <v>59</v>
      </c>
      <c r="E19">
        <f t="shared" si="3"/>
        <v>2025</v>
      </c>
      <c r="F19">
        <v>96.018737999999999</v>
      </c>
      <c r="G19">
        <v>0</v>
      </c>
      <c r="H19">
        <v>79.310485999999997</v>
      </c>
      <c r="I19">
        <v>9.1871989999999997</v>
      </c>
      <c r="J19">
        <v>0</v>
      </c>
      <c r="K19">
        <v>130.748718</v>
      </c>
      <c r="L19">
        <v>0</v>
      </c>
      <c r="M19">
        <v>306.47386900000004</v>
      </c>
      <c r="N19">
        <v>0</v>
      </c>
      <c r="O19">
        <v>251.187252</v>
      </c>
      <c r="P19">
        <v>0</v>
      </c>
      <c r="Q19">
        <v>178.72745399999999</v>
      </c>
      <c r="R19">
        <v>160.08600700000002</v>
      </c>
      <c r="S19">
        <v>62.022255000000001</v>
      </c>
      <c r="T19">
        <v>0</v>
      </c>
      <c r="U19">
        <v>44.394252999999999</v>
      </c>
      <c r="V19">
        <v>0.26047300000000001</v>
      </c>
      <c r="X19" s="1">
        <f t="shared" si="0"/>
        <v>0.42297789409682723</v>
      </c>
      <c r="Y19" s="18"/>
      <c r="Z19" s="33">
        <f t="shared" si="1"/>
        <v>96.018737999999999</v>
      </c>
      <c r="AA19" s="18"/>
      <c r="AC19" t="s">
        <v>50</v>
      </c>
      <c r="AE19">
        <v>239</v>
      </c>
      <c r="AF19">
        <v>113</v>
      </c>
      <c r="AG19">
        <v>224</v>
      </c>
    </row>
    <row r="20" spans="4:34" x14ac:dyDescent="0.35">
      <c r="E20">
        <f t="shared" si="3"/>
        <v>2030</v>
      </c>
      <c r="F20">
        <v>95.133255000000005</v>
      </c>
      <c r="G20">
        <v>0</v>
      </c>
      <c r="H20">
        <v>79.311927999999995</v>
      </c>
      <c r="I20">
        <v>10.608810999999999</v>
      </c>
      <c r="J20">
        <v>0</v>
      </c>
      <c r="K20">
        <v>73.919303999999997</v>
      </c>
      <c r="L20">
        <v>0</v>
      </c>
      <c r="M20" s="12">
        <v>335.58097900000001</v>
      </c>
      <c r="N20">
        <v>0</v>
      </c>
      <c r="O20">
        <v>312.101541</v>
      </c>
      <c r="P20">
        <v>0</v>
      </c>
      <c r="Q20" s="12">
        <v>393.49606899999998</v>
      </c>
      <c r="R20" s="12">
        <v>388.99245600000006</v>
      </c>
      <c r="S20">
        <v>114.033394</v>
      </c>
      <c r="T20">
        <v>0</v>
      </c>
      <c r="U20" s="12">
        <v>82.555171999999999</v>
      </c>
      <c r="V20">
        <v>0.26047300000000001</v>
      </c>
      <c r="X20" s="28">
        <f t="shared" si="0"/>
        <v>0.34341717536313182</v>
      </c>
      <c r="Y20" s="18"/>
      <c r="Z20" s="34">
        <f t="shared" si="1"/>
        <v>95.133255000000005</v>
      </c>
      <c r="AA20" s="18"/>
      <c r="AC20" t="s">
        <v>51</v>
      </c>
      <c r="AE20">
        <v>204</v>
      </c>
      <c r="AF20">
        <v>153</v>
      </c>
      <c r="AG20">
        <v>0</v>
      </c>
    </row>
    <row r="21" spans="4:34" x14ac:dyDescent="0.35">
      <c r="E21">
        <f t="shared" si="3"/>
        <v>2035</v>
      </c>
      <c r="F21">
        <v>23.025003000000002</v>
      </c>
      <c r="G21">
        <v>0</v>
      </c>
      <c r="H21">
        <v>79.311927999999995</v>
      </c>
      <c r="I21">
        <v>11.877029</v>
      </c>
      <c r="J21">
        <v>0</v>
      </c>
      <c r="K21">
        <v>61.417503000000004</v>
      </c>
      <c r="L21">
        <v>0</v>
      </c>
      <c r="M21">
        <v>356.23845599999999</v>
      </c>
      <c r="N21">
        <v>0</v>
      </c>
      <c r="O21">
        <v>367.14764799999995</v>
      </c>
      <c r="P21">
        <v>0</v>
      </c>
      <c r="Q21">
        <v>468.06763100000001</v>
      </c>
      <c r="R21">
        <v>717.03277500000002</v>
      </c>
      <c r="S21">
        <v>132.578461</v>
      </c>
      <c r="T21">
        <v>0</v>
      </c>
      <c r="U21">
        <v>116.11541800000001</v>
      </c>
      <c r="V21">
        <v>0.42002800000000001</v>
      </c>
      <c r="X21" s="1">
        <f t="shared" si="0"/>
        <v>0.31003609636947016</v>
      </c>
      <c r="Y21" s="18"/>
      <c r="Z21" s="33">
        <f t="shared" si="1"/>
        <v>23.025003000000002</v>
      </c>
      <c r="AA21" s="18"/>
      <c r="AC21" t="s">
        <v>52</v>
      </c>
      <c r="AE21">
        <v>164</v>
      </c>
      <c r="AF21">
        <v>64</v>
      </c>
      <c r="AG21">
        <v>220</v>
      </c>
    </row>
    <row r="22" spans="4:34" x14ac:dyDescent="0.35">
      <c r="D22" t="s">
        <v>97</v>
      </c>
      <c r="E22">
        <f t="shared" si="3"/>
        <v>2025</v>
      </c>
      <c r="F22">
        <v>96.946799999999996</v>
      </c>
      <c r="H22">
        <v>83.204801000000003</v>
      </c>
      <c r="I22">
        <v>6.3887</v>
      </c>
      <c r="K22">
        <v>184.44659613106001</v>
      </c>
      <c r="L22">
        <v>0</v>
      </c>
      <c r="M22">
        <v>290.53908212004802</v>
      </c>
      <c r="N22">
        <v>0</v>
      </c>
      <c r="O22">
        <v>121.529487913222</v>
      </c>
      <c r="Q22">
        <v>195.21845527789699</v>
      </c>
      <c r="R22">
        <v>162.67554205568001</v>
      </c>
      <c r="S22">
        <v>47.258272727272697</v>
      </c>
      <c r="U22">
        <v>34.485114556312702</v>
      </c>
      <c r="V22">
        <v>70.406508593391806</v>
      </c>
      <c r="X22" s="1">
        <f t="shared" si="0"/>
        <v>0.31866736823209513</v>
      </c>
      <c r="Y22" s="18"/>
      <c r="Z22" s="33">
        <f t="shared" si="1"/>
        <v>96.946799999999996</v>
      </c>
      <c r="AA22" s="18"/>
    </row>
    <row r="23" spans="4:34" x14ac:dyDescent="0.35">
      <c r="E23">
        <f t="shared" si="3"/>
        <v>2030</v>
      </c>
      <c r="F23">
        <v>94.706800000000001</v>
      </c>
      <c r="H23">
        <v>84.481533097595801</v>
      </c>
      <c r="I23">
        <v>5.8575999999999997</v>
      </c>
      <c r="K23">
        <v>150.36654068551599</v>
      </c>
      <c r="L23">
        <v>0.51309513106025295</v>
      </c>
      <c r="M23" s="12">
        <v>259.19366668688201</v>
      </c>
      <c r="N23">
        <v>30.443007636152899</v>
      </c>
      <c r="O23">
        <v>115.368830323222</v>
      </c>
      <c r="Q23" s="12">
        <v>352.13398975829102</v>
      </c>
      <c r="R23" s="12">
        <v>376.40253805816798</v>
      </c>
      <c r="S23">
        <v>96.330636363636302</v>
      </c>
      <c r="U23" s="12">
        <v>105.59040830613399</v>
      </c>
      <c r="V23">
        <v>62.069737511263597</v>
      </c>
      <c r="X23" s="28">
        <f t="shared" si="0"/>
        <v>0.23364016609096983</v>
      </c>
      <c r="Y23" s="18"/>
      <c r="Z23" s="34">
        <f t="shared" si="1"/>
        <v>94.706800000000001</v>
      </c>
      <c r="AA23" s="18"/>
    </row>
    <row r="24" spans="4:34" x14ac:dyDescent="0.35">
      <c r="E24">
        <f t="shared" si="3"/>
        <v>2035</v>
      </c>
      <c r="F24">
        <v>93.936800000000005</v>
      </c>
      <c r="H24">
        <v>85.148044751216204</v>
      </c>
      <c r="I24">
        <v>5.0255000000000001</v>
      </c>
      <c r="K24">
        <v>143.50674068551601</v>
      </c>
      <c r="L24">
        <v>0.51309513106025295</v>
      </c>
      <c r="M24">
        <v>257.55156668688198</v>
      </c>
      <c r="N24">
        <v>30.443007636152899</v>
      </c>
      <c r="O24">
        <v>115.97510139883001</v>
      </c>
      <c r="Q24">
        <v>423.255273560006</v>
      </c>
      <c r="R24">
        <v>505.12845402042399</v>
      </c>
      <c r="S24">
        <v>130.97468181818101</v>
      </c>
      <c r="U24">
        <v>184.515486740082</v>
      </c>
      <c r="V24">
        <v>56.436494487375199</v>
      </c>
      <c r="X24" s="1">
        <f t="shared" si="0"/>
        <v>0.19876384521033935</v>
      </c>
      <c r="Y24" s="18"/>
      <c r="Z24" s="33">
        <f t="shared" si="1"/>
        <v>93.936800000000005</v>
      </c>
      <c r="AA24" s="18"/>
    </row>
    <row r="25" spans="4:34" x14ac:dyDescent="0.35">
      <c r="D25" t="s">
        <v>60</v>
      </c>
      <c r="E25">
        <f>E19</f>
        <v>2025</v>
      </c>
      <c r="F25">
        <v>92.729566999999989</v>
      </c>
      <c r="G25">
        <v>3.6349999956903796</v>
      </c>
      <c r="H25">
        <v>80.639915977832516</v>
      </c>
      <c r="I25">
        <v>6.7365587675112302</v>
      </c>
      <c r="J25">
        <v>1.1022691407691434E-2</v>
      </c>
      <c r="K25">
        <v>149.5782349747206</v>
      </c>
      <c r="L25">
        <v>8.2222263479238826</v>
      </c>
      <c r="M25">
        <v>275.15462874822202</v>
      </c>
      <c r="N25">
        <v>8.8577820419857539E-2</v>
      </c>
      <c r="O25">
        <v>192.72283308722137</v>
      </c>
      <c r="P25">
        <v>0</v>
      </c>
      <c r="Q25">
        <v>165.67653345610333</v>
      </c>
      <c r="R25">
        <v>136.92552040745565</v>
      </c>
      <c r="S25">
        <v>64.613914515791791</v>
      </c>
      <c r="T25">
        <v>9.8948978021159285E-7</v>
      </c>
      <c r="U25">
        <v>50.394700359051569</v>
      </c>
      <c r="X25" s="1">
        <f t="shared" si="0"/>
        <v>0.38135024922857119</v>
      </c>
      <c r="Y25" s="18"/>
      <c r="Z25" s="33">
        <f t="shared" si="1"/>
        <v>96.364566995690367</v>
      </c>
      <c r="AA25" s="18"/>
    </row>
    <row r="26" spans="4:34" x14ac:dyDescent="0.35">
      <c r="E26">
        <f>E20</f>
        <v>2030</v>
      </c>
      <c r="F26">
        <v>92.729566999999989</v>
      </c>
      <c r="G26">
        <v>3.6349999935104549</v>
      </c>
      <c r="H26">
        <v>80.639915977832516</v>
      </c>
      <c r="I26">
        <v>6.8113554951356194</v>
      </c>
      <c r="J26">
        <v>0.81379897591603045</v>
      </c>
      <c r="K26">
        <v>79.959350863392757</v>
      </c>
      <c r="L26">
        <v>28.325876077096609</v>
      </c>
      <c r="M26" s="12">
        <v>282.07284584912156</v>
      </c>
      <c r="N26">
        <v>8.858048280376192E-2</v>
      </c>
      <c r="O26">
        <v>187.88735429252657</v>
      </c>
      <c r="P26">
        <v>0</v>
      </c>
      <c r="Q26" s="12">
        <v>184.73194521467417</v>
      </c>
      <c r="R26" s="12">
        <v>144.50091592568674</v>
      </c>
      <c r="S26">
        <v>98.360992806889485</v>
      </c>
      <c r="T26">
        <v>2.2837242967497038E-2</v>
      </c>
      <c r="U26" s="12">
        <v>72.403019993497537</v>
      </c>
      <c r="X26" s="28">
        <f t="shared" si="0"/>
        <v>0.37217337688601154</v>
      </c>
      <c r="Y26" s="18"/>
      <c r="Z26" s="34">
        <f t="shared" si="1"/>
        <v>96.364566993510437</v>
      </c>
      <c r="AA26" s="18"/>
    </row>
    <row r="27" spans="4:34" x14ac:dyDescent="0.35">
      <c r="E27">
        <f>E21</f>
        <v>2035</v>
      </c>
      <c r="F27">
        <v>92.729566999999989</v>
      </c>
      <c r="G27">
        <v>3.6349999930305739</v>
      </c>
      <c r="H27">
        <v>80.639915977832516</v>
      </c>
      <c r="I27">
        <v>6.7977059031898603</v>
      </c>
      <c r="J27">
        <v>0.81379897746782381</v>
      </c>
      <c r="K27">
        <v>27.116266740138077</v>
      </c>
      <c r="L27">
        <v>28.325876482524063</v>
      </c>
      <c r="M27">
        <v>272.52700874670546</v>
      </c>
      <c r="N27">
        <v>8.858086308394314E-2</v>
      </c>
      <c r="O27">
        <v>176.95314942680204</v>
      </c>
      <c r="P27">
        <v>0</v>
      </c>
      <c r="Q27">
        <v>340.42694529356226</v>
      </c>
      <c r="R27">
        <v>259.05220896779764</v>
      </c>
      <c r="S27">
        <v>123.24841439537354</v>
      </c>
      <c r="T27">
        <v>2.2837619867006238E-2</v>
      </c>
      <c r="U27">
        <v>154.77529108342549</v>
      </c>
      <c r="X27" s="1">
        <f t="shared" si="0"/>
        <v>0.28686979708819443</v>
      </c>
      <c r="Y27" s="18"/>
      <c r="Z27" s="33">
        <f t="shared" si="1"/>
        <v>96.364566993030564</v>
      </c>
      <c r="AA27" s="18"/>
    </row>
    <row r="28" spans="4:34" x14ac:dyDescent="0.35">
      <c r="D28" t="s">
        <v>61</v>
      </c>
      <c r="E28">
        <f t="shared" si="3"/>
        <v>2025</v>
      </c>
      <c r="F28">
        <v>96</v>
      </c>
      <c r="G28">
        <v>0</v>
      </c>
      <c r="H28">
        <v>84</v>
      </c>
      <c r="I28">
        <v>8.5</v>
      </c>
      <c r="J28">
        <v>0</v>
      </c>
      <c r="K28">
        <v>171</v>
      </c>
      <c r="L28">
        <v>0</v>
      </c>
      <c r="M28">
        <v>304.5</v>
      </c>
      <c r="N28">
        <v>0.5</v>
      </c>
      <c r="O28">
        <v>139.5</v>
      </c>
      <c r="P28">
        <v>0</v>
      </c>
      <c r="Q28">
        <v>251.5</v>
      </c>
      <c r="R28">
        <v>150</v>
      </c>
      <c r="S28">
        <v>85.5</v>
      </c>
      <c r="T28">
        <v>0</v>
      </c>
      <c r="U28">
        <v>35</v>
      </c>
      <c r="V28">
        <v>57</v>
      </c>
      <c r="X28" s="1">
        <f t="shared" si="0"/>
        <v>0.32140274765003618</v>
      </c>
      <c r="Y28" s="18"/>
      <c r="Z28" s="33">
        <f t="shared" si="1"/>
        <v>96</v>
      </c>
      <c r="AA28" s="18"/>
    </row>
    <row r="29" spans="4:34" x14ac:dyDescent="0.35">
      <c r="E29">
        <f t="shared" si="3"/>
        <v>2030</v>
      </c>
      <c r="F29">
        <v>95</v>
      </c>
      <c r="G29">
        <v>1</v>
      </c>
      <c r="H29">
        <v>85</v>
      </c>
      <c r="I29">
        <v>6</v>
      </c>
      <c r="J29">
        <v>0</v>
      </c>
      <c r="K29">
        <v>104</v>
      </c>
      <c r="L29">
        <v>0</v>
      </c>
      <c r="M29" s="12">
        <v>315</v>
      </c>
      <c r="N29">
        <v>1</v>
      </c>
      <c r="O29">
        <v>137</v>
      </c>
      <c r="P29">
        <v>0</v>
      </c>
      <c r="Q29" s="12">
        <v>450</v>
      </c>
      <c r="R29" s="12">
        <v>415</v>
      </c>
      <c r="S29">
        <v>130</v>
      </c>
      <c r="T29">
        <v>0</v>
      </c>
      <c r="U29" s="12">
        <v>117</v>
      </c>
      <c r="V29">
        <v>18</v>
      </c>
      <c r="X29" s="28">
        <f t="shared" si="0"/>
        <v>0.24172892209178229</v>
      </c>
      <c r="Y29" s="18"/>
      <c r="Z29" s="34">
        <f t="shared" si="1"/>
        <v>96</v>
      </c>
      <c r="AA29" s="18"/>
    </row>
    <row r="30" spans="4:34" x14ac:dyDescent="0.35">
      <c r="E30">
        <f t="shared" si="3"/>
        <v>2035</v>
      </c>
      <c r="F30">
        <v>86</v>
      </c>
      <c r="G30">
        <v>1</v>
      </c>
      <c r="H30">
        <v>85</v>
      </c>
      <c r="I30">
        <v>6</v>
      </c>
      <c r="J30">
        <v>0</v>
      </c>
      <c r="K30">
        <v>74</v>
      </c>
      <c r="L30">
        <v>0</v>
      </c>
      <c r="M30">
        <v>291</v>
      </c>
      <c r="N30">
        <v>1</v>
      </c>
      <c r="O30">
        <v>135</v>
      </c>
      <c r="P30">
        <v>0</v>
      </c>
      <c r="Q30">
        <v>598</v>
      </c>
      <c r="R30">
        <v>1001</v>
      </c>
      <c r="S30">
        <v>167</v>
      </c>
      <c r="T30">
        <v>0</v>
      </c>
      <c r="U30">
        <v>354</v>
      </c>
      <c r="V30">
        <v>9</v>
      </c>
      <c r="X30" s="1">
        <f t="shared" si="0"/>
        <v>0.15206552706552706</v>
      </c>
      <c r="Y30" s="18"/>
      <c r="Z30" s="33">
        <f t="shared" si="1"/>
        <v>87</v>
      </c>
      <c r="AA30" s="18"/>
    </row>
    <row r="31" spans="4:34" x14ac:dyDescent="0.35">
      <c r="X31" s="18"/>
      <c r="Y31" s="18"/>
      <c r="AA31">
        <v>2030</v>
      </c>
      <c r="AB31">
        <v>2035</v>
      </c>
    </row>
    <row r="32" spans="4:34" x14ac:dyDescent="0.35">
      <c r="X32" s="18"/>
      <c r="Y32" s="18"/>
      <c r="Z32" t="s">
        <v>99</v>
      </c>
      <c r="AA32" s="35">
        <f>MIN(Z5,Z8,Z11,Z14,Z17,Z20,Z23,Z26,Z29)</f>
        <v>85.102004596000072</v>
      </c>
      <c r="AB32" s="35">
        <f>MIN(Z6,Z9,Z12,Z15,Z18,Z21,Z24,Z27,Z30)</f>
        <v>5.1189999999999998</v>
      </c>
    </row>
    <row r="33" spans="1:28" x14ac:dyDescent="0.35">
      <c r="X33" s="1"/>
      <c r="Y33" s="1"/>
      <c r="Z33" t="s">
        <v>100</v>
      </c>
      <c r="AA33" s="35">
        <f>MAX(Z5,Z8,Z11,Z14,Z17,Z20,Z23,Z26,Z29)</f>
        <v>99.119</v>
      </c>
      <c r="AB33" s="35">
        <f>MAX(Z6,Z9,Z12,Z15,Z18,Z21,Z24,Z27,Z30)</f>
        <v>97.368921895590304</v>
      </c>
    </row>
    <row r="34" spans="1:28" x14ac:dyDescent="0.35">
      <c r="X34" s="1"/>
      <c r="Y34" s="1"/>
    </row>
    <row r="38" spans="1:28" x14ac:dyDescent="0.35">
      <c r="A38" s="17"/>
    </row>
    <row r="39" spans="1:28" x14ac:dyDescent="0.35">
      <c r="A39" s="17"/>
    </row>
    <row r="40" spans="1:28" x14ac:dyDescent="0.35">
      <c r="A40" s="17"/>
    </row>
    <row r="42" spans="1:28" x14ac:dyDescent="0.35">
      <c r="A42" s="17"/>
    </row>
    <row r="43" spans="1:28" x14ac:dyDescent="0.35">
      <c r="A43" s="17"/>
    </row>
    <row r="44" spans="1:28" x14ac:dyDescent="0.35">
      <c r="A44" s="17"/>
    </row>
    <row r="45" spans="1:28" x14ac:dyDescent="0.35">
      <c r="A45" s="17"/>
    </row>
    <row r="63" spans="1:22" x14ac:dyDescent="0.35">
      <c r="A63" t="s">
        <v>63</v>
      </c>
    </row>
    <row r="64" spans="1:22" x14ac:dyDescent="0.35">
      <c r="F64" t="s">
        <v>0</v>
      </c>
      <c r="G64" t="s">
        <v>1</v>
      </c>
      <c r="H64" t="s">
        <v>2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15</v>
      </c>
      <c r="V64" t="s">
        <v>46</v>
      </c>
    </row>
    <row r="65" spans="4:22" x14ac:dyDescent="0.35">
      <c r="D65" t="s">
        <v>56</v>
      </c>
      <c r="E65">
        <v>2025</v>
      </c>
      <c r="F65">
        <f t="shared" ref="F65:V65" si="4">F4-F$3</f>
        <v>-0.38100000000000023</v>
      </c>
      <c r="G65">
        <f t="shared" si="4"/>
        <v>3</v>
      </c>
      <c r="H65">
        <f t="shared" si="4"/>
        <v>-0.17900000000000205</v>
      </c>
      <c r="I65">
        <f t="shared" si="4"/>
        <v>-46.970999999999997</v>
      </c>
      <c r="J65">
        <f t="shared" si="4"/>
        <v>0</v>
      </c>
      <c r="K65">
        <f t="shared" si="4"/>
        <v>-62.74199999999999</v>
      </c>
      <c r="L65">
        <f t="shared" si="4"/>
        <v>0</v>
      </c>
      <c r="M65">
        <f t="shared" si="4"/>
        <v>-8.1940000000000168</v>
      </c>
      <c r="N65">
        <f t="shared" si="4"/>
        <v>0</v>
      </c>
      <c r="O65">
        <f t="shared" si="4"/>
        <v>-30.700999999999993</v>
      </c>
      <c r="P65">
        <f t="shared" si="4"/>
        <v>0</v>
      </c>
      <c r="Q65">
        <f t="shared" si="4"/>
        <v>68.057999999999993</v>
      </c>
      <c r="R65">
        <f t="shared" si="4"/>
        <v>108.26900000000001</v>
      </c>
      <c r="S65">
        <f t="shared" si="4"/>
        <v>33.643299999999996</v>
      </c>
      <c r="T65">
        <f t="shared" si="4"/>
        <v>0</v>
      </c>
      <c r="U65">
        <f t="shared" si="4"/>
        <v>-13.4983</v>
      </c>
      <c r="V65">
        <f t="shared" si="4"/>
        <v>26.515999999999998</v>
      </c>
    </row>
    <row r="66" spans="4:22" x14ac:dyDescent="0.35">
      <c r="E66">
        <v>2030</v>
      </c>
      <c r="F66">
        <f t="shared" ref="F66:V66" si="5">F5-F$3</f>
        <v>-0.38100000000000023</v>
      </c>
      <c r="G66">
        <f t="shared" si="5"/>
        <v>4</v>
      </c>
      <c r="H66">
        <f t="shared" si="5"/>
        <v>-0.81199999999999761</v>
      </c>
      <c r="I66">
        <f t="shared" si="5"/>
        <v>-46.988999999999997</v>
      </c>
      <c r="J66">
        <f t="shared" si="5"/>
        <v>0</v>
      </c>
      <c r="K66">
        <f t="shared" si="5"/>
        <v>-151.10999999999999</v>
      </c>
      <c r="L66">
        <f t="shared" si="5"/>
        <v>0</v>
      </c>
      <c r="M66">
        <f t="shared" si="5"/>
        <v>-78.706000000000017</v>
      </c>
      <c r="N66">
        <f t="shared" si="5"/>
        <v>0</v>
      </c>
      <c r="O66">
        <f t="shared" si="5"/>
        <v>7.6990000000000123</v>
      </c>
      <c r="P66">
        <f t="shared" si="5"/>
        <v>0</v>
      </c>
      <c r="Q66">
        <f t="shared" si="5"/>
        <v>294.33799999999997</v>
      </c>
      <c r="R66">
        <f t="shared" si="5"/>
        <v>358.30099999999999</v>
      </c>
      <c r="S66">
        <f t="shared" si="5"/>
        <v>65.101100000000002</v>
      </c>
      <c r="T66">
        <f t="shared" si="5"/>
        <v>0</v>
      </c>
      <c r="U66">
        <f t="shared" si="5"/>
        <v>33.822699999999998</v>
      </c>
      <c r="V66">
        <f t="shared" si="5"/>
        <v>26.605</v>
      </c>
    </row>
    <row r="67" spans="4:22" x14ac:dyDescent="0.35">
      <c r="E67">
        <v>2035</v>
      </c>
      <c r="F67" t="e" cm="1">
        <f t="array" ref="F67">'Cap IRA'!E40F6-F$3</f>
        <v>#NAME?</v>
      </c>
      <c r="G67">
        <f t="shared" ref="G67:V67" si="6">G6-G$3</f>
        <v>4</v>
      </c>
      <c r="H67">
        <f t="shared" si="6"/>
        <v>-1.3319999999999936</v>
      </c>
      <c r="I67">
        <f t="shared" si="6"/>
        <v>-46.988999999999997</v>
      </c>
      <c r="J67">
        <f t="shared" si="6"/>
        <v>0</v>
      </c>
      <c r="K67">
        <f t="shared" si="6"/>
        <v>-202.65799999999999</v>
      </c>
      <c r="L67">
        <f t="shared" si="6"/>
        <v>0</v>
      </c>
      <c r="M67">
        <f t="shared" si="6"/>
        <v>-155.61400000000003</v>
      </c>
      <c r="N67">
        <f t="shared" si="6"/>
        <v>0</v>
      </c>
      <c r="O67">
        <f t="shared" si="6"/>
        <v>141.19900000000001</v>
      </c>
      <c r="P67">
        <f t="shared" si="6"/>
        <v>0</v>
      </c>
      <c r="Q67">
        <f t="shared" si="6"/>
        <v>558.84799999999996</v>
      </c>
      <c r="R67">
        <f t="shared" si="6"/>
        <v>604.13299999999992</v>
      </c>
      <c r="S67">
        <f t="shared" si="6"/>
        <v>94.545000000000002</v>
      </c>
      <c r="T67">
        <f t="shared" si="6"/>
        <v>0</v>
      </c>
      <c r="U67">
        <f t="shared" si="6"/>
        <v>96.281999999999996</v>
      </c>
      <c r="V67">
        <f t="shared" si="6"/>
        <v>26.838999999999999</v>
      </c>
    </row>
    <row r="68" spans="4:22" x14ac:dyDescent="0.35">
      <c r="D68" t="s">
        <v>98</v>
      </c>
      <c r="E68">
        <f>E65</f>
        <v>2025</v>
      </c>
      <c r="F68">
        <f t="shared" ref="F68:V68" si="7">F7-F$3</f>
        <v>5.6908573383495309E-2</v>
      </c>
      <c r="G68">
        <f t="shared" si="7"/>
        <v>0</v>
      </c>
      <c r="H68">
        <f t="shared" si="7"/>
        <v>28.667740644866996</v>
      </c>
      <c r="I68">
        <f t="shared" si="7"/>
        <v>-29.225903720649299</v>
      </c>
      <c r="J68">
        <f t="shared" si="7"/>
        <v>0</v>
      </c>
      <c r="K68">
        <f t="shared" si="7"/>
        <v>-59.679949588740982</v>
      </c>
      <c r="L68">
        <f t="shared" si="7"/>
        <v>0</v>
      </c>
      <c r="M68">
        <f t="shared" si="7"/>
        <v>87.850142126634353</v>
      </c>
      <c r="N68">
        <f t="shared" si="7"/>
        <v>32.732241156614698</v>
      </c>
      <c r="O68">
        <f t="shared" si="7"/>
        <v>-34.838820457546404</v>
      </c>
      <c r="P68">
        <f t="shared" si="7"/>
        <v>0</v>
      </c>
      <c r="Q68">
        <f t="shared" si="7"/>
        <v>137.6232</v>
      </c>
      <c r="R68">
        <f t="shared" si="7"/>
        <v>180.6588012562971</v>
      </c>
      <c r="S68">
        <f t="shared" si="7"/>
        <v>-18.43990125629707</v>
      </c>
      <c r="T68">
        <f t="shared" si="7"/>
        <v>0</v>
      </c>
      <c r="U68">
        <f t="shared" si="7"/>
        <v>-23.532826519794572</v>
      </c>
      <c r="V68">
        <f t="shared" si="7"/>
        <v>6.9255594521028101</v>
      </c>
    </row>
    <row r="69" spans="4:22" x14ac:dyDescent="0.35">
      <c r="E69">
        <f t="shared" ref="E69:E70" si="8">E66</f>
        <v>2030</v>
      </c>
      <c r="F69">
        <f t="shared" ref="F69:V69" si="9">F8-F$3</f>
        <v>-0.8475624992073989</v>
      </c>
      <c r="G69">
        <f t="shared" si="9"/>
        <v>0</v>
      </c>
      <c r="H69">
        <f t="shared" si="9"/>
        <v>28.602361036773999</v>
      </c>
      <c r="I69">
        <f t="shared" si="9"/>
        <v>-29.254208365979</v>
      </c>
      <c r="J69">
        <f t="shared" si="9"/>
        <v>0</v>
      </c>
      <c r="K69">
        <f t="shared" si="9"/>
        <v>-143.43388226701632</v>
      </c>
      <c r="L69">
        <f t="shared" si="9"/>
        <v>0</v>
      </c>
      <c r="M69">
        <f t="shared" si="9"/>
        <v>42.490641426244963</v>
      </c>
      <c r="N69">
        <f t="shared" si="9"/>
        <v>64.088095602055603</v>
      </c>
      <c r="O69">
        <f t="shared" si="9"/>
        <v>-56.678580054030192</v>
      </c>
      <c r="P69">
        <f t="shared" si="9"/>
        <v>0</v>
      </c>
      <c r="Q69">
        <f t="shared" si="9"/>
        <v>278.85430000000002</v>
      </c>
      <c r="R69">
        <f t="shared" si="9"/>
        <v>419.15022968677914</v>
      </c>
      <c r="S69">
        <f t="shared" si="9"/>
        <v>-6.6253296867791249</v>
      </c>
      <c r="T69">
        <f t="shared" si="9"/>
        <v>0</v>
      </c>
      <c r="U69">
        <f t="shared" si="9"/>
        <v>-13.912352172601832</v>
      </c>
      <c r="V69">
        <f t="shared" si="9"/>
        <v>8.5907362174843893</v>
      </c>
    </row>
    <row r="70" spans="4:22" x14ac:dyDescent="0.35">
      <c r="E70">
        <f t="shared" si="8"/>
        <v>2035</v>
      </c>
    </row>
    <row r="71" spans="4:22" x14ac:dyDescent="0.35">
      <c r="D71" t="s">
        <v>67</v>
      </c>
      <c r="E71">
        <f>E65</f>
        <v>2025</v>
      </c>
      <c r="F71">
        <f t="shared" ref="F71:V71" si="10">F10-F$3</f>
        <v>0.6989104854024788</v>
      </c>
      <c r="G71" t="e">
        <f t="shared" si="10"/>
        <v>#VALUE!</v>
      </c>
      <c r="H71">
        <f t="shared" si="10"/>
        <v>-0.92914100000000133</v>
      </c>
      <c r="I71">
        <f t="shared" si="10"/>
        <v>-36.059640000000002</v>
      </c>
      <c r="J71" t="e">
        <f t="shared" si="10"/>
        <v>#VALUE!</v>
      </c>
      <c r="K71">
        <f t="shared" si="10"/>
        <v>-62.412642477067493</v>
      </c>
      <c r="L71">
        <f t="shared" si="10"/>
        <v>0</v>
      </c>
      <c r="M71">
        <f t="shared" si="10"/>
        <v>-7.7034976963761324</v>
      </c>
      <c r="N71">
        <f t="shared" si="10"/>
        <v>0</v>
      </c>
      <c r="O71">
        <f t="shared" si="10"/>
        <v>-13.17663739582531</v>
      </c>
      <c r="P71" t="e">
        <f t="shared" si="10"/>
        <v>#VALUE!</v>
      </c>
      <c r="Q71">
        <f t="shared" si="10"/>
        <v>151.21367041697056</v>
      </c>
      <c r="R71">
        <f t="shared" si="10"/>
        <v>288.30854049223166</v>
      </c>
      <c r="S71" t="e">
        <f t="shared" si="10"/>
        <v>#VALUE!</v>
      </c>
      <c r="T71" t="e">
        <f t="shared" si="10"/>
        <v>#VALUE!</v>
      </c>
      <c r="U71">
        <f t="shared" si="10"/>
        <v>3.4096220100264532</v>
      </c>
      <c r="V71">
        <f t="shared" si="10"/>
        <v>27.20249978278671</v>
      </c>
    </row>
    <row r="72" spans="4:22" x14ac:dyDescent="0.35">
      <c r="E72">
        <f>E66</f>
        <v>2030</v>
      </c>
      <c r="F72">
        <f t="shared" ref="F72:V72" si="11">F11-F$3</f>
        <v>-5.598389514597514</v>
      </c>
      <c r="G72" t="e">
        <f t="shared" si="11"/>
        <v>#VALUE!</v>
      </c>
      <c r="H72">
        <f t="shared" si="11"/>
        <v>-0.92514100000001065</v>
      </c>
      <c r="I72">
        <f t="shared" si="11"/>
        <v>-36.059640000000002</v>
      </c>
      <c r="J72" t="e">
        <f t="shared" si="11"/>
        <v>#VALUE!</v>
      </c>
      <c r="K72">
        <f t="shared" si="11"/>
        <v>-98.311535823699785</v>
      </c>
      <c r="L72">
        <f t="shared" si="11"/>
        <v>1.5972411239071147</v>
      </c>
      <c r="M72">
        <f t="shared" si="11"/>
        <v>-5.1122559054034582</v>
      </c>
      <c r="N72">
        <f t="shared" si="11"/>
        <v>0</v>
      </c>
      <c r="O72">
        <f t="shared" si="11"/>
        <v>-16.155819723208566</v>
      </c>
      <c r="P72" t="e">
        <f t="shared" si="11"/>
        <v>#VALUE!</v>
      </c>
      <c r="Q72">
        <f t="shared" si="11"/>
        <v>273.83709566745733</v>
      </c>
      <c r="R72">
        <f t="shared" si="11"/>
        <v>427.03918533388924</v>
      </c>
      <c r="S72" t="e">
        <f t="shared" si="11"/>
        <v>#VALUE!</v>
      </c>
      <c r="T72" t="e">
        <f t="shared" si="11"/>
        <v>#VALUE!</v>
      </c>
      <c r="U72">
        <f t="shared" si="11"/>
        <v>7.1745510873362228</v>
      </c>
      <c r="V72">
        <f t="shared" si="11"/>
        <v>26.764438880088019</v>
      </c>
    </row>
    <row r="73" spans="4:22" x14ac:dyDescent="0.35">
      <c r="E73">
        <f>E67</f>
        <v>2035</v>
      </c>
      <c r="F73">
        <f t="shared" ref="F73:V73" si="12">F12-F$3</f>
        <v>-24.391089514597496</v>
      </c>
      <c r="G73" t="e">
        <f t="shared" si="12"/>
        <v>#VALUE!</v>
      </c>
      <c r="H73">
        <f t="shared" si="12"/>
        <v>-0.92514100000001065</v>
      </c>
      <c r="I73">
        <f t="shared" si="12"/>
        <v>-36.059640000000002</v>
      </c>
      <c r="J73" t="e">
        <f t="shared" si="12"/>
        <v>#VALUE!</v>
      </c>
      <c r="K73">
        <f t="shared" si="12"/>
        <v>-101.80145282758043</v>
      </c>
      <c r="L73">
        <f t="shared" si="12"/>
        <v>2.9375972748055292</v>
      </c>
      <c r="M73">
        <f t="shared" si="12"/>
        <v>-4.8616175248928926</v>
      </c>
      <c r="N73">
        <f t="shared" si="12"/>
        <v>0</v>
      </c>
      <c r="O73">
        <f t="shared" si="12"/>
        <v>-14.775819723208542</v>
      </c>
      <c r="P73" t="e">
        <f t="shared" si="12"/>
        <v>#VALUE!</v>
      </c>
      <c r="Q73">
        <f t="shared" si="12"/>
        <v>342.2999718578659</v>
      </c>
      <c r="R73">
        <f t="shared" si="12"/>
        <v>460.01839551004707</v>
      </c>
      <c r="S73" t="e">
        <f t="shared" si="12"/>
        <v>#VALUE!</v>
      </c>
      <c r="T73" t="e">
        <f t="shared" si="12"/>
        <v>#VALUE!</v>
      </c>
      <c r="U73">
        <f t="shared" si="12"/>
        <v>12.684461400374911</v>
      </c>
      <c r="V73">
        <f t="shared" si="12"/>
        <v>26.764438880088019</v>
      </c>
    </row>
    <row r="74" spans="4:22" x14ac:dyDescent="0.35">
      <c r="D74" t="s">
        <v>57</v>
      </c>
      <c r="E74">
        <f t="shared" ref="E74:E91" si="13">E71</f>
        <v>2025</v>
      </c>
      <c r="F74">
        <f t="shared" ref="F74:V74" si="14">F13-F$3</f>
        <v>-3.4538960349999144</v>
      </c>
      <c r="G74">
        <f t="shared" si="14"/>
        <v>0</v>
      </c>
      <c r="H74">
        <f t="shared" si="14"/>
        <v>23.588580229000016</v>
      </c>
      <c r="I74">
        <f t="shared" si="14"/>
        <v>-41.040891999999999</v>
      </c>
      <c r="J74">
        <f t="shared" si="14"/>
        <v>0</v>
      </c>
      <c r="K74">
        <f t="shared" si="14"/>
        <v>-103.43863090927803</v>
      </c>
      <c r="L74">
        <f t="shared" si="14"/>
        <v>6.0000000000000009</v>
      </c>
      <c r="M74">
        <f t="shared" si="14"/>
        <v>22.260376131999692</v>
      </c>
      <c r="N74">
        <f t="shared" si="14"/>
        <v>0</v>
      </c>
      <c r="O74">
        <f t="shared" si="14"/>
        <v>-3.2288126079999984</v>
      </c>
      <c r="P74">
        <f t="shared" si="14"/>
        <v>0</v>
      </c>
      <c r="Q74">
        <f t="shared" si="14"/>
        <v>-3.9519056390000173</v>
      </c>
      <c r="R74">
        <f t="shared" si="14"/>
        <v>65.890956462589941</v>
      </c>
      <c r="S74">
        <f t="shared" si="14"/>
        <v>-33</v>
      </c>
      <c r="T74">
        <f t="shared" si="14"/>
        <v>0</v>
      </c>
      <c r="U74">
        <f t="shared" si="14"/>
        <v>-1.2328431009999967</v>
      </c>
      <c r="V74">
        <f t="shared" si="14"/>
        <v>0</v>
      </c>
    </row>
    <row r="75" spans="4:22" x14ac:dyDescent="0.35">
      <c r="E75">
        <f t="shared" si="13"/>
        <v>2030</v>
      </c>
      <c r="F75">
        <f t="shared" ref="F75:V75" si="15">F14-F$3</f>
        <v>-10.397995403999928</v>
      </c>
      <c r="G75">
        <f t="shared" si="15"/>
        <v>0</v>
      </c>
      <c r="H75">
        <f t="shared" si="15"/>
        <v>27.136187000000007</v>
      </c>
      <c r="I75">
        <f t="shared" si="15"/>
        <v>-41.048892000000002</v>
      </c>
      <c r="J75">
        <f t="shared" si="15"/>
        <v>0</v>
      </c>
      <c r="K75">
        <f t="shared" si="15"/>
        <v>-146.32541856974541</v>
      </c>
      <c r="L75">
        <f t="shared" si="15"/>
        <v>19.667422886000001</v>
      </c>
      <c r="M75">
        <f t="shared" si="15"/>
        <v>28.684751438999683</v>
      </c>
      <c r="N75">
        <f t="shared" si="15"/>
        <v>0</v>
      </c>
      <c r="O75">
        <f t="shared" si="15"/>
        <v>-8.3685288379999747</v>
      </c>
      <c r="P75">
        <f t="shared" si="15"/>
        <v>0</v>
      </c>
      <c r="Q75">
        <f t="shared" si="15"/>
        <v>80.894462997999909</v>
      </c>
      <c r="R75">
        <f t="shared" si="15"/>
        <v>100.91057792858993</v>
      </c>
      <c r="S75">
        <f t="shared" si="15"/>
        <v>-33</v>
      </c>
      <c r="T75">
        <f t="shared" si="15"/>
        <v>0</v>
      </c>
      <c r="U75">
        <f t="shared" si="15"/>
        <v>17.456795030999995</v>
      </c>
      <c r="V75">
        <f t="shared" si="15"/>
        <v>0</v>
      </c>
    </row>
    <row r="76" spans="4:22" x14ac:dyDescent="0.35">
      <c r="E76">
        <f t="shared" si="13"/>
        <v>2035</v>
      </c>
      <c r="F76">
        <f t="shared" ref="F76:V76" si="16">F15-F$3</f>
        <v>-86.108000000000004</v>
      </c>
      <c r="G76">
        <f t="shared" si="16"/>
        <v>0</v>
      </c>
      <c r="H76">
        <f t="shared" si="16"/>
        <v>27.134787000000017</v>
      </c>
      <c r="I76">
        <f t="shared" si="16"/>
        <v>-41.047792000000001</v>
      </c>
      <c r="J76">
        <f t="shared" si="16"/>
        <v>0</v>
      </c>
      <c r="K76">
        <f t="shared" si="16"/>
        <v>-155.41489986174543</v>
      </c>
      <c r="L76">
        <f t="shared" si="16"/>
        <v>19.667422886000001</v>
      </c>
      <c r="M76">
        <f t="shared" si="16"/>
        <v>32.957607502999679</v>
      </c>
      <c r="N76">
        <f t="shared" si="16"/>
        <v>0</v>
      </c>
      <c r="O76">
        <f t="shared" si="16"/>
        <v>-5.495956939999985</v>
      </c>
      <c r="P76">
        <f t="shared" si="16"/>
        <v>0</v>
      </c>
      <c r="Q76">
        <f t="shared" si="16"/>
        <v>194.46846299900005</v>
      </c>
      <c r="R76">
        <f t="shared" si="16"/>
        <v>229.91057792659001</v>
      </c>
      <c r="S76">
        <f t="shared" si="16"/>
        <v>-33</v>
      </c>
      <c r="T76">
        <f t="shared" si="16"/>
        <v>0</v>
      </c>
      <c r="U76">
        <f t="shared" si="16"/>
        <v>81.956795030999984</v>
      </c>
      <c r="V76">
        <f t="shared" si="16"/>
        <v>0</v>
      </c>
    </row>
    <row r="77" spans="4:22" x14ac:dyDescent="0.35">
      <c r="D77" t="s">
        <v>58</v>
      </c>
      <c r="E77">
        <f t="shared" si="13"/>
        <v>2025</v>
      </c>
      <c r="F77">
        <f t="shared" ref="F77:V77" si="17">F16-F$3</f>
        <v>1.4200000000000159</v>
      </c>
      <c r="G77">
        <f t="shared" si="17"/>
        <v>0</v>
      </c>
      <c r="H77">
        <f t="shared" si="17"/>
        <v>-1.1800000000000068</v>
      </c>
      <c r="I77">
        <f t="shared" si="17"/>
        <v>-33.74</v>
      </c>
      <c r="J77">
        <f t="shared" si="17"/>
        <v>0</v>
      </c>
      <c r="K77">
        <f t="shared" si="17"/>
        <v>-74.499999999999972</v>
      </c>
      <c r="L77">
        <f t="shared" si="17"/>
        <v>0</v>
      </c>
      <c r="M77">
        <f t="shared" si="17"/>
        <v>162.97999999999996</v>
      </c>
      <c r="N77">
        <f t="shared" si="17"/>
        <v>0</v>
      </c>
      <c r="O77" t="e">
        <f t="shared" si="17"/>
        <v>#VALUE!</v>
      </c>
      <c r="P77">
        <f t="shared" si="17"/>
        <v>0</v>
      </c>
      <c r="Q77">
        <f t="shared" si="17"/>
        <v>18.25</v>
      </c>
      <c r="R77">
        <f t="shared" si="17"/>
        <v>123.17000000000002</v>
      </c>
      <c r="S77">
        <f t="shared" si="17"/>
        <v>-33</v>
      </c>
      <c r="T77">
        <f t="shared" si="17"/>
        <v>0</v>
      </c>
      <c r="U77">
        <f t="shared" si="17"/>
        <v>8.4899999999999984</v>
      </c>
      <c r="V77">
        <f t="shared" si="17"/>
        <v>3.01</v>
      </c>
    </row>
    <row r="78" spans="4:22" x14ac:dyDescent="0.35">
      <c r="E78">
        <f t="shared" si="13"/>
        <v>2030</v>
      </c>
      <c r="F78">
        <f t="shared" ref="F78:V78" si="18">F17-F$3</f>
        <v>0.33000000000001251</v>
      </c>
      <c r="G78">
        <f t="shared" si="18"/>
        <v>0</v>
      </c>
      <c r="H78">
        <f t="shared" si="18"/>
        <v>-1.1800000000000068</v>
      </c>
      <c r="I78">
        <f t="shared" si="18"/>
        <v>-33.74</v>
      </c>
      <c r="J78">
        <f t="shared" si="18"/>
        <v>0</v>
      </c>
      <c r="K78">
        <f t="shared" si="18"/>
        <v>-115.48</v>
      </c>
      <c r="L78">
        <f t="shared" si="18"/>
        <v>16.97</v>
      </c>
      <c r="M78">
        <f t="shared" si="18"/>
        <v>119.37</v>
      </c>
      <c r="N78">
        <f t="shared" si="18"/>
        <v>12.3</v>
      </c>
      <c r="O78" t="e">
        <f t="shared" si="18"/>
        <v>#VALUE!</v>
      </c>
      <c r="P78">
        <f t="shared" si="18"/>
        <v>0</v>
      </c>
      <c r="Q78">
        <f t="shared" si="18"/>
        <v>18.25</v>
      </c>
      <c r="R78">
        <f t="shared" si="18"/>
        <v>135.60000000000002</v>
      </c>
      <c r="S78">
        <f t="shared" si="18"/>
        <v>-33</v>
      </c>
      <c r="T78">
        <f t="shared" si="18"/>
        <v>0</v>
      </c>
      <c r="U78">
        <f t="shared" si="18"/>
        <v>9.77</v>
      </c>
      <c r="V78">
        <f t="shared" si="18"/>
        <v>7.22</v>
      </c>
    </row>
    <row r="79" spans="4:22" x14ac:dyDescent="0.35">
      <c r="E79">
        <f t="shared" si="13"/>
        <v>2035</v>
      </c>
      <c r="F79">
        <f t="shared" ref="F79:V79" si="19">F18-F$3</f>
        <v>0.33000000000001251</v>
      </c>
      <c r="G79">
        <f t="shared" si="19"/>
        <v>0</v>
      </c>
      <c r="H79">
        <f t="shared" si="19"/>
        <v>-1.1800000000000068</v>
      </c>
      <c r="I79">
        <f t="shared" si="19"/>
        <v>-33.74</v>
      </c>
      <c r="J79">
        <f t="shared" si="19"/>
        <v>0</v>
      </c>
      <c r="K79">
        <f t="shared" si="19"/>
        <v>-152.97</v>
      </c>
      <c r="L79">
        <f t="shared" si="19"/>
        <v>163.11000000000001</v>
      </c>
      <c r="M79">
        <f t="shared" si="19"/>
        <v>53.609999999999957</v>
      </c>
      <c r="N79">
        <f t="shared" si="19"/>
        <v>12.3</v>
      </c>
      <c r="O79" t="e">
        <f t="shared" si="19"/>
        <v>#VALUE!</v>
      </c>
      <c r="P79">
        <f t="shared" si="19"/>
        <v>0</v>
      </c>
      <c r="Q79">
        <f t="shared" si="19"/>
        <v>18.25</v>
      </c>
      <c r="R79">
        <f t="shared" si="19"/>
        <v>148.05000000000001</v>
      </c>
      <c r="S79">
        <f t="shared" si="19"/>
        <v>-33</v>
      </c>
      <c r="T79">
        <f t="shared" si="19"/>
        <v>0</v>
      </c>
      <c r="U79">
        <f t="shared" si="19"/>
        <v>11.249999999999996</v>
      </c>
      <c r="V79">
        <f t="shared" si="19"/>
        <v>7.22</v>
      </c>
    </row>
    <row r="80" spans="4:22" x14ac:dyDescent="0.35">
      <c r="D80" t="s">
        <v>59</v>
      </c>
      <c r="E80">
        <f t="shared" si="13"/>
        <v>2025</v>
      </c>
      <c r="F80">
        <f t="shared" ref="F80:V80" si="20">F19-F$3</f>
        <v>0.51873799999999903</v>
      </c>
      <c r="G80">
        <f t="shared" si="20"/>
        <v>0</v>
      </c>
      <c r="H80">
        <f t="shared" si="20"/>
        <v>-0.68951400000000262</v>
      </c>
      <c r="I80">
        <f t="shared" si="20"/>
        <v>-37.812801</v>
      </c>
      <c r="J80">
        <f t="shared" si="20"/>
        <v>0</v>
      </c>
      <c r="K80">
        <f t="shared" si="20"/>
        <v>-78.851281999999998</v>
      </c>
      <c r="L80">
        <f t="shared" si="20"/>
        <v>0</v>
      </c>
      <c r="M80">
        <f t="shared" si="20"/>
        <v>26.373869000000013</v>
      </c>
      <c r="N80">
        <f t="shared" si="20"/>
        <v>0</v>
      </c>
      <c r="O80">
        <f t="shared" si="20"/>
        <v>39.187252000000001</v>
      </c>
      <c r="P80">
        <f t="shared" si="20"/>
        <v>0</v>
      </c>
      <c r="Q80">
        <f t="shared" si="20"/>
        <v>13.727453999999994</v>
      </c>
      <c r="R80">
        <f t="shared" si="20"/>
        <v>98.086007000000023</v>
      </c>
      <c r="S80">
        <f t="shared" si="20"/>
        <v>29.022255000000001</v>
      </c>
      <c r="T80">
        <f t="shared" si="20"/>
        <v>0</v>
      </c>
      <c r="U80">
        <f t="shared" si="20"/>
        <v>16.594252999999998</v>
      </c>
      <c r="V80">
        <f t="shared" si="20"/>
        <v>0.26047300000000001</v>
      </c>
    </row>
    <row r="81" spans="4:22" x14ac:dyDescent="0.35">
      <c r="E81">
        <f t="shared" si="13"/>
        <v>2030</v>
      </c>
      <c r="F81">
        <f t="shared" ref="F81:V81" si="21">F20-F$3</f>
        <v>-0.36674499999999455</v>
      </c>
      <c r="G81">
        <f t="shared" si="21"/>
        <v>0</v>
      </c>
      <c r="H81">
        <f t="shared" si="21"/>
        <v>-0.68807200000000535</v>
      </c>
      <c r="I81">
        <f t="shared" si="21"/>
        <v>-36.391188999999997</v>
      </c>
      <c r="J81">
        <f t="shared" si="21"/>
        <v>0</v>
      </c>
      <c r="K81">
        <f t="shared" si="21"/>
        <v>-135.68069600000001</v>
      </c>
      <c r="L81">
        <f t="shared" si="21"/>
        <v>0</v>
      </c>
      <c r="M81">
        <f t="shared" si="21"/>
        <v>55.480978999999991</v>
      </c>
      <c r="N81">
        <f t="shared" si="21"/>
        <v>0</v>
      </c>
      <c r="O81">
        <f t="shared" si="21"/>
        <v>100.101541</v>
      </c>
      <c r="P81">
        <f t="shared" si="21"/>
        <v>0</v>
      </c>
      <c r="Q81">
        <f t="shared" si="21"/>
        <v>228.49606899999998</v>
      </c>
      <c r="R81">
        <f t="shared" si="21"/>
        <v>326.99245600000006</v>
      </c>
      <c r="S81">
        <f t="shared" si="21"/>
        <v>81.033394000000001</v>
      </c>
      <c r="T81">
        <f t="shared" si="21"/>
        <v>0</v>
      </c>
      <c r="U81">
        <f t="shared" si="21"/>
        <v>54.755172000000002</v>
      </c>
      <c r="V81">
        <f t="shared" si="21"/>
        <v>0.26047300000000001</v>
      </c>
    </row>
    <row r="82" spans="4:22" x14ac:dyDescent="0.35">
      <c r="E82">
        <f t="shared" si="13"/>
        <v>2035</v>
      </c>
      <c r="F82">
        <f t="shared" ref="F82:V82" si="22">F21-F$3</f>
        <v>-72.474997000000002</v>
      </c>
      <c r="G82">
        <f t="shared" si="22"/>
        <v>0</v>
      </c>
      <c r="H82">
        <f t="shared" si="22"/>
        <v>-0.68807200000000535</v>
      </c>
      <c r="I82">
        <f t="shared" si="22"/>
        <v>-35.122971</v>
      </c>
      <c r="J82">
        <f t="shared" si="22"/>
        <v>0</v>
      </c>
      <c r="K82">
        <f t="shared" si="22"/>
        <v>-148.18249699999998</v>
      </c>
      <c r="L82">
        <f t="shared" si="22"/>
        <v>0</v>
      </c>
      <c r="M82">
        <f t="shared" si="22"/>
        <v>76.138455999999962</v>
      </c>
      <c r="N82">
        <f t="shared" si="22"/>
        <v>0</v>
      </c>
      <c r="O82">
        <f t="shared" si="22"/>
        <v>155.14764799999995</v>
      </c>
      <c r="P82">
        <f t="shared" si="22"/>
        <v>0</v>
      </c>
      <c r="Q82">
        <f t="shared" si="22"/>
        <v>303.06763100000001</v>
      </c>
      <c r="R82">
        <f t="shared" si="22"/>
        <v>655.03277500000002</v>
      </c>
      <c r="S82">
        <f t="shared" si="22"/>
        <v>99.578461000000004</v>
      </c>
      <c r="T82">
        <f t="shared" si="22"/>
        <v>0</v>
      </c>
      <c r="U82">
        <f t="shared" si="22"/>
        <v>88.315418000000008</v>
      </c>
      <c r="V82">
        <f t="shared" si="22"/>
        <v>0.42002800000000001</v>
      </c>
    </row>
    <row r="83" spans="4:22" x14ac:dyDescent="0.35">
      <c r="D83" t="s">
        <v>97</v>
      </c>
      <c r="E83">
        <f t="shared" si="13"/>
        <v>2025</v>
      </c>
      <c r="F83">
        <f t="shared" ref="F83:U85" si="23">F22-F$3</f>
        <v>1.4467999999999961</v>
      </c>
      <c r="G83">
        <f t="shared" si="23"/>
        <v>0</v>
      </c>
      <c r="H83">
        <f t="shared" si="23"/>
        <v>3.2048010000000033</v>
      </c>
      <c r="I83">
        <f t="shared" si="23"/>
        <v>-40.6113</v>
      </c>
      <c r="J83">
        <f t="shared" si="23"/>
        <v>0</v>
      </c>
      <c r="K83">
        <f t="shared" si="23"/>
        <v>-25.153403868939989</v>
      </c>
      <c r="L83">
        <f t="shared" si="23"/>
        <v>0</v>
      </c>
      <c r="M83">
        <f t="shared" si="23"/>
        <v>10.439082120047999</v>
      </c>
      <c r="N83">
        <f t="shared" si="23"/>
        <v>0</v>
      </c>
      <c r="O83">
        <f t="shared" si="23"/>
        <v>-90.470512086778001</v>
      </c>
      <c r="P83">
        <f t="shared" si="23"/>
        <v>0</v>
      </c>
      <c r="Q83">
        <f t="shared" si="23"/>
        <v>30.218455277896993</v>
      </c>
      <c r="R83">
        <f t="shared" si="23"/>
        <v>100.67554205568001</v>
      </c>
      <c r="S83">
        <f t="shared" si="23"/>
        <v>14.258272727272697</v>
      </c>
      <c r="T83">
        <f t="shared" si="23"/>
        <v>0</v>
      </c>
      <c r="U83">
        <f t="shared" si="23"/>
        <v>6.6851145563127012</v>
      </c>
      <c r="V83">
        <f t="shared" ref="G83:V85" si="24">V22-V$3</f>
        <v>70.406508593391806</v>
      </c>
    </row>
    <row r="84" spans="4:22" x14ac:dyDescent="0.35">
      <c r="E84">
        <f t="shared" si="13"/>
        <v>2030</v>
      </c>
      <c r="F84">
        <f t="shared" si="23"/>
        <v>-0.79319999999999879</v>
      </c>
      <c r="G84">
        <f t="shared" si="24"/>
        <v>0</v>
      </c>
      <c r="H84">
        <f t="shared" si="24"/>
        <v>4.4815330975958005</v>
      </c>
      <c r="I84">
        <f t="shared" si="24"/>
        <v>-41.142400000000002</v>
      </c>
      <c r="J84">
        <f t="shared" si="24"/>
        <v>0</v>
      </c>
      <c r="K84">
        <f t="shared" si="24"/>
        <v>-59.233459314484008</v>
      </c>
      <c r="L84">
        <f t="shared" si="24"/>
        <v>0.51309513106025295</v>
      </c>
      <c r="M84">
        <f t="shared" si="24"/>
        <v>-20.906333313118012</v>
      </c>
      <c r="N84">
        <f t="shared" si="24"/>
        <v>30.443007636152899</v>
      </c>
      <c r="O84">
        <f t="shared" si="24"/>
        <v>-96.631169676778001</v>
      </c>
      <c r="P84">
        <f t="shared" si="24"/>
        <v>0</v>
      </c>
      <c r="Q84">
        <f t="shared" si="24"/>
        <v>187.13398975829102</v>
      </c>
      <c r="R84">
        <f t="shared" si="24"/>
        <v>314.40253805816798</v>
      </c>
      <c r="S84">
        <f t="shared" si="24"/>
        <v>63.330636363636302</v>
      </c>
      <c r="T84">
        <f t="shared" si="24"/>
        <v>0</v>
      </c>
      <c r="U84">
        <f t="shared" si="24"/>
        <v>77.790408306133997</v>
      </c>
      <c r="V84">
        <f t="shared" si="24"/>
        <v>62.069737511263597</v>
      </c>
    </row>
    <row r="85" spans="4:22" x14ac:dyDescent="0.35">
      <c r="E85">
        <f t="shared" si="13"/>
        <v>2035</v>
      </c>
      <c r="F85">
        <f t="shared" si="23"/>
        <v>-1.5631999999999948</v>
      </c>
      <c r="G85">
        <f t="shared" si="24"/>
        <v>0</v>
      </c>
      <c r="H85">
        <f t="shared" si="24"/>
        <v>5.1480447512162044</v>
      </c>
      <c r="I85">
        <f t="shared" si="24"/>
        <v>-41.974499999999999</v>
      </c>
      <c r="J85">
        <f t="shared" si="24"/>
        <v>0</v>
      </c>
      <c r="K85">
        <f t="shared" si="24"/>
        <v>-66.093259314483987</v>
      </c>
      <c r="L85">
        <f t="shared" si="24"/>
        <v>0.51309513106025295</v>
      </c>
      <c r="M85">
        <f t="shared" si="24"/>
        <v>-22.548433313118039</v>
      </c>
      <c r="N85">
        <f t="shared" si="24"/>
        <v>30.443007636152899</v>
      </c>
      <c r="O85">
        <f t="shared" si="24"/>
        <v>-96.024898601169994</v>
      </c>
      <c r="P85">
        <f t="shared" si="24"/>
        <v>0</v>
      </c>
      <c r="Q85">
        <f t="shared" si="24"/>
        <v>258.255273560006</v>
      </c>
      <c r="R85">
        <f t="shared" si="24"/>
        <v>443.12845402042399</v>
      </c>
      <c r="S85">
        <f t="shared" si="24"/>
        <v>97.974681818181011</v>
      </c>
      <c r="T85">
        <f t="shared" si="24"/>
        <v>0</v>
      </c>
      <c r="U85">
        <f t="shared" si="24"/>
        <v>156.71548674008199</v>
      </c>
      <c r="V85">
        <f t="shared" si="24"/>
        <v>56.436494487375199</v>
      </c>
    </row>
    <row r="86" spans="4:22" x14ac:dyDescent="0.35">
      <c r="D86" t="s">
        <v>60</v>
      </c>
      <c r="E86">
        <f>E80</f>
        <v>2025</v>
      </c>
      <c r="F86">
        <f t="shared" ref="F86:V86" si="25">F25-F$3</f>
        <v>-2.7704330000000112</v>
      </c>
      <c r="G86">
        <f t="shared" si="25"/>
        <v>3.6349999956903796</v>
      </c>
      <c r="H86">
        <f t="shared" si="25"/>
        <v>0.63991597783251564</v>
      </c>
      <c r="I86">
        <f t="shared" si="25"/>
        <v>-40.263441232488773</v>
      </c>
      <c r="J86">
        <f t="shared" si="25"/>
        <v>1.1022691407691434E-2</v>
      </c>
      <c r="K86">
        <f t="shared" si="25"/>
        <v>-60.021765025279393</v>
      </c>
      <c r="L86">
        <f t="shared" si="25"/>
        <v>8.2222263479238826</v>
      </c>
      <c r="M86">
        <f t="shared" si="25"/>
        <v>-4.9453712517779991</v>
      </c>
      <c r="N86">
        <f t="shared" si="25"/>
        <v>8.8577820419857539E-2</v>
      </c>
      <c r="O86">
        <f t="shared" si="25"/>
        <v>-19.277166912778625</v>
      </c>
      <c r="P86">
        <f t="shared" si="25"/>
        <v>0</v>
      </c>
      <c r="Q86">
        <f t="shared" si="25"/>
        <v>0.67653345610332849</v>
      </c>
      <c r="R86">
        <f t="shared" si="25"/>
        <v>74.92552040745565</v>
      </c>
      <c r="S86">
        <f t="shared" si="25"/>
        <v>31.613914515791791</v>
      </c>
      <c r="T86">
        <f t="shared" si="25"/>
        <v>9.8948978021159285E-7</v>
      </c>
      <c r="U86">
        <f t="shared" si="25"/>
        <v>22.594700359051568</v>
      </c>
      <c r="V86">
        <f t="shared" si="25"/>
        <v>0</v>
      </c>
    </row>
    <row r="87" spans="4:22" x14ac:dyDescent="0.35">
      <c r="E87">
        <f>E81</f>
        <v>2030</v>
      </c>
      <c r="F87">
        <f t="shared" ref="F87:V87" si="26">F26-F$3</f>
        <v>-2.7704330000000112</v>
      </c>
      <c r="G87">
        <f t="shared" si="26"/>
        <v>3.6349999935104549</v>
      </c>
      <c r="H87">
        <f t="shared" si="26"/>
        <v>0.63991597783251564</v>
      </c>
      <c r="I87">
        <f t="shared" si="26"/>
        <v>-40.188644504864378</v>
      </c>
      <c r="J87">
        <f t="shared" si="26"/>
        <v>0.81379897591603045</v>
      </c>
      <c r="K87">
        <f t="shared" si="26"/>
        <v>-129.64064913660724</v>
      </c>
      <c r="L87">
        <f t="shared" si="26"/>
        <v>28.325876077096609</v>
      </c>
      <c r="M87">
        <f t="shared" si="26"/>
        <v>1.9728458491215406</v>
      </c>
      <c r="N87">
        <f t="shared" si="26"/>
        <v>8.858048280376192E-2</v>
      </c>
      <c r="O87">
        <f t="shared" si="26"/>
        <v>-24.112645707473433</v>
      </c>
      <c r="P87">
        <f t="shared" si="26"/>
        <v>0</v>
      </c>
      <c r="Q87">
        <f t="shared" si="26"/>
        <v>19.73194521467417</v>
      </c>
      <c r="R87">
        <f t="shared" si="26"/>
        <v>82.500915925686741</v>
      </c>
      <c r="S87">
        <f t="shared" si="26"/>
        <v>65.360992806889485</v>
      </c>
      <c r="T87">
        <f t="shared" si="26"/>
        <v>2.2837242967497038E-2</v>
      </c>
      <c r="U87">
        <f t="shared" si="26"/>
        <v>44.60301999349754</v>
      </c>
      <c r="V87">
        <f t="shared" si="26"/>
        <v>0</v>
      </c>
    </row>
    <row r="88" spans="4:22" x14ac:dyDescent="0.35">
      <c r="E88">
        <f>E82</f>
        <v>2035</v>
      </c>
      <c r="F88">
        <f t="shared" ref="F88:V88" si="27">F27-F$3</f>
        <v>-2.7704330000000112</v>
      </c>
      <c r="G88">
        <f t="shared" si="27"/>
        <v>3.6349999930305739</v>
      </c>
      <c r="H88">
        <f t="shared" si="27"/>
        <v>0.63991597783251564</v>
      </c>
      <c r="I88">
        <f t="shared" si="27"/>
        <v>-40.202294096810142</v>
      </c>
      <c r="J88">
        <f t="shared" si="27"/>
        <v>0.81379897746782381</v>
      </c>
      <c r="K88">
        <f t="shared" si="27"/>
        <v>-182.48373325986191</v>
      </c>
      <c r="L88">
        <f t="shared" si="27"/>
        <v>28.325876482524063</v>
      </c>
      <c r="M88">
        <f t="shared" si="27"/>
        <v>-7.5729912532945605</v>
      </c>
      <c r="N88">
        <f t="shared" si="27"/>
        <v>8.858086308394314E-2</v>
      </c>
      <c r="O88">
        <f t="shared" si="27"/>
        <v>-35.046850573197958</v>
      </c>
      <c r="P88">
        <f t="shared" si="27"/>
        <v>0</v>
      </c>
      <c r="Q88">
        <f t="shared" si="27"/>
        <v>175.42694529356226</v>
      </c>
      <c r="R88">
        <f t="shared" si="27"/>
        <v>197.05220896779764</v>
      </c>
      <c r="S88">
        <f t="shared" si="27"/>
        <v>90.248414395373544</v>
      </c>
      <c r="T88">
        <f t="shared" si="27"/>
        <v>2.2837619867006238E-2</v>
      </c>
      <c r="U88">
        <f t="shared" si="27"/>
        <v>126.97529108342549</v>
      </c>
      <c r="V88">
        <f t="shared" si="27"/>
        <v>0</v>
      </c>
    </row>
    <row r="89" spans="4:22" x14ac:dyDescent="0.35">
      <c r="D89" t="s">
        <v>61</v>
      </c>
      <c r="E89">
        <f t="shared" si="13"/>
        <v>2025</v>
      </c>
      <c r="F89">
        <f t="shared" ref="F89:V89" si="28">F28-F$3</f>
        <v>0.5</v>
      </c>
      <c r="G89">
        <f t="shared" si="28"/>
        <v>0</v>
      </c>
      <c r="H89">
        <f t="shared" si="28"/>
        <v>4</v>
      </c>
      <c r="I89">
        <f t="shared" si="28"/>
        <v>-38.5</v>
      </c>
      <c r="J89">
        <f t="shared" si="28"/>
        <v>0</v>
      </c>
      <c r="K89">
        <f t="shared" si="28"/>
        <v>-38.599999999999994</v>
      </c>
      <c r="L89">
        <f t="shared" si="28"/>
        <v>0</v>
      </c>
      <c r="M89">
        <f t="shared" si="28"/>
        <v>24.399999999999977</v>
      </c>
      <c r="N89">
        <f t="shared" si="28"/>
        <v>0.5</v>
      </c>
      <c r="O89">
        <f t="shared" si="28"/>
        <v>-72.5</v>
      </c>
      <c r="P89">
        <f t="shared" si="28"/>
        <v>0</v>
      </c>
      <c r="Q89">
        <f t="shared" si="28"/>
        <v>86.5</v>
      </c>
      <c r="R89">
        <f t="shared" si="28"/>
        <v>88</v>
      </c>
      <c r="S89">
        <f t="shared" si="28"/>
        <v>52.5</v>
      </c>
      <c r="T89">
        <f t="shared" si="28"/>
        <v>0</v>
      </c>
      <c r="U89">
        <f t="shared" si="28"/>
        <v>7.1999999999999993</v>
      </c>
      <c r="V89">
        <f t="shared" si="28"/>
        <v>57</v>
      </c>
    </row>
    <row r="90" spans="4:22" x14ac:dyDescent="0.35">
      <c r="E90">
        <f t="shared" si="13"/>
        <v>2030</v>
      </c>
      <c r="F90">
        <f t="shared" ref="F90:V90" si="29">F29-F$3</f>
        <v>-0.5</v>
      </c>
      <c r="G90">
        <f t="shared" si="29"/>
        <v>1</v>
      </c>
      <c r="H90">
        <f t="shared" si="29"/>
        <v>5</v>
      </c>
      <c r="I90">
        <f t="shared" si="29"/>
        <v>-41</v>
      </c>
      <c r="J90">
        <f t="shared" si="29"/>
        <v>0</v>
      </c>
      <c r="K90">
        <f t="shared" si="29"/>
        <v>-105.6</v>
      </c>
      <c r="L90">
        <f t="shared" si="29"/>
        <v>0</v>
      </c>
      <c r="M90">
        <f t="shared" si="29"/>
        <v>34.899999999999977</v>
      </c>
      <c r="N90">
        <f t="shared" si="29"/>
        <v>1</v>
      </c>
      <c r="O90">
        <f t="shared" si="29"/>
        <v>-75</v>
      </c>
      <c r="P90">
        <f t="shared" si="29"/>
        <v>0</v>
      </c>
      <c r="Q90">
        <f t="shared" si="29"/>
        <v>285</v>
      </c>
      <c r="R90">
        <f t="shared" si="29"/>
        <v>353</v>
      </c>
      <c r="S90">
        <f t="shared" si="29"/>
        <v>97</v>
      </c>
      <c r="T90">
        <f t="shared" si="29"/>
        <v>0</v>
      </c>
      <c r="U90">
        <f t="shared" si="29"/>
        <v>89.2</v>
      </c>
      <c r="V90">
        <f t="shared" si="29"/>
        <v>18</v>
      </c>
    </row>
    <row r="91" spans="4:22" x14ac:dyDescent="0.35">
      <c r="E91">
        <f t="shared" si="13"/>
        <v>2035</v>
      </c>
      <c r="F91">
        <f t="shared" ref="F91:V91" si="30">F30-F$3</f>
        <v>-9.5</v>
      </c>
      <c r="G91">
        <f t="shared" si="30"/>
        <v>1</v>
      </c>
      <c r="H91">
        <f t="shared" si="30"/>
        <v>5</v>
      </c>
      <c r="I91">
        <f t="shared" si="30"/>
        <v>-41</v>
      </c>
      <c r="J91">
        <f t="shared" si="30"/>
        <v>0</v>
      </c>
      <c r="K91">
        <f t="shared" si="30"/>
        <v>-135.6</v>
      </c>
      <c r="L91">
        <f t="shared" si="30"/>
        <v>0</v>
      </c>
      <c r="M91">
        <f t="shared" si="30"/>
        <v>10.899999999999977</v>
      </c>
      <c r="N91">
        <f t="shared" si="30"/>
        <v>1</v>
      </c>
      <c r="O91">
        <f t="shared" si="30"/>
        <v>-77</v>
      </c>
      <c r="P91">
        <f t="shared" si="30"/>
        <v>0</v>
      </c>
      <c r="Q91">
        <f t="shared" si="30"/>
        <v>433</v>
      </c>
      <c r="R91">
        <f t="shared" si="30"/>
        <v>939</v>
      </c>
      <c r="S91">
        <f t="shared" si="30"/>
        <v>134</v>
      </c>
      <c r="T91">
        <f t="shared" si="30"/>
        <v>0</v>
      </c>
      <c r="U91">
        <f t="shared" si="30"/>
        <v>326.2</v>
      </c>
      <c r="V91">
        <f t="shared" si="30"/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9464-72B8-41F9-9B7F-1EE7B5661CD1}">
  <dimension ref="A1:AH91"/>
  <sheetViews>
    <sheetView zoomScale="70" zoomScaleNormal="70" workbookViewId="0">
      <selection activeCell="Z60" sqref="Z60"/>
    </sheetView>
  </sheetViews>
  <sheetFormatPr defaultRowHeight="14.5" x14ac:dyDescent="0.35"/>
  <cols>
    <col min="4" max="4" width="23.7265625" customWidth="1"/>
    <col min="12" max="12" width="13.453125" bestFit="1" customWidth="1"/>
    <col min="14" max="14" width="13.453125" bestFit="1" customWidth="1"/>
    <col min="16" max="16" width="13.453125" bestFit="1" customWidth="1"/>
    <col min="20" max="20" width="13.453125" bestFit="1" customWidth="1"/>
  </cols>
  <sheetData>
    <row r="1" spans="4:34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46</v>
      </c>
      <c r="X1" t="s">
        <v>65</v>
      </c>
    </row>
    <row r="2" spans="4:34" x14ac:dyDescent="0.35"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62</v>
      </c>
      <c r="Q2" t="s">
        <v>27</v>
      </c>
      <c r="R2" t="s">
        <v>28</v>
      </c>
      <c r="S2" t="s">
        <v>29</v>
      </c>
      <c r="T2" t="s">
        <v>30</v>
      </c>
      <c r="U2" t="s">
        <v>15</v>
      </c>
      <c r="V2" t="s">
        <v>46</v>
      </c>
      <c r="AC2" t="s">
        <v>32</v>
      </c>
      <c r="AE2" t="s">
        <v>33</v>
      </c>
      <c r="AF2" t="s">
        <v>34</v>
      </c>
      <c r="AG2" t="s">
        <v>35</v>
      </c>
    </row>
    <row r="3" spans="4:34" x14ac:dyDescent="0.35">
      <c r="D3">
        <v>2021</v>
      </c>
      <c r="F3">
        <v>95.5</v>
      </c>
      <c r="H3">
        <v>80</v>
      </c>
      <c r="I3">
        <f>13+3+31</f>
        <v>47</v>
      </c>
      <c r="K3">
        <v>209.6</v>
      </c>
      <c r="M3">
        <v>280.10000000000002</v>
      </c>
      <c r="O3">
        <f>132+75+5</f>
        <v>212</v>
      </c>
      <c r="Q3">
        <f>134+31</f>
        <v>165</v>
      </c>
      <c r="R3">
        <v>62</v>
      </c>
      <c r="S3">
        <v>33</v>
      </c>
      <c r="U3">
        <v>27.8</v>
      </c>
      <c r="X3" s="1">
        <f>SUM(M3:O3)/SUM(F3:V3)</f>
        <v>0.40602310231023103</v>
      </c>
      <c r="Y3" s="1"/>
      <c r="Z3" s="1"/>
      <c r="AC3" t="s">
        <v>5</v>
      </c>
      <c r="AE3">
        <v>64</v>
      </c>
      <c r="AF3">
        <v>104</v>
      </c>
      <c r="AG3">
        <v>156</v>
      </c>
      <c r="AH3" s="2"/>
    </row>
    <row r="4" spans="4:34" x14ac:dyDescent="0.35">
      <c r="D4" t="s">
        <v>56</v>
      </c>
      <c r="E4">
        <v>2025</v>
      </c>
      <c r="F4">
        <v>93.619</v>
      </c>
      <c r="G4">
        <v>3</v>
      </c>
      <c r="H4">
        <v>79.820999999999998</v>
      </c>
      <c r="I4">
        <v>5.0149999999999997</v>
      </c>
      <c r="K4">
        <v>164.74199999999999</v>
      </c>
      <c r="M4">
        <v>336.49</v>
      </c>
      <c r="O4">
        <v>133.54900000000001</v>
      </c>
      <c r="Q4">
        <v>158.97299999999998</v>
      </c>
      <c r="R4">
        <v>119.071</v>
      </c>
      <c r="S4">
        <v>56.497999999999998</v>
      </c>
      <c r="U4">
        <v>10.023999999999999</v>
      </c>
      <c r="V4">
        <v>28.233000000000001</v>
      </c>
      <c r="X4" s="1">
        <f t="shared" ref="X4:X30" si="0">SUM(M4:O4)/SUM(F4:V4)</f>
        <v>0.39531132388869972</v>
      </c>
      <c r="Y4" s="18"/>
      <c r="Z4" s="18"/>
      <c r="AA4" s="18"/>
      <c r="AC4" t="s">
        <v>6</v>
      </c>
      <c r="AE4">
        <v>220</v>
      </c>
      <c r="AF4">
        <v>230</v>
      </c>
      <c r="AG4">
        <v>242</v>
      </c>
      <c r="AH4" s="3"/>
    </row>
    <row r="5" spans="4:34" x14ac:dyDescent="0.35">
      <c r="E5">
        <v>2030</v>
      </c>
      <c r="F5">
        <v>82.619</v>
      </c>
      <c r="G5">
        <v>3</v>
      </c>
      <c r="H5">
        <v>79.188000000000002</v>
      </c>
      <c r="I5">
        <v>5.1050000000000004</v>
      </c>
      <c r="K5">
        <v>122.66200000000001</v>
      </c>
      <c r="M5" s="12">
        <v>331.34199999999998</v>
      </c>
      <c r="O5">
        <v>179.149</v>
      </c>
      <c r="Q5" s="12">
        <v>217.04299999999998</v>
      </c>
      <c r="R5" s="12">
        <v>197.67699999999999</v>
      </c>
      <c r="S5">
        <v>71.046999999999997</v>
      </c>
      <c r="U5" s="12">
        <v>15.03</v>
      </c>
      <c r="V5">
        <v>28.481000000000002</v>
      </c>
      <c r="X5" s="28">
        <f t="shared" si="0"/>
        <v>0.38315283676951056</v>
      </c>
      <c r="Y5" s="18"/>
      <c r="Z5" s="18"/>
      <c r="AA5" s="18"/>
      <c r="AC5" t="s">
        <v>36</v>
      </c>
      <c r="AE5">
        <v>252</v>
      </c>
      <c r="AF5">
        <v>213</v>
      </c>
      <c r="AG5">
        <v>181</v>
      </c>
      <c r="AH5" s="4"/>
    </row>
    <row r="6" spans="4:34" x14ac:dyDescent="0.35">
      <c r="E6">
        <v>2035</v>
      </c>
      <c r="F6">
        <v>75.619</v>
      </c>
      <c r="G6">
        <v>3</v>
      </c>
      <c r="H6">
        <v>79.173000000000002</v>
      </c>
      <c r="I6">
        <v>5.1050000000000004</v>
      </c>
      <c r="K6">
        <v>114.246</v>
      </c>
      <c r="M6">
        <v>330.09399999999999</v>
      </c>
      <c r="O6">
        <v>211.249</v>
      </c>
      <c r="Q6">
        <v>258.03300000000002</v>
      </c>
      <c r="R6">
        <v>273.84100000000001</v>
      </c>
      <c r="S6">
        <v>84.867000000000004</v>
      </c>
      <c r="U6">
        <v>18.559999999999999</v>
      </c>
      <c r="V6">
        <v>28.620999999999999</v>
      </c>
      <c r="X6" s="1">
        <f t="shared" si="0"/>
        <v>0.36517814258962439</v>
      </c>
      <c r="Y6" s="18"/>
      <c r="Z6" s="18"/>
      <c r="AA6" s="18"/>
      <c r="AC6" t="s">
        <v>37</v>
      </c>
      <c r="AE6">
        <v>247</v>
      </c>
      <c r="AF6">
        <v>150</v>
      </c>
      <c r="AG6">
        <v>70</v>
      </c>
      <c r="AH6" s="5"/>
    </row>
    <row r="7" spans="4:34" x14ac:dyDescent="0.35">
      <c r="D7" t="s">
        <v>98</v>
      </c>
      <c r="E7">
        <f>E4</f>
        <v>2025</v>
      </c>
      <c r="F7">
        <v>100.255751580552</v>
      </c>
      <c r="H7">
        <v>109.74165311690599</v>
      </c>
      <c r="I7">
        <v>18.870558344054899</v>
      </c>
      <c r="K7">
        <v>231.503937419327</v>
      </c>
      <c r="M7">
        <v>418.73974660150844</v>
      </c>
      <c r="N7">
        <v>0.17159150482781599</v>
      </c>
      <c r="O7">
        <v>201.61543354887442</v>
      </c>
      <c r="Q7">
        <v>175.22919999999999</v>
      </c>
      <c r="R7">
        <v>188.56984431842798</v>
      </c>
      <c r="S7">
        <v>12.631255681572016</v>
      </c>
      <c r="U7">
        <v>2.9064796665161881</v>
      </c>
      <c r="V7">
        <v>6.0567118555990298</v>
      </c>
      <c r="X7" s="1">
        <f t="shared" si="0"/>
        <v>0.42319449496037614</v>
      </c>
      <c r="Y7" s="18"/>
      <c r="Z7" s="18"/>
      <c r="AA7" s="18"/>
      <c r="AC7" t="s">
        <v>38</v>
      </c>
      <c r="AE7">
        <v>250</v>
      </c>
      <c r="AF7">
        <v>186</v>
      </c>
      <c r="AG7">
        <v>134</v>
      </c>
      <c r="AH7" s="6"/>
    </row>
    <row r="8" spans="4:34" x14ac:dyDescent="0.35">
      <c r="E8">
        <f t="shared" ref="E8:E9" si="1">E5</f>
        <v>2030</v>
      </c>
      <c r="F8">
        <v>100.654075699982</v>
      </c>
      <c r="H8">
        <v>109.696313447761</v>
      </c>
      <c r="I8">
        <v>19.322471838547699</v>
      </c>
      <c r="K8">
        <v>222.51102074425401</v>
      </c>
      <c r="M8" s="12">
        <v>401.02495577686125</v>
      </c>
      <c r="N8">
        <v>0.25269491822837398</v>
      </c>
      <c r="O8">
        <v>193.08608981848874</v>
      </c>
      <c r="Q8" s="12">
        <v>223.5591</v>
      </c>
      <c r="R8" s="12">
        <v>299.09228891942968</v>
      </c>
      <c r="S8">
        <v>29.87641108057036</v>
      </c>
      <c r="U8" s="12">
        <v>6.2561286015385198</v>
      </c>
      <c r="V8">
        <v>7.5406811435237104</v>
      </c>
      <c r="X8" s="28">
        <f t="shared" si="0"/>
        <v>0.36851260051798318</v>
      </c>
      <c r="Y8" s="18"/>
      <c r="Z8" s="18"/>
      <c r="AA8" s="18"/>
      <c r="AC8" t="s">
        <v>39</v>
      </c>
      <c r="AE8">
        <v>248</v>
      </c>
      <c r="AF8">
        <v>170</v>
      </c>
      <c r="AG8">
        <v>121</v>
      </c>
      <c r="AH8" s="7"/>
    </row>
    <row r="9" spans="4:34" x14ac:dyDescent="0.35">
      <c r="E9">
        <f t="shared" si="1"/>
        <v>2035</v>
      </c>
      <c r="F9">
        <v>100.58395626982499</v>
      </c>
      <c r="H9">
        <v>107.44869358557</v>
      </c>
      <c r="I9">
        <v>18.503529759285101</v>
      </c>
      <c r="K9">
        <v>206.24469177704</v>
      </c>
      <c r="M9">
        <v>432.42036797501527</v>
      </c>
      <c r="N9">
        <v>0</v>
      </c>
      <c r="O9">
        <v>208.20239939537771</v>
      </c>
      <c r="Q9">
        <v>240.58680000000001</v>
      </c>
      <c r="R9">
        <v>357.09982574689968</v>
      </c>
      <c r="S9">
        <v>38.477774253100343</v>
      </c>
      <c r="U9">
        <v>8.3508204301950499</v>
      </c>
      <c r="V9">
        <v>7.74509470429446</v>
      </c>
      <c r="X9" s="1">
        <f t="shared" si="0"/>
        <v>0.37123262957648678</v>
      </c>
      <c r="Y9" s="18"/>
      <c r="Z9" s="18"/>
      <c r="AA9" s="18"/>
      <c r="AC9" t="s">
        <v>40</v>
      </c>
      <c r="AE9">
        <v>127</v>
      </c>
      <c r="AF9">
        <v>127</v>
      </c>
      <c r="AG9">
        <v>127</v>
      </c>
      <c r="AH9" s="8"/>
    </row>
    <row r="10" spans="4:34" x14ac:dyDescent="0.35">
      <c r="D10" t="s">
        <v>67</v>
      </c>
      <c r="E10">
        <f>E4</f>
        <v>2025</v>
      </c>
      <c r="F10">
        <v>96.198910485403232</v>
      </c>
      <c r="G10" t="s">
        <v>68</v>
      </c>
      <c r="H10">
        <v>79.070858999999999</v>
      </c>
      <c r="I10">
        <v>10.940360000000002</v>
      </c>
      <c r="J10" t="s">
        <v>68</v>
      </c>
      <c r="K10">
        <v>169.43529411450294</v>
      </c>
      <c r="L10">
        <v>0</v>
      </c>
      <c r="M10">
        <v>289.1218177833677</v>
      </c>
      <c r="N10">
        <v>0</v>
      </c>
      <c r="O10">
        <v>237.75311897878893</v>
      </c>
      <c r="P10" t="s">
        <v>68</v>
      </c>
      <c r="Q10">
        <v>253.23475983651201</v>
      </c>
      <c r="R10">
        <v>173.17321867448121</v>
      </c>
      <c r="S10" t="s">
        <v>68</v>
      </c>
      <c r="T10" t="s">
        <v>68</v>
      </c>
      <c r="U10">
        <v>31.211822010026456</v>
      </c>
      <c r="V10">
        <v>29.962870566003026</v>
      </c>
      <c r="X10" s="1">
        <f t="shared" si="0"/>
        <v>0.38455132546120191</v>
      </c>
      <c r="Y10" s="18"/>
      <c r="Z10" s="18"/>
      <c r="AA10" s="18"/>
      <c r="AC10" t="s">
        <v>41</v>
      </c>
      <c r="AE10">
        <v>75</v>
      </c>
      <c r="AF10">
        <v>172</v>
      </c>
      <c r="AG10">
        <v>198</v>
      </c>
      <c r="AH10" s="9"/>
    </row>
    <row r="11" spans="4:34" x14ac:dyDescent="0.35">
      <c r="E11">
        <f>E5</f>
        <v>2030</v>
      </c>
      <c r="F11">
        <v>89.901610485403225</v>
      </c>
      <c r="G11" t="s">
        <v>68</v>
      </c>
      <c r="H11">
        <v>79.074858999999989</v>
      </c>
      <c r="I11">
        <v>10.940360000000002</v>
      </c>
      <c r="J11" t="s">
        <v>68</v>
      </c>
      <c r="K11">
        <v>156.75019411450296</v>
      </c>
      <c r="L11">
        <v>0</v>
      </c>
      <c r="M11" s="12">
        <v>291.03201463749002</v>
      </c>
      <c r="N11">
        <v>0</v>
      </c>
      <c r="O11">
        <v>233.91613755646776</v>
      </c>
      <c r="P11" t="s">
        <v>68</v>
      </c>
      <c r="Q11" s="12">
        <v>273.24107981148086</v>
      </c>
      <c r="R11" s="12">
        <v>236.1380318396605</v>
      </c>
      <c r="S11" t="s">
        <v>68</v>
      </c>
      <c r="T11" t="s">
        <v>68</v>
      </c>
      <c r="U11" s="12">
        <v>34.821821986184595</v>
      </c>
      <c r="V11">
        <v>29.256523848241148</v>
      </c>
      <c r="X11" s="28">
        <f t="shared" si="0"/>
        <v>0.36579901255196057</v>
      </c>
      <c r="Y11" s="18"/>
      <c r="Z11" s="18"/>
      <c r="AA11" s="18"/>
      <c r="AC11" t="s">
        <v>42</v>
      </c>
      <c r="AE11">
        <v>75</v>
      </c>
      <c r="AF11">
        <v>172</v>
      </c>
      <c r="AG11">
        <v>98</v>
      </c>
      <c r="AH11" s="10"/>
    </row>
    <row r="12" spans="4:34" x14ac:dyDescent="0.35">
      <c r="E12">
        <f>E6</f>
        <v>2035</v>
      </c>
      <c r="F12">
        <v>71.108910485403243</v>
      </c>
      <c r="G12" t="s">
        <v>68</v>
      </c>
      <c r="H12">
        <v>79.074858999999989</v>
      </c>
      <c r="I12">
        <v>10.940360000000002</v>
      </c>
      <c r="J12" t="s">
        <v>68</v>
      </c>
      <c r="K12">
        <v>153.71240458955245</v>
      </c>
      <c r="L12">
        <v>0</v>
      </c>
      <c r="M12">
        <v>294.56855116469399</v>
      </c>
      <c r="N12">
        <v>0</v>
      </c>
      <c r="O12">
        <v>234.93141393488483</v>
      </c>
      <c r="P12" t="s">
        <v>68</v>
      </c>
      <c r="Q12">
        <v>341.98639349453117</v>
      </c>
      <c r="R12">
        <v>317.12250300834569</v>
      </c>
      <c r="S12" t="s">
        <v>68</v>
      </c>
      <c r="T12" t="s">
        <v>68</v>
      </c>
      <c r="U12">
        <v>35.075921905350036</v>
      </c>
      <c r="V12">
        <v>29.256523848241148</v>
      </c>
      <c r="X12" s="1">
        <f t="shared" si="0"/>
        <v>0.33773915608876909</v>
      </c>
      <c r="Y12" s="18"/>
      <c r="Z12" s="18"/>
      <c r="AA12" s="18"/>
      <c r="AC12" t="s">
        <v>43</v>
      </c>
      <c r="AE12">
        <v>146</v>
      </c>
      <c r="AF12">
        <v>208</v>
      </c>
      <c r="AG12">
        <v>80</v>
      </c>
      <c r="AH12" s="11"/>
    </row>
    <row r="13" spans="4:34" x14ac:dyDescent="0.35">
      <c r="D13" t="s">
        <v>57</v>
      </c>
      <c r="E13">
        <f t="shared" ref="E13:E30" si="2">E10</f>
        <v>2025</v>
      </c>
      <c r="F13">
        <v>90.903600000000083</v>
      </c>
      <c r="G13">
        <v>0</v>
      </c>
      <c r="H13">
        <v>104.62844182700002</v>
      </c>
      <c r="I13">
        <v>6.0371079999999999</v>
      </c>
      <c r="J13">
        <v>0</v>
      </c>
      <c r="K13">
        <v>104.62927136449809</v>
      </c>
      <c r="L13">
        <v>2.4029110530000004</v>
      </c>
      <c r="M13">
        <v>305.20431580299959</v>
      </c>
      <c r="N13">
        <v>0</v>
      </c>
      <c r="O13">
        <v>201.063877843</v>
      </c>
      <c r="P13">
        <v>0</v>
      </c>
      <c r="Q13">
        <v>188.74231700099998</v>
      </c>
      <c r="R13">
        <v>135.52337568658993</v>
      </c>
      <c r="S13">
        <v>0</v>
      </c>
      <c r="T13">
        <v>0</v>
      </c>
      <c r="U13">
        <v>27.797706096000006</v>
      </c>
      <c r="V13">
        <v>0</v>
      </c>
      <c r="X13" s="1">
        <f t="shared" si="0"/>
        <v>0.43384515334280682</v>
      </c>
      <c r="Y13" s="18"/>
      <c r="Z13" s="18"/>
      <c r="AA13" s="18"/>
      <c r="AC13" t="s">
        <v>44</v>
      </c>
      <c r="AE13">
        <v>255</v>
      </c>
      <c r="AF13">
        <v>255</v>
      </c>
      <c r="AG13">
        <v>0</v>
      </c>
      <c r="AH13" s="12"/>
    </row>
    <row r="14" spans="4:34" x14ac:dyDescent="0.35">
      <c r="E14">
        <f t="shared" si="2"/>
        <v>2030</v>
      </c>
      <c r="F14">
        <v>63.355769595000012</v>
      </c>
      <c r="G14">
        <v>0</v>
      </c>
      <c r="H14">
        <v>105.88178700000002</v>
      </c>
      <c r="I14">
        <v>6.1296080000000002</v>
      </c>
      <c r="J14">
        <v>0</v>
      </c>
      <c r="K14">
        <v>84.500936675498124</v>
      </c>
      <c r="L14">
        <v>2.4029110530000004</v>
      </c>
      <c r="M14" s="12">
        <v>349.58933408799965</v>
      </c>
      <c r="N14">
        <v>0</v>
      </c>
      <c r="O14">
        <v>200.42181350600001</v>
      </c>
      <c r="P14">
        <v>0</v>
      </c>
      <c r="Q14" s="12">
        <v>216.47077107399991</v>
      </c>
      <c r="R14" s="12">
        <v>147.38099844058996</v>
      </c>
      <c r="S14">
        <v>0</v>
      </c>
      <c r="T14">
        <v>0</v>
      </c>
      <c r="U14" s="12">
        <v>34.613210799000001</v>
      </c>
      <c r="V14">
        <v>0</v>
      </c>
      <c r="X14" s="28">
        <f t="shared" si="0"/>
        <v>0.45427416618883981</v>
      </c>
      <c r="Y14" s="18"/>
      <c r="Z14" s="18"/>
      <c r="AA14" s="18"/>
      <c r="AC14" t="s">
        <v>45</v>
      </c>
      <c r="AE14">
        <v>255</v>
      </c>
      <c r="AF14">
        <v>197</v>
      </c>
      <c r="AG14">
        <v>0</v>
      </c>
      <c r="AH14" s="13"/>
    </row>
    <row r="15" spans="4:34" x14ac:dyDescent="0.35">
      <c r="E15">
        <f t="shared" si="2"/>
        <v>2035</v>
      </c>
      <c r="F15">
        <v>8.4561461760000007</v>
      </c>
      <c r="G15">
        <v>0</v>
      </c>
      <c r="H15">
        <v>105.88038700000001</v>
      </c>
      <c r="I15">
        <v>6.2161079999999993</v>
      </c>
      <c r="J15">
        <v>0</v>
      </c>
      <c r="K15">
        <v>68.483877001498087</v>
      </c>
      <c r="L15">
        <v>2.4029110530000004</v>
      </c>
      <c r="M15">
        <v>377.31242074999966</v>
      </c>
      <c r="N15">
        <v>0</v>
      </c>
      <c r="O15">
        <v>200.63732945700002</v>
      </c>
      <c r="P15">
        <v>0</v>
      </c>
      <c r="Q15">
        <v>271.17560959999992</v>
      </c>
      <c r="R15">
        <v>245.34013308658996</v>
      </c>
      <c r="S15">
        <v>0</v>
      </c>
      <c r="T15">
        <v>0</v>
      </c>
      <c r="U15">
        <v>80.892523699000009</v>
      </c>
      <c r="V15">
        <v>0</v>
      </c>
      <c r="X15" s="1">
        <f t="shared" si="0"/>
        <v>0.42284959777559233</v>
      </c>
      <c r="Y15" s="18"/>
      <c r="Z15" s="18"/>
      <c r="AA15" s="18"/>
      <c r="AC15" t="s">
        <v>46</v>
      </c>
      <c r="AE15">
        <v>119</v>
      </c>
      <c r="AF15">
        <v>147</v>
      </c>
      <c r="AG15">
        <v>60</v>
      </c>
      <c r="AH15" s="14"/>
    </row>
    <row r="16" spans="4:34" x14ac:dyDescent="0.35">
      <c r="D16" t="s">
        <v>58</v>
      </c>
      <c r="E16">
        <f t="shared" si="2"/>
        <v>2025</v>
      </c>
      <c r="F16">
        <v>96.92</v>
      </c>
      <c r="G16">
        <v>0</v>
      </c>
      <c r="H16">
        <v>78.819999999999993</v>
      </c>
      <c r="I16">
        <v>13.049999999999999</v>
      </c>
      <c r="J16">
        <v>0</v>
      </c>
      <c r="K16">
        <v>172.4</v>
      </c>
      <c r="L16">
        <v>0</v>
      </c>
      <c r="M16">
        <v>470.33</v>
      </c>
      <c r="N16">
        <v>0</v>
      </c>
      <c r="O16" t="s">
        <v>96</v>
      </c>
      <c r="P16">
        <v>0</v>
      </c>
      <c r="Q16">
        <v>185.86</v>
      </c>
      <c r="R16">
        <v>199.8</v>
      </c>
      <c r="T16">
        <v>0</v>
      </c>
      <c r="U16">
        <v>38.619999999999997</v>
      </c>
      <c r="V16">
        <v>3.01</v>
      </c>
      <c r="X16" s="1">
        <f t="shared" si="0"/>
        <v>0.37363065117054994</v>
      </c>
      <c r="Y16" s="18"/>
      <c r="Z16" s="18"/>
      <c r="AA16" s="18"/>
      <c r="AC16" t="s">
        <v>47</v>
      </c>
      <c r="AE16">
        <v>230</v>
      </c>
      <c r="AF16">
        <v>224</v>
      </c>
      <c r="AG16">
        <v>236</v>
      </c>
      <c r="AH16" s="15"/>
    </row>
    <row r="17" spans="4:34" x14ac:dyDescent="0.35">
      <c r="E17">
        <f t="shared" si="2"/>
        <v>2030</v>
      </c>
      <c r="F17">
        <v>95.83</v>
      </c>
      <c r="G17">
        <v>0</v>
      </c>
      <c r="H17">
        <v>78.819999999999993</v>
      </c>
      <c r="I17">
        <v>13.049999999999999</v>
      </c>
      <c r="J17">
        <v>0</v>
      </c>
      <c r="K17">
        <v>156.29</v>
      </c>
      <c r="L17">
        <v>0</v>
      </c>
      <c r="M17" s="12">
        <v>431.75</v>
      </c>
      <c r="N17">
        <v>0</v>
      </c>
      <c r="O17" t="s">
        <v>96</v>
      </c>
      <c r="P17">
        <v>0</v>
      </c>
      <c r="Q17" s="12">
        <v>195.28</v>
      </c>
      <c r="R17" s="12">
        <v>212.23000000000002</v>
      </c>
      <c r="T17">
        <v>0</v>
      </c>
      <c r="U17" s="12">
        <v>41.24</v>
      </c>
      <c r="V17">
        <v>7.22</v>
      </c>
      <c r="X17" s="28">
        <f t="shared" si="0"/>
        <v>0.3505289394419141</v>
      </c>
      <c r="Y17" s="18"/>
      <c r="Z17" s="18"/>
      <c r="AA17" s="18"/>
      <c r="AC17" t="s">
        <v>48</v>
      </c>
      <c r="AE17">
        <v>217</v>
      </c>
      <c r="AF17">
        <v>150</v>
      </c>
      <c r="AG17">
        <v>148</v>
      </c>
      <c r="AH17" s="16"/>
    </row>
    <row r="18" spans="4:34" x14ac:dyDescent="0.35">
      <c r="E18">
        <f t="shared" si="2"/>
        <v>2035</v>
      </c>
      <c r="F18">
        <v>95.83</v>
      </c>
      <c r="G18">
        <v>0</v>
      </c>
      <c r="H18">
        <v>78.819999999999993</v>
      </c>
      <c r="I18">
        <v>13.049999999999999</v>
      </c>
      <c r="J18">
        <v>0</v>
      </c>
      <c r="K18">
        <v>134.91999999999999</v>
      </c>
      <c r="L18">
        <v>0</v>
      </c>
      <c r="M18">
        <v>422.02</v>
      </c>
      <c r="N18">
        <v>0</v>
      </c>
      <c r="O18" t="s">
        <v>96</v>
      </c>
      <c r="P18">
        <v>0</v>
      </c>
      <c r="Q18">
        <v>199.48</v>
      </c>
      <c r="R18">
        <v>224.68</v>
      </c>
      <c r="T18">
        <v>0</v>
      </c>
      <c r="U18">
        <v>43.35</v>
      </c>
      <c r="V18">
        <v>7.22</v>
      </c>
      <c r="X18" s="1">
        <f t="shared" si="0"/>
        <v>0.34609675488161923</v>
      </c>
      <c r="Y18" s="18"/>
      <c r="Z18" s="18"/>
      <c r="AA18" s="18"/>
      <c r="AC18" t="s">
        <v>49</v>
      </c>
      <c r="AE18">
        <v>197</v>
      </c>
      <c r="AF18">
        <v>224</v>
      </c>
      <c r="AG18">
        <v>180</v>
      </c>
    </row>
    <row r="19" spans="4:34" x14ac:dyDescent="0.35">
      <c r="D19" t="s">
        <v>59</v>
      </c>
      <c r="E19">
        <f t="shared" si="2"/>
        <v>2025</v>
      </c>
      <c r="F19">
        <v>96.018737999999999</v>
      </c>
      <c r="G19">
        <v>0</v>
      </c>
      <c r="H19">
        <v>79.358749000000003</v>
      </c>
      <c r="I19">
        <v>9.1476559999999996</v>
      </c>
      <c r="J19">
        <v>0</v>
      </c>
      <c r="K19">
        <v>162.200806</v>
      </c>
      <c r="L19">
        <v>0</v>
      </c>
      <c r="M19">
        <v>297.69653499999998</v>
      </c>
      <c r="N19">
        <v>0</v>
      </c>
      <c r="O19">
        <v>240.28393</v>
      </c>
      <c r="P19">
        <v>0</v>
      </c>
      <c r="Q19">
        <v>217.844752</v>
      </c>
      <c r="R19">
        <v>214.651712</v>
      </c>
      <c r="S19">
        <v>59.733021000000001</v>
      </c>
      <c r="T19">
        <v>0</v>
      </c>
      <c r="U19">
        <v>36.259197</v>
      </c>
      <c r="V19">
        <v>0.26036799999999999</v>
      </c>
      <c r="X19" s="1">
        <f t="shared" si="0"/>
        <v>0.38061366537686675</v>
      </c>
      <c r="Y19" s="18"/>
      <c r="Z19" s="18"/>
      <c r="AA19" s="18"/>
      <c r="AC19" t="s">
        <v>50</v>
      </c>
      <c r="AE19">
        <v>239</v>
      </c>
      <c r="AF19">
        <v>113</v>
      </c>
      <c r="AG19">
        <v>224</v>
      </c>
    </row>
    <row r="20" spans="4:34" x14ac:dyDescent="0.35">
      <c r="E20">
        <f t="shared" si="2"/>
        <v>2030</v>
      </c>
      <c r="F20">
        <v>82.614745999999997</v>
      </c>
      <c r="G20">
        <v>0</v>
      </c>
      <c r="H20">
        <v>79.339149000000006</v>
      </c>
      <c r="I20">
        <v>10.142697999999999</v>
      </c>
      <c r="J20">
        <v>0</v>
      </c>
      <c r="K20">
        <v>101.98271200000001</v>
      </c>
      <c r="L20">
        <v>0</v>
      </c>
      <c r="M20" s="12">
        <v>329.17826099999996</v>
      </c>
      <c r="N20">
        <v>0.206371</v>
      </c>
      <c r="O20">
        <v>272.60033699999997</v>
      </c>
      <c r="P20">
        <v>0</v>
      </c>
      <c r="Q20" s="12">
        <v>239.309742</v>
      </c>
      <c r="R20" s="12">
        <v>249.04043799999999</v>
      </c>
      <c r="S20">
        <v>108.440376</v>
      </c>
      <c r="T20">
        <v>0</v>
      </c>
      <c r="U20" s="12">
        <v>40.433932999999996</v>
      </c>
      <c r="V20">
        <v>0.26036799999999999</v>
      </c>
      <c r="X20" s="28">
        <f t="shared" si="0"/>
        <v>0.39773070901389845</v>
      </c>
      <c r="Y20" s="18"/>
      <c r="Z20" s="18"/>
      <c r="AA20" s="18"/>
      <c r="AC20" t="s">
        <v>51</v>
      </c>
      <c r="AE20">
        <v>204</v>
      </c>
      <c r="AF20">
        <v>153</v>
      </c>
      <c r="AG20">
        <v>0</v>
      </c>
    </row>
    <row r="21" spans="4:34" x14ac:dyDescent="0.35">
      <c r="E21">
        <f t="shared" si="2"/>
        <v>2035</v>
      </c>
      <c r="F21">
        <v>75.881714000000002</v>
      </c>
      <c r="G21">
        <v>0</v>
      </c>
      <c r="H21">
        <v>79.339149000000006</v>
      </c>
      <c r="I21">
        <v>11.185253000000001</v>
      </c>
      <c r="J21">
        <v>0</v>
      </c>
      <c r="K21">
        <v>90.852508999999998</v>
      </c>
      <c r="L21">
        <v>0</v>
      </c>
      <c r="M21">
        <v>349.73947900000002</v>
      </c>
      <c r="N21">
        <v>0.206371</v>
      </c>
      <c r="O21">
        <v>299.91934599999996</v>
      </c>
      <c r="P21">
        <v>0</v>
      </c>
      <c r="Q21">
        <v>255.506336</v>
      </c>
      <c r="R21">
        <v>370.97113000000002</v>
      </c>
      <c r="S21">
        <v>136.21002200000001</v>
      </c>
      <c r="T21">
        <v>0</v>
      </c>
      <c r="U21">
        <v>44.971028000000004</v>
      </c>
      <c r="V21">
        <v>0.259268</v>
      </c>
      <c r="X21" s="1">
        <f t="shared" si="0"/>
        <v>0.37892095101681222</v>
      </c>
      <c r="Y21" s="18"/>
      <c r="Z21" s="18"/>
      <c r="AA21" s="18"/>
      <c r="AC21" t="s">
        <v>52</v>
      </c>
      <c r="AE21">
        <v>164</v>
      </c>
      <c r="AF21">
        <v>64</v>
      </c>
      <c r="AG21">
        <v>220</v>
      </c>
    </row>
    <row r="22" spans="4:34" x14ac:dyDescent="0.35">
      <c r="D22" t="s">
        <v>97</v>
      </c>
      <c r="E22">
        <f t="shared" si="2"/>
        <v>2025</v>
      </c>
      <c r="F22">
        <v>96.946799999999996</v>
      </c>
      <c r="H22">
        <v>83.202800999999994</v>
      </c>
      <c r="I22">
        <v>6.3887</v>
      </c>
      <c r="K22">
        <v>185.01150100000001</v>
      </c>
      <c r="M22">
        <v>292.92100167053297</v>
      </c>
      <c r="O22">
        <v>124.840461054974</v>
      </c>
      <c r="Q22">
        <v>159.37578961841899</v>
      </c>
      <c r="R22">
        <v>120.642437542617</v>
      </c>
      <c r="S22">
        <v>31.898545454545399</v>
      </c>
      <c r="U22">
        <v>32.617392444537003</v>
      </c>
      <c r="V22">
        <v>71.467753188640401</v>
      </c>
      <c r="X22" s="1">
        <f t="shared" si="0"/>
        <v>0.34659992823991742</v>
      </c>
      <c r="Y22" s="18"/>
      <c r="Z22" s="18"/>
      <c r="AA22" s="18"/>
    </row>
    <row r="23" spans="4:34" x14ac:dyDescent="0.35">
      <c r="E23">
        <f t="shared" si="2"/>
        <v>2030</v>
      </c>
      <c r="F23">
        <v>94.706800000000001</v>
      </c>
      <c r="H23">
        <v>84.205930999999893</v>
      </c>
      <c r="I23">
        <v>5.8575999999999997</v>
      </c>
      <c r="K23">
        <v>155.98859531217701</v>
      </c>
      <c r="M23" s="12">
        <v>334.54602330087999</v>
      </c>
      <c r="O23">
        <v>117.923478484247</v>
      </c>
      <c r="Q23" s="12">
        <v>182.50497606054901</v>
      </c>
      <c r="R23" s="12">
        <v>172.69271816049999</v>
      </c>
      <c r="S23">
        <v>60.163181818181798</v>
      </c>
      <c r="U23" s="12">
        <v>40.737873565161799</v>
      </c>
      <c r="V23">
        <v>61.481480292122598</v>
      </c>
      <c r="X23" s="28">
        <f t="shared" si="0"/>
        <v>0.34518348580152619</v>
      </c>
      <c r="Y23" s="18"/>
      <c r="Z23" s="18"/>
      <c r="AA23" s="18"/>
    </row>
    <row r="24" spans="4:34" x14ac:dyDescent="0.35">
      <c r="E24">
        <f t="shared" si="2"/>
        <v>2035</v>
      </c>
      <c r="F24">
        <v>94.706800000000001</v>
      </c>
      <c r="H24">
        <v>84.876915999999994</v>
      </c>
      <c r="I24">
        <v>5.0255000000000001</v>
      </c>
      <c r="K24">
        <v>147.57403470136001</v>
      </c>
      <c r="M24">
        <v>363.85848655830898</v>
      </c>
      <c r="O24">
        <v>116.26498505753401</v>
      </c>
      <c r="Q24">
        <v>212.11737183017101</v>
      </c>
      <c r="R24">
        <v>188.60241699892799</v>
      </c>
      <c r="S24">
        <v>86.937772727272701</v>
      </c>
      <c r="U24">
        <v>52.5549780100948</v>
      </c>
      <c r="V24">
        <v>54.334213728122599</v>
      </c>
      <c r="X24" s="1">
        <f t="shared" si="0"/>
        <v>0.34127468136442124</v>
      </c>
      <c r="Y24" s="18"/>
      <c r="Z24" s="18"/>
      <c r="AA24" s="18"/>
    </row>
    <row r="25" spans="4:34" x14ac:dyDescent="0.35">
      <c r="D25" t="s">
        <v>60</v>
      </c>
      <c r="E25">
        <f>E19</f>
        <v>2025</v>
      </c>
      <c r="F25">
        <v>92.729566999999989</v>
      </c>
      <c r="G25">
        <v>3.6349999982261525</v>
      </c>
      <c r="H25">
        <v>80.639915977832516</v>
      </c>
      <c r="I25">
        <v>6.7501767898557921</v>
      </c>
      <c r="J25">
        <v>1.9309375545923761E-8</v>
      </c>
      <c r="K25">
        <v>168.43618691863762</v>
      </c>
      <c r="L25">
        <v>1.2418978265276093E-6</v>
      </c>
      <c r="M25">
        <v>260.42335991022219</v>
      </c>
      <c r="N25">
        <v>5.7698901911668654E-7</v>
      </c>
      <c r="O25">
        <v>179.1110168987791</v>
      </c>
      <c r="P25">
        <v>0</v>
      </c>
      <c r="Q25">
        <v>164.80636598828698</v>
      </c>
      <c r="R25">
        <v>142.42853971813042</v>
      </c>
      <c r="S25">
        <v>56.933423151818062</v>
      </c>
      <c r="T25">
        <v>1.1105215645072511E-6</v>
      </c>
      <c r="U25">
        <v>50.394700656850269</v>
      </c>
      <c r="X25" s="1">
        <f t="shared" si="0"/>
        <v>0.36436927510096573</v>
      </c>
      <c r="Y25" s="18"/>
      <c r="Z25" s="18"/>
      <c r="AA25" s="18"/>
    </row>
    <row r="26" spans="4:34" x14ac:dyDescent="0.35">
      <c r="E26">
        <f>E20</f>
        <v>2030</v>
      </c>
      <c r="F26">
        <v>92.729566999999989</v>
      </c>
      <c r="G26">
        <v>3.6349999985104562</v>
      </c>
      <c r="H26">
        <v>80.639915977832516</v>
      </c>
      <c r="I26">
        <v>6.8388518306217732</v>
      </c>
      <c r="J26">
        <v>5.7644002085719566E-8</v>
      </c>
      <c r="K26">
        <v>117.29434732651447</v>
      </c>
      <c r="L26">
        <v>2.0912189665239305E-6</v>
      </c>
      <c r="M26" s="12">
        <v>281.06605523238647</v>
      </c>
      <c r="N26">
        <v>1.9905657400393335E-6</v>
      </c>
      <c r="O26">
        <v>171.48285561078285</v>
      </c>
      <c r="P26">
        <v>0</v>
      </c>
      <c r="Q26" s="12">
        <v>184.12636757226241</v>
      </c>
      <c r="R26" s="12">
        <v>147.51129778015445</v>
      </c>
      <c r="S26">
        <v>78.904113759338003</v>
      </c>
      <c r="T26">
        <v>1.8584365547843236E-6</v>
      </c>
      <c r="U26" s="12">
        <v>52.528848426433129</v>
      </c>
      <c r="X26" s="28">
        <f t="shared" si="0"/>
        <v>0.37193032675118526</v>
      </c>
      <c r="Y26" s="18"/>
      <c r="Z26" s="18"/>
      <c r="AA26" s="18"/>
    </row>
    <row r="27" spans="4:34" x14ac:dyDescent="0.35">
      <c r="E27">
        <f>E21</f>
        <v>2035</v>
      </c>
      <c r="F27">
        <v>92.729566999999989</v>
      </c>
      <c r="G27">
        <v>3.6349999987951662</v>
      </c>
      <c r="H27">
        <v>80.639915977832516</v>
      </c>
      <c r="I27">
        <v>6.922877540579246</v>
      </c>
      <c r="J27">
        <v>0.55913508358823483</v>
      </c>
      <c r="K27">
        <v>99.383530149796997</v>
      </c>
      <c r="L27">
        <v>2.5928664772347205E-6</v>
      </c>
      <c r="M27">
        <v>335.12538743400125</v>
      </c>
      <c r="N27">
        <v>3.0769518352091593E-6</v>
      </c>
      <c r="O27">
        <v>155.96250743787201</v>
      </c>
      <c r="P27">
        <v>0</v>
      </c>
      <c r="Q27">
        <v>182.02775702012428</v>
      </c>
      <c r="R27">
        <v>148.81408177038017</v>
      </c>
      <c r="S27">
        <v>100.88394021978783</v>
      </c>
      <c r="T27">
        <v>2.2894266000360709E-6</v>
      </c>
      <c r="U27">
        <v>54.793957682024143</v>
      </c>
      <c r="X27" s="1">
        <f t="shared" si="0"/>
        <v>0.38929575328006122</v>
      </c>
      <c r="Y27" s="18"/>
      <c r="Z27" s="18"/>
      <c r="AA27" s="18"/>
    </row>
    <row r="28" spans="4:34" x14ac:dyDescent="0.35">
      <c r="D28" t="s">
        <v>61</v>
      </c>
      <c r="E28">
        <f t="shared" si="2"/>
        <v>2025</v>
      </c>
      <c r="F28">
        <v>96</v>
      </c>
      <c r="G28">
        <v>0</v>
      </c>
      <c r="H28">
        <v>84</v>
      </c>
      <c r="I28">
        <v>8.5</v>
      </c>
      <c r="J28">
        <v>0</v>
      </c>
      <c r="K28">
        <v>176</v>
      </c>
      <c r="L28">
        <v>0</v>
      </c>
      <c r="M28">
        <v>313</v>
      </c>
      <c r="N28">
        <v>0.5</v>
      </c>
      <c r="O28">
        <v>142.5</v>
      </c>
      <c r="P28">
        <v>0</v>
      </c>
      <c r="Q28">
        <v>209.5</v>
      </c>
      <c r="R28">
        <v>119</v>
      </c>
      <c r="S28">
        <v>72.5</v>
      </c>
      <c r="T28">
        <v>0</v>
      </c>
      <c r="U28">
        <v>28</v>
      </c>
      <c r="V28">
        <v>56.5</v>
      </c>
      <c r="X28" s="1">
        <f t="shared" si="0"/>
        <v>0.34915773353751917</v>
      </c>
      <c r="Y28" s="18"/>
      <c r="Z28" s="18"/>
      <c r="AA28" s="18"/>
    </row>
    <row r="29" spans="4:34" x14ac:dyDescent="0.35">
      <c r="E29">
        <f t="shared" si="2"/>
        <v>2030</v>
      </c>
      <c r="F29">
        <v>95</v>
      </c>
      <c r="G29">
        <v>0</v>
      </c>
      <c r="H29">
        <v>85</v>
      </c>
      <c r="I29">
        <v>8</v>
      </c>
      <c r="J29">
        <v>0</v>
      </c>
      <c r="K29">
        <v>120</v>
      </c>
      <c r="L29">
        <v>0</v>
      </c>
      <c r="M29" s="12">
        <v>359</v>
      </c>
      <c r="N29">
        <v>1</v>
      </c>
      <c r="O29">
        <v>143</v>
      </c>
      <c r="P29">
        <v>0</v>
      </c>
      <c r="Q29" s="12">
        <v>293</v>
      </c>
      <c r="R29" s="12">
        <v>260</v>
      </c>
      <c r="S29">
        <v>100</v>
      </c>
      <c r="T29">
        <v>0</v>
      </c>
      <c r="U29" s="12">
        <v>48</v>
      </c>
      <c r="V29">
        <v>18</v>
      </c>
      <c r="X29" s="28">
        <f t="shared" si="0"/>
        <v>0.32875816993464052</v>
      </c>
      <c r="Y29" s="18"/>
      <c r="Z29" s="18"/>
      <c r="AA29" s="18"/>
    </row>
    <row r="30" spans="4:34" x14ac:dyDescent="0.35">
      <c r="E30">
        <f t="shared" si="2"/>
        <v>2035</v>
      </c>
      <c r="F30">
        <v>94</v>
      </c>
      <c r="G30">
        <v>0</v>
      </c>
      <c r="H30">
        <v>85</v>
      </c>
      <c r="I30">
        <v>8</v>
      </c>
      <c r="J30">
        <v>0</v>
      </c>
      <c r="K30">
        <v>102</v>
      </c>
      <c r="L30">
        <v>0</v>
      </c>
      <c r="M30">
        <v>366</v>
      </c>
      <c r="N30">
        <v>1</v>
      </c>
      <c r="O30">
        <v>140</v>
      </c>
      <c r="P30">
        <v>0</v>
      </c>
      <c r="Q30">
        <v>374</v>
      </c>
      <c r="R30">
        <v>458</v>
      </c>
      <c r="S30">
        <v>131</v>
      </c>
      <c r="T30">
        <v>0</v>
      </c>
      <c r="U30">
        <v>135</v>
      </c>
      <c r="V30">
        <v>9</v>
      </c>
      <c r="X30" s="1">
        <f t="shared" si="0"/>
        <v>0.26642143983184446</v>
      </c>
      <c r="Y30" s="18"/>
      <c r="Z30" s="18"/>
      <c r="AA30" s="18"/>
    </row>
    <row r="31" spans="4:34" x14ac:dyDescent="0.35">
      <c r="X31" s="18"/>
      <c r="Y31" s="18"/>
    </row>
    <row r="32" spans="4:34" x14ac:dyDescent="0.35">
      <c r="X32" s="18"/>
      <c r="Y32" s="18"/>
    </row>
    <row r="33" spans="1:25" x14ac:dyDescent="0.35">
      <c r="X33" s="1"/>
      <c r="Y33" s="1"/>
    </row>
    <row r="34" spans="1:25" x14ac:dyDescent="0.35">
      <c r="X34" s="1"/>
      <c r="Y34" s="1"/>
    </row>
    <row r="38" spans="1:25" x14ac:dyDescent="0.35">
      <c r="A38" s="17"/>
    </row>
    <row r="39" spans="1:25" x14ac:dyDescent="0.35">
      <c r="A39" s="17"/>
    </row>
    <row r="40" spans="1:25" x14ac:dyDescent="0.35">
      <c r="A40" s="17"/>
    </row>
    <row r="42" spans="1:25" x14ac:dyDescent="0.35">
      <c r="A42" s="17"/>
    </row>
    <row r="43" spans="1:25" x14ac:dyDescent="0.35">
      <c r="A43" s="17"/>
    </row>
    <row r="44" spans="1:25" x14ac:dyDescent="0.35">
      <c r="A44" s="17"/>
    </row>
    <row r="45" spans="1:25" x14ac:dyDescent="0.35">
      <c r="A45" s="17"/>
    </row>
    <row r="63" spans="1:22" x14ac:dyDescent="0.35">
      <c r="A63" t="s">
        <v>63</v>
      </c>
    </row>
    <row r="64" spans="1:22" x14ac:dyDescent="0.35">
      <c r="F64" t="s">
        <v>0</v>
      </c>
      <c r="G64" t="s">
        <v>1</v>
      </c>
      <c r="H64" t="s">
        <v>2</v>
      </c>
      <c r="I64" t="s">
        <v>3</v>
      </c>
      <c r="J64" t="s">
        <v>4</v>
      </c>
      <c r="K64" t="s">
        <v>5</v>
      </c>
      <c r="L64" t="s">
        <v>6</v>
      </c>
      <c r="M64" t="s">
        <v>7</v>
      </c>
      <c r="N64" t="s">
        <v>8</v>
      </c>
      <c r="O64" t="s">
        <v>9</v>
      </c>
      <c r="P64" t="s">
        <v>10</v>
      </c>
      <c r="Q64" t="s">
        <v>11</v>
      </c>
      <c r="R64" t="s">
        <v>12</v>
      </c>
      <c r="S64" t="s">
        <v>13</v>
      </c>
      <c r="T64" t="s">
        <v>14</v>
      </c>
      <c r="U64" t="s">
        <v>15</v>
      </c>
      <c r="V64" t="s">
        <v>46</v>
      </c>
    </row>
    <row r="65" spans="4:22" x14ac:dyDescent="0.35">
      <c r="D65" t="s">
        <v>56</v>
      </c>
      <c r="E65">
        <v>2025</v>
      </c>
      <c r="F65">
        <f t="shared" ref="F65:V69" si="3">F4-F$3</f>
        <v>-1.8810000000000002</v>
      </c>
      <c r="G65">
        <f t="shared" si="3"/>
        <v>3</v>
      </c>
      <c r="H65">
        <f t="shared" si="3"/>
        <v>-0.17900000000000205</v>
      </c>
      <c r="I65">
        <f t="shared" si="3"/>
        <v>-41.984999999999999</v>
      </c>
      <c r="J65">
        <f t="shared" si="3"/>
        <v>0</v>
      </c>
      <c r="K65">
        <f t="shared" si="3"/>
        <v>-44.858000000000004</v>
      </c>
      <c r="L65">
        <f t="shared" si="3"/>
        <v>0</v>
      </c>
      <c r="M65">
        <f t="shared" si="3"/>
        <v>56.389999999999986</v>
      </c>
      <c r="N65">
        <f t="shared" si="3"/>
        <v>0</v>
      </c>
      <c r="O65">
        <f t="shared" si="3"/>
        <v>-78.450999999999993</v>
      </c>
      <c r="P65">
        <f t="shared" si="3"/>
        <v>0</v>
      </c>
      <c r="Q65">
        <f t="shared" si="3"/>
        <v>-6.0270000000000152</v>
      </c>
      <c r="R65">
        <f t="shared" si="3"/>
        <v>57.070999999999998</v>
      </c>
      <c r="S65">
        <f t="shared" si="3"/>
        <v>23.497999999999998</v>
      </c>
      <c r="T65">
        <f t="shared" si="3"/>
        <v>0</v>
      </c>
      <c r="U65">
        <f t="shared" si="3"/>
        <v>-17.776000000000003</v>
      </c>
      <c r="V65">
        <f t="shared" si="3"/>
        <v>28.233000000000001</v>
      </c>
    </row>
    <row r="66" spans="4:22" x14ac:dyDescent="0.35">
      <c r="E66">
        <v>2030</v>
      </c>
      <c r="F66">
        <f t="shared" si="3"/>
        <v>-12.881</v>
      </c>
      <c r="G66">
        <f t="shared" si="3"/>
        <v>3</v>
      </c>
      <c r="H66">
        <f t="shared" si="3"/>
        <v>-0.81199999999999761</v>
      </c>
      <c r="I66">
        <f t="shared" si="3"/>
        <v>-41.894999999999996</v>
      </c>
      <c r="J66">
        <f t="shared" si="3"/>
        <v>0</v>
      </c>
      <c r="K66">
        <f t="shared" si="3"/>
        <v>-86.937999999999988</v>
      </c>
      <c r="L66">
        <f t="shared" si="3"/>
        <v>0</v>
      </c>
      <c r="M66">
        <f t="shared" si="3"/>
        <v>51.241999999999962</v>
      </c>
      <c r="N66">
        <f t="shared" si="3"/>
        <v>0</v>
      </c>
      <c r="O66">
        <f t="shared" si="3"/>
        <v>-32.850999999999999</v>
      </c>
      <c r="P66">
        <f t="shared" si="3"/>
        <v>0</v>
      </c>
      <c r="Q66">
        <f t="shared" si="3"/>
        <v>52.042999999999978</v>
      </c>
      <c r="R66">
        <f t="shared" si="3"/>
        <v>135.67699999999999</v>
      </c>
      <c r="S66">
        <f t="shared" si="3"/>
        <v>38.046999999999997</v>
      </c>
      <c r="T66">
        <f t="shared" si="3"/>
        <v>0</v>
      </c>
      <c r="U66">
        <f t="shared" si="3"/>
        <v>-12.770000000000001</v>
      </c>
      <c r="V66">
        <f t="shared" si="3"/>
        <v>28.481000000000002</v>
      </c>
    </row>
    <row r="67" spans="4:22" x14ac:dyDescent="0.35">
      <c r="E67">
        <v>2035</v>
      </c>
      <c r="F67">
        <f t="shared" si="3"/>
        <v>-19.881</v>
      </c>
      <c r="G67">
        <f t="shared" si="3"/>
        <v>3</v>
      </c>
      <c r="H67">
        <f t="shared" si="3"/>
        <v>-0.82699999999999818</v>
      </c>
      <c r="I67">
        <f t="shared" si="3"/>
        <v>-41.894999999999996</v>
      </c>
      <c r="J67">
        <f t="shared" si="3"/>
        <v>0</v>
      </c>
      <c r="K67">
        <f t="shared" si="3"/>
        <v>-95.353999999999999</v>
      </c>
      <c r="L67">
        <f t="shared" si="3"/>
        <v>0</v>
      </c>
      <c r="M67">
        <f t="shared" si="3"/>
        <v>49.993999999999971</v>
      </c>
      <c r="N67">
        <f t="shared" si="3"/>
        <v>0</v>
      </c>
      <c r="O67">
        <f t="shared" si="3"/>
        <v>-0.75100000000000477</v>
      </c>
      <c r="P67">
        <f t="shared" si="3"/>
        <v>0</v>
      </c>
      <c r="Q67">
        <f t="shared" si="3"/>
        <v>93.033000000000015</v>
      </c>
      <c r="R67">
        <f t="shared" si="3"/>
        <v>211.84100000000001</v>
      </c>
      <c r="S67">
        <f t="shared" si="3"/>
        <v>51.867000000000004</v>
      </c>
      <c r="T67">
        <f t="shared" si="3"/>
        <v>0</v>
      </c>
      <c r="U67">
        <f t="shared" si="3"/>
        <v>-9.240000000000002</v>
      </c>
      <c r="V67">
        <f t="shared" si="3"/>
        <v>28.620999999999999</v>
      </c>
    </row>
    <row r="68" spans="4:22" x14ac:dyDescent="0.35">
      <c r="D68" t="s">
        <v>98</v>
      </c>
      <c r="E68">
        <f>E65</f>
        <v>2025</v>
      </c>
      <c r="F68">
        <f t="shared" si="3"/>
        <v>4.7557515805520012</v>
      </c>
      <c r="G68">
        <f t="shared" si="3"/>
        <v>0</v>
      </c>
      <c r="H68">
        <f t="shared" si="3"/>
        <v>29.741653116905994</v>
      </c>
      <c r="I68">
        <f t="shared" si="3"/>
        <v>-28.129441655945101</v>
      </c>
      <c r="J68">
        <f t="shared" si="3"/>
        <v>0</v>
      </c>
      <c r="K68">
        <f t="shared" si="3"/>
        <v>21.903937419327008</v>
      </c>
      <c r="L68">
        <f t="shared" si="3"/>
        <v>0</v>
      </c>
      <c r="M68">
        <f t="shared" si="3"/>
        <v>138.63974660150842</v>
      </c>
      <c r="N68">
        <f t="shared" si="3"/>
        <v>0.17159150482781599</v>
      </c>
      <c r="O68">
        <f t="shared" si="3"/>
        <v>-10.384566451125579</v>
      </c>
      <c r="P68">
        <f t="shared" si="3"/>
        <v>0</v>
      </c>
      <c r="Q68">
        <f t="shared" si="3"/>
        <v>10.229199999999992</v>
      </c>
      <c r="R68">
        <f t="shared" si="3"/>
        <v>126.56984431842798</v>
      </c>
      <c r="S68">
        <f t="shared" si="3"/>
        <v>-20.368744318427986</v>
      </c>
      <c r="T68">
        <f t="shared" si="3"/>
        <v>0</v>
      </c>
      <c r="U68">
        <f t="shared" si="3"/>
        <v>-24.893520333483814</v>
      </c>
      <c r="V68">
        <f t="shared" si="3"/>
        <v>6.0567118555990298</v>
      </c>
    </row>
    <row r="69" spans="4:22" x14ac:dyDescent="0.35">
      <c r="E69">
        <f t="shared" ref="E69:E70" si="4">E66</f>
        <v>2030</v>
      </c>
      <c r="F69">
        <f t="shared" si="3"/>
        <v>5.1540756999820019</v>
      </c>
      <c r="G69">
        <f t="shared" si="3"/>
        <v>0</v>
      </c>
      <c r="H69">
        <f t="shared" si="3"/>
        <v>29.696313447761</v>
      </c>
      <c r="I69">
        <f t="shared" si="3"/>
        <v>-27.677528161452301</v>
      </c>
      <c r="J69">
        <f t="shared" si="3"/>
        <v>0</v>
      </c>
      <c r="K69">
        <f t="shared" si="3"/>
        <v>12.911020744254017</v>
      </c>
      <c r="L69">
        <f t="shared" si="3"/>
        <v>0</v>
      </c>
      <c r="M69">
        <f t="shared" si="3"/>
        <v>120.92495577686122</v>
      </c>
      <c r="N69">
        <f t="shared" si="3"/>
        <v>0.25269491822837398</v>
      </c>
      <c r="O69">
        <f t="shared" si="3"/>
        <v>-18.913910181511255</v>
      </c>
      <c r="P69">
        <f t="shared" si="3"/>
        <v>0</v>
      </c>
      <c r="Q69">
        <f t="shared" si="3"/>
        <v>58.559100000000001</v>
      </c>
      <c r="R69">
        <f t="shared" si="3"/>
        <v>237.09228891942968</v>
      </c>
      <c r="S69">
        <f t="shared" si="3"/>
        <v>-3.1235889194296398</v>
      </c>
      <c r="T69">
        <f t="shared" si="3"/>
        <v>0</v>
      </c>
      <c r="U69">
        <f t="shared" si="3"/>
        <v>-21.54387139846148</v>
      </c>
      <c r="V69">
        <f t="shared" si="3"/>
        <v>7.5406811435237104</v>
      </c>
    </row>
    <row r="70" spans="4:22" x14ac:dyDescent="0.35">
      <c r="E70">
        <f t="shared" si="4"/>
        <v>2035</v>
      </c>
    </row>
    <row r="71" spans="4:22" x14ac:dyDescent="0.35">
      <c r="D71" t="s">
        <v>67</v>
      </c>
      <c r="E71">
        <f>E65</f>
        <v>2025</v>
      </c>
      <c r="F71">
        <f t="shared" ref="F71:V85" si="5">F10-F$3</f>
        <v>0.69891048540323197</v>
      </c>
      <c r="G71" t="e">
        <f t="shared" si="5"/>
        <v>#VALUE!</v>
      </c>
      <c r="H71">
        <f t="shared" si="5"/>
        <v>-0.92914100000000133</v>
      </c>
      <c r="I71">
        <f t="shared" si="5"/>
        <v>-36.059640000000002</v>
      </c>
      <c r="J71" t="e">
        <f t="shared" si="5"/>
        <v>#VALUE!</v>
      </c>
      <c r="K71">
        <f t="shared" si="5"/>
        <v>-40.164705885497057</v>
      </c>
      <c r="L71">
        <f t="shared" si="5"/>
        <v>0</v>
      </c>
      <c r="M71">
        <f t="shared" si="5"/>
        <v>9.0218177833676805</v>
      </c>
      <c r="N71">
        <f t="shared" si="5"/>
        <v>0</v>
      </c>
      <c r="O71">
        <f t="shared" si="5"/>
        <v>25.753118978788933</v>
      </c>
      <c r="P71" t="e">
        <f t="shared" si="5"/>
        <v>#VALUE!</v>
      </c>
      <c r="Q71">
        <f t="shared" si="5"/>
        <v>88.234759836512012</v>
      </c>
      <c r="R71">
        <f t="shared" si="5"/>
        <v>111.17321867448121</v>
      </c>
      <c r="S71" t="e">
        <f t="shared" si="5"/>
        <v>#VALUE!</v>
      </c>
      <c r="T71" t="e">
        <f t="shared" si="5"/>
        <v>#VALUE!</v>
      </c>
      <c r="U71">
        <f t="shared" si="5"/>
        <v>3.4118220100264551</v>
      </c>
      <c r="V71">
        <f t="shared" si="5"/>
        <v>29.962870566003026</v>
      </c>
    </row>
    <row r="72" spans="4:22" x14ac:dyDescent="0.35">
      <c r="E72">
        <f>E66</f>
        <v>2030</v>
      </c>
      <c r="F72">
        <f t="shared" si="5"/>
        <v>-5.598389514596775</v>
      </c>
      <c r="G72" t="e">
        <f t="shared" si="5"/>
        <v>#VALUE!</v>
      </c>
      <c r="H72">
        <f t="shared" si="5"/>
        <v>-0.92514100000001065</v>
      </c>
      <c r="I72">
        <f t="shared" si="5"/>
        <v>-36.059640000000002</v>
      </c>
      <c r="J72" t="e">
        <f t="shared" si="5"/>
        <v>#VALUE!</v>
      </c>
      <c r="K72">
        <f t="shared" si="5"/>
        <v>-52.849805885497034</v>
      </c>
      <c r="L72">
        <f t="shared" si="5"/>
        <v>0</v>
      </c>
      <c r="M72">
        <f t="shared" si="5"/>
        <v>10.932014637489999</v>
      </c>
      <c r="N72">
        <f t="shared" si="5"/>
        <v>0</v>
      </c>
      <c r="O72">
        <f t="shared" si="5"/>
        <v>21.91613755646776</v>
      </c>
      <c r="P72" t="e">
        <f t="shared" si="5"/>
        <v>#VALUE!</v>
      </c>
      <c r="Q72">
        <f t="shared" si="5"/>
        <v>108.24107981148086</v>
      </c>
      <c r="R72">
        <f t="shared" si="5"/>
        <v>174.1380318396605</v>
      </c>
      <c r="S72" t="e">
        <f t="shared" si="5"/>
        <v>#VALUE!</v>
      </c>
      <c r="T72" t="e">
        <f t="shared" si="5"/>
        <v>#VALUE!</v>
      </c>
      <c r="U72">
        <f t="shared" si="5"/>
        <v>7.0218219861845945</v>
      </c>
      <c r="V72">
        <f t="shared" si="5"/>
        <v>29.256523848241148</v>
      </c>
    </row>
    <row r="73" spans="4:22" x14ac:dyDescent="0.35">
      <c r="E73">
        <f>E67</f>
        <v>2035</v>
      </c>
      <c r="F73">
        <f t="shared" si="5"/>
        <v>-24.391089514596757</v>
      </c>
      <c r="G73" t="e">
        <f t="shared" si="5"/>
        <v>#VALUE!</v>
      </c>
      <c r="H73">
        <f t="shared" si="5"/>
        <v>-0.92514100000001065</v>
      </c>
      <c r="I73">
        <f t="shared" si="5"/>
        <v>-36.059640000000002</v>
      </c>
      <c r="J73" t="e">
        <f t="shared" si="5"/>
        <v>#VALUE!</v>
      </c>
      <c r="K73">
        <f t="shared" si="5"/>
        <v>-55.887595410447545</v>
      </c>
      <c r="L73">
        <f t="shared" si="5"/>
        <v>0</v>
      </c>
      <c r="M73">
        <f t="shared" si="5"/>
        <v>14.468551164693963</v>
      </c>
      <c r="N73">
        <f t="shared" si="5"/>
        <v>0</v>
      </c>
      <c r="O73">
        <f t="shared" si="5"/>
        <v>22.93141393488483</v>
      </c>
      <c r="P73" t="e">
        <f t="shared" si="5"/>
        <v>#VALUE!</v>
      </c>
      <c r="Q73">
        <f t="shared" si="5"/>
        <v>176.98639349453117</v>
      </c>
      <c r="R73">
        <f t="shared" si="5"/>
        <v>255.12250300834569</v>
      </c>
      <c r="S73" t="e">
        <f t="shared" si="5"/>
        <v>#VALUE!</v>
      </c>
      <c r="T73" t="e">
        <f t="shared" si="5"/>
        <v>#VALUE!</v>
      </c>
      <c r="U73">
        <f t="shared" si="5"/>
        <v>7.2759219053500352</v>
      </c>
      <c r="V73">
        <f t="shared" si="5"/>
        <v>29.256523848241148</v>
      </c>
    </row>
    <row r="74" spans="4:22" x14ac:dyDescent="0.35">
      <c r="D74" t="s">
        <v>57</v>
      </c>
      <c r="E74">
        <f t="shared" ref="E74:E91" si="6">E71</f>
        <v>2025</v>
      </c>
      <c r="F74">
        <f t="shared" si="5"/>
        <v>-4.5963999999999174</v>
      </c>
      <c r="G74">
        <f t="shared" si="5"/>
        <v>0</v>
      </c>
      <c r="H74">
        <f t="shared" si="5"/>
        <v>24.628441827000017</v>
      </c>
      <c r="I74">
        <f t="shared" si="5"/>
        <v>-40.962891999999997</v>
      </c>
      <c r="J74">
        <f t="shared" si="5"/>
        <v>0</v>
      </c>
      <c r="K74">
        <f t="shared" si="5"/>
        <v>-104.9707286355019</v>
      </c>
      <c r="L74">
        <f t="shared" si="5"/>
        <v>2.4029110530000004</v>
      </c>
      <c r="M74">
        <f t="shared" si="5"/>
        <v>25.104315802999565</v>
      </c>
      <c r="N74">
        <f t="shared" si="5"/>
        <v>0</v>
      </c>
      <c r="O74">
        <f t="shared" si="5"/>
        <v>-10.936122157</v>
      </c>
      <c r="P74">
        <f t="shared" si="5"/>
        <v>0</v>
      </c>
      <c r="Q74">
        <f t="shared" si="5"/>
        <v>23.742317000999975</v>
      </c>
      <c r="R74">
        <f t="shared" si="5"/>
        <v>73.52337568658993</v>
      </c>
      <c r="S74">
        <f t="shared" si="5"/>
        <v>-33</v>
      </c>
      <c r="T74">
        <f t="shared" si="5"/>
        <v>0</v>
      </c>
      <c r="U74">
        <f t="shared" si="5"/>
        <v>-2.2939039999947397E-3</v>
      </c>
      <c r="V74">
        <f t="shared" si="5"/>
        <v>0</v>
      </c>
    </row>
    <row r="75" spans="4:22" x14ac:dyDescent="0.35">
      <c r="E75">
        <f t="shared" si="6"/>
        <v>2030</v>
      </c>
      <c r="F75">
        <f t="shared" si="5"/>
        <v>-32.144230404999988</v>
      </c>
      <c r="G75">
        <f t="shared" si="5"/>
        <v>0</v>
      </c>
      <c r="H75">
        <f t="shared" si="5"/>
        <v>25.881787000000017</v>
      </c>
      <c r="I75">
        <f t="shared" si="5"/>
        <v>-40.870392000000002</v>
      </c>
      <c r="J75">
        <f t="shared" si="5"/>
        <v>0</v>
      </c>
      <c r="K75">
        <f t="shared" si="5"/>
        <v>-125.09906332450187</v>
      </c>
      <c r="L75">
        <f t="shared" si="5"/>
        <v>2.4029110530000004</v>
      </c>
      <c r="M75">
        <f t="shared" si="5"/>
        <v>69.489334087999623</v>
      </c>
      <c r="N75">
        <f t="shared" si="5"/>
        <v>0</v>
      </c>
      <c r="O75">
        <f t="shared" si="5"/>
        <v>-11.578186493999993</v>
      </c>
      <c r="P75">
        <f t="shared" si="5"/>
        <v>0</v>
      </c>
      <c r="Q75">
        <f t="shared" si="5"/>
        <v>51.470771073999913</v>
      </c>
      <c r="R75">
        <f t="shared" si="5"/>
        <v>85.380998440589963</v>
      </c>
      <c r="S75">
        <f t="shared" si="5"/>
        <v>-33</v>
      </c>
      <c r="T75">
        <f t="shared" si="5"/>
        <v>0</v>
      </c>
      <c r="U75">
        <f t="shared" si="5"/>
        <v>6.8132107990000002</v>
      </c>
      <c r="V75">
        <f t="shared" si="5"/>
        <v>0</v>
      </c>
    </row>
    <row r="76" spans="4:22" x14ac:dyDescent="0.35">
      <c r="E76">
        <f t="shared" si="6"/>
        <v>2035</v>
      </c>
      <c r="F76">
        <f t="shared" si="5"/>
        <v>-87.043853823999996</v>
      </c>
      <c r="G76">
        <f t="shared" si="5"/>
        <v>0</v>
      </c>
      <c r="H76">
        <f t="shared" si="5"/>
        <v>25.880387000000013</v>
      </c>
      <c r="I76">
        <f t="shared" si="5"/>
        <v>-40.783892000000002</v>
      </c>
      <c r="J76">
        <f t="shared" si="5"/>
        <v>0</v>
      </c>
      <c r="K76">
        <f t="shared" si="5"/>
        <v>-141.11612299850191</v>
      </c>
      <c r="L76">
        <f t="shared" si="5"/>
        <v>2.4029110530000004</v>
      </c>
      <c r="M76">
        <f t="shared" si="5"/>
        <v>97.212420749999637</v>
      </c>
      <c r="N76">
        <f t="shared" si="5"/>
        <v>0</v>
      </c>
      <c r="O76">
        <f t="shared" si="5"/>
        <v>-11.362670542999979</v>
      </c>
      <c r="P76">
        <f t="shared" si="5"/>
        <v>0</v>
      </c>
      <c r="Q76">
        <f t="shared" si="5"/>
        <v>106.17560959999992</v>
      </c>
      <c r="R76">
        <f t="shared" si="5"/>
        <v>183.34013308658996</v>
      </c>
      <c r="S76">
        <f t="shared" si="5"/>
        <v>-33</v>
      </c>
      <c r="T76">
        <f t="shared" si="5"/>
        <v>0</v>
      </c>
      <c r="U76">
        <f t="shared" si="5"/>
        <v>53.092523699000012</v>
      </c>
      <c r="V76">
        <f t="shared" si="5"/>
        <v>0</v>
      </c>
    </row>
    <row r="77" spans="4:22" x14ac:dyDescent="0.35">
      <c r="D77" t="s">
        <v>58</v>
      </c>
      <c r="E77">
        <f t="shared" si="6"/>
        <v>2025</v>
      </c>
      <c r="F77">
        <f t="shared" si="5"/>
        <v>1.4200000000000017</v>
      </c>
      <c r="G77">
        <f t="shared" si="5"/>
        <v>0</v>
      </c>
      <c r="H77">
        <f t="shared" si="5"/>
        <v>-1.1800000000000068</v>
      </c>
      <c r="I77">
        <f t="shared" si="5"/>
        <v>-33.950000000000003</v>
      </c>
      <c r="J77">
        <f t="shared" si="5"/>
        <v>0</v>
      </c>
      <c r="K77">
        <f t="shared" si="5"/>
        <v>-37.199999999999989</v>
      </c>
      <c r="L77">
        <f t="shared" si="5"/>
        <v>0</v>
      </c>
      <c r="M77">
        <f t="shared" si="5"/>
        <v>190.22999999999996</v>
      </c>
      <c r="N77">
        <f t="shared" si="5"/>
        <v>0</v>
      </c>
      <c r="O77" t="e">
        <f t="shared" si="5"/>
        <v>#VALUE!</v>
      </c>
      <c r="P77">
        <f t="shared" si="5"/>
        <v>0</v>
      </c>
      <c r="Q77">
        <f t="shared" si="5"/>
        <v>20.860000000000014</v>
      </c>
      <c r="R77">
        <f t="shared" si="5"/>
        <v>137.80000000000001</v>
      </c>
      <c r="S77">
        <f t="shared" si="5"/>
        <v>-33</v>
      </c>
      <c r="T77">
        <f t="shared" si="5"/>
        <v>0</v>
      </c>
      <c r="U77">
        <f t="shared" si="5"/>
        <v>10.819999999999997</v>
      </c>
      <c r="V77">
        <f t="shared" si="5"/>
        <v>3.01</v>
      </c>
    </row>
    <row r="78" spans="4:22" x14ac:dyDescent="0.35">
      <c r="E78">
        <f t="shared" si="6"/>
        <v>2030</v>
      </c>
      <c r="F78">
        <f t="shared" si="5"/>
        <v>0.32999999999999829</v>
      </c>
      <c r="G78">
        <f t="shared" si="5"/>
        <v>0</v>
      </c>
      <c r="H78">
        <f t="shared" si="5"/>
        <v>-1.1800000000000068</v>
      </c>
      <c r="I78">
        <f t="shared" si="5"/>
        <v>-33.950000000000003</v>
      </c>
      <c r="J78">
        <f t="shared" si="5"/>
        <v>0</v>
      </c>
      <c r="K78">
        <f t="shared" si="5"/>
        <v>-53.31</v>
      </c>
      <c r="L78">
        <f t="shared" si="5"/>
        <v>0</v>
      </c>
      <c r="M78">
        <f t="shared" si="5"/>
        <v>151.64999999999998</v>
      </c>
      <c r="N78">
        <f t="shared" si="5"/>
        <v>0</v>
      </c>
      <c r="O78" t="e">
        <f t="shared" si="5"/>
        <v>#VALUE!</v>
      </c>
      <c r="P78">
        <f t="shared" si="5"/>
        <v>0</v>
      </c>
      <c r="Q78">
        <f t="shared" si="5"/>
        <v>30.28</v>
      </c>
      <c r="R78">
        <f t="shared" si="5"/>
        <v>150.23000000000002</v>
      </c>
      <c r="S78">
        <f t="shared" si="5"/>
        <v>-33</v>
      </c>
      <c r="T78">
        <f t="shared" si="5"/>
        <v>0</v>
      </c>
      <c r="U78">
        <f t="shared" si="5"/>
        <v>13.440000000000001</v>
      </c>
      <c r="V78">
        <f t="shared" si="5"/>
        <v>7.22</v>
      </c>
    </row>
    <row r="79" spans="4:22" x14ac:dyDescent="0.35">
      <c r="E79">
        <f t="shared" si="6"/>
        <v>2035</v>
      </c>
      <c r="F79">
        <f t="shared" si="5"/>
        <v>0.32999999999999829</v>
      </c>
      <c r="G79">
        <f t="shared" si="5"/>
        <v>0</v>
      </c>
      <c r="H79">
        <f t="shared" si="5"/>
        <v>-1.1800000000000068</v>
      </c>
      <c r="I79">
        <f t="shared" si="5"/>
        <v>-33.950000000000003</v>
      </c>
      <c r="J79">
        <f t="shared" si="5"/>
        <v>0</v>
      </c>
      <c r="K79">
        <f t="shared" si="5"/>
        <v>-74.680000000000007</v>
      </c>
      <c r="L79">
        <f t="shared" si="5"/>
        <v>0</v>
      </c>
      <c r="M79">
        <f t="shared" si="5"/>
        <v>141.91999999999996</v>
      </c>
      <c r="N79">
        <f t="shared" si="5"/>
        <v>0</v>
      </c>
      <c r="O79" t="e">
        <f t="shared" si="5"/>
        <v>#VALUE!</v>
      </c>
      <c r="P79">
        <f t="shared" si="5"/>
        <v>0</v>
      </c>
      <c r="Q79">
        <f t="shared" si="5"/>
        <v>34.47999999999999</v>
      </c>
      <c r="R79">
        <f t="shared" si="5"/>
        <v>162.68</v>
      </c>
      <c r="S79">
        <f t="shared" si="5"/>
        <v>-33</v>
      </c>
      <c r="T79">
        <f t="shared" si="5"/>
        <v>0</v>
      </c>
      <c r="U79">
        <f t="shared" si="5"/>
        <v>15.55</v>
      </c>
      <c r="V79">
        <f t="shared" si="5"/>
        <v>7.22</v>
      </c>
    </row>
    <row r="80" spans="4:22" x14ac:dyDescent="0.35">
      <c r="D80" t="s">
        <v>59</v>
      </c>
      <c r="E80">
        <f t="shared" si="6"/>
        <v>2025</v>
      </c>
      <c r="F80">
        <f t="shared" si="5"/>
        <v>0.51873799999999903</v>
      </c>
      <c r="G80">
        <f t="shared" si="5"/>
        <v>0</v>
      </c>
      <c r="H80">
        <f t="shared" si="5"/>
        <v>-0.64125099999999691</v>
      </c>
      <c r="I80">
        <f t="shared" si="5"/>
        <v>-37.852344000000002</v>
      </c>
      <c r="J80">
        <f t="shared" si="5"/>
        <v>0</v>
      </c>
      <c r="K80">
        <f t="shared" si="5"/>
        <v>-47.399193999999994</v>
      </c>
      <c r="L80">
        <f t="shared" si="5"/>
        <v>0</v>
      </c>
      <c r="M80">
        <f t="shared" si="5"/>
        <v>17.59653499999996</v>
      </c>
      <c r="N80">
        <f t="shared" si="5"/>
        <v>0</v>
      </c>
      <c r="O80">
        <f t="shared" si="5"/>
        <v>28.283929999999998</v>
      </c>
      <c r="P80">
        <f t="shared" si="5"/>
        <v>0</v>
      </c>
      <c r="Q80">
        <f t="shared" si="5"/>
        <v>52.844752</v>
      </c>
      <c r="R80">
        <f t="shared" si="5"/>
        <v>152.651712</v>
      </c>
      <c r="S80">
        <f t="shared" si="5"/>
        <v>26.733021000000001</v>
      </c>
      <c r="T80">
        <f t="shared" si="5"/>
        <v>0</v>
      </c>
      <c r="U80">
        <f t="shared" si="5"/>
        <v>8.4591969999999996</v>
      </c>
      <c r="V80">
        <f t="shared" si="5"/>
        <v>0.26036799999999999</v>
      </c>
    </row>
    <row r="81" spans="4:22" x14ac:dyDescent="0.35">
      <c r="E81">
        <f t="shared" si="6"/>
        <v>2030</v>
      </c>
      <c r="F81">
        <f t="shared" si="5"/>
        <v>-12.885254000000003</v>
      </c>
      <c r="G81">
        <f t="shared" si="5"/>
        <v>0</v>
      </c>
      <c r="H81">
        <f t="shared" si="5"/>
        <v>-0.66085099999999386</v>
      </c>
      <c r="I81">
        <f t="shared" si="5"/>
        <v>-36.857302000000004</v>
      </c>
      <c r="J81">
        <f t="shared" si="5"/>
        <v>0</v>
      </c>
      <c r="K81">
        <f t="shared" si="5"/>
        <v>-107.61728799999999</v>
      </c>
      <c r="L81">
        <f t="shared" si="5"/>
        <v>0</v>
      </c>
      <c r="M81">
        <f t="shared" si="5"/>
        <v>49.078260999999941</v>
      </c>
      <c r="N81">
        <f t="shared" si="5"/>
        <v>0.206371</v>
      </c>
      <c r="O81">
        <f t="shared" si="5"/>
        <v>60.600336999999968</v>
      </c>
      <c r="P81">
        <f t="shared" si="5"/>
        <v>0</v>
      </c>
      <c r="Q81">
        <f t="shared" si="5"/>
        <v>74.309742</v>
      </c>
      <c r="R81">
        <f t="shared" si="5"/>
        <v>187.04043799999999</v>
      </c>
      <c r="S81">
        <f t="shared" si="5"/>
        <v>75.440376000000001</v>
      </c>
      <c r="T81">
        <f t="shared" si="5"/>
        <v>0</v>
      </c>
      <c r="U81">
        <f t="shared" si="5"/>
        <v>12.633932999999995</v>
      </c>
      <c r="V81">
        <f t="shared" si="5"/>
        <v>0.26036799999999999</v>
      </c>
    </row>
    <row r="82" spans="4:22" x14ac:dyDescent="0.35">
      <c r="E82">
        <f t="shared" si="6"/>
        <v>2035</v>
      </c>
      <c r="F82">
        <f t="shared" si="5"/>
        <v>-19.618285999999998</v>
      </c>
      <c r="G82">
        <f t="shared" si="5"/>
        <v>0</v>
      </c>
      <c r="H82">
        <f t="shared" si="5"/>
        <v>-0.66085099999999386</v>
      </c>
      <c r="I82">
        <f t="shared" si="5"/>
        <v>-35.814746999999997</v>
      </c>
      <c r="J82">
        <f t="shared" si="5"/>
        <v>0</v>
      </c>
      <c r="K82">
        <f t="shared" si="5"/>
        <v>-118.747491</v>
      </c>
      <c r="L82">
        <f t="shared" si="5"/>
        <v>0</v>
      </c>
      <c r="M82">
        <f t="shared" si="5"/>
        <v>69.639478999999994</v>
      </c>
      <c r="N82">
        <f t="shared" si="5"/>
        <v>0.206371</v>
      </c>
      <c r="O82">
        <f t="shared" si="5"/>
        <v>87.919345999999962</v>
      </c>
      <c r="P82">
        <f t="shared" si="5"/>
        <v>0</v>
      </c>
      <c r="Q82">
        <f t="shared" si="5"/>
        <v>90.506336000000005</v>
      </c>
      <c r="R82">
        <f t="shared" si="5"/>
        <v>308.97113000000002</v>
      </c>
      <c r="S82">
        <f t="shared" si="5"/>
        <v>103.21002200000001</v>
      </c>
      <c r="T82">
        <f t="shared" si="5"/>
        <v>0</v>
      </c>
      <c r="U82">
        <f t="shared" si="5"/>
        <v>17.171028000000003</v>
      </c>
      <c r="V82">
        <f t="shared" si="5"/>
        <v>0.259268</v>
      </c>
    </row>
    <row r="83" spans="4:22" x14ac:dyDescent="0.35">
      <c r="D83" t="s">
        <v>97</v>
      </c>
      <c r="E83">
        <f t="shared" si="6"/>
        <v>2025</v>
      </c>
      <c r="F83">
        <f t="shared" si="5"/>
        <v>1.4467999999999961</v>
      </c>
      <c r="G83">
        <f t="shared" si="5"/>
        <v>0</v>
      </c>
      <c r="H83">
        <f t="shared" si="5"/>
        <v>3.2028009999999938</v>
      </c>
      <c r="I83">
        <f t="shared" si="5"/>
        <v>-40.6113</v>
      </c>
      <c r="J83">
        <f t="shared" si="5"/>
        <v>0</v>
      </c>
      <c r="K83">
        <f t="shared" si="5"/>
        <v>-24.588498999999985</v>
      </c>
      <c r="L83">
        <f t="shared" si="5"/>
        <v>0</v>
      </c>
      <c r="M83">
        <f t="shared" si="5"/>
        <v>12.821001670532951</v>
      </c>
      <c r="N83">
        <f t="shared" si="5"/>
        <v>0</v>
      </c>
      <c r="O83">
        <f t="shared" si="5"/>
        <v>-87.159538945026</v>
      </c>
      <c r="P83">
        <f t="shared" si="5"/>
        <v>0</v>
      </c>
      <c r="Q83">
        <f t="shared" si="5"/>
        <v>-5.6242103815810083</v>
      </c>
      <c r="R83">
        <f t="shared" si="5"/>
        <v>58.642437542617003</v>
      </c>
      <c r="S83">
        <f t="shared" si="5"/>
        <v>-1.101454545454601</v>
      </c>
      <c r="T83">
        <f t="shared" si="5"/>
        <v>0</v>
      </c>
      <c r="U83">
        <f t="shared" si="5"/>
        <v>4.8173924445370027</v>
      </c>
      <c r="V83">
        <f t="shared" si="5"/>
        <v>71.467753188640401</v>
      </c>
    </row>
    <row r="84" spans="4:22" x14ac:dyDescent="0.35">
      <c r="E84">
        <f t="shared" si="6"/>
        <v>2030</v>
      </c>
      <c r="F84">
        <f t="shared" si="5"/>
        <v>-0.79319999999999879</v>
      </c>
      <c r="G84">
        <f t="shared" si="5"/>
        <v>0</v>
      </c>
      <c r="H84">
        <f t="shared" si="5"/>
        <v>4.2059309999998931</v>
      </c>
      <c r="I84">
        <f t="shared" si="5"/>
        <v>-41.142400000000002</v>
      </c>
      <c r="J84">
        <f t="shared" si="5"/>
        <v>0</v>
      </c>
      <c r="K84">
        <f t="shared" si="5"/>
        <v>-53.611404687822983</v>
      </c>
      <c r="L84">
        <f t="shared" si="5"/>
        <v>0</v>
      </c>
      <c r="M84">
        <f t="shared" si="5"/>
        <v>54.446023300879972</v>
      </c>
      <c r="N84">
        <f t="shared" si="5"/>
        <v>0</v>
      </c>
      <c r="O84">
        <f t="shared" si="5"/>
        <v>-94.076521515753001</v>
      </c>
      <c r="P84">
        <f t="shared" si="5"/>
        <v>0</v>
      </c>
      <c r="Q84">
        <f t="shared" si="5"/>
        <v>17.504976060549012</v>
      </c>
      <c r="R84">
        <f t="shared" si="5"/>
        <v>110.69271816049999</v>
      </c>
      <c r="S84">
        <f t="shared" si="5"/>
        <v>27.163181818181798</v>
      </c>
      <c r="T84">
        <f t="shared" si="5"/>
        <v>0</v>
      </c>
      <c r="U84">
        <f t="shared" si="5"/>
        <v>12.937873565161798</v>
      </c>
      <c r="V84">
        <f t="shared" si="5"/>
        <v>61.481480292122598</v>
      </c>
    </row>
    <row r="85" spans="4:22" x14ac:dyDescent="0.35">
      <c r="E85">
        <f t="shared" si="6"/>
        <v>2035</v>
      </c>
      <c r="F85">
        <f t="shared" si="5"/>
        <v>-0.79319999999999879</v>
      </c>
      <c r="G85">
        <f t="shared" si="5"/>
        <v>0</v>
      </c>
      <c r="H85">
        <f t="shared" si="5"/>
        <v>4.8769159999999943</v>
      </c>
      <c r="I85">
        <f t="shared" si="5"/>
        <v>-41.974499999999999</v>
      </c>
      <c r="J85">
        <f t="shared" si="5"/>
        <v>0</v>
      </c>
      <c r="K85">
        <f t="shared" si="5"/>
        <v>-62.025965298639989</v>
      </c>
      <c r="L85">
        <f t="shared" si="5"/>
        <v>0</v>
      </c>
      <c r="M85">
        <f t="shared" si="5"/>
        <v>83.75848655830896</v>
      </c>
      <c r="N85">
        <f t="shared" si="5"/>
        <v>0</v>
      </c>
      <c r="O85">
        <f t="shared" si="5"/>
        <v>-95.735014942465995</v>
      </c>
      <c r="P85">
        <f t="shared" si="5"/>
        <v>0</v>
      </c>
      <c r="Q85">
        <f t="shared" si="5"/>
        <v>47.11737183017101</v>
      </c>
      <c r="R85">
        <f t="shared" si="5"/>
        <v>126.60241699892799</v>
      </c>
      <c r="S85">
        <f t="shared" si="5"/>
        <v>53.937772727272701</v>
      </c>
      <c r="T85">
        <f t="shared" si="5"/>
        <v>0</v>
      </c>
      <c r="U85">
        <f t="shared" si="5"/>
        <v>24.754978010094799</v>
      </c>
      <c r="V85">
        <f t="shared" si="5"/>
        <v>54.334213728122599</v>
      </c>
    </row>
    <row r="86" spans="4:22" x14ac:dyDescent="0.35">
      <c r="D86" t="s">
        <v>60</v>
      </c>
      <c r="E86">
        <f>E80</f>
        <v>2025</v>
      </c>
      <c r="F86">
        <f t="shared" ref="F86:V91" si="7">F25-F$3</f>
        <v>-2.7704330000000112</v>
      </c>
      <c r="G86">
        <f t="shared" si="7"/>
        <v>3.6349999982261525</v>
      </c>
      <c r="H86">
        <f t="shared" si="7"/>
        <v>0.63991597783251564</v>
      </c>
      <c r="I86">
        <f t="shared" si="7"/>
        <v>-40.249823210144207</v>
      </c>
      <c r="J86">
        <f t="shared" si="7"/>
        <v>1.9309375545923761E-8</v>
      </c>
      <c r="K86">
        <f t="shared" si="7"/>
        <v>-41.163813081362377</v>
      </c>
      <c r="L86">
        <f t="shared" si="7"/>
        <v>1.2418978265276093E-6</v>
      </c>
      <c r="M86">
        <f t="shared" si="7"/>
        <v>-19.676640089777834</v>
      </c>
      <c r="N86">
        <f t="shared" si="7"/>
        <v>5.7698901911668654E-7</v>
      </c>
      <c r="O86">
        <f t="shared" si="7"/>
        <v>-32.888983101220902</v>
      </c>
      <c r="P86">
        <f t="shared" si="7"/>
        <v>0</v>
      </c>
      <c r="Q86">
        <f t="shared" si="7"/>
        <v>-0.19363401171301575</v>
      </c>
      <c r="R86">
        <f t="shared" si="7"/>
        <v>80.428539718130423</v>
      </c>
      <c r="S86">
        <f t="shared" si="7"/>
        <v>23.933423151818062</v>
      </c>
      <c r="T86">
        <f t="shared" si="7"/>
        <v>1.1105215645072511E-6</v>
      </c>
      <c r="U86">
        <f t="shared" si="7"/>
        <v>22.594700656850268</v>
      </c>
      <c r="V86">
        <f t="shared" si="7"/>
        <v>0</v>
      </c>
    </row>
    <row r="87" spans="4:22" x14ac:dyDescent="0.35">
      <c r="E87">
        <f>E81</f>
        <v>2030</v>
      </c>
      <c r="F87">
        <f t="shared" si="7"/>
        <v>-2.7704330000000112</v>
      </c>
      <c r="G87">
        <f t="shared" si="7"/>
        <v>3.6349999985104562</v>
      </c>
      <c r="H87">
        <f t="shared" si="7"/>
        <v>0.63991597783251564</v>
      </c>
      <c r="I87">
        <f t="shared" si="7"/>
        <v>-40.16114816937823</v>
      </c>
      <c r="J87">
        <f t="shared" si="7"/>
        <v>5.7644002085719566E-8</v>
      </c>
      <c r="K87">
        <f t="shared" si="7"/>
        <v>-92.305652673485525</v>
      </c>
      <c r="L87">
        <f t="shared" si="7"/>
        <v>2.0912189665239305E-6</v>
      </c>
      <c r="M87">
        <f t="shared" si="7"/>
        <v>0.96605523238645219</v>
      </c>
      <c r="N87">
        <f t="shared" si="7"/>
        <v>1.9905657400393335E-6</v>
      </c>
      <c r="O87">
        <f t="shared" si="7"/>
        <v>-40.517144389217151</v>
      </c>
      <c r="P87">
        <f t="shared" si="7"/>
        <v>0</v>
      </c>
      <c r="Q87">
        <f t="shared" si="7"/>
        <v>19.12636757226241</v>
      </c>
      <c r="R87">
        <f t="shared" si="7"/>
        <v>85.51129778015445</v>
      </c>
      <c r="S87">
        <f t="shared" si="7"/>
        <v>45.904113759338003</v>
      </c>
      <c r="T87">
        <f t="shared" si="7"/>
        <v>1.8584365547843236E-6</v>
      </c>
      <c r="U87">
        <f t="shared" si="7"/>
        <v>24.728848426433128</v>
      </c>
      <c r="V87">
        <f t="shared" si="7"/>
        <v>0</v>
      </c>
    </row>
    <row r="88" spans="4:22" x14ac:dyDescent="0.35">
      <c r="E88">
        <f>E82</f>
        <v>2035</v>
      </c>
      <c r="F88">
        <f t="shared" si="7"/>
        <v>-2.7704330000000112</v>
      </c>
      <c r="G88">
        <f t="shared" si="7"/>
        <v>3.6349999987951662</v>
      </c>
      <c r="H88">
        <f t="shared" si="7"/>
        <v>0.63991597783251564</v>
      </c>
      <c r="I88">
        <f t="shared" si="7"/>
        <v>-40.077122459420757</v>
      </c>
      <c r="J88">
        <f t="shared" si="7"/>
        <v>0.55913508358823483</v>
      </c>
      <c r="K88">
        <f t="shared" si="7"/>
        <v>-110.216469850203</v>
      </c>
      <c r="L88">
        <f t="shared" si="7"/>
        <v>2.5928664772347205E-6</v>
      </c>
      <c r="M88">
        <f t="shared" si="7"/>
        <v>55.025387434001232</v>
      </c>
      <c r="N88">
        <f t="shared" si="7"/>
        <v>3.0769518352091593E-6</v>
      </c>
      <c r="O88">
        <f t="shared" si="7"/>
        <v>-56.037492562127994</v>
      </c>
      <c r="P88">
        <f t="shared" si="7"/>
        <v>0</v>
      </c>
      <c r="Q88">
        <f t="shared" si="7"/>
        <v>17.027757020124284</v>
      </c>
      <c r="R88">
        <f t="shared" si="7"/>
        <v>86.81408177038017</v>
      </c>
      <c r="S88">
        <f t="shared" si="7"/>
        <v>67.883940219787831</v>
      </c>
      <c r="T88">
        <f t="shared" si="7"/>
        <v>2.2894266000360709E-6</v>
      </c>
      <c r="U88">
        <f t="shared" si="7"/>
        <v>26.993957682024142</v>
      </c>
      <c r="V88">
        <f t="shared" si="7"/>
        <v>0</v>
      </c>
    </row>
    <row r="89" spans="4:22" x14ac:dyDescent="0.35">
      <c r="D89" t="s">
        <v>61</v>
      </c>
      <c r="E89">
        <f t="shared" si="6"/>
        <v>2025</v>
      </c>
      <c r="F89">
        <f t="shared" si="7"/>
        <v>0.5</v>
      </c>
      <c r="G89">
        <f t="shared" si="7"/>
        <v>0</v>
      </c>
      <c r="H89">
        <f t="shared" si="7"/>
        <v>4</v>
      </c>
      <c r="I89">
        <f t="shared" si="7"/>
        <v>-38.5</v>
      </c>
      <c r="J89">
        <f t="shared" si="7"/>
        <v>0</v>
      </c>
      <c r="K89">
        <f t="shared" si="7"/>
        <v>-33.599999999999994</v>
      </c>
      <c r="L89">
        <f t="shared" si="7"/>
        <v>0</v>
      </c>
      <c r="M89">
        <f t="shared" si="7"/>
        <v>32.899999999999977</v>
      </c>
      <c r="N89">
        <f t="shared" si="7"/>
        <v>0.5</v>
      </c>
      <c r="O89">
        <f t="shared" si="7"/>
        <v>-69.5</v>
      </c>
      <c r="P89">
        <f t="shared" si="7"/>
        <v>0</v>
      </c>
      <c r="Q89">
        <f t="shared" si="7"/>
        <v>44.5</v>
      </c>
      <c r="R89">
        <f t="shared" si="7"/>
        <v>57</v>
      </c>
      <c r="S89">
        <f t="shared" si="7"/>
        <v>39.5</v>
      </c>
      <c r="T89">
        <f t="shared" si="7"/>
        <v>0</v>
      </c>
      <c r="U89">
        <f t="shared" si="7"/>
        <v>0.19999999999999929</v>
      </c>
      <c r="V89">
        <f t="shared" si="7"/>
        <v>56.5</v>
      </c>
    </row>
    <row r="90" spans="4:22" x14ac:dyDescent="0.35">
      <c r="E90">
        <f t="shared" si="6"/>
        <v>2030</v>
      </c>
      <c r="F90">
        <f t="shared" si="7"/>
        <v>-0.5</v>
      </c>
      <c r="G90">
        <f t="shared" si="7"/>
        <v>0</v>
      </c>
      <c r="H90">
        <f t="shared" si="7"/>
        <v>5</v>
      </c>
      <c r="I90">
        <f t="shared" si="7"/>
        <v>-39</v>
      </c>
      <c r="J90">
        <f t="shared" si="7"/>
        <v>0</v>
      </c>
      <c r="K90">
        <f t="shared" si="7"/>
        <v>-89.6</v>
      </c>
      <c r="L90">
        <f t="shared" si="7"/>
        <v>0</v>
      </c>
      <c r="M90">
        <f t="shared" si="7"/>
        <v>78.899999999999977</v>
      </c>
      <c r="N90">
        <f t="shared" si="7"/>
        <v>1</v>
      </c>
      <c r="O90">
        <f t="shared" si="7"/>
        <v>-69</v>
      </c>
      <c r="P90">
        <f t="shared" si="7"/>
        <v>0</v>
      </c>
      <c r="Q90">
        <f t="shared" si="7"/>
        <v>128</v>
      </c>
      <c r="R90">
        <f t="shared" si="7"/>
        <v>198</v>
      </c>
      <c r="S90">
        <f t="shared" si="7"/>
        <v>67</v>
      </c>
      <c r="T90">
        <f t="shared" si="7"/>
        <v>0</v>
      </c>
      <c r="U90">
        <f t="shared" si="7"/>
        <v>20.2</v>
      </c>
      <c r="V90">
        <f t="shared" si="7"/>
        <v>18</v>
      </c>
    </row>
    <row r="91" spans="4:22" x14ac:dyDescent="0.35">
      <c r="E91">
        <f t="shared" si="6"/>
        <v>2035</v>
      </c>
      <c r="F91">
        <f t="shared" si="7"/>
        <v>-1.5</v>
      </c>
      <c r="G91">
        <f t="shared" si="7"/>
        <v>0</v>
      </c>
      <c r="H91">
        <f t="shared" si="7"/>
        <v>5</v>
      </c>
      <c r="I91">
        <f t="shared" si="7"/>
        <v>-39</v>
      </c>
      <c r="J91">
        <f t="shared" si="7"/>
        <v>0</v>
      </c>
      <c r="K91">
        <f t="shared" si="7"/>
        <v>-107.6</v>
      </c>
      <c r="L91">
        <f t="shared" si="7"/>
        <v>0</v>
      </c>
      <c r="M91">
        <f t="shared" si="7"/>
        <v>85.899999999999977</v>
      </c>
      <c r="N91">
        <f t="shared" si="7"/>
        <v>1</v>
      </c>
      <c r="O91">
        <f t="shared" si="7"/>
        <v>-72</v>
      </c>
      <c r="P91">
        <f t="shared" si="7"/>
        <v>0</v>
      </c>
      <c r="Q91">
        <f t="shared" si="7"/>
        <v>209</v>
      </c>
      <c r="R91">
        <f t="shared" si="7"/>
        <v>396</v>
      </c>
      <c r="S91">
        <f t="shared" si="7"/>
        <v>98</v>
      </c>
      <c r="T91">
        <f t="shared" si="7"/>
        <v>0</v>
      </c>
      <c r="U91">
        <f t="shared" si="7"/>
        <v>107.2</v>
      </c>
      <c r="V91">
        <f t="shared" si="7"/>
        <v>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C896-4D83-49CC-AB2F-6863111D5FA6}">
  <dimension ref="A1:O85"/>
  <sheetViews>
    <sheetView zoomScale="73" zoomScaleNormal="85" workbookViewId="0">
      <selection activeCell="D3" sqref="D3"/>
    </sheetView>
  </sheetViews>
  <sheetFormatPr defaultRowHeight="14.5" x14ac:dyDescent="0.35"/>
  <cols>
    <col min="1" max="1" width="75.7265625" style="21" bestFit="1" customWidth="1"/>
    <col min="2" max="2" width="53.453125" style="21" bestFit="1" customWidth="1"/>
    <col min="3" max="3" width="58.81640625" style="21" bestFit="1" customWidth="1"/>
    <col min="4" max="5" width="61" style="21" bestFit="1" customWidth="1"/>
    <col min="6" max="6" width="72.7265625" style="21" bestFit="1" customWidth="1"/>
    <col min="7" max="7" width="79.08984375" style="21" bestFit="1" customWidth="1"/>
    <col min="8" max="8" width="83.54296875" style="21" bestFit="1" customWidth="1"/>
    <col min="9" max="9" width="53.453125" style="21" bestFit="1" customWidth="1"/>
    <col min="10" max="10" width="54.54296875" style="21" bestFit="1" customWidth="1"/>
    <col min="11" max="11" width="59.81640625" style="21" bestFit="1" customWidth="1"/>
    <col min="12" max="12" width="54.54296875" style="21" bestFit="1" customWidth="1"/>
    <col min="13" max="13" width="53.453125" style="21" bestFit="1" customWidth="1"/>
    <col min="14" max="14" width="86.7265625" style="21" bestFit="1" customWidth="1"/>
    <col min="15" max="16384" width="8.7265625" style="21"/>
  </cols>
  <sheetData>
    <row r="1" spans="1:15" ht="18.5" x14ac:dyDescent="0.45">
      <c r="A1" s="20" t="s">
        <v>72</v>
      </c>
    </row>
    <row r="2" spans="1:15" ht="18.5" x14ac:dyDescent="0.45">
      <c r="A2" s="22" t="s">
        <v>73</v>
      </c>
    </row>
    <row r="4" spans="1:15" x14ac:dyDescent="0.35">
      <c r="A4" s="23" t="str">
        <f>HYPERLINK("http://www.eia.gov/totalenergy/data/monthly/dataunits.cfm","Note: Information about data precision.")</f>
        <v>Note: Information about data precision.</v>
      </c>
    </row>
    <row r="6" spans="1:15" x14ac:dyDescent="0.35">
      <c r="A6" s="21" t="s">
        <v>74</v>
      </c>
    </row>
    <row r="7" spans="1:15" x14ac:dyDescent="0.35">
      <c r="A7" s="21" t="s">
        <v>75</v>
      </c>
    </row>
    <row r="9" spans="1:15" ht="15.5" x14ac:dyDescent="0.35">
      <c r="A9" s="24" t="s">
        <v>76</v>
      </c>
    </row>
    <row r="11" spans="1:15" x14ac:dyDescent="0.35">
      <c r="A11" s="25" t="s">
        <v>77</v>
      </c>
      <c r="B11" s="25" t="s">
        <v>78</v>
      </c>
      <c r="C11" s="25" t="s">
        <v>79</v>
      </c>
      <c r="D11" s="25" t="s">
        <v>80</v>
      </c>
      <c r="E11" s="25" t="s">
        <v>81</v>
      </c>
      <c r="F11" s="25" t="s">
        <v>82</v>
      </c>
      <c r="G11" s="25" t="s">
        <v>83</v>
      </c>
      <c r="H11" s="25" t="s">
        <v>84</v>
      </c>
      <c r="I11" s="25" t="s">
        <v>85</v>
      </c>
      <c r="J11" s="25" t="s">
        <v>86</v>
      </c>
      <c r="K11" s="25" t="s">
        <v>87</v>
      </c>
      <c r="L11" s="25" t="s">
        <v>88</v>
      </c>
      <c r="M11" s="25" t="s">
        <v>89</v>
      </c>
      <c r="N11" s="25" t="s">
        <v>90</v>
      </c>
      <c r="O11" s="21" t="s">
        <v>93</v>
      </c>
    </row>
    <row r="12" spans="1:15" x14ac:dyDescent="0.35">
      <c r="A12" s="25"/>
      <c r="B12" s="25" t="s">
        <v>91</v>
      </c>
      <c r="C12" s="25" t="s">
        <v>91</v>
      </c>
      <c r="D12" s="25" t="s">
        <v>91</v>
      </c>
      <c r="E12" s="25" t="s">
        <v>91</v>
      </c>
      <c r="F12" s="25" t="s">
        <v>91</v>
      </c>
      <c r="G12" s="25" t="s">
        <v>91</v>
      </c>
      <c r="H12" s="25" t="s">
        <v>91</v>
      </c>
      <c r="I12" s="25" t="s">
        <v>91</v>
      </c>
      <c r="J12" s="25" t="s">
        <v>91</v>
      </c>
      <c r="K12" s="25" t="s">
        <v>91</v>
      </c>
      <c r="L12" s="25" t="s">
        <v>91</v>
      </c>
      <c r="M12" s="25" t="s">
        <v>91</v>
      </c>
      <c r="N12" s="25" t="s">
        <v>91</v>
      </c>
    </row>
    <row r="13" spans="1:15" x14ac:dyDescent="0.35">
      <c r="A13" s="26">
        <v>1949</v>
      </c>
      <c r="B13" s="21">
        <v>135451.32</v>
      </c>
      <c r="C13" s="21">
        <v>28547.232</v>
      </c>
      <c r="D13" s="21">
        <v>36966.709000000003</v>
      </c>
      <c r="E13" s="21" t="s">
        <v>92</v>
      </c>
      <c r="F13" s="21">
        <v>0</v>
      </c>
      <c r="G13" s="21" t="s">
        <v>92</v>
      </c>
      <c r="H13" s="21">
        <v>94772.991999999998</v>
      </c>
      <c r="I13" s="21">
        <v>386.036</v>
      </c>
      <c r="J13" s="21" t="s">
        <v>92</v>
      </c>
      <c r="K13" s="21" t="s">
        <v>92</v>
      </c>
      <c r="L13" s="21" t="s">
        <v>92</v>
      </c>
      <c r="M13" s="21" t="s">
        <v>92</v>
      </c>
      <c r="N13" s="21">
        <v>296124.28899999999</v>
      </c>
      <c r="O13" s="27">
        <f>SUM(F13,G13,H13,I13,J13,K13,L13,M13)/N13</f>
        <v>0.32134827008398487</v>
      </c>
    </row>
    <row r="14" spans="1:15" x14ac:dyDescent="0.35">
      <c r="A14" s="26">
        <v>1950</v>
      </c>
      <c r="B14" s="21">
        <v>154519.99400000001</v>
      </c>
      <c r="C14" s="21">
        <v>33734.288</v>
      </c>
      <c r="D14" s="21">
        <v>44559.159</v>
      </c>
      <c r="E14" s="21" t="s">
        <v>92</v>
      </c>
      <c r="F14" s="21">
        <v>0</v>
      </c>
      <c r="G14" s="21" t="s">
        <v>92</v>
      </c>
      <c r="H14" s="21">
        <v>100884.575</v>
      </c>
      <c r="I14" s="21">
        <v>389.58499999999998</v>
      </c>
      <c r="J14" s="21" t="s">
        <v>92</v>
      </c>
      <c r="K14" s="21" t="s">
        <v>92</v>
      </c>
      <c r="L14" s="21" t="s">
        <v>92</v>
      </c>
      <c r="M14" s="21" t="s">
        <v>92</v>
      </c>
      <c r="N14" s="21">
        <v>334087.60100000002</v>
      </c>
      <c r="O14" s="27">
        <f t="shared" ref="O14:O77" si="0">SUM(F14,G14,H14,I14,J14,K14,L14,M14)/N14</f>
        <v>0.30313654172397736</v>
      </c>
    </row>
    <row r="15" spans="1:15" x14ac:dyDescent="0.35">
      <c r="A15" s="26">
        <v>1951</v>
      </c>
      <c r="B15" s="21">
        <v>185203.65700000001</v>
      </c>
      <c r="C15" s="21">
        <v>28712.116000000002</v>
      </c>
      <c r="D15" s="21">
        <v>56615.678</v>
      </c>
      <c r="E15" s="21" t="s">
        <v>92</v>
      </c>
      <c r="F15" s="21">
        <v>0</v>
      </c>
      <c r="G15" s="21" t="s">
        <v>92</v>
      </c>
      <c r="H15" s="21">
        <v>104376.12</v>
      </c>
      <c r="I15" s="21">
        <v>390.78399999999999</v>
      </c>
      <c r="J15" s="21" t="s">
        <v>92</v>
      </c>
      <c r="K15" s="21" t="s">
        <v>92</v>
      </c>
      <c r="L15" s="21" t="s">
        <v>92</v>
      </c>
      <c r="M15" s="21" t="s">
        <v>92</v>
      </c>
      <c r="N15" s="21">
        <v>375298.35499999998</v>
      </c>
      <c r="O15" s="27">
        <f t="shared" si="0"/>
        <v>0.27915631018420001</v>
      </c>
    </row>
    <row r="16" spans="1:15" x14ac:dyDescent="0.35">
      <c r="A16" s="26">
        <v>1952</v>
      </c>
      <c r="B16" s="21">
        <v>195436.666</v>
      </c>
      <c r="C16" s="21">
        <v>29749.760999999999</v>
      </c>
      <c r="D16" s="21">
        <v>68453.088000000003</v>
      </c>
      <c r="E16" s="21" t="s">
        <v>92</v>
      </c>
      <c r="F16" s="21">
        <v>0</v>
      </c>
      <c r="G16" s="21" t="s">
        <v>92</v>
      </c>
      <c r="H16" s="21">
        <v>109708.251</v>
      </c>
      <c r="I16" s="21">
        <v>481.64699999999999</v>
      </c>
      <c r="J16" s="21" t="s">
        <v>92</v>
      </c>
      <c r="K16" s="21" t="s">
        <v>92</v>
      </c>
      <c r="L16" s="21" t="s">
        <v>92</v>
      </c>
      <c r="M16" s="21" t="s">
        <v>92</v>
      </c>
      <c r="N16" s="21">
        <v>403829.413</v>
      </c>
      <c r="O16" s="27">
        <f t="shared" si="0"/>
        <v>0.27286248711160621</v>
      </c>
    </row>
    <row r="17" spans="1:15" x14ac:dyDescent="0.35">
      <c r="A17" s="26">
        <v>1953</v>
      </c>
      <c r="B17" s="21">
        <v>218846.32500000001</v>
      </c>
      <c r="C17" s="21">
        <v>38404.449000000001</v>
      </c>
      <c r="D17" s="21">
        <v>79790.975000000006</v>
      </c>
      <c r="E17" s="21" t="s">
        <v>92</v>
      </c>
      <c r="F17" s="21">
        <v>0</v>
      </c>
      <c r="G17" s="21" t="s">
        <v>92</v>
      </c>
      <c r="H17" s="21">
        <v>109617.39599999999</v>
      </c>
      <c r="I17" s="21">
        <v>389.41800000000001</v>
      </c>
      <c r="J17" s="21" t="s">
        <v>92</v>
      </c>
      <c r="K17" s="21" t="s">
        <v>92</v>
      </c>
      <c r="L17" s="21" t="s">
        <v>92</v>
      </c>
      <c r="M17" s="21" t="s">
        <v>92</v>
      </c>
      <c r="N17" s="21">
        <v>447048.56300000002</v>
      </c>
      <c r="O17" s="27">
        <f t="shared" si="0"/>
        <v>0.24607352109976471</v>
      </c>
    </row>
    <row r="18" spans="1:15" x14ac:dyDescent="0.35">
      <c r="A18" s="26">
        <v>1954</v>
      </c>
      <c r="B18" s="21">
        <v>239145.96599999999</v>
      </c>
      <c r="C18" s="21">
        <v>31520.174999999999</v>
      </c>
      <c r="D18" s="21">
        <v>93688.270999999993</v>
      </c>
      <c r="E18" s="21" t="s">
        <v>92</v>
      </c>
      <c r="F18" s="21">
        <v>0</v>
      </c>
      <c r="G18" s="21" t="s">
        <v>92</v>
      </c>
      <c r="H18" s="21">
        <v>111639.772</v>
      </c>
      <c r="I18" s="21">
        <v>263.43400000000003</v>
      </c>
      <c r="J18" s="21" t="s">
        <v>92</v>
      </c>
      <c r="K18" s="21" t="s">
        <v>92</v>
      </c>
      <c r="L18" s="21" t="s">
        <v>92</v>
      </c>
      <c r="M18" s="21" t="s">
        <v>92</v>
      </c>
      <c r="N18" s="21">
        <v>476257.61800000002</v>
      </c>
      <c r="O18" s="27">
        <f t="shared" si="0"/>
        <v>0.23496360324886181</v>
      </c>
    </row>
    <row r="19" spans="1:15" x14ac:dyDescent="0.35">
      <c r="A19" s="26">
        <v>1955</v>
      </c>
      <c r="B19" s="21">
        <v>301362.69799999997</v>
      </c>
      <c r="C19" s="21">
        <v>37138.307999999997</v>
      </c>
      <c r="D19" s="21">
        <v>95285.441000000006</v>
      </c>
      <c r="E19" s="21" t="s">
        <v>92</v>
      </c>
      <c r="F19" s="21">
        <v>0</v>
      </c>
      <c r="G19" s="21" t="s">
        <v>92</v>
      </c>
      <c r="H19" s="21">
        <v>116235.946</v>
      </c>
      <c r="I19" s="21">
        <v>276.46899999999999</v>
      </c>
      <c r="J19" s="21" t="s">
        <v>92</v>
      </c>
      <c r="K19" s="21" t="s">
        <v>92</v>
      </c>
      <c r="L19" s="21" t="s">
        <v>92</v>
      </c>
      <c r="M19" s="21" t="s">
        <v>92</v>
      </c>
      <c r="N19" s="21">
        <v>550298.86199999996</v>
      </c>
      <c r="O19" s="27">
        <f t="shared" si="0"/>
        <v>0.21172570587652786</v>
      </c>
    </row>
    <row r="20" spans="1:15" x14ac:dyDescent="0.35">
      <c r="A20" s="26">
        <v>1956</v>
      </c>
      <c r="B20" s="21">
        <v>338503.484</v>
      </c>
      <c r="C20" s="21">
        <v>35946.771999999997</v>
      </c>
      <c r="D20" s="21">
        <v>104037.208</v>
      </c>
      <c r="E20" s="21" t="s">
        <v>92</v>
      </c>
      <c r="F20" s="21">
        <v>0</v>
      </c>
      <c r="G20" s="21" t="s">
        <v>92</v>
      </c>
      <c r="H20" s="21">
        <v>125236.621</v>
      </c>
      <c r="I20" s="21">
        <v>151.678</v>
      </c>
      <c r="J20" s="21" t="s">
        <v>92</v>
      </c>
      <c r="K20" s="21" t="s">
        <v>92</v>
      </c>
      <c r="L20" s="21" t="s">
        <v>92</v>
      </c>
      <c r="M20" s="21" t="s">
        <v>92</v>
      </c>
      <c r="N20" s="21">
        <v>603875.76300000004</v>
      </c>
      <c r="O20" s="27">
        <f t="shared" si="0"/>
        <v>0.2076392309190922</v>
      </c>
    </row>
    <row r="21" spans="1:15" x14ac:dyDescent="0.35">
      <c r="A21" s="26">
        <v>1957</v>
      </c>
      <c r="B21" s="21">
        <v>346386.20699999999</v>
      </c>
      <c r="C21" s="21">
        <v>40499.357000000004</v>
      </c>
      <c r="D21" s="21">
        <v>114212.52499999999</v>
      </c>
      <c r="E21" s="21" t="s">
        <v>92</v>
      </c>
      <c r="F21" s="21">
        <v>9.67</v>
      </c>
      <c r="G21" s="21" t="s">
        <v>92</v>
      </c>
      <c r="H21" s="21">
        <v>133357.93</v>
      </c>
      <c r="I21" s="21">
        <v>176.678</v>
      </c>
      <c r="J21" s="21" t="s">
        <v>92</v>
      </c>
      <c r="K21" s="21" t="s">
        <v>92</v>
      </c>
      <c r="L21" s="21" t="s">
        <v>92</v>
      </c>
      <c r="M21" s="21" t="s">
        <v>92</v>
      </c>
      <c r="N21" s="21">
        <v>634642.36699999997</v>
      </c>
      <c r="O21" s="27">
        <f t="shared" si="0"/>
        <v>0.21042446099410825</v>
      </c>
    </row>
    <row r="22" spans="1:15" x14ac:dyDescent="0.35">
      <c r="A22" s="26">
        <v>1958</v>
      </c>
      <c r="B22" s="21">
        <v>344365.78100000002</v>
      </c>
      <c r="C22" s="21">
        <v>40371.54</v>
      </c>
      <c r="D22" s="21">
        <v>119759.302</v>
      </c>
      <c r="E22" s="21" t="s">
        <v>92</v>
      </c>
      <c r="F22" s="21">
        <v>164.691</v>
      </c>
      <c r="G22" s="21" t="s">
        <v>92</v>
      </c>
      <c r="H22" s="21">
        <v>143614.54500000001</v>
      </c>
      <c r="I22" s="21">
        <v>175.00299999999999</v>
      </c>
      <c r="J22" s="21" t="s">
        <v>92</v>
      </c>
      <c r="K22" s="21" t="s">
        <v>92</v>
      </c>
      <c r="L22" s="21" t="s">
        <v>92</v>
      </c>
      <c r="M22" s="21" t="s">
        <v>92</v>
      </c>
      <c r="N22" s="21">
        <v>648450.86199999996</v>
      </c>
      <c r="O22" s="27">
        <f t="shared" si="0"/>
        <v>0.22199714340112947</v>
      </c>
    </row>
    <row r="23" spans="1:15" x14ac:dyDescent="0.35">
      <c r="A23" s="26">
        <v>1959</v>
      </c>
      <c r="B23" s="21">
        <v>378424.21</v>
      </c>
      <c r="C23" s="21">
        <v>46839.718999999997</v>
      </c>
      <c r="D23" s="21">
        <v>146619.391</v>
      </c>
      <c r="E23" s="21" t="s">
        <v>92</v>
      </c>
      <c r="F23" s="21">
        <v>188.101</v>
      </c>
      <c r="G23" s="21" t="s">
        <v>92</v>
      </c>
      <c r="H23" s="21">
        <v>141154.533</v>
      </c>
      <c r="I23" s="21">
        <v>152.87700000000001</v>
      </c>
      <c r="J23" s="21" t="s">
        <v>92</v>
      </c>
      <c r="K23" s="21" t="s">
        <v>92</v>
      </c>
      <c r="L23" s="21" t="s">
        <v>92</v>
      </c>
      <c r="M23" s="21" t="s">
        <v>92</v>
      </c>
      <c r="N23" s="21">
        <v>713378.83100000001</v>
      </c>
      <c r="O23" s="27">
        <f t="shared" si="0"/>
        <v>0.19834554215977288</v>
      </c>
    </row>
    <row r="24" spans="1:15" x14ac:dyDescent="0.35">
      <c r="A24" s="26">
        <v>1960</v>
      </c>
      <c r="B24" s="21">
        <v>403067.35700000002</v>
      </c>
      <c r="C24" s="21">
        <v>47986.892999999996</v>
      </c>
      <c r="D24" s="21">
        <v>157969.78700000001</v>
      </c>
      <c r="E24" s="21" t="s">
        <v>92</v>
      </c>
      <c r="F24" s="21">
        <v>518.18200000000002</v>
      </c>
      <c r="G24" s="21" t="s">
        <v>92</v>
      </c>
      <c r="H24" s="21">
        <v>149440.035</v>
      </c>
      <c r="I24" s="21">
        <v>140.166</v>
      </c>
      <c r="J24" s="21" t="s">
        <v>92</v>
      </c>
      <c r="K24" s="21">
        <v>33.368000000000002</v>
      </c>
      <c r="L24" s="21" t="s">
        <v>92</v>
      </c>
      <c r="M24" s="21" t="s">
        <v>92</v>
      </c>
      <c r="N24" s="21">
        <v>759155.78799999994</v>
      </c>
      <c r="O24" s="27">
        <f t="shared" si="0"/>
        <v>0.19776145209341406</v>
      </c>
    </row>
    <row r="25" spans="1:15" x14ac:dyDescent="0.35">
      <c r="A25" s="26">
        <v>1961</v>
      </c>
      <c r="B25" s="21">
        <v>421870.66899999999</v>
      </c>
      <c r="C25" s="21">
        <v>48519.375999999997</v>
      </c>
      <c r="D25" s="21">
        <v>169285.99799999999</v>
      </c>
      <c r="E25" s="21" t="s">
        <v>92</v>
      </c>
      <c r="F25" s="21">
        <v>1692.1489999999999</v>
      </c>
      <c r="G25" s="21" t="s">
        <v>92</v>
      </c>
      <c r="H25" s="21">
        <v>155536.44399999999</v>
      </c>
      <c r="I25" s="21">
        <v>125.73399999999999</v>
      </c>
      <c r="J25" s="21" t="s">
        <v>92</v>
      </c>
      <c r="K25" s="21">
        <v>94.021000000000001</v>
      </c>
      <c r="L25" s="21" t="s">
        <v>92</v>
      </c>
      <c r="M25" s="21" t="s">
        <v>92</v>
      </c>
      <c r="N25" s="21">
        <v>797124.39099999995</v>
      </c>
      <c r="O25" s="27">
        <f t="shared" si="0"/>
        <v>0.1975204243875659</v>
      </c>
    </row>
    <row r="26" spans="1:15" x14ac:dyDescent="0.35">
      <c r="A26" s="26">
        <v>1962</v>
      </c>
      <c r="B26" s="21">
        <v>450249.23800000001</v>
      </c>
      <c r="C26" s="21">
        <v>48879.536</v>
      </c>
      <c r="D26" s="21">
        <v>184301.29300000001</v>
      </c>
      <c r="E26" s="21" t="s">
        <v>92</v>
      </c>
      <c r="F26" s="21">
        <v>2269.6849999999999</v>
      </c>
      <c r="G26" s="21" t="s">
        <v>92</v>
      </c>
      <c r="H26" s="21">
        <v>172015.64600000001</v>
      </c>
      <c r="I26" s="21">
        <v>127.79600000000001</v>
      </c>
      <c r="J26" s="21" t="s">
        <v>92</v>
      </c>
      <c r="K26" s="21">
        <v>100.462</v>
      </c>
      <c r="L26" s="21" t="s">
        <v>92</v>
      </c>
      <c r="M26" s="21" t="s">
        <v>92</v>
      </c>
      <c r="N26" s="21">
        <v>857943.65599999996</v>
      </c>
      <c r="O26" s="27">
        <f t="shared" si="0"/>
        <v>0.20340914905022622</v>
      </c>
    </row>
    <row r="27" spans="1:15" x14ac:dyDescent="0.35">
      <c r="A27" s="26">
        <v>1963</v>
      </c>
      <c r="B27" s="21">
        <v>493926.71899999998</v>
      </c>
      <c r="C27" s="21">
        <v>52001.61</v>
      </c>
      <c r="D27" s="21">
        <v>201602.073</v>
      </c>
      <c r="E27" s="21" t="s">
        <v>92</v>
      </c>
      <c r="F27" s="21">
        <v>3211.8359999999998</v>
      </c>
      <c r="G27" s="21" t="s">
        <v>92</v>
      </c>
      <c r="H27" s="21">
        <v>168990.14</v>
      </c>
      <c r="I27" s="21">
        <v>127.94</v>
      </c>
      <c r="J27" s="21" t="s">
        <v>92</v>
      </c>
      <c r="K27" s="21">
        <v>167.953</v>
      </c>
      <c r="L27" s="21" t="s">
        <v>92</v>
      </c>
      <c r="M27" s="21" t="s">
        <v>92</v>
      </c>
      <c r="N27" s="21">
        <v>920028.27099999995</v>
      </c>
      <c r="O27" s="27">
        <f t="shared" si="0"/>
        <v>0.18749192219116062</v>
      </c>
    </row>
    <row r="28" spans="1:15" x14ac:dyDescent="0.35">
      <c r="A28" s="26">
        <v>1964</v>
      </c>
      <c r="B28" s="21">
        <v>526230.01899999997</v>
      </c>
      <c r="C28" s="21">
        <v>56953.712</v>
      </c>
      <c r="D28" s="21">
        <v>220038.47899999999</v>
      </c>
      <c r="E28" s="21" t="s">
        <v>92</v>
      </c>
      <c r="F28" s="21">
        <v>3342.7429999999999</v>
      </c>
      <c r="G28" s="21" t="s">
        <v>92</v>
      </c>
      <c r="H28" s="21">
        <v>180301.50599999999</v>
      </c>
      <c r="I28" s="21">
        <v>148.07599999999999</v>
      </c>
      <c r="J28" s="21" t="s">
        <v>92</v>
      </c>
      <c r="K28" s="21">
        <v>203.791</v>
      </c>
      <c r="L28" s="21" t="s">
        <v>92</v>
      </c>
      <c r="M28" s="21" t="s">
        <v>92</v>
      </c>
      <c r="N28" s="21">
        <v>987218.326</v>
      </c>
      <c r="O28" s="27">
        <f t="shared" si="0"/>
        <v>0.18637834322374602</v>
      </c>
    </row>
    <row r="29" spans="1:15" x14ac:dyDescent="0.35">
      <c r="A29" s="26">
        <v>1965</v>
      </c>
      <c r="B29" s="21">
        <v>570925.951</v>
      </c>
      <c r="C29" s="21">
        <v>64801.224000000002</v>
      </c>
      <c r="D29" s="21">
        <v>221559.43400000001</v>
      </c>
      <c r="E29" s="21" t="s">
        <v>92</v>
      </c>
      <c r="F29" s="21">
        <v>3656.6990000000001</v>
      </c>
      <c r="G29" s="21" t="s">
        <v>92</v>
      </c>
      <c r="H29" s="21">
        <v>196984.345</v>
      </c>
      <c r="I29" s="21">
        <v>268.80399999999997</v>
      </c>
      <c r="J29" s="21" t="s">
        <v>92</v>
      </c>
      <c r="K29" s="21">
        <v>189.214</v>
      </c>
      <c r="L29" s="21" t="s">
        <v>92</v>
      </c>
      <c r="M29" s="21" t="s">
        <v>92</v>
      </c>
      <c r="N29" s="21">
        <v>1058385.6710000001</v>
      </c>
      <c r="O29" s="27">
        <f t="shared" si="0"/>
        <v>0.19000546540845978</v>
      </c>
    </row>
    <row r="30" spans="1:15" x14ac:dyDescent="0.35">
      <c r="A30" s="26">
        <v>1966</v>
      </c>
      <c r="B30" s="21">
        <v>613474.80000000005</v>
      </c>
      <c r="C30" s="21">
        <v>78926.172000000006</v>
      </c>
      <c r="D30" s="21">
        <v>251151.56200000001</v>
      </c>
      <c r="E30" s="21" t="s">
        <v>92</v>
      </c>
      <c r="F30" s="21">
        <v>5519.9089999999997</v>
      </c>
      <c r="G30" s="21" t="s">
        <v>92</v>
      </c>
      <c r="H30" s="21">
        <v>197937.538</v>
      </c>
      <c r="I30" s="21">
        <v>333.92599999999999</v>
      </c>
      <c r="J30" s="21" t="s">
        <v>92</v>
      </c>
      <c r="K30" s="21">
        <v>187.988</v>
      </c>
      <c r="L30" s="21" t="s">
        <v>92</v>
      </c>
      <c r="M30" s="21" t="s">
        <v>92</v>
      </c>
      <c r="N30" s="21">
        <v>1147531.895</v>
      </c>
      <c r="O30" s="27">
        <f t="shared" si="0"/>
        <v>0.17775485098825947</v>
      </c>
    </row>
    <row r="31" spans="1:15" x14ac:dyDescent="0.35">
      <c r="A31" s="26">
        <v>1967</v>
      </c>
      <c r="B31" s="21">
        <v>630483.36300000001</v>
      </c>
      <c r="C31" s="21">
        <v>89270.724000000002</v>
      </c>
      <c r="D31" s="21">
        <v>264805.78499999997</v>
      </c>
      <c r="E31" s="21" t="s">
        <v>92</v>
      </c>
      <c r="F31" s="21">
        <v>7655.2139999999999</v>
      </c>
      <c r="G31" s="21" t="s">
        <v>92</v>
      </c>
      <c r="H31" s="21">
        <v>224948.60500000001</v>
      </c>
      <c r="I31" s="21">
        <v>315.68799999999999</v>
      </c>
      <c r="J31" s="21" t="s">
        <v>92</v>
      </c>
      <c r="K31" s="21">
        <v>316.30900000000003</v>
      </c>
      <c r="L31" s="21" t="s">
        <v>92</v>
      </c>
      <c r="M31" s="21" t="s">
        <v>92</v>
      </c>
      <c r="N31" s="21">
        <v>1217795.6880000001</v>
      </c>
      <c r="O31" s="27">
        <f t="shared" si="0"/>
        <v>0.19152294452860635</v>
      </c>
    </row>
    <row r="32" spans="1:15" x14ac:dyDescent="0.35">
      <c r="A32" s="26">
        <v>1968</v>
      </c>
      <c r="B32" s="21">
        <v>684904.58</v>
      </c>
      <c r="C32" s="21">
        <v>104275.833</v>
      </c>
      <c r="D32" s="21">
        <v>304432.723</v>
      </c>
      <c r="E32" s="21" t="s">
        <v>92</v>
      </c>
      <c r="F32" s="21">
        <v>12528.419</v>
      </c>
      <c r="G32" s="21" t="s">
        <v>92</v>
      </c>
      <c r="H32" s="21">
        <v>225873.158</v>
      </c>
      <c r="I32" s="21">
        <v>375.06200000000001</v>
      </c>
      <c r="J32" s="21" t="s">
        <v>92</v>
      </c>
      <c r="K32" s="21">
        <v>435.82600000000002</v>
      </c>
      <c r="L32" s="21" t="s">
        <v>92</v>
      </c>
      <c r="M32" s="21" t="s">
        <v>92</v>
      </c>
      <c r="N32" s="21">
        <v>1332825.601</v>
      </c>
      <c r="O32" s="27">
        <f t="shared" si="0"/>
        <v>0.17947769372116074</v>
      </c>
    </row>
    <row r="33" spans="1:15" x14ac:dyDescent="0.35">
      <c r="A33" s="26">
        <v>1969</v>
      </c>
      <c r="B33" s="21">
        <v>706001.24</v>
      </c>
      <c r="C33" s="21">
        <v>137847.152</v>
      </c>
      <c r="D33" s="21">
        <v>333278.94500000001</v>
      </c>
      <c r="E33" s="21" t="s">
        <v>92</v>
      </c>
      <c r="F33" s="21">
        <v>13927.839</v>
      </c>
      <c r="G33" s="21" t="s">
        <v>92</v>
      </c>
      <c r="H33" s="21">
        <v>253468.23699999999</v>
      </c>
      <c r="I33" s="21">
        <v>319.93299999999999</v>
      </c>
      <c r="J33" s="21" t="s">
        <v>92</v>
      </c>
      <c r="K33" s="21">
        <v>614.71</v>
      </c>
      <c r="L33" s="21" t="s">
        <v>92</v>
      </c>
      <c r="M33" s="21" t="s">
        <v>92</v>
      </c>
      <c r="N33" s="21">
        <v>1445458.0560000001</v>
      </c>
      <c r="O33" s="27">
        <f t="shared" si="0"/>
        <v>0.18563715348652082</v>
      </c>
    </row>
    <row r="34" spans="1:15" x14ac:dyDescent="0.35">
      <c r="A34" s="26">
        <v>1970</v>
      </c>
      <c r="B34" s="21">
        <v>704394.47900000005</v>
      </c>
      <c r="C34" s="21">
        <v>184183.402</v>
      </c>
      <c r="D34" s="21">
        <v>372890.06300000002</v>
      </c>
      <c r="E34" s="21" t="s">
        <v>92</v>
      </c>
      <c r="F34" s="21">
        <v>21804.448</v>
      </c>
      <c r="G34" s="21" t="s">
        <v>92</v>
      </c>
      <c r="H34" s="21">
        <v>250957.44200000001</v>
      </c>
      <c r="I34" s="21">
        <v>136</v>
      </c>
      <c r="J34" s="21">
        <v>220.45</v>
      </c>
      <c r="K34" s="21">
        <v>525.18299999999999</v>
      </c>
      <c r="L34" s="21" t="s">
        <v>92</v>
      </c>
      <c r="M34" s="21" t="s">
        <v>92</v>
      </c>
      <c r="N34" s="21">
        <v>1535111.4669999999</v>
      </c>
      <c r="O34" s="27">
        <f t="shared" si="0"/>
        <v>0.17825645165348769</v>
      </c>
    </row>
    <row r="35" spans="1:15" x14ac:dyDescent="0.35">
      <c r="A35" s="26">
        <v>1971</v>
      </c>
      <c r="B35" s="21">
        <v>713102.45400000003</v>
      </c>
      <c r="C35" s="21">
        <v>220225.42300000001</v>
      </c>
      <c r="D35" s="21">
        <v>374030.78399999999</v>
      </c>
      <c r="E35" s="21" t="s">
        <v>92</v>
      </c>
      <c r="F35" s="21">
        <v>38104.544999999998</v>
      </c>
      <c r="G35" s="21" t="s">
        <v>92</v>
      </c>
      <c r="H35" s="21">
        <v>269531.45899999997</v>
      </c>
      <c r="I35" s="21">
        <v>111.33</v>
      </c>
      <c r="J35" s="21">
        <v>199.869</v>
      </c>
      <c r="K35" s="21">
        <v>547.75199999999995</v>
      </c>
      <c r="L35" s="21" t="s">
        <v>92</v>
      </c>
      <c r="M35" s="21" t="s">
        <v>92</v>
      </c>
      <c r="N35" s="21">
        <v>1615853.6159999999</v>
      </c>
      <c r="O35" s="27">
        <f t="shared" si="0"/>
        <v>0.19091763755411861</v>
      </c>
    </row>
    <row r="36" spans="1:15" x14ac:dyDescent="0.35">
      <c r="A36" s="26">
        <v>1972</v>
      </c>
      <c r="B36" s="21">
        <v>771131.26500000001</v>
      </c>
      <c r="C36" s="21">
        <v>274295.96100000001</v>
      </c>
      <c r="D36" s="21">
        <v>375747.79599999997</v>
      </c>
      <c r="E36" s="21" t="s">
        <v>92</v>
      </c>
      <c r="F36" s="21">
        <v>54091.135000000002</v>
      </c>
      <c r="G36" s="21" t="s">
        <v>92</v>
      </c>
      <c r="H36" s="21">
        <v>275928.82799999998</v>
      </c>
      <c r="I36" s="21">
        <v>130.85900000000001</v>
      </c>
      <c r="J36" s="21">
        <v>199.774</v>
      </c>
      <c r="K36" s="21">
        <v>1452.7950000000001</v>
      </c>
      <c r="L36" s="21" t="s">
        <v>92</v>
      </c>
      <c r="M36" s="21" t="s">
        <v>92</v>
      </c>
      <c r="N36" s="21">
        <v>1752978.4129999999</v>
      </c>
      <c r="O36" s="27">
        <f t="shared" si="0"/>
        <v>0.18927979291665126</v>
      </c>
    </row>
    <row r="37" spans="1:15" x14ac:dyDescent="0.35">
      <c r="A37" s="26">
        <v>1973</v>
      </c>
      <c r="B37" s="21">
        <v>847651.47</v>
      </c>
      <c r="C37" s="21">
        <v>314342.92599999998</v>
      </c>
      <c r="D37" s="21">
        <v>340858.19199999998</v>
      </c>
      <c r="E37" s="21" t="s">
        <v>92</v>
      </c>
      <c r="F37" s="21">
        <v>83479.463000000003</v>
      </c>
      <c r="G37" s="21" t="s">
        <v>92</v>
      </c>
      <c r="H37" s="21">
        <v>275430.57400000002</v>
      </c>
      <c r="I37" s="21">
        <v>130.40299999999999</v>
      </c>
      <c r="J37" s="21">
        <v>197.89</v>
      </c>
      <c r="K37" s="21">
        <v>1965.713</v>
      </c>
      <c r="L37" s="21" t="s">
        <v>92</v>
      </c>
      <c r="M37" s="21" t="s">
        <v>92</v>
      </c>
      <c r="N37" s="21">
        <v>1864056.632</v>
      </c>
      <c r="O37" s="27">
        <f t="shared" si="0"/>
        <v>0.19377310581624002</v>
      </c>
    </row>
    <row r="38" spans="1:15" x14ac:dyDescent="0.35">
      <c r="A38" s="26">
        <v>1974</v>
      </c>
      <c r="B38" s="21">
        <v>828432.92099999997</v>
      </c>
      <c r="C38" s="21">
        <v>300930.53700000001</v>
      </c>
      <c r="D38" s="21">
        <v>320065.08799999999</v>
      </c>
      <c r="E38" s="21" t="s">
        <v>92</v>
      </c>
      <c r="F38" s="21">
        <v>113975.74</v>
      </c>
      <c r="G38" s="21" t="s">
        <v>92</v>
      </c>
      <c r="H38" s="21">
        <v>304211.80499999999</v>
      </c>
      <c r="I38" s="21">
        <v>68.522999999999996</v>
      </c>
      <c r="J38" s="21">
        <v>182.154</v>
      </c>
      <c r="K38" s="21">
        <v>2452.636</v>
      </c>
      <c r="L38" s="21" t="s">
        <v>92</v>
      </c>
      <c r="M38" s="21" t="s">
        <v>92</v>
      </c>
      <c r="N38" s="21">
        <v>1870319.4040000001</v>
      </c>
      <c r="O38" s="27">
        <f t="shared" si="0"/>
        <v>0.22503688787051687</v>
      </c>
    </row>
    <row r="39" spans="1:15" x14ac:dyDescent="0.35">
      <c r="A39" s="26">
        <v>1975</v>
      </c>
      <c r="B39" s="21">
        <v>852786.22199999995</v>
      </c>
      <c r="C39" s="21">
        <v>289094.90000000002</v>
      </c>
      <c r="D39" s="21">
        <v>299778.408</v>
      </c>
      <c r="E39" s="21" t="s">
        <v>92</v>
      </c>
      <c r="F39" s="21">
        <v>172505.07500000001</v>
      </c>
      <c r="G39" s="21" t="s">
        <v>92</v>
      </c>
      <c r="H39" s="21">
        <v>303152.67300000001</v>
      </c>
      <c r="I39" s="21">
        <v>17.550999999999998</v>
      </c>
      <c r="J39" s="21">
        <v>173.56800000000001</v>
      </c>
      <c r="K39" s="21">
        <v>3246.172</v>
      </c>
      <c r="L39" s="21" t="s">
        <v>92</v>
      </c>
      <c r="M39" s="21" t="s">
        <v>92</v>
      </c>
      <c r="N39" s="21">
        <v>1920754.5689999999</v>
      </c>
      <c r="O39" s="27">
        <f t="shared" si="0"/>
        <v>0.24943063873560417</v>
      </c>
    </row>
    <row r="40" spans="1:15" x14ac:dyDescent="0.35">
      <c r="A40" s="26">
        <v>1976</v>
      </c>
      <c r="B40" s="21">
        <v>944390.99300000002</v>
      </c>
      <c r="C40" s="21">
        <v>319988.136</v>
      </c>
      <c r="D40" s="21">
        <v>294623.91100000002</v>
      </c>
      <c r="E40" s="21" t="s">
        <v>92</v>
      </c>
      <c r="F40" s="21">
        <v>191103.53099999999</v>
      </c>
      <c r="G40" s="21" t="s">
        <v>92</v>
      </c>
      <c r="H40" s="21">
        <v>286924.23800000001</v>
      </c>
      <c r="I40" s="21">
        <v>84.385999999999996</v>
      </c>
      <c r="J40" s="21">
        <v>182.078</v>
      </c>
      <c r="K40" s="21">
        <v>3616.4070000000002</v>
      </c>
      <c r="L40" s="21" t="s">
        <v>92</v>
      </c>
      <c r="M40" s="21" t="s">
        <v>92</v>
      </c>
      <c r="N40" s="21">
        <v>2040913.6810000001</v>
      </c>
      <c r="O40" s="27">
        <f t="shared" si="0"/>
        <v>0.23612494956860447</v>
      </c>
    </row>
    <row r="41" spans="1:15" x14ac:dyDescent="0.35">
      <c r="A41" s="26">
        <v>1977</v>
      </c>
      <c r="B41" s="21">
        <v>985218.59600000002</v>
      </c>
      <c r="C41" s="21">
        <v>358178.82199999999</v>
      </c>
      <c r="D41" s="21">
        <v>305504.859</v>
      </c>
      <c r="E41" s="21" t="s">
        <v>92</v>
      </c>
      <c r="F41" s="21">
        <v>250883.283</v>
      </c>
      <c r="G41" s="21" t="s">
        <v>92</v>
      </c>
      <c r="H41" s="21">
        <v>223598.68700000001</v>
      </c>
      <c r="I41" s="21">
        <v>307.63400000000001</v>
      </c>
      <c r="J41" s="21">
        <v>173.27099999999999</v>
      </c>
      <c r="K41" s="21">
        <v>3582.335</v>
      </c>
      <c r="L41" s="21" t="s">
        <v>92</v>
      </c>
      <c r="M41" s="21" t="s">
        <v>92</v>
      </c>
      <c r="N41" s="21">
        <v>2127447.4879999999</v>
      </c>
      <c r="O41" s="27">
        <f t="shared" si="0"/>
        <v>0.22493867073065921</v>
      </c>
    </row>
    <row r="42" spans="1:15" x14ac:dyDescent="0.35">
      <c r="A42" s="26">
        <v>1978</v>
      </c>
      <c r="B42" s="21">
        <v>975742.08299999998</v>
      </c>
      <c r="C42" s="21">
        <v>365060.44099999999</v>
      </c>
      <c r="D42" s="21">
        <v>305390.83600000001</v>
      </c>
      <c r="E42" s="21" t="s">
        <v>92</v>
      </c>
      <c r="F42" s="21">
        <v>276403.07</v>
      </c>
      <c r="G42" s="21" t="s">
        <v>92</v>
      </c>
      <c r="H42" s="21">
        <v>283465.22399999999</v>
      </c>
      <c r="I42" s="21">
        <v>197.19300000000001</v>
      </c>
      <c r="J42" s="21">
        <v>140.434</v>
      </c>
      <c r="K42" s="21">
        <v>2977.63</v>
      </c>
      <c r="L42" s="21" t="s">
        <v>92</v>
      </c>
      <c r="M42" s="21" t="s">
        <v>92</v>
      </c>
      <c r="N42" s="21">
        <v>2209376.9109999998</v>
      </c>
      <c r="O42" s="27">
        <f t="shared" si="0"/>
        <v>0.25490605437036723</v>
      </c>
    </row>
    <row r="43" spans="1:15" x14ac:dyDescent="0.35">
      <c r="A43" s="26">
        <v>1979</v>
      </c>
      <c r="B43" s="21">
        <v>1075037.091</v>
      </c>
      <c r="C43" s="21">
        <v>303525.20899999997</v>
      </c>
      <c r="D43" s="21">
        <v>329485.10700000002</v>
      </c>
      <c r="E43" s="21" t="s">
        <v>92</v>
      </c>
      <c r="F43" s="21">
        <v>255154.62299999999</v>
      </c>
      <c r="G43" s="21" t="s">
        <v>92</v>
      </c>
      <c r="H43" s="21">
        <v>283075.97600000002</v>
      </c>
      <c r="I43" s="21">
        <v>299.85899999999998</v>
      </c>
      <c r="J43" s="21">
        <v>198.19200000000001</v>
      </c>
      <c r="K43" s="21">
        <v>3888.9679999999998</v>
      </c>
      <c r="L43" s="21" t="s">
        <v>92</v>
      </c>
      <c r="M43" s="21" t="s">
        <v>92</v>
      </c>
      <c r="N43" s="21">
        <v>2250665.0249999999</v>
      </c>
      <c r="O43" s="27">
        <f t="shared" si="0"/>
        <v>0.24109212698144636</v>
      </c>
    </row>
    <row r="44" spans="1:15" x14ac:dyDescent="0.35">
      <c r="A44" s="26">
        <v>1980</v>
      </c>
      <c r="B44" s="21">
        <v>1161562.368</v>
      </c>
      <c r="C44" s="21">
        <v>245994.18900000001</v>
      </c>
      <c r="D44" s="21">
        <v>346239.9</v>
      </c>
      <c r="E44" s="21" t="s">
        <v>92</v>
      </c>
      <c r="F44" s="21">
        <v>251115.57500000001</v>
      </c>
      <c r="G44" s="21" t="s">
        <v>92</v>
      </c>
      <c r="H44" s="21">
        <v>279182.09000000003</v>
      </c>
      <c r="I44" s="21">
        <v>275.36599999999999</v>
      </c>
      <c r="J44" s="21">
        <v>157.797</v>
      </c>
      <c r="K44" s="21">
        <v>5073.0789999999997</v>
      </c>
      <c r="L44" s="21" t="s">
        <v>92</v>
      </c>
      <c r="M44" s="21" t="s">
        <v>92</v>
      </c>
      <c r="N44" s="21">
        <v>2289600.3640000001</v>
      </c>
      <c r="O44" s="27">
        <f t="shared" si="0"/>
        <v>0.23401634426015497</v>
      </c>
    </row>
    <row r="45" spans="1:15" x14ac:dyDescent="0.35">
      <c r="A45" s="26">
        <v>1981</v>
      </c>
      <c r="B45" s="21">
        <v>1203203.2320000001</v>
      </c>
      <c r="C45" s="21">
        <v>206420.77499999999</v>
      </c>
      <c r="D45" s="21">
        <v>345777.17300000001</v>
      </c>
      <c r="E45" s="21" t="s">
        <v>92</v>
      </c>
      <c r="F45" s="21">
        <v>272673.50300000003</v>
      </c>
      <c r="G45" s="21" t="s">
        <v>92</v>
      </c>
      <c r="H45" s="21">
        <v>263844.66399999999</v>
      </c>
      <c r="I45" s="21">
        <v>245.20099999999999</v>
      </c>
      <c r="J45" s="21">
        <v>122.628</v>
      </c>
      <c r="K45" s="21">
        <v>5686.1629999999996</v>
      </c>
      <c r="L45" s="21" t="s">
        <v>92</v>
      </c>
      <c r="M45" s="21" t="s">
        <v>92</v>
      </c>
      <c r="N45" s="21">
        <v>2297973.338</v>
      </c>
      <c r="O45" s="27">
        <f t="shared" si="0"/>
        <v>0.23610898787547202</v>
      </c>
    </row>
    <row r="46" spans="1:15" x14ac:dyDescent="0.35">
      <c r="A46" s="26">
        <v>1982</v>
      </c>
      <c r="B46" s="21">
        <v>1192004.2039999999</v>
      </c>
      <c r="C46" s="21">
        <v>146797.49</v>
      </c>
      <c r="D46" s="21">
        <v>305259.74900000001</v>
      </c>
      <c r="E46" s="21" t="s">
        <v>92</v>
      </c>
      <c r="F46" s="21">
        <v>282773.24800000002</v>
      </c>
      <c r="G46" s="21" t="s">
        <v>92</v>
      </c>
      <c r="H46" s="21">
        <v>312374.01299999998</v>
      </c>
      <c r="I46" s="21">
        <v>195.94</v>
      </c>
      <c r="J46" s="21">
        <v>124.979</v>
      </c>
      <c r="K46" s="21">
        <v>4842.8649999999998</v>
      </c>
      <c r="L46" s="21" t="s">
        <v>92</v>
      </c>
      <c r="M46" s="21" t="s">
        <v>92</v>
      </c>
      <c r="N46" s="21">
        <v>2244372.4870000002</v>
      </c>
      <c r="O46" s="27">
        <f t="shared" si="0"/>
        <v>0.2674738923584033</v>
      </c>
    </row>
    <row r="47" spans="1:15" x14ac:dyDescent="0.35">
      <c r="A47" s="26">
        <v>1983</v>
      </c>
      <c r="B47" s="21">
        <v>1259424.2790000001</v>
      </c>
      <c r="C47" s="21">
        <v>144498.59299999999</v>
      </c>
      <c r="D47" s="21">
        <v>274098.45799999998</v>
      </c>
      <c r="E47" s="21" t="s">
        <v>92</v>
      </c>
      <c r="F47" s="21">
        <v>293677.11900000001</v>
      </c>
      <c r="G47" s="21" t="s">
        <v>92</v>
      </c>
      <c r="H47" s="21">
        <v>335290.85499999998</v>
      </c>
      <c r="I47" s="21">
        <v>215.86699999999999</v>
      </c>
      <c r="J47" s="21">
        <v>162.745</v>
      </c>
      <c r="K47" s="21">
        <v>6075.1009999999997</v>
      </c>
      <c r="L47" s="21" t="s">
        <v>92</v>
      </c>
      <c r="M47" s="21">
        <v>2.6680000000000001</v>
      </c>
      <c r="N47" s="21">
        <v>2313445.6860000002</v>
      </c>
      <c r="O47" s="27">
        <f t="shared" si="0"/>
        <v>0.27466577618196125</v>
      </c>
    </row>
    <row r="48" spans="1:15" x14ac:dyDescent="0.35">
      <c r="A48" s="26">
        <v>1984</v>
      </c>
      <c r="B48" s="21">
        <v>1341680.7520000001</v>
      </c>
      <c r="C48" s="21">
        <v>119807.913</v>
      </c>
      <c r="D48" s="21">
        <v>297393.59600000002</v>
      </c>
      <c r="E48" s="21" t="s">
        <v>92</v>
      </c>
      <c r="F48" s="21">
        <v>327633.549</v>
      </c>
      <c r="G48" s="21" t="s">
        <v>92</v>
      </c>
      <c r="H48" s="21">
        <v>324311.36499999999</v>
      </c>
      <c r="I48" s="21">
        <v>461.411</v>
      </c>
      <c r="J48" s="21">
        <v>424.54</v>
      </c>
      <c r="K48" s="21">
        <v>7740.5039999999999</v>
      </c>
      <c r="L48" s="21">
        <v>5.2480000000000002</v>
      </c>
      <c r="M48" s="21">
        <v>6.49</v>
      </c>
      <c r="N48" s="21">
        <v>2419465.3670000001</v>
      </c>
      <c r="O48" s="27">
        <f t="shared" si="0"/>
        <v>0.27302854424367545</v>
      </c>
    </row>
    <row r="49" spans="1:15" x14ac:dyDescent="0.35">
      <c r="A49" s="26">
        <v>1985</v>
      </c>
      <c r="B49" s="21">
        <v>1402128.125</v>
      </c>
      <c r="C49" s="21">
        <v>100202.273</v>
      </c>
      <c r="D49" s="21">
        <v>291945.96500000003</v>
      </c>
      <c r="E49" s="21" t="s">
        <v>92</v>
      </c>
      <c r="F49" s="21">
        <v>383690.72700000001</v>
      </c>
      <c r="G49" s="21" t="s">
        <v>92</v>
      </c>
      <c r="H49" s="21">
        <v>284310.538</v>
      </c>
      <c r="I49" s="21">
        <v>743.29399999999998</v>
      </c>
      <c r="J49" s="21">
        <v>639.57799999999997</v>
      </c>
      <c r="K49" s="21">
        <v>9325.23</v>
      </c>
      <c r="L49" s="21">
        <v>10.63</v>
      </c>
      <c r="M49" s="21">
        <v>5.7619999999999996</v>
      </c>
      <c r="N49" s="21">
        <v>2473002.12</v>
      </c>
      <c r="O49" s="27">
        <f t="shared" si="0"/>
        <v>0.27445417596326199</v>
      </c>
    </row>
    <row r="50" spans="1:15" x14ac:dyDescent="0.35">
      <c r="A50" s="26">
        <v>1986</v>
      </c>
      <c r="B50" s="21">
        <v>1385831.452</v>
      </c>
      <c r="C50" s="21">
        <v>136584.867</v>
      </c>
      <c r="D50" s="21">
        <v>248508.43299999999</v>
      </c>
      <c r="E50" s="21" t="s">
        <v>92</v>
      </c>
      <c r="F50" s="21">
        <v>414038.06300000002</v>
      </c>
      <c r="G50" s="21" t="s">
        <v>92</v>
      </c>
      <c r="H50" s="21">
        <v>294005.21899999998</v>
      </c>
      <c r="I50" s="21">
        <v>491.50900000000001</v>
      </c>
      <c r="J50" s="21">
        <v>685.23400000000004</v>
      </c>
      <c r="K50" s="21">
        <v>10307.954</v>
      </c>
      <c r="L50" s="21">
        <v>14.032</v>
      </c>
      <c r="M50" s="21">
        <v>4.1890000000000001</v>
      </c>
      <c r="N50" s="21">
        <v>2490470.952</v>
      </c>
      <c r="O50" s="27">
        <f t="shared" si="0"/>
        <v>0.28891973199774146</v>
      </c>
    </row>
    <row r="51" spans="1:15" x14ac:dyDescent="0.35">
      <c r="A51" s="26">
        <v>1987</v>
      </c>
      <c r="B51" s="21">
        <v>1463781.2890000001</v>
      </c>
      <c r="C51" s="21">
        <v>118492.571</v>
      </c>
      <c r="D51" s="21">
        <v>272620.80300000001</v>
      </c>
      <c r="E51" s="21" t="s">
        <v>92</v>
      </c>
      <c r="F51" s="21">
        <v>455270.38199999998</v>
      </c>
      <c r="G51" s="21" t="s">
        <v>92</v>
      </c>
      <c r="H51" s="21">
        <v>252856.09299999999</v>
      </c>
      <c r="I51" s="21">
        <v>783.08799999999997</v>
      </c>
      <c r="J51" s="21">
        <v>693.94100000000003</v>
      </c>
      <c r="K51" s="21">
        <v>10775.460999999999</v>
      </c>
      <c r="L51" s="21">
        <v>10.497</v>
      </c>
      <c r="M51" s="21">
        <v>3.5409999999999999</v>
      </c>
      <c r="N51" s="21">
        <v>2575287.6669999999</v>
      </c>
      <c r="O51" s="27">
        <f t="shared" si="0"/>
        <v>0.27973302254004073</v>
      </c>
    </row>
    <row r="52" spans="1:15" x14ac:dyDescent="0.35">
      <c r="A52" s="26">
        <v>1988</v>
      </c>
      <c r="B52" s="21">
        <v>1540652.774</v>
      </c>
      <c r="C52" s="21">
        <v>148899.56099999999</v>
      </c>
      <c r="D52" s="21">
        <v>252800.704</v>
      </c>
      <c r="E52" s="21" t="s">
        <v>92</v>
      </c>
      <c r="F52" s="21">
        <v>526973.04700000002</v>
      </c>
      <c r="G52" s="21" t="s">
        <v>92</v>
      </c>
      <c r="H52" s="21">
        <v>226100.80300000001</v>
      </c>
      <c r="I52" s="21">
        <v>935.98599999999999</v>
      </c>
      <c r="J52" s="21">
        <v>738.25800000000004</v>
      </c>
      <c r="K52" s="21">
        <v>10300.079</v>
      </c>
      <c r="L52" s="21">
        <v>9.0939999999999994</v>
      </c>
      <c r="M52" s="21">
        <v>0.871</v>
      </c>
      <c r="N52" s="21">
        <v>2707411.1779999998</v>
      </c>
      <c r="O52" s="27">
        <f t="shared" si="0"/>
        <v>0.28257921966812544</v>
      </c>
    </row>
    <row r="53" spans="1:15" x14ac:dyDescent="0.35">
      <c r="A53" s="26">
        <v>1989</v>
      </c>
      <c r="B53" s="21">
        <v>1583779.139</v>
      </c>
      <c r="C53" s="21">
        <v>164358.51999999999</v>
      </c>
      <c r="D53" s="21">
        <v>352628.86599999998</v>
      </c>
      <c r="E53" s="21">
        <v>7862.4179999999997</v>
      </c>
      <c r="F53" s="21">
        <v>529354.71699999995</v>
      </c>
      <c r="G53" s="21" t="s">
        <v>92</v>
      </c>
      <c r="H53" s="21">
        <v>271976.93599999999</v>
      </c>
      <c r="I53" s="21">
        <v>27236.668000000001</v>
      </c>
      <c r="J53" s="21">
        <v>9162.8870000000006</v>
      </c>
      <c r="K53" s="21">
        <v>14593.442999999999</v>
      </c>
      <c r="L53" s="21">
        <v>250.601</v>
      </c>
      <c r="M53" s="21">
        <v>2112.0430000000001</v>
      </c>
      <c r="N53" s="21">
        <v>2967146.0869999998</v>
      </c>
      <c r="O53" s="27">
        <f t="shared" si="0"/>
        <v>0.28805029140447574</v>
      </c>
    </row>
    <row r="54" spans="1:15" x14ac:dyDescent="0.35">
      <c r="A54" s="26">
        <v>1990</v>
      </c>
      <c r="B54" s="21">
        <v>1594011.4790000001</v>
      </c>
      <c r="C54" s="21">
        <v>126460.202</v>
      </c>
      <c r="D54" s="21">
        <v>372765.15399999998</v>
      </c>
      <c r="E54" s="21">
        <v>10382.83</v>
      </c>
      <c r="F54" s="21">
        <v>576861.67799999996</v>
      </c>
      <c r="G54" s="21">
        <v>-3507.741</v>
      </c>
      <c r="H54" s="21">
        <v>292865.84600000002</v>
      </c>
      <c r="I54" s="21">
        <v>32521.888999999999</v>
      </c>
      <c r="J54" s="21">
        <v>13260.379000000001</v>
      </c>
      <c r="K54" s="21">
        <v>15434.271000000001</v>
      </c>
      <c r="L54" s="21">
        <v>367.08699999999999</v>
      </c>
      <c r="M54" s="21">
        <v>2788.6</v>
      </c>
      <c r="N54" s="21">
        <v>3037827.3369999998</v>
      </c>
      <c r="O54" s="27">
        <f t="shared" si="0"/>
        <v>0.30633472734464368</v>
      </c>
    </row>
    <row r="55" spans="1:15" x14ac:dyDescent="0.35">
      <c r="A55" s="26">
        <v>1991</v>
      </c>
      <c r="B55" s="21">
        <v>1590622.7479999999</v>
      </c>
      <c r="C55" s="21">
        <v>119751.573</v>
      </c>
      <c r="D55" s="21">
        <v>381553.01699999999</v>
      </c>
      <c r="E55" s="21">
        <v>11335.593000000001</v>
      </c>
      <c r="F55" s="21">
        <v>612565.08700000006</v>
      </c>
      <c r="G55" s="21">
        <v>-4541.4350000000004</v>
      </c>
      <c r="H55" s="21">
        <v>288994.18900000001</v>
      </c>
      <c r="I55" s="21">
        <v>33725.358</v>
      </c>
      <c r="J55" s="21">
        <v>15664.745999999999</v>
      </c>
      <c r="K55" s="21">
        <v>15966.444</v>
      </c>
      <c r="L55" s="21">
        <v>471.76499999999999</v>
      </c>
      <c r="M55" s="21">
        <v>2950.951</v>
      </c>
      <c r="N55" s="21">
        <v>3073798.8849999998</v>
      </c>
      <c r="O55" s="27">
        <f t="shared" si="0"/>
        <v>0.31420308911980105</v>
      </c>
    </row>
    <row r="56" spans="1:15" x14ac:dyDescent="0.35">
      <c r="A56" s="26">
        <v>1992</v>
      </c>
      <c r="B56" s="21">
        <v>1621206.0390000001</v>
      </c>
      <c r="C56" s="21">
        <v>100154.163</v>
      </c>
      <c r="D56" s="21">
        <v>404074.37199999997</v>
      </c>
      <c r="E56" s="21">
        <v>13270.236999999999</v>
      </c>
      <c r="F56" s="21">
        <v>618776.26300000004</v>
      </c>
      <c r="G56" s="21">
        <v>-4176.5820000000003</v>
      </c>
      <c r="H56" s="21">
        <v>253088.003</v>
      </c>
      <c r="I56" s="21">
        <v>36528.661999999997</v>
      </c>
      <c r="J56" s="21">
        <v>17816.035</v>
      </c>
      <c r="K56" s="21">
        <v>16137.962</v>
      </c>
      <c r="L56" s="21">
        <v>399.64</v>
      </c>
      <c r="M56" s="21">
        <v>2887.5230000000001</v>
      </c>
      <c r="N56" s="21">
        <v>3083882.2039999999</v>
      </c>
      <c r="O56" s="27">
        <f t="shared" si="0"/>
        <v>0.30528322540298952</v>
      </c>
    </row>
    <row r="57" spans="1:15" x14ac:dyDescent="0.35">
      <c r="A57" s="26">
        <v>1993</v>
      </c>
      <c r="B57" s="21">
        <v>1690070.2320000001</v>
      </c>
      <c r="C57" s="21">
        <v>112788.18</v>
      </c>
      <c r="D57" s="21">
        <v>414926.79800000001</v>
      </c>
      <c r="E57" s="21">
        <v>12955.798000000001</v>
      </c>
      <c r="F57" s="21">
        <v>610291.21400000004</v>
      </c>
      <c r="G57" s="21">
        <v>-4035.5720000000001</v>
      </c>
      <c r="H57" s="21">
        <v>280494.00799999997</v>
      </c>
      <c r="I57" s="21">
        <v>37623.406999999999</v>
      </c>
      <c r="J57" s="21">
        <v>18333.030999999999</v>
      </c>
      <c r="K57" s="21">
        <v>16788.564999999999</v>
      </c>
      <c r="L57" s="21">
        <v>462.452</v>
      </c>
      <c r="M57" s="21">
        <v>3005.8270000000002</v>
      </c>
      <c r="N57" s="21">
        <v>3197191.0959999999</v>
      </c>
      <c r="O57" s="27">
        <f t="shared" si="0"/>
        <v>0.30119029582084134</v>
      </c>
    </row>
    <row r="58" spans="1:15" x14ac:dyDescent="0.35">
      <c r="A58" s="26">
        <v>1994</v>
      </c>
      <c r="B58" s="21">
        <v>1690693.8640000001</v>
      </c>
      <c r="C58" s="21">
        <v>105900.98299999999</v>
      </c>
      <c r="D58" s="21">
        <v>460218.68199999997</v>
      </c>
      <c r="E58" s="21">
        <v>13319.050999999999</v>
      </c>
      <c r="F58" s="21">
        <v>640439.83200000005</v>
      </c>
      <c r="G58" s="21">
        <v>-3377.8249999999998</v>
      </c>
      <c r="H58" s="21">
        <v>260125.73300000001</v>
      </c>
      <c r="I58" s="21">
        <v>37937.364000000001</v>
      </c>
      <c r="J58" s="21">
        <v>19128.595000000001</v>
      </c>
      <c r="K58" s="21">
        <v>15535.453</v>
      </c>
      <c r="L58" s="21">
        <v>486.62200000000001</v>
      </c>
      <c r="M58" s="21">
        <v>3447.1089999999999</v>
      </c>
      <c r="N58" s="21">
        <v>3247522.3879999998</v>
      </c>
      <c r="O58" s="27">
        <f t="shared" si="0"/>
        <v>0.29983561825409655</v>
      </c>
    </row>
    <row r="59" spans="1:15" x14ac:dyDescent="0.35">
      <c r="A59" s="26">
        <v>1995</v>
      </c>
      <c r="B59" s="21">
        <v>1709426.4680000001</v>
      </c>
      <c r="C59" s="21">
        <v>74554.065000000002</v>
      </c>
      <c r="D59" s="21">
        <v>496057.94500000001</v>
      </c>
      <c r="E59" s="21">
        <v>13869.950999999999</v>
      </c>
      <c r="F59" s="21">
        <v>673402.12300000002</v>
      </c>
      <c r="G59" s="21">
        <v>-2725.1309999999999</v>
      </c>
      <c r="H59" s="21">
        <v>310832.74800000002</v>
      </c>
      <c r="I59" s="21">
        <v>36521.082000000002</v>
      </c>
      <c r="J59" s="21">
        <v>20404.971000000001</v>
      </c>
      <c r="K59" s="21">
        <v>13378.258</v>
      </c>
      <c r="L59" s="21">
        <v>496.82100000000003</v>
      </c>
      <c r="M59" s="21">
        <v>3164.2530000000002</v>
      </c>
      <c r="N59" s="21">
        <v>3353487.3620000002</v>
      </c>
      <c r="O59" s="27">
        <f t="shared" si="0"/>
        <v>0.31473955648680924</v>
      </c>
    </row>
    <row r="60" spans="1:15" x14ac:dyDescent="0.35">
      <c r="A60" s="26">
        <v>1996</v>
      </c>
      <c r="B60" s="21">
        <v>1795195.5930000001</v>
      </c>
      <c r="C60" s="21">
        <v>81411.225000000006</v>
      </c>
      <c r="D60" s="21">
        <v>455055.576</v>
      </c>
      <c r="E60" s="21">
        <v>14355.813</v>
      </c>
      <c r="F60" s="21">
        <v>674728.54599999997</v>
      </c>
      <c r="G60" s="21">
        <v>-3088.078</v>
      </c>
      <c r="H60" s="21">
        <v>347162.06300000002</v>
      </c>
      <c r="I60" s="21">
        <v>36800.31</v>
      </c>
      <c r="J60" s="21">
        <v>20911.335999999999</v>
      </c>
      <c r="K60" s="21">
        <v>14328.683999999999</v>
      </c>
      <c r="L60" s="21">
        <v>521.20500000000004</v>
      </c>
      <c r="M60" s="21">
        <v>3234.069</v>
      </c>
      <c r="N60" s="21">
        <v>3444187.6209999998</v>
      </c>
      <c r="O60" s="27">
        <f t="shared" si="0"/>
        <v>0.31781025177780226</v>
      </c>
    </row>
    <row r="61" spans="1:15" x14ac:dyDescent="0.35">
      <c r="A61" s="26">
        <v>1997</v>
      </c>
      <c r="B61" s="21">
        <v>1845015.736</v>
      </c>
      <c r="C61" s="21">
        <v>92554.873000000007</v>
      </c>
      <c r="D61" s="21">
        <v>479398.67</v>
      </c>
      <c r="E61" s="21">
        <v>13350.634</v>
      </c>
      <c r="F61" s="21">
        <v>628644.17099999997</v>
      </c>
      <c r="G61" s="21">
        <v>-4039.9050000000002</v>
      </c>
      <c r="H61" s="21">
        <v>356453.29499999998</v>
      </c>
      <c r="I61" s="21">
        <v>36948.440999999999</v>
      </c>
      <c r="J61" s="21">
        <v>21709.073</v>
      </c>
      <c r="K61" s="21">
        <v>14726.102000000001</v>
      </c>
      <c r="L61" s="21">
        <v>511.16800000000001</v>
      </c>
      <c r="M61" s="21">
        <v>3288.0349999999999</v>
      </c>
      <c r="N61" s="21">
        <v>3492172.2829999998</v>
      </c>
      <c r="O61" s="27">
        <f t="shared" si="0"/>
        <v>0.3030321227711319</v>
      </c>
    </row>
    <row r="62" spans="1:15" x14ac:dyDescent="0.35">
      <c r="A62" s="26">
        <v>1998</v>
      </c>
      <c r="B62" s="21">
        <v>1873515.69</v>
      </c>
      <c r="C62" s="21">
        <v>128800.173</v>
      </c>
      <c r="D62" s="21">
        <v>531257.10400000005</v>
      </c>
      <c r="E62" s="21">
        <v>13492.23</v>
      </c>
      <c r="F62" s="21">
        <v>673702.10400000005</v>
      </c>
      <c r="G62" s="21">
        <v>-4467.28</v>
      </c>
      <c r="H62" s="21">
        <v>323335.66100000002</v>
      </c>
      <c r="I62" s="21">
        <v>36338.383999999998</v>
      </c>
      <c r="J62" s="21">
        <v>22447.935000000001</v>
      </c>
      <c r="K62" s="21">
        <v>14773.918</v>
      </c>
      <c r="L62" s="21">
        <v>502.47300000000001</v>
      </c>
      <c r="M62" s="21">
        <v>3025.6959999999999</v>
      </c>
      <c r="N62" s="21">
        <v>3620295.4980000001</v>
      </c>
      <c r="O62" s="27">
        <f t="shared" si="0"/>
        <v>0.29546176316019607</v>
      </c>
    </row>
    <row r="63" spans="1:15" x14ac:dyDescent="0.35">
      <c r="A63" s="26">
        <v>1999</v>
      </c>
      <c r="B63" s="21">
        <v>1881087.2239999999</v>
      </c>
      <c r="C63" s="21">
        <v>118060.838</v>
      </c>
      <c r="D63" s="21">
        <v>556396.12699999998</v>
      </c>
      <c r="E63" s="21">
        <v>14125.592000000001</v>
      </c>
      <c r="F63" s="21">
        <v>728254.12399999995</v>
      </c>
      <c r="G63" s="21">
        <v>-6096.8990000000003</v>
      </c>
      <c r="H63" s="21">
        <v>319536.02899999998</v>
      </c>
      <c r="I63" s="21">
        <v>37040.733999999997</v>
      </c>
      <c r="J63" s="21">
        <v>22572.174999999999</v>
      </c>
      <c r="K63" s="21">
        <v>14827.013000000001</v>
      </c>
      <c r="L63" s="21">
        <v>495.08199999999999</v>
      </c>
      <c r="M63" s="21">
        <v>4487.9979999999996</v>
      </c>
      <c r="N63" s="21">
        <v>3694809.81</v>
      </c>
      <c r="O63" s="27">
        <f t="shared" si="0"/>
        <v>0.30343003121992895</v>
      </c>
    </row>
    <row r="64" spans="1:15" x14ac:dyDescent="0.35">
      <c r="A64" s="26">
        <v>2000</v>
      </c>
      <c r="B64" s="21">
        <v>1966264.5959999999</v>
      </c>
      <c r="C64" s="21">
        <v>111220.965</v>
      </c>
      <c r="D64" s="21">
        <v>601038.15899999999</v>
      </c>
      <c r="E64" s="21">
        <v>13954.758</v>
      </c>
      <c r="F64" s="21">
        <v>753892.94</v>
      </c>
      <c r="G64" s="21">
        <v>-5538.86</v>
      </c>
      <c r="H64" s="21">
        <v>275572.59700000001</v>
      </c>
      <c r="I64" s="21">
        <v>37594.866000000002</v>
      </c>
      <c r="J64" s="21">
        <v>23131.313999999998</v>
      </c>
      <c r="K64" s="21">
        <v>14093.157999999999</v>
      </c>
      <c r="L64" s="21">
        <v>493.375</v>
      </c>
      <c r="M64" s="21">
        <v>5593.2610000000004</v>
      </c>
      <c r="N64" s="21">
        <v>3802105.0430000001</v>
      </c>
      <c r="O64" s="27">
        <f t="shared" si="0"/>
        <v>0.29058446268708199</v>
      </c>
    </row>
    <row r="65" spans="1:15" x14ac:dyDescent="0.35">
      <c r="A65" s="26">
        <v>2001</v>
      </c>
      <c r="B65" s="21">
        <v>1903955.942</v>
      </c>
      <c r="C65" s="21">
        <v>124880.22100000001</v>
      </c>
      <c r="D65" s="21">
        <v>639129.11899999995</v>
      </c>
      <c r="E65" s="21">
        <v>9039.473</v>
      </c>
      <c r="F65" s="21">
        <v>768826.30799999996</v>
      </c>
      <c r="G65" s="21">
        <v>-8823.4449999999997</v>
      </c>
      <c r="H65" s="21">
        <v>216961.04500000001</v>
      </c>
      <c r="I65" s="21">
        <v>35199.904999999999</v>
      </c>
      <c r="J65" s="21">
        <v>14548.152</v>
      </c>
      <c r="K65" s="21">
        <v>13740.501</v>
      </c>
      <c r="L65" s="21">
        <v>542.755</v>
      </c>
      <c r="M65" s="21">
        <v>6737.3310000000001</v>
      </c>
      <c r="N65" s="21">
        <v>3736643.6490000002</v>
      </c>
      <c r="O65" s="27">
        <f t="shared" si="0"/>
        <v>0.2803940248036213</v>
      </c>
    </row>
    <row r="66" spans="1:15" x14ac:dyDescent="0.35">
      <c r="A66" s="26">
        <v>2002</v>
      </c>
      <c r="B66" s="21">
        <v>1933130.3540000001</v>
      </c>
      <c r="C66" s="21">
        <v>94567.395000000004</v>
      </c>
      <c r="D66" s="21">
        <v>691005.74399999995</v>
      </c>
      <c r="E66" s="21">
        <v>11462.683999999999</v>
      </c>
      <c r="F66" s="21">
        <v>780064.08700000006</v>
      </c>
      <c r="G66" s="21">
        <v>-8742.9279999999999</v>
      </c>
      <c r="H66" s="21">
        <v>264328.83100000001</v>
      </c>
      <c r="I66" s="21">
        <v>38665.036999999997</v>
      </c>
      <c r="J66" s="21">
        <v>15043.712</v>
      </c>
      <c r="K66" s="21">
        <v>14491.31</v>
      </c>
      <c r="L66" s="21">
        <v>554.83100000000002</v>
      </c>
      <c r="M66" s="21">
        <v>10354.280000000001</v>
      </c>
      <c r="N66" s="21">
        <v>3858452.2459999998</v>
      </c>
      <c r="O66" s="27">
        <f t="shared" si="0"/>
        <v>0.28891355624671899</v>
      </c>
    </row>
    <row r="67" spans="1:15" x14ac:dyDescent="0.35">
      <c r="A67" s="26">
        <v>2003</v>
      </c>
      <c r="B67" s="21">
        <v>1973736.7520000001</v>
      </c>
      <c r="C67" s="21">
        <v>119405.643</v>
      </c>
      <c r="D67" s="21">
        <v>649907.53899999999</v>
      </c>
      <c r="E67" s="21">
        <v>15600.022000000001</v>
      </c>
      <c r="F67" s="21">
        <v>763732.69499999995</v>
      </c>
      <c r="G67" s="21">
        <v>-8535.0650000000005</v>
      </c>
      <c r="H67" s="21">
        <v>275806.32299999997</v>
      </c>
      <c r="I67" s="21">
        <v>37529.095999999998</v>
      </c>
      <c r="J67" s="21">
        <v>15811.992</v>
      </c>
      <c r="K67" s="21">
        <v>14424.231</v>
      </c>
      <c r="L67" s="21">
        <v>534.00099999999998</v>
      </c>
      <c r="M67" s="21">
        <v>11187.466</v>
      </c>
      <c r="N67" s="21">
        <v>3883185.2039999999</v>
      </c>
      <c r="O67" s="27">
        <f t="shared" si="0"/>
        <v>0.28597418888393555</v>
      </c>
    </row>
    <row r="68" spans="1:15" x14ac:dyDescent="0.35">
      <c r="A68" s="26">
        <v>2004</v>
      </c>
      <c r="B68" s="21">
        <v>1978300.5490000001</v>
      </c>
      <c r="C68" s="21">
        <v>121145.057</v>
      </c>
      <c r="D68" s="21">
        <v>710100.01699999999</v>
      </c>
      <c r="E68" s="21">
        <v>15252.431</v>
      </c>
      <c r="F68" s="21">
        <v>788528.38699999999</v>
      </c>
      <c r="G68" s="21">
        <v>-8488.2099999999991</v>
      </c>
      <c r="H68" s="21">
        <v>268417.30800000002</v>
      </c>
      <c r="I68" s="21">
        <v>38116.883000000002</v>
      </c>
      <c r="J68" s="21">
        <v>15420.57</v>
      </c>
      <c r="K68" s="21">
        <v>14810.975</v>
      </c>
      <c r="L68" s="21">
        <v>575.15499999999997</v>
      </c>
      <c r="M68" s="21">
        <v>14143.741</v>
      </c>
      <c r="N68" s="21">
        <v>3970555.264</v>
      </c>
      <c r="O68" s="27">
        <f t="shared" si="0"/>
        <v>0.28497898499467911</v>
      </c>
    </row>
    <row r="69" spans="1:15" x14ac:dyDescent="0.35">
      <c r="A69" s="26">
        <v>2005</v>
      </c>
      <c r="B69" s="21">
        <v>2012873.0460000001</v>
      </c>
      <c r="C69" s="21">
        <v>122225.01700000001</v>
      </c>
      <c r="D69" s="21">
        <v>760960.25399999996</v>
      </c>
      <c r="E69" s="21">
        <v>13464.144</v>
      </c>
      <c r="F69" s="21">
        <v>781986.36499999999</v>
      </c>
      <c r="G69" s="21">
        <v>-6557.7879999999996</v>
      </c>
      <c r="H69" s="21">
        <v>270321.255</v>
      </c>
      <c r="I69" s="21">
        <v>38856.417000000001</v>
      </c>
      <c r="J69" s="21">
        <v>15420.393</v>
      </c>
      <c r="K69" s="21">
        <v>14691.745000000001</v>
      </c>
      <c r="L69" s="21">
        <v>550.29399999999998</v>
      </c>
      <c r="M69" s="21">
        <v>17810.548999999999</v>
      </c>
      <c r="N69" s="21">
        <v>4055422.75</v>
      </c>
      <c r="O69" s="27">
        <f t="shared" si="0"/>
        <v>0.279398548523702</v>
      </c>
    </row>
    <row r="70" spans="1:15" x14ac:dyDescent="0.35">
      <c r="A70" s="26">
        <v>2006</v>
      </c>
      <c r="B70" s="21">
        <v>1990511.135</v>
      </c>
      <c r="C70" s="21">
        <v>64166.413999999997</v>
      </c>
      <c r="D70" s="21">
        <v>816440.77</v>
      </c>
      <c r="E70" s="21">
        <v>14176.808000000001</v>
      </c>
      <c r="F70" s="21">
        <v>787218.63600000006</v>
      </c>
      <c r="G70" s="21">
        <v>-6557.8419999999996</v>
      </c>
      <c r="H70" s="21">
        <v>289246.41600000003</v>
      </c>
      <c r="I70" s="21">
        <v>38762.095999999998</v>
      </c>
      <c r="J70" s="21">
        <v>16098.525</v>
      </c>
      <c r="K70" s="21">
        <v>14568.029</v>
      </c>
      <c r="L70" s="21">
        <v>507.70600000000002</v>
      </c>
      <c r="M70" s="21">
        <v>26589.136999999999</v>
      </c>
      <c r="N70" s="21">
        <v>4064702.2280000001</v>
      </c>
      <c r="O70" s="27">
        <f t="shared" si="0"/>
        <v>0.28696633543410455</v>
      </c>
    </row>
    <row r="71" spans="1:15" x14ac:dyDescent="0.35">
      <c r="A71" s="26">
        <v>2007</v>
      </c>
      <c r="B71" s="21">
        <v>2016455.584</v>
      </c>
      <c r="C71" s="21">
        <v>65738.978000000003</v>
      </c>
      <c r="D71" s="21">
        <v>896589.79099999997</v>
      </c>
      <c r="E71" s="21">
        <v>13453.353999999999</v>
      </c>
      <c r="F71" s="21">
        <v>806424.75300000003</v>
      </c>
      <c r="G71" s="21">
        <v>-6896.3519999999999</v>
      </c>
      <c r="H71" s="21">
        <v>247509.97399999999</v>
      </c>
      <c r="I71" s="21">
        <v>39014.023999999998</v>
      </c>
      <c r="J71" s="21">
        <v>16524.554</v>
      </c>
      <c r="K71" s="21">
        <v>14637.213</v>
      </c>
      <c r="L71" s="21">
        <v>611.79300000000001</v>
      </c>
      <c r="M71" s="21">
        <v>34449.927000000003</v>
      </c>
      <c r="N71" s="21">
        <v>4156744.7239999999</v>
      </c>
      <c r="O71" s="27">
        <f t="shared" si="0"/>
        <v>0.27720631467865908</v>
      </c>
    </row>
    <row r="72" spans="1:15" x14ac:dyDescent="0.35">
      <c r="A72" s="26">
        <v>2008</v>
      </c>
      <c r="B72" s="21">
        <v>1985801.247</v>
      </c>
      <c r="C72" s="21">
        <v>46242.612000000001</v>
      </c>
      <c r="D72" s="21">
        <v>882980.59900000005</v>
      </c>
      <c r="E72" s="21">
        <v>11706.876</v>
      </c>
      <c r="F72" s="21">
        <v>806208.43500000006</v>
      </c>
      <c r="G72" s="21">
        <v>-6288.0619999999999</v>
      </c>
      <c r="H72" s="21">
        <v>254831.38500000001</v>
      </c>
      <c r="I72" s="21">
        <v>37299.853000000003</v>
      </c>
      <c r="J72" s="21">
        <v>17733.758999999998</v>
      </c>
      <c r="K72" s="21">
        <v>14839.977000000001</v>
      </c>
      <c r="L72" s="21">
        <v>864.31500000000005</v>
      </c>
      <c r="M72" s="21">
        <v>55363.1</v>
      </c>
      <c r="N72" s="21">
        <v>4119387.76</v>
      </c>
      <c r="O72" s="27">
        <f t="shared" si="0"/>
        <v>0.28665734589646891</v>
      </c>
    </row>
    <row r="73" spans="1:15" x14ac:dyDescent="0.35">
      <c r="A73" s="26">
        <v>2009</v>
      </c>
      <c r="B73" s="21">
        <v>1755904.253</v>
      </c>
      <c r="C73" s="21">
        <v>38936.514999999999</v>
      </c>
      <c r="D73" s="21">
        <v>920978.68099999998</v>
      </c>
      <c r="E73" s="21">
        <v>10632.107</v>
      </c>
      <c r="F73" s="21">
        <v>798854.58499999996</v>
      </c>
      <c r="G73" s="21">
        <v>-4627.3450000000003</v>
      </c>
      <c r="H73" s="21">
        <v>273445.09399999998</v>
      </c>
      <c r="I73" s="21">
        <v>36050.137999999999</v>
      </c>
      <c r="J73" s="21">
        <v>18442.596000000001</v>
      </c>
      <c r="K73" s="21">
        <v>15008.657999999999</v>
      </c>
      <c r="L73" s="21">
        <v>891.17899999999997</v>
      </c>
      <c r="M73" s="21">
        <v>73886.131999999998</v>
      </c>
      <c r="N73" s="21">
        <v>3950330.9270000001</v>
      </c>
      <c r="O73" s="27">
        <f t="shared" si="0"/>
        <v>0.30679734417095833</v>
      </c>
    </row>
    <row r="74" spans="1:15" x14ac:dyDescent="0.35">
      <c r="A74" s="26">
        <v>2010</v>
      </c>
      <c r="B74" s="21">
        <v>1847290.2790000001</v>
      </c>
      <c r="C74" s="21">
        <v>37061.012999999999</v>
      </c>
      <c r="D74" s="21">
        <v>987697.23400000005</v>
      </c>
      <c r="E74" s="21">
        <v>11312.787</v>
      </c>
      <c r="F74" s="21">
        <v>806968.30099999998</v>
      </c>
      <c r="G74" s="21">
        <v>-5501.1319999999996</v>
      </c>
      <c r="H74" s="21">
        <v>260203.06899999999</v>
      </c>
      <c r="I74" s="21">
        <v>37172.160000000003</v>
      </c>
      <c r="J74" s="21">
        <v>18917.206999999999</v>
      </c>
      <c r="K74" s="21">
        <v>15219.213</v>
      </c>
      <c r="L74" s="21">
        <v>1212.182</v>
      </c>
      <c r="M74" s="21">
        <v>94652.245999999999</v>
      </c>
      <c r="N74" s="21">
        <v>4125059.9</v>
      </c>
      <c r="O74" s="27">
        <f t="shared" si="0"/>
        <v>0.29789706714319464</v>
      </c>
    </row>
    <row r="75" spans="1:15" x14ac:dyDescent="0.35">
      <c r="A75" s="26">
        <v>2011</v>
      </c>
      <c r="B75" s="21">
        <v>1733430.0049999999</v>
      </c>
      <c r="C75" s="21">
        <v>30182.244999999999</v>
      </c>
      <c r="D75" s="21">
        <v>1013688.929</v>
      </c>
      <c r="E75" s="21">
        <v>11566.2</v>
      </c>
      <c r="F75" s="21">
        <v>790204.36699999997</v>
      </c>
      <c r="G75" s="21">
        <v>-6420.5159999999996</v>
      </c>
      <c r="H75" s="21">
        <v>319354.90399999998</v>
      </c>
      <c r="I75" s="21">
        <v>37449.067000000003</v>
      </c>
      <c r="J75" s="21">
        <v>19221.762999999999</v>
      </c>
      <c r="K75" s="21">
        <v>15316.067999999999</v>
      </c>
      <c r="L75" s="21">
        <v>1817.6959999999999</v>
      </c>
      <c r="M75" s="21">
        <v>120176.599</v>
      </c>
      <c r="N75" s="21">
        <v>4100140.9270000001</v>
      </c>
      <c r="O75" s="27">
        <f t="shared" si="0"/>
        <v>0.31635984496490938</v>
      </c>
    </row>
    <row r="76" spans="1:15" x14ac:dyDescent="0.35">
      <c r="A76" s="26">
        <v>2012</v>
      </c>
      <c r="B76" s="21">
        <v>1514042.9450000001</v>
      </c>
      <c r="C76" s="21">
        <v>23189.542000000001</v>
      </c>
      <c r="D76" s="21">
        <v>1225894.175</v>
      </c>
      <c r="E76" s="21">
        <v>11897.584999999999</v>
      </c>
      <c r="F76" s="21">
        <v>769331.24899999995</v>
      </c>
      <c r="G76" s="21">
        <v>-4950.4960000000001</v>
      </c>
      <c r="H76" s="21">
        <v>276240.223</v>
      </c>
      <c r="I76" s="21">
        <v>37799.129000000001</v>
      </c>
      <c r="J76" s="21">
        <v>19823.037</v>
      </c>
      <c r="K76" s="21">
        <v>15562.425999999999</v>
      </c>
      <c r="L76" s="21">
        <v>4326.6750000000002</v>
      </c>
      <c r="M76" s="21">
        <v>140821.70300000001</v>
      </c>
      <c r="N76" s="21">
        <v>4047765.26</v>
      </c>
      <c r="O76" s="27">
        <f t="shared" si="0"/>
        <v>0.31102444562212583</v>
      </c>
    </row>
    <row r="77" spans="1:15" x14ac:dyDescent="0.35">
      <c r="A77" s="26">
        <v>2013</v>
      </c>
      <c r="B77" s="21">
        <v>1581114.716</v>
      </c>
      <c r="C77" s="21">
        <v>27164.444</v>
      </c>
      <c r="D77" s="21">
        <v>1124835.56</v>
      </c>
      <c r="E77" s="21">
        <v>12852.937</v>
      </c>
      <c r="F77" s="21">
        <v>789016.473</v>
      </c>
      <c r="G77" s="21">
        <v>-4681.0330000000004</v>
      </c>
      <c r="H77" s="21">
        <v>268565.38299999997</v>
      </c>
      <c r="I77" s="21">
        <v>40027.536999999997</v>
      </c>
      <c r="J77" s="21">
        <v>20830.490000000002</v>
      </c>
      <c r="K77" s="21">
        <v>15774.674000000001</v>
      </c>
      <c r="L77" s="21">
        <v>9035.6200000000008</v>
      </c>
      <c r="M77" s="21">
        <v>167839.745</v>
      </c>
      <c r="N77" s="21">
        <v>4065964.068</v>
      </c>
      <c r="O77" s="27">
        <f t="shared" si="0"/>
        <v>0.32130359913451156</v>
      </c>
    </row>
    <row r="78" spans="1:15" x14ac:dyDescent="0.35">
      <c r="A78" s="26">
        <v>2014</v>
      </c>
      <c r="B78" s="21">
        <v>1581710.35</v>
      </c>
      <c r="C78" s="21">
        <v>30231.862000000001</v>
      </c>
      <c r="D78" s="21">
        <v>1126635.1159999999</v>
      </c>
      <c r="E78" s="21">
        <v>12021.786</v>
      </c>
      <c r="F78" s="21">
        <v>797165.98199999996</v>
      </c>
      <c r="G78" s="21">
        <v>-6173.5479999999998</v>
      </c>
      <c r="H78" s="21">
        <v>259366.622</v>
      </c>
      <c r="I78" s="21">
        <v>42339.724999999999</v>
      </c>
      <c r="J78" s="21">
        <v>21649.719000000001</v>
      </c>
      <c r="K78" s="21">
        <v>15876.941000000001</v>
      </c>
      <c r="L78" s="21">
        <v>17691.030999999999</v>
      </c>
      <c r="M78" s="21">
        <v>181655.28200000001</v>
      </c>
      <c r="N78" s="21">
        <v>4093564.1430000002</v>
      </c>
      <c r="O78" s="27">
        <f t="shared" ref="O78:O85" si="1">SUM(F78,G78,H78,I78,J78,K78,L78,M78)/N78</f>
        <v>0.32479563225449137</v>
      </c>
    </row>
    <row r="79" spans="1:15" x14ac:dyDescent="0.35">
      <c r="A79" s="26">
        <v>2015</v>
      </c>
      <c r="B79" s="21">
        <v>1352398.1969999999</v>
      </c>
      <c r="C79" s="21">
        <v>28248.749</v>
      </c>
      <c r="D79" s="21">
        <v>1334668.003</v>
      </c>
      <c r="E79" s="21">
        <v>13116.698</v>
      </c>
      <c r="F79" s="21">
        <v>797177.87699999998</v>
      </c>
      <c r="G79" s="21">
        <v>-5091.4880000000003</v>
      </c>
      <c r="H79" s="21">
        <v>249080.08499999999</v>
      </c>
      <c r="I79" s="21">
        <v>41928.506000000001</v>
      </c>
      <c r="J79" s="21">
        <v>21703.371999999999</v>
      </c>
      <c r="K79" s="21">
        <v>15917.575000000001</v>
      </c>
      <c r="L79" s="21">
        <v>24892.903999999999</v>
      </c>
      <c r="M79" s="21">
        <v>190718.54800000001</v>
      </c>
      <c r="N79" s="21">
        <v>4078713.773</v>
      </c>
      <c r="O79" s="27">
        <f t="shared" si="1"/>
        <v>0.32763450768380259</v>
      </c>
    </row>
    <row r="80" spans="1:15" x14ac:dyDescent="0.35">
      <c r="A80" s="26">
        <v>2016</v>
      </c>
      <c r="B80" s="21">
        <v>1239148.6540000001</v>
      </c>
      <c r="C80" s="21">
        <v>24204.806</v>
      </c>
      <c r="D80" s="21">
        <v>1379270.922</v>
      </c>
      <c r="E80" s="21">
        <v>12807.432000000001</v>
      </c>
      <c r="F80" s="21">
        <v>805693.94799999997</v>
      </c>
      <c r="G80" s="21">
        <v>-6686.1270000000004</v>
      </c>
      <c r="H80" s="21">
        <v>267812.15299999999</v>
      </c>
      <c r="I80" s="21">
        <v>40947.226999999999</v>
      </c>
      <c r="J80" s="21">
        <v>21813.231</v>
      </c>
      <c r="K80" s="21">
        <v>15825.807000000001</v>
      </c>
      <c r="L80" s="21">
        <v>36054.120999999999</v>
      </c>
      <c r="M80" s="21">
        <v>226992.56200000001</v>
      </c>
      <c r="N80" s="21">
        <v>4077573.801</v>
      </c>
      <c r="O80" s="27">
        <f t="shared" si="1"/>
        <v>0.34541445249981384</v>
      </c>
    </row>
    <row r="81" spans="1:15" x14ac:dyDescent="0.35">
      <c r="A81" s="26">
        <v>2017</v>
      </c>
      <c r="B81" s="21">
        <v>1205835.2760000001</v>
      </c>
      <c r="C81" s="21">
        <v>21389.945</v>
      </c>
      <c r="D81" s="21">
        <v>1297702.5279999999</v>
      </c>
      <c r="E81" s="21">
        <v>12468.967000000001</v>
      </c>
      <c r="F81" s="21">
        <v>804949.63500000001</v>
      </c>
      <c r="G81" s="21">
        <v>-6494.5479999999998</v>
      </c>
      <c r="H81" s="21">
        <v>300332.93</v>
      </c>
      <c r="I81" s="21">
        <v>41123.517999999996</v>
      </c>
      <c r="J81" s="21">
        <v>21609.894</v>
      </c>
      <c r="K81" s="21">
        <v>15926.773999999999</v>
      </c>
      <c r="L81" s="21">
        <v>53286.864999999998</v>
      </c>
      <c r="M81" s="21">
        <v>254302.69500000001</v>
      </c>
      <c r="N81" s="21">
        <v>4035442.895</v>
      </c>
      <c r="O81" s="27">
        <f t="shared" si="1"/>
        <v>0.36799870587686756</v>
      </c>
    </row>
    <row r="82" spans="1:15" x14ac:dyDescent="0.35">
      <c r="A82" s="26">
        <v>2018</v>
      </c>
      <c r="B82" s="21">
        <v>1149487.3389999999</v>
      </c>
      <c r="C82" s="21">
        <v>25225.628000000001</v>
      </c>
      <c r="D82" s="21">
        <v>1471843.031</v>
      </c>
      <c r="E82" s="21">
        <v>13462.749</v>
      </c>
      <c r="F82" s="21">
        <v>807084.47699999996</v>
      </c>
      <c r="G82" s="21">
        <v>-5904.5389999999998</v>
      </c>
      <c r="H82" s="21">
        <v>292523.989</v>
      </c>
      <c r="I82" s="21">
        <v>40936.159</v>
      </c>
      <c r="J82" s="21">
        <v>20895.764999999999</v>
      </c>
      <c r="K82" s="21">
        <v>15967.134</v>
      </c>
      <c r="L82" s="21">
        <v>63825.315000000002</v>
      </c>
      <c r="M82" s="21">
        <v>272667.45400000003</v>
      </c>
      <c r="N82" s="21">
        <v>4180987.7030000002</v>
      </c>
      <c r="O82" s="27">
        <f t="shared" si="1"/>
        <v>0.36067930860403197</v>
      </c>
    </row>
    <row r="83" spans="1:15" x14ac:dyDescent="0.35">
      <c r="A83" s="26">
        <v>2019</v>
      </c>
      <c r="B83" s="21">
        <v>964956.81200000003</v>
      </c>
      <c r="C83" s="21">
        <v>18340.742999999999</v>
      </c>
      <c r="D83" s="21">
        <v>1588532.84</v>
      </c>
      <c r="E83" s="21">
        <v>12591.093999999999</v>
      </c>
      <c r="F83" s="21">
        <v>809409.26199999999</v>
      </c>
      <c r="G83" s="21">
        <v>-5260.7439999999997</v>
      </c>
      <c r="H83" s="21">
        <v>287873.73100000003</v>
      </c>
      <c r="I83" s="21">
        <v>38543.381999999998</v>
      </c>
      <c r="J83" s="21">
        <v>18963.571</v>
      </c>
      <c r="K83" s="21">
        <v>15472.717000000001</v>
      </c>
      <c r="L83" s="21">
        <v>71936.822</v>
      </c>
      <c r="M83" s="21">
        <v>295882.484</v>
      </c>
      <c r="N83" s="21">
        <v>4130573.88</v>
      </c>
      <c r="O83" s="27">
        <f t="shared" si="1"/>
        <v>0.37109158909415269</v>
      </c>
    </row>
    <row r="84" spans="1:15" x14ac:dyDescent="0.35">
      <c r="A84" s="26">
        <v>2020</v>
      </c>
      <c r="B84" s="21">
        <v>773392.897</v>
      </c>
      <c r="C84" s="21">
        <v>17341.014999999999</v>
      </c>
      <c r="D84" s="21">
        <v>1626789.64</v>
      </c>
      <c r="E84" s="21">
        <v>11818.477999999999</v>
      </c>
      <c r="F84" s="21">
        <v>789878.86300000001</v>
      </c>
      <c r="G84" s="21">
        <v>-5321.2049999999999</v>
      </c>
      <c r="H84" s="21">
        <v>285273.89500000002</v>
      </c>
      <c r="I84" s="21">
        <v>36218.942999999999</v>
      </c>
      <c r="J84" s="21">
        <v>18492.673999999999</v>
      </c>
      <c r="K84" s="21">
        <v>15889.697</v>
      </c>
      <c r="L84" s="21">
        <v>89198.714999999997</v>
      </c>
      <c r="M84" s="21">
        <v>337938.049</v>
      </c>
      <c r="N84" s="21">
        <v>4009766.8459999999</v>
      </c>
      <c r="O84" s="27">
        <f t="shared" si="1"/>
        <v>0.39093785030512473</v>
      </c>
    </row>
    <row r="85" spans="1:15" x14ac:dyDescent="0.35">
      <c r="A85" s="26">
        <v>2021</v>
      </c>
      <c r="B85" s="21">
        <v>898678.52500000002</v>
      </c>
      <c r="C85" s="21">
        <v>18781.781999999999</v>
      </c>
      <c r="D85" s="21">
        <v>1575229.808</v>
      </c>
      <c r="E85" s="21">
        <v>11283.102999999999</v>
      </c>
      <c r="F85" s="21">
        <v>778151.5</v>
      </c>
      <c r="G85" s="21">
        <v>-5111.6840000000002</v>
      </c>
      <c r="H85" s="21">
        <v>260224.88500000001</v>
      </c>
      <c r="I85" s="21">
        <v>37170.453000000001</v>
      </c>
      <c r="J85" s="21">
        <v>18308.653999999999</v>
      </c>
      <c r="K85" s="21">
        <v>16237.884</v>
      </c>
      <c r="L85" s="21">
        <v>114678.239</v>
      </c>
      <c r="M85" s="21">
        <v>379767.24699999997</v>
      </c>
      <c r="N85" s="21">
        <v>4115540.1540000001</v>
      </c>
      <c r="O85" s="27">
        <f t="shared" si="1"/>
        <v>0.38863116824300098</v>
      </c>
    </row>
  </sheetData>
  <sheetProtection formatCells="0" formatColumns="0" formatRows="0" insertColumns="0" insertRows="0" insertHyperlinks="0" deleteColumns="0" deleteRows="0" sort="0" autoFilter="0" pivotTables="0"/>
  <hyperlinks>
    <hyperlink ref="A4" r:id="rId1" display="http://www.eia.gov/totalenergy/data/monthly/dataunits.cfm" xr:uid="{79554F0A-7A51-42C5-8320-9869936EE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Raw_Gen</vt:lpstr>
      <vt:lpstr>Raw_Cap</vt:lpstr>
      <vt:lpstr>Gen IRA</vt:lpstr>
      <vt:lpstr>Gen Ref</vt:lpstr>
      <vt:lpstr>Gen IRA-Ref</vt:lpstr>
      <vt:lpstr>Cap IRA</vt:lpstr>
      <vt:lpstr>Cap Ref</vt:lpstr>
      <vt:lpstr>Clean</vt:lpstr>
      <vt:lpstr>OLD Gen IRA</vt:lpstr>
      <vt:lpstr>OLD Gen Ref</vt:lpstr>
      <vt:lpstr>OLD Gen IRA-Ref</vt:lpstr>
      <vt:lpstr>OLD Cap IRA</vt:lpstr>
      <vt:lpstr>OLD Cap Ref</vt:lpstr>
      <vt:lpstr>Clean-Hist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M</dc:creator>
  <cp:lastModifiedBy>Avery M</cp:lastModifiedBy>
  <dcterms:created xsi:type="dcterms:W3CDTF">2015-06-05T18:17:20Z</dcterms:created>
  <dcterms:modified xsi:type="dcterms:W3CDTF">2023-11-02T23:36:52Z</dcterms:modified>
</cp:coreProperties>
</file>