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avhutchi_syr_edu/Documents/MBC 638 -/Final Project/"/>
    </mc:Choice>
  </mc:AlternateContent>
  <xr:revisionPtr revIDLastSave="2174" documentId="8_{DABE3097-F884-F742-9F12-E28B2387D6EE}" xr6:coauthVersionLast="47" xr6:coauthVersionMax="47" xr10:uidLastSave="{41166E6A-E158-464F-9F97-B48F1A28334F}"/>
  <bookViews>
    <workbookView xWindow="0" yWindow="500" windowWidth="28660" windowHeight="26540" xr2:uid="{AE0E0BC9-AEC8-8244-B60A-2B39406BF63A}"/>
  </bookViews>
  <sheets>
    <sheet name="DATA" sheetId="1" r:id="rId1"/>
    <sheet name="Time Series | Weight" sheetId="2" r:id="rId2"/>
    <sheet name="Strength Data Analysis" sheetId="3" r:id="rId3"/>
    <sheet name="Before and After" sheetId="4" r:id="rId4"/>
    <sheet name="Sheet1" sheetId="9" r:id="rId5"/>
    <sheet name="Correlation | Regression" sheetId="5" r:id="rId6"/>
    <sheet name="Corr | Reg cont" sheetId="6" r:id="rId7"/>
    <sheet name="Sheet6" sheetId="7" r:id="rId8"/>
    <sheet name="Sheet7" sheetId="8" r:id="rId9"/>
  </sheets>
  <definedNames>
    <definedName name="_xlchart.v1.0" hidden="1">'Before and After'!$C$23:$I$23</definedName>
    <definedName name="_xlchart.v1.1" hidden="1">'Before and After'!$C$24:$I$24</definedName>
    <definedName name="_xlchart.v1.10" hidden="1">'Before and After'!$C$23:$I$23</definedName>
    <definedName name="_xlchart.v1.11" hidden="1">'Before and After'!$C$24:$I$24</definedName>
    <definedName name="_xlchart.v1.2" hidden="1">'Before and After'!$C$23:$I$23</definedName>
    <definedName name="_xlchart.v1.3" hidden="1">'Before and After'!$C$24:$I$24</definedName>
    <definedName name="_xlchart.v1.4" hidden="1">'Before and After'!$C$23:$I$23</definedName>
    <definedName name="_xlchart.v1.5" hidden="1">'Before and After'!$C$24:$I$24</definedName>
    <definedName name="_xlchart.v1.6" hidden="1">'Before and After'!$C$23:$I$23</definedName>
    <definedName name="_xlchart.v1.7" hidden="1">'Before and After'!$C$24:$I$24</definedName>
    <definedName name="_xlchart.v1.8" hidden="1">'Before and After'!$C$23:$I$23</definedName>
    <definedName name="_xlchart.v1.9" hidden="1">'Before and After'!$C$24:$I$24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1" l="1"/>
  <c r="E76" i="1"/>
  <c r="F76" i="1"/>
  <c r="G76" i="1"/>
  <c r="H76" i="1"/>
  <c r="I76" i="1"/>
  <c r="J76" i="1"/>
  <c r="K76" i="1"/>
  <c r="L76" i="1"/>
  <c r="M76" i="1"/>
  <c r="N76" i="1"/>
  <c r="O76" i="1"/>
  <c r="P76" i="1"/>
  <c r="D76" i="1"/>
  <c r="E77" i="1"/>
  <c r="F77" i="1"/>
  <c r="G77" i="1"/>
  <c r="H77" i="1"/>
  <c r="I77" i="1"/>
  <c r="J77" i="1"/>
  <c r="K77" i="1"/>
  <c r="L77" i="1"/>
  <c r="M77" i="1"/>
  <c r="N77" i="1"/>
  <c r="O77" i="1"/>
  <c r="P77" i="1"/>
  <c r="D77" i="1"/>
  <c r="L25" i="5"/>
  <c r="L73" i="5"/>
  <c r="L65" i="5"/>
  <c r="L57" i="5"/>
  <c r="L49" i="5"/>
  <c r="L41" i="5"/>
  <c r="L33" i="5"/>
  <c r="L17" i="5"/>
  <c r="L9" i="5"/>
  <c r="Z83" i="5"/>
  <c r="Z82" i="5"/>
  <c r="Z81" i="5"/>
  <c r="Z80" i="5"/>
  <c r="Z79" i="5"/>
  <c r="Z78" i="5"/>
  <c r="Z77" i="5"/>
  <c r="Z76" i="5"/>
  <c r="Z75" i="5"/>
  <c r="E24" i="4"/>
  <c r="D24" i="4"/>
  <c r="F24" i="4"/>
  <c r="G24" i="4"/>
  <c r="H24" i="4"/>
  <c r="I24" i="4"/>
  <c r="J24" i="4"/>
  <c r="D23" i="4"/>
  <c r="E23" i="4"/>
  <c r="F23" i="4"/>
  <c r="G23" i="4"/>
  <c r="H23" i="4"/>
  <c r="I23" i="4"/>
  <c r="J23" i="4"/>
  <c r="C24" i="4"/>
  <c r="C23" i="4"/>
  <c r="O38" i="4"/>
  <c r="N38" i="4"/>
  <c r="O37" i="4"/>
  <c r="N37" i="4"/>
  <c r="O36" i="4"/>
  <c r="N36" i="4"/>
  <c r="O35" i="4"/>
  <c r="N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J17" i="4"/>
  <c r="I17" i="4"/>
  <c r="H17" i="4"/>
  <c r="G17" i="4"/>
  <c r="F17" i="4"/>
  <c r="E17" i="4"/>
  <c r="D17" i="4"/>
  <c r="C17" i="4"/>
  <c r="P15" i="4"/>
  <c r="J16" i="4"/>
  <c r="I16" i="4"/>
  <c r="H16" i="4"/>
  <c r="G16" i="4"/>
  <c r="F16" i="4"/>
  <c r="E16" i="4"/>
  <c r="D16" i="4"/>
  <c r="C16" i="4"/>
  <c r="P14" i="4"/>
  <c r="J15" i="4"/>
  <c r="I15" i="4"/>
  <c r="H15" i="4"/>
  <c r="G15" i="4"/>
  <c r="F15" i="4"/>
  <c r="E15" i="4"/>
  <c r="D15" i="4"/>
  <c r="C15" i="4"/>
  <c r="P13" i="4"/>
  <c r="J14" i="4"/>
  <c r="I14" i="4"/>
  <c r="H14" i="4"/>
  <c r="G14" i="4"/>
  <c r="F14" i="4"/>
  <c r="E14" i="4"/>
  <c r="D14" i="4"/>
  <c r="C14" i="4"/>
  <c r="P12" i="4"/>
  <c r="P11" i="4"/>
  <c r="P10" i="4"/>
  <c r="P9" i="4"/>
  <c r="P8" i="4"/>
  <c r="P7" i="4"/>
  <c r="P6" i="4"/>
  <c r="P5" i="4"/>
  <c r="P4" i="4"/>
  <c r="P3" i="4"/>
  <c r="C74" i="1"/>
  <c r="C34" i="1"/>
  <c r="P38" i="4" l="1"/>
  <c r="P35" i="4"/>
  <c r="P37" i="4"/>
  <c r="P36" i="4"/>
  <c r="O38" i="3"/>
  <c r="P38" i="3"/>
  <c r="O37" i="3"/>
  <c r="P37" i="3"/>
  <c r="N38" i="3"/>
  <c r="N37" i="3"/>
  <c r="O36" i="3"/>
  <c r="P36" i="3"/>
  <c r="N36" i="3"/>
  <c r="C14" i="3"/>
  <c r="D16" i="3"/>
  <c r="E16" i="3"/>
  <c r="F16" i="3"/>
  <c r="G16" i="3"/>
  <c r="H16" i="3"/>
  <c r="I16" i="3"/>
  <c r="J16" i="3"/>
  <c r="C16" i="3"/>
  <c r="D15" i="3"/>
  <c r="E15" i="3"/>
  <c r="F15" i="3"/>
  <c r="G15" i="3"/>
  <c r="H15" i="3"/>
  <c r="I15" i="3"/>
  <c r="J15" i="3"/>
  <c r="C15" i="3"/>
  <c r="D14" i="3"/>
  <c r="E14" i="3"/>
  <c r="F14" i="3"/>
  <c r="G14" i="3"/>
  <c r="H14" i="3"/>
  <c r="I14" i="3"/>
  <c r="J14" i="3"/>
  <c r="D13" i="3"/>
  <c r="E13" i="3"/>
  <c r="F13" i="3"/>
  <c r="G13" i="3"/>
  <c r="H13" i="3"/>
  <c r="I13" i="3"/>
  <c r="J13" i="3"/>
  <c r="C13" i="3"/>
  <c r="N35" i="3"/>
  <c r="O35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5" i="3" s="1"/>
  <c r="P3" i="3"/>
  <c r="P4" i="3"/>
  <c r="P5" i="3"/>
  <c r="P6" i="3"/>
  <c r="P7" i="3"/>
  <c r="P8" i="3"/>
  <c r="P9" i="3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J67" i="2"/>
  <c r="J68" i="2"/>
  <c r="J69" i="2"/>
  <c r="J70" i="2"/>
  <c r="J71" i="2"/>
  <c r="J72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71" i="5"/>
  <c r="J70" i="5"/>
  <c r="J68" i="5"/>
  <c r="J67" i="5"/>
  <c r="J62" i="5"/>
  <c r="J61" i="5"/>
  <c r="J60" i="5"/>
  <c r="J59" i="5"/>
  <c r="J55" i="5"/>
  <c r="J54" i="5"/>
  <c r="J52" i="5"/>
  <c r="J51" i="5"/>
  <c r="J48" i="5"/>
  <c r="J44" i="5"/>
  <c r="J43" i="5"/>
  <c r="J39" i="5"/>
  <c r="J38" i="5"/>
  <c r="J36" i="5"/>
  <c r="K41" i="5" s="1"/>
  <c r="J31" i="5"/>
  <c r="J30" i="5"/>
  <c r="F29" i="5"/>
  <c r="E27" i="5"/>
  <c r="J24" i="5"/>
  <c r="J23" i="5"/>
  <c r="J22" i="5"/>
  <c r="J19" i="5"/>
  <c r="J15" i="5"/>
  <c r="J13" i="5"/>
  <c r="J12" i="5"/>
  <c r="J11" i="5"/>
  <c r="J7" i="5"/>
  <c r="J5" i="5"/>
  <c r="J3" i="5"/>
  <c r="P18" i="3"/>
  <c r="P17" i="3"/>
  <c r="P16" i="3"/>
  <c r="P15" i="3"/>
  <c r="P14" i="3"/>
  <c r="P13" i="3"/>
  <c r="P12" i="3"/>
  <c r="P11" i="3"/>
  <c r="P10" i="3"/>
  <c r="V63" i="2"/>
  <c r="V62" i="2"/>
  <c r="V60" i="2"/>
  <c r="V59" i="2"/>
  <c r="V55" i="2"/>
  <c r="V54" i="2"/>
  <c r="V53" i="2"/>
  <c r="V52" i="2"/>
  <c r="V49" i="2"/>
  <c r="V48" i="2"/>
  <c r="V46" i="2"/>
  <c r="V45" i="2"/>
  <c r="V43" i="2"/>
  <c r="V39" i="2"/>
  <c r="V38" i="2"/>
  <c r="V35" i="2"/>
  <c r="V34" i="2"/>
  <c r="V32" i="2"/>
  <c r="V28" i="2"/>
  <c r="V27" i="2"/>
  <c r="M26" i="2"/>
  <c r="E24" i="2"/>
  <c r="E25" i="2" s="1"/>
  <c r="V22" i="2"/>
  <c r="V21" i="2"/>
  <c r="V20" i="2"/>
  <c r="V17" i="2"/>
  <c r="V14" i="2"/>
  <c r="V12" i="2"/>
  <c r="V11" i="2"/>
  <c r="V10" i="2"/>
  <c r="V7" i="2"/>
  <c r="V5" i="2"/>
  <c r="V3" i="2"/>
  <c r="F84" i="1"/>
  <c r="G84" i="1"/>
  <c r="H84" i="1"/>
  <c r="I84" i="1"/>
  <c r="J84" i="1"/>
  <c r="K84" i="1"/>
  <c r="M84" i="1"/>
  <c r="N84" i="1"/>
  <c r="O84" i="1"/>
  <c r="P84" i="1"/>
  <c r="K49" i="5" l="1"/>
  <c r="K17" i="5"/>
  <c r="K25" i="5"/>
  <c r="K9" i="5"/>
  <c r="K33" i="5"/>
  <c r="K57" i="5"/>
  <c r="K65" i="5"/>
  <c r="K73" i="5"/>
  <c r="J73" i="2"/>
  <c r="K25" i="2"/>
  <c r="K26" i="2" s="1"/>
  <c r="J26" i="2"/>
  <c r="J25" i="2"/>
  <c r="E28" i="5"/>
  <c r="E29" i="5" s="1"/>
  <c r="E26" i="2"/>
  <c r="J28" i="2" s="1"/>
  <c r="C80" i="1"/>
  <c r="F81" i="1"/>
  <c r="G81" i="1"/>
  <c r="H81" i="1"/>
  <c r="I81" i="1"/>
  <c r="J81" i="1"/>
  <c r="K81" i="1"/>
  <c r="N81" i="1"/>
  <c r="O81" i="1"/>
  <c r="C81" i="1"/>
  <c r="F80" i="1"/>
  <c r="G80" i="1"/>
  <c r="H80" i="1"/>
  <c r="I80" i="1"/>
  <c r="J80" i="1"/>
  <c r="K80" i="1"/>
  <c r="M80" i="1"/>
  <c r="N80" i="1"/>
  <c r="O80" i="1"/>
  <c r="P80" i="1"/>
  <c r="F83" i="1"/>
  <c r="G83" i="1"/>
  <c r="H83" i="1"/>
  <c r="I83" i="1"/>
  <c r="J83" i="1"/>
  <c r="K83" i="1"/>
  <c r="M83" i="1"/>
  <c r="N83" i="1"/>
  <c r="O83" i="1"/>
  <c r="P83" i="1"/>
  <c r="K27" i="2" l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J30" i="2"/>
  <c r="J29" i="2"/>
  <c r="J27" i="2"/>
  <c r="J33" i="2"/>
  <c r="J31" i="2"/>
  <c r="J32" i="2"/>
  <c r="K79" i="1"/>
  <c r="J79" i="1"/>
  <c r="C86" i="1"/>
  <c r="F87" i="1"/>
  <c r="F82" i="1"/>
  <c r="F79" i="1"/>
  <c r="G82" i="1"/>
  <c r="H82" i="1"/>
  <c r="I82" i="1"/>
  <c r="J82" i="1"/>
  <c r="K82" i="1"/>
  <c r="M82" i="1"/>
  <c r="N82" i="1"/>
  <c r="O82" i="1"/>
  <c r="P82" i="1"/>
  <c r="G87" i="1"/>
  <c r="G78" i="1" s="1"/>
  <c r="H87" i="1"/>
  <c r="H78" i="1" s="1"/>
  <c r="I87" i="1"/>
  <c r="I78" i="1" s="1"/>
  <c r="G79" i="1"/>
  <c r="H79" i="1"/>
  <c r="I79" i="1"/>
  <c r="J87" i="1"/>
  <c r="J78" i="1" s="1"/>
  <c r="K87" i="1"/>
  <c r="K78" i="1" s="1"/>
  <c r="M87" i="1"/>
  <c r="M78" i="1" s="1"/>
  <c r="N87" i="1"/>
  <c r="N78" i="1" s="1"/>
  <c r="O87" i="1"/>
  <c r="O78" i="1" s="1"/>
  <c r="P87" i="1"/>
  <c r="P78" i="1" s="1"/>
  <c r="L59" i="1"/>
  <c r="L60" i="1"/>
  <c r="L61" i="1"/>
  <c r="L62" i="1"/>
  <c r="L67" i="1"/>
  <c r="L68" i="1"/>
  <c r="L70" i="1"/>
  <c r="L71" i="1"/>
  <c r="J86" i="1"/>
  <c r="K86" i="1"/>
  <c r="N86" i="1"/>
  <c r="O86" i="1"/>
  <c r="P86" i="1"/>
  <c r="M86" i="1"/>
  <c r="L51" i="1"/>
  <c r="L52" i="1"/>
  <c r="L54" i="1"/>
  <c r="L55" i="1"/>
  <c r="L43" i="1"/>
  <c r="L44" i="1"/>
  <c r="L48" i="1"/>
  <c r="L38" i="1"/>
  <c r="L39" i="1"/>
  <c r="L5" i="1"/>
  <c r="L7" i="1"/>
  <c r="L11" i="1"/>
  <c r="L12" i="1"/>
  <c r="L13" i="1"/>
  <c r="L15" i="1"/>
  <c r="L19" i="1"/>
  <c r="L22" i="1"/>
  <c r="L23" i="1"/>
  <c r="L24" i="1"/>
  <c r="L30" i="1"/>
  <c r="L31" i="1"/>
  <c r="L36" i="1"/>
  <c r="L3" i="1"/>
  <c r="N79" i="1"/>
  <c r="O79" i="1"/>
  <c r="P79" i="1"/>
  <c r="M79" i="1"/>
  <c r="E29" i="1"/>
  <c r="D27" i="1"/>
  <c r="L84" i="1" l="1"/>
  <c r="L81" i="1"/>
  <c r="L83" i="1"/>
  <c r="L80" i="1"/>
  <c r="E82" i="1"/>
  <c r="E84" i="1"/>
  <c r="E80" i="1"/>
  <c r="E81" i="1"/>
  <c r="E83" i="1"/>
  <c r="D28" i="1"/>
  <c r="D29" i="1" s="1"/>
  <c r="D81" i="1" s="1"/>
  <c r="L79" i="1"/>
  <c r="L82" i="1"/>
  <c r="E87" i="1"/>
  <c r="L87" i="1"/>
  <c r="E79" i="1"/>
  <c r="L86" i="1"/>
  <c r="L78" i="1" l="1"/>
  <c r="E78" i="1"/>
  <c r="D83" i="1"/>
  <c r="D80" i="1"/>
  <c r="D84" i="1"/>
  <c r="D79" i="1"/>
  <c r="D87" i="1"/>
  <c r="D82" i="1"/>
  <c r="D78" i="1" l="1"/>
</calcChain>
</file>

<file path=xl/sharedStrings.xml><?xml version="1.0" encoding="utf-8"?>
<sst xmlns="http://schemas.openxmlformats.org/spreadsheetml/2006/main" count="661" uniqueCount="111">
  <si>
    <t xml:space="preserve">Week </t>
  </si>
  <si>
    <t>Day</t>
  </si>
  <si>
    <t>Weight</t>
  </si>
  <si>
    <t>Sore (Y/N)</t>
  </si>
  <si>
    <t>BMI</t>
  </si>
  <si>
    <t>Monday</t>
  </si>
  <si>
    <t>Tuesday</t>
  </si>
  <si>
    <t>Wednesday</t>
  </si>
  <si>
    <t>Thursday</t>
  </si>
  <si>
    <t>Friday</t>
  </si>
  <si>
    <t>Saturday</t>
  </si>
  <si>
    <t>Sunday</t>
  </si>
  <si>
    <t>Gym (Y/N)</t>
  </si>
  <si>
    <t>Cardio Time</t>
  </si>
  <si>
    <t>Lifting time</t>
  </si>
  <si>
    <t>Pushups/Min</t>
  </si>
  <si>
    <t>Crunches/Min</t>
  </si>
  <si>
    <t>Mile Time</t>
  </si>
  <si>
    <t>Pullups/Min</t>
  </si>
  <si>
    <t>AVERAGE</t>
  </si>
  <si>
    <t>Total Gym Time</t>
  </si>
  <si>
    <t>Change in focus/Weight program</t>
  </si>
  <si>
    <t>Sick Week</t>
  </si>
  <si>
    <t>TOTAL</t>
  </si>
  <si>
    <t>SD</t>
  </si>
  <si>
    <t># of obs</t>
  </si>
  <si>
    <t>Deadlift 1RM</t>
  </si>
  <si>
    <t>F/S 1RM</t>
  </si>
  <si>
    <t>B/P 1RM</t>
  </si>
  <si>
    <t>RANGE (max-min)</t>
  </si>
  <si>
    <t>DB O/P 1RM</t>
  </si>
  <si>
    <t>Y=1  N=0</t>
  </si>
  <si>
    <t>AVG due to missed records</t>
  </si>
  <si>
    <t>MEDIAN</t>
  </si>
  <si>
    <t>MODE</t>
  </si>
  <si>
    <t>VARIANCE</t>
  </si>
  <si>
    <t>BMI = Weight(lb)/(height(in)^2) x 703</t>
  </si>
  <si>
    <t>T</t>
  </si>
  <si>
    <t>10 (FORECAST)</t>
  </si>
  <si>
    <t>Moving Avg</t>
  </si>
  <si>
    <t>Exponential Smoothing</t>
  </si>
  <si>
    <t>dampfact = .2</t>
  </si>
  <si>
    <t>Output 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</si>
  <si>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</si>
  <si>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</si>
  <si>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</si>
  <si>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</si>
  <si>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</si>
  <si>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</si>
  <si>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</si>
  <si>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</si>
  <si>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</si>
  <si>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</si>
  <si>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</si>
  <si>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</si>
  <si>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</si>
  <si>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</si>
  <si>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</si>
  <si>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</si>
  <si>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</si>
  <si>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</si>
  <si>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</si>
  <si>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</si>
  <si>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</si>
  <si>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</si>
  <si>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</si>
  <si>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</si>
  <si>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</si>
  <si>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FORMULA:</t>
  </si>
  <si>
    <t>yhat = .6851(x) + 58.319</t>
  </si>
  <si>
    <t>week 10 avg</t>
  </si>
  <si>
    <t>1st order auto regression weight</t>
  </si>
  <si>
    <t>RESIDUAL OUTPUT</t>
  </si>
  <si>
    <t>Observation</t>
  </si>
  <si>
    <t>Predicted Y</t>
  </si>
  <si>
    <t>Residuals</t>
  </si>
  <si>
    <t>Lagged output</t>
  </si>
  <si>
    <t>lagged residuals</t>
  </si>
  <si>
    <t>Y output</t>
  </si>
  <si>
    <t>X input</t>
  </si>
  <si>
    <t>RANGE</t>
  </si>
  <si>
    <t>TOTAL sessions</t>
  </si>
  <si>
    <t xml:space="preserve"> </t>
  </si>
  <si>
    <t>SQL: Before ( weekly strength test, functional tests, and BMI test)</t>
  </si>
  <si>
    <t>Units produced per day: U = 3 ( set of strength tests, set of functionsl tests, BMI test)</t>
  </si>
  <si>
    <t>Defect opportunities per unit: D = 9 (4 strength tests, 4 functional tests, 1 BMI test per week)</t>
  </si>
  <si>
    <t>Total possible defects per day: D x U = 28</t>
  </si>
  <si>
    <t>Total actual defects per day: A = 6 (6 test results were not higher than baseline)</t>
  </si>
  <si>
    <t>Defects per opportunity rate: A / DU = DPO = 21.4%</t>
  </si>
  <si>
    <t>Defects per million opportunities: DPO x 1,000,000 = DPMO = 214,000</t>
  </si>
  <si>
    <t>SQL = 2.3       Yield = 78.8%</t>
  </si>
  <si>
    <t>SQL: After ( weekly strength test, functional tests, and BMI test)</t>
  </si>
  <si>
    <t>Total actual defects per day: A = 2 (2 test results were not higher than baseline)</t>
  </si>
  <si>
    <t>Defects per opportunity rate: A / DU = DPO = 7.1%</t>
  </si>
  <si>
    <t>Defects per million opportunities: DPO x 1,000,000 = DPMO = 71,000</t>
  </si>
  <si>
    <t>SQL = 3       Yield = 93.3%</t>
  </si>
  <si>
    <t>Before</t>
  </si>
  <si>
    <t>After</t>
  </si>
  <si>
    <t>AVG</t>
  </si>
  <si>
    <t>Week</t>
  </si>
  <si>
    <t>Weekly Time</t>
  </si>
  <si>
    <t>BMI Sunday</t>
  </si>
  <si>
    <t>Predicted BMI Sunday</t>
  </si>
  <si>
    <t>Mile time</t>
  </si>
  <si>
    <t>Weekly Cardio</t>
  </si>
  <si>
    <t>Predicted Mile time</t>
  </si>
  <si>
    <t>Weekly Lifting</t>
  </si>
  <si>
    <t>Predicted Weekly Lifting</t>
  </si>
  <si>
    <t>Confidence Interval</t>
  </si>
  <si>
    <t>CI range +</t>
  </si>
  <si>
    <t>CI range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</si>
</sst>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A33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7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10" borderId="0" xfId="0" applyFill="1"/>
    <xf numFmtId="0" fontId="0" fillId="10" borderId="1" xfId="0" applyFill="1" applyBorder="1"/>
    <xf numFmtId="2" fontId="0" fillId="0" borderId="1" xfId="0" applyNumberFormat="1" applyBorder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8" borderId="1" xfId="0" applyFill="1" applyBorder="1"/>
    <xf numFmtId="2" fontId="0" fillId="8" borderId="1" xfId="0" applyNumberForma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0" fontId="0" fillId="11" borderId="0" xfId="0" applyFill="1"/>
    <xf numFmtId="0" fontId="0" fillId="12" borderId="0" xfId="0" applyFill="1"/>
    <xf numFmtId="0" fontId="0" fillId="12" borderId="3" xfId="0" applyFill="1" applyBorder="1"/>
    <xf numFmtId="2" fontId="0" fillId="12" borderId="0" xfId="0" applyNumberFormat="1" applyFill="1"/>
    <xf numFmtId="0" fontId="0" fillId="5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2" fontId="0" fillId="16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3" fillId="0" borderId="0" xfId="0" applyFont="1"/>
    <xf numFmtId="0" fontId="0" fillId="2" borderId="0" xfId="0" applyFill="1" applyBorder="1" applyAlignment="1"/>
    <xf numFmtId="0" fontId="0" fillId="2" borderId="3" xfId="0" applyFill="1" applyBorder="1" applyAlignment="1"/>
    <xf numFmtId="0" fontId="4" fillId="0" borderId="4" xfId="0" applyFont="1" applyBorder="1" applyAlignment="1">
      <alignment horizontal="center"/>
    </xf>
    <xf numFmtId="0" fontId="1" fillId="0" borderId="3" xfId="0" applyFont="1" applyBorder="1"/>
    <xf numFmtId="2" fontId="0" fillId="17" borderId="0" xfId="0" applyNumberFormat="1" applyFill="1"/>
    <xf numFmtId="2" fontId="0" fillId="18" borderId="0" xfId="0" applyNumberFormat="1" applyFill="1"/>
    <xf numFmtId="2" fontId="0" fillId="1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33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BMI (2X/week</a:t>
            </a:r>
            <a:r>
              <a:rPr lang="en-US" baseline="0"/>
              <a:t> for 9 weeks)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DATA!$E$5:$E$73</c:f>
              <c:numCache>
                <c:formatCode>General</c:formatCode>
                <c:ptCount val="69"/>
                <c:pt idx="0">
                  <c:v>28.43</c:v>
                </c:pt>
                <c:pt idx="4">
                  <c:v>28.1</c:v>
                </c:pt>
                <c:pt idx="8">
                  <c:v>28.46</c:v>
                </c:pt>
                <c:pt idx="12">
                  <c:v>28.29</c:v>
                </c:pt>
                <c:pt idx="16">
                  <c:v>28.38</c:v>
                </c:pt>
                <c:pt idx="20">
                  <c:v>28.14</c:v>
                </c:pt>
                <c:pt idx="24" formatCode="0.00">
                  <c:v>28.223750000000006</c:v>
                </c:pt>
                <c:pt idx="28">
                  <c:v>28.46</c:v>
                </c:pt>
                <c:pt idx="32">
                  <c:v>28.34</c:v>
                </c:pt>
                <c:pt idx="36">
                  <c:v>28.02</c:v>
                </c:pt>
                <c:pt idx="40">
                  <c:v>28</c:v>
                </c:pt>
                <c:pt idx="44">
                  <c:v>28</c:v>
                </c:pt>
                <c:pt idx="48">
                  <c:v>28.05</c:v>
                </c:pt>
                <c:pt idx="52">
                  <c:v>28.05</c:v>
                </c:pt>
                <c:pt idx="56">
                  <c:v>28.11</c:v>
                </c:pt>
                <c:pt idx="60">
                  <c:v>28.05</c:v>
                </c:pt>
                <c:pt idx="64">
                  <c:v>28.02</c:v>
                </c:pt>
                <c:pt idx="68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6-DC45-BDFE-530BB9234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042319"/>
        <c:axId val="1533461215"/>
      </c:scatterChart>
      <c:valAx>
        <c:axId val="15330423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533461215"/>
        <c:crosses val="autoZero"/>
        <c:crossBetween val="midCat"/>
      </c:valAx>
      <c:valAx>
        <c:axId val="15334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04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 change over 9 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yVal>
            <c:numRef>
              <c:f>DATA!$D$2:$D$73</c:f>
              <c:numCache>
                <c:formatCode>General</c:formatCode>
                <c:ptCount val="72"/>
                <c:pt idx="0">
                  <c:v>188.4</c:v>
                </c:pt>
                <c:pt idx="1">
                  <c:v>188.2</c:v>
                </c:pt>
                <c:pt idx="2">
                  <c:v>186.4</c:v>
                </c:pt>
                <c:pt idx="3">
                  <c:v>187</c:v>
                </c:pt>
                <c:pt idx="4">
                  <c:v>186.4</c:v>
                </c:pt>
                <c:pt idx="5">
                  <c:v>185.9</c:v>
                </c:pt>
                <c:pt idx="6">
                  <c:v>186.6</c:v>
                </c:pt>
                <c:pt idx="7">
                  <c:v>184.8</c:v>
                </c:pt>
                <c:pt idx="9">
                  <c:v>185.6</c:v>
                </c:pt>
                <c:pt idx="10">
                  <c:v>185.9</c:v>
                </c:pt>
                <c:pt idx="11">
                  <c:v>187.2</c:v>
                </c:pt>
                <c:pt idx="12">
                  <c:v>184.3</c:v>
                </c:pt>
                <c:pt idx="13">
                  <c:v>184.9</c:v>
                </c:pt>
                <c:pt idx="14">
                  <c:v>185.6</c:v>
                </c:pt>
                <c:pt idx="15">
                  <c:v>186.1</c:v>
                </c:pt>
                <c:pt idx="17">
                  <c:v>185.2</c:v>
                </c:pt>
                <c:pt idx="18">
                  <c:v>185.8</c:v>
                </c:pt>
                <c:pt idx="19">
                  <c:v>186.7</c:v>
                </c:pt>
                <c:pt idx="20">
                  <c:v>185.6</c:v>
                </c:pt>
                <c:pt idx="21">
                  <c:v>184.9</c:v>
                </c:pt>
                <c:pt idx="22">
                  <c:v>184.3</c:v>
                </c:pt>
                <c:pt idx="23">
                  <c:v>185.1</c:v>
                </c:pt>
                <c:pt idx="25" formatCode="0.00">
                  <c:v>185.42</c:v>
                </c:pt>
                <c:pt idx="26" formatCode="0.00">
                  <c:v>185.42</c:v>
                </c:pt>
                <c:pt idx="27" formatCode="0.00">
                  <c:v>185.42</c:v>
                </c:pt>
                <c:pt idx="28">
                  <c:v>188.6</c:v>
                </c:pt>
                <c:pt idx="29">
                  <c:v>188.2</c:v>
                </c:pt>
                <c:pt idx="30">
                  <c:v>187.4</c:v>
                </c:pt>
                <c:pt idx="31">
                  <c:v>187.2</c:v>
                </c:pt>
                <c:pt idx="33">
                  <c:v>187.8</c:v>
                </c:pt>
                <c:pt idx="34">
                  <c:v>186.6</c:v>
                </c:pt>
                <c:pt idx="35">
                  <c:v>186.4</c:v>
                </c:pt>
                <c:pt idx="36">
                  <c:v>186.9</c:v>
                </c:pt>
                <c:pt idx="37">
                  <c:v>186.1</c:v>
                </c:pt>
                <c:pt idx="38">
                  <c:v>185.9</c:v>
                </c:pt>
                <c:pt idx="39">
                  <c:v>184.3</c:v>
                </c:pt>
                <c:pt idx="41">
                  <c:v>184.8</c:v>
                </c:pt>
                <c:pt idx="42">
                  <c:v>184.6</c:v>
                </c:pt>
                <c:pt idx="43">
                  <c:v>184.2</c:v>
                </c:pt>
                <c:pt idx="44">
                  <c:v>186.3</c:v>
                </c:pt>
                <c:pt idx="45">
                  <c:v>185.7</c:v>
                </c:pt>
                <c:pt idx="46">
                  <c:v>184.9</c:v>
                </c:pt>
                <c:pt idx="47">
                  <c:v>184.2</c:v>
                </c:pt>
                <c:pt idx="49">
                  <c:v>185.1</c:v>
                </c:pt>
                <c:pt idx="50">
                  <c:v>185.3</c:v>
                </c:pt>
                <c:pt idx="51">
                  <c:v>184.5</c:v>
                </c:pt>
                <c:pt idx="52">
                  <c:v>185.4</c:v>
                </c:pt>
                <c:pt idx="53">
                  <c:v>185.2</c:v>
                </c:pt>
                <c:pt idx="54">
                  <c:v>184.8</c:v>
                </c:pt>
                <c:pt idx="55">
                  <c:v>184.5</c:v>
                </c:pt>
                <c:pt idx="57">
                  <c:v>184.3</c:v>
                </c:pt>
                <c:pt idx="58">
                  <c:v>184</c:v>
                </c:pt>
                <c:pt idx="59">
                  <c:v>184.9</c:v>
                </c:pt>
                <c:pt idx="60">
                  <c:v>184.3</c:v>
                </c:pt>
                <c:pt idx="61">
                  <c:v>183.9</c:v>
                </c:pt>
                <c:pt idx="62">
                  <c:v>184.7</c:v>
                </c:pt>
                <c:pt idx="63">
                  <c:v>184.5</c:v>
                </c:pt>
                <c:pt idx="65">
                  <c:v>183.9</c:v>
                </c:pt>
                <c:pt idx="66">
                  <c:v>184.1</c:v>
                </c:pt>
                <c:pt idx="67">
                  <c:v>184.3</c:v>
                </c:pt>
                <c:pt idx="68">
                  <c:v>183.9</c:v>
                </c:pt>
                <c:pt idx="69">
                  <c:v>184.2</c:v>
                </c:pt>
                <c:pt idx="70">
                  <c:v>183.6</c:v>
                </c:pt>
                <c:pt idx="71">
                  <c:v>183.2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7-3F40-BAFE-0938DDA92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93471"/>
        <c:axId val="574353071"/>
      </c:scatterChart>
      <c:valAx>
        <c:axId val="58769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53071"/>
        <c:crosses val="autoZero"/>
        <c:crossBetween val="midCat"/>
      </c:valAx>
      <c:valAx>
        <c:axId val="5743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9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>
        <c:manualLayout>
          <c:xMode val="edge"/>
          <c:yMode val="edge"/>
          <c:x val="0.42757071199195262"/>
          <c:y val="5.308352849336456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'Time Series | Weight'!$E$3:$E$65</c:f>
              <c:numCache>
                <c:formatCode>General</c:formatCode>
                <c:ptCount val="63"/>
                <c:pt idx="0">
                  <c:v>188.2</c:v>
                </c:pt>
                <c:pt idx="1">
                  <c:v>186.4</c:v>
                </c:pt>
                <c:pt idx="2">
                  <c:v>187</c:v>
                </c:pt>
                <c:pt idx="3">
                  <c:v>186.4</c:v>
                </c:pt>
                <c:pt idx="4">
                  <c:v>185.9</c:v>
                </c:pt>
                <c:pt idx="5">
                  <c:v>186.6</c:v>
                </c:pt>
                <c:pt idx="6">
                  <c:v>184.8</c:v>
                </c:pt>
                <c:pt idx="7">
                  <c:v>185.6</c:v>
                </c:pt>
                <c:pt idx="8">
                  <c:v>185.9</c:v>
                </c:pt>
                <c:pt idx="9">
                  <c:v>187.2</c:v>
                </c:pt>
                <c:pt idx="10">
                  <c:v>184.3</c:v>
                </c:pt>
                <c:pt idx="11">
                  <c:v>184.9</c:v>
                </c:pt>
                <c:pt idx="12">
                  <c:v>185.6</c:v>
                </c:pt>
                <c:pt idx="13">
                  <c:v>186.1</c:v>
                </c:pt>
                <c:pt idx="14">
                  <c:v>185.2</c:v>
                </c:pt>
                <c:pt idx="15">
                  <c:v>185.8</c:v>
                </c:pt>
                <c:pt idx="16">
                  <c:v>186.7</c:v>
                </c:pt>
                <c:pt idx="17">
                  <c:v>185.6</c:v>
                </c:pt>
                <c:pt idx="18">
                  <c:v>184.9</c:v>
                </c:pt>
                <c:pt idx="19">
                  <c:v>184.3</c:v>
                </c:pt>
                <c:pt idx="20">
                  <c:v>185.1</c:v>
                </c:pt>
                <c:pt idx="21" formatCode="0.00">
                  <c:v>185.42</c:v>
                </c:pt>
                <c:pt idx="22" formatCode="0.00">
                  <c:v>185.42</c:v>
                </c:pt>
                <c:pt idx="23" formatCode="0.00">
                  <c:v>185.42</c:v>
                </c:pt>
                <c:pt idx="24">
                  <c:v>188.6</c:v>
                </c:pt>
                <c:pt idx="25">
                  <c:v>188.2</c:v>
                </c:pt>
                <c:pt idx="26">
                  <c:v>187.4</c:v>
                </c:pt>
                <c:pt idx="27">
                  <c:v>187.2</c:v>
                </c:pt>
                <c:pt idx="28">
                  <c:v>187.8</c:v>
                </c:pt>
                <c:pt idx="29">
                  <c:v>186.6</c:v>
                </c:pt>
                <c:pt idx="30">
                  <c:v>186.4</c:v>
                </c:pt>
                <c:pt idx="31">
                  <c:v>186.9</c:v>
                </c:pt>
                <c:pt idx="32">
                  <c:v>186.1</c:v>
                </c:pt>
                <c:pt idx="33">
                  <c:v>185.9</c:v>
                </c:pt>
                <c:pt idx="34">
                  <c:v>184.3</c:v>
                </c:pt>
                <c:pt idx="35">
                  <c:v>184.8</c:v>
                </c:pt>
                <c:pt idx="36">
                  <c:v>184.6</c:v>
                </c:pt>
                <c:pt idx="37">
                  <c:v>184.2</c:v>
                </c:pt>
                <c:pt idx="38">
                  <c:v>186.3</c:v>
                </c:pt>
                <c:pt idx="39">
                  <c:v>185.7</c:v>
                </c:pt>
                <c:pt idx="40">
                  <c:v>184.9</c:v>
                </c:pt>
                <c:pt idx="41">
                  <c:v>184.2</c:v>
                </c:pt>
                <c:pt idx="42">
                  <c:v>185.1</c:v>
                </c:pt>
                <c:pt idx="43">
                  <c:v>185.3</c:v>
                </c:pt>
                <c:pt idx="44">
                  <c:v>184.5</c:v>
                </c:pt>
                <c:pt idx="45">
                  <c:v>185.4</c:v>
                </c:pt>
                <c:pt idx="46">
                  <c:v>185.2</c:v>
                </c:pt>
                <c:pt idx="47">
                  <c:v>184.8</c:v>
                </c:pt>
                <c:pt idx="48">
                  <c:v>184.5</c:v>
                </c:pt>
                <c:pt idx="49">
                  <c:v>184.3</c:v>
                </c:pt>
                <c:pt idx="50">
                  <c:v>184</c:v>
                </c:pt>
                <c:pt idx="51">
                  <c:v>184.9</c:v>
                </c:pt>
                <c:pt idx="52">
                  <c:v>184.3</c:v>
                </c:pt>
                <c:pt idx="53">
                  <c:v>183.9</c:v>
                </c:pt>
                <c:pt idx="54">
                  <c:v>184.7</c:v>
                </c:pt>
                <c:pt idx="55">
                  <c:v>184.5</c:v>
                </c:pt>
                <c:pt idx="56">
                  <c:v>183.9</c:v>
                </c:pt>
                <c:pt idx="57">
                  <c:v>184.1</c:v>
                </c:pt>
                <c:pt idx="58">
                  <c:v>184.3</c:v>
                </c:pt>
                <c:pt idx="59">
                  <c:v>183.9</c:v>
                </c:pt>
                <c:pt idx="60">
                  <c:v>184.2</c:v>
                </c:pt>
                <c:pt idx="61">
                  <c:v>183.6</c:v>
                </c:pt>
                <c:pt idx="62">
                  <c:v>183.2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33-D140-99D9-90CF98569C0F}"/>
            </c:ext>
          </c:extLst>
        </c:ser>
        <c:ser>
          <c:idx val="1"/>
          <c:order val="1"/>
          <c:tx>
            <c:v>Forecast</c:v>
          </c:tx>
          <c:val>
            <c:numRef>
              <c:f>'Time Series | Weight'!$J$4:$J$66</c:f>
              <c:numCache>
                <c:formatCode>0.00</c:formatCode>
                <c:ptCount val="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186.47142857142856</c:v>
                </c:pt>
                <c:pt idx="7">
                  <c:v>186.09999999999997</c:v>
                </c:pt>
                <c:pt idx="8">
                  <c:v>186.02857142857144</c:v>
                </c:pt>
                <c:pt idx="9">
                  <c:v>186.05714285714288</c:v>
                </c:pt>
                <c:pt idx="10">
                  <c:v>185.75714285714284</c:v>
                </c:pt>
                <c:pt idx="11">
                  <c:v>185.6142857142857</c:v>
                </c:pt>
                <c:pt idx="12">
                  <c:v>185.47142857142856</c:v>
                </c:pt>
                <c:pt idx="13">
                  <c:v>185.65714285714284</c:v>
                </c:pt>
                <c:pt idx="14">
                  <c:v>185.6</c:v>
                </c:pt>
                <c:pt idx="15">
                  <c:v>185.58571428571426</c:v>
                </c:pt>
                <c:pt idx="16">
                  <c:v>185.51428571428573</c:v>
                </c:pt>
                <c:pt idx="17">
                  <c:v>185.7</c:v>
                </c:pt>
                <c:pt idx="18">
                  <c:v>185.70000000000002</c:v>
                </c:pt>
                <c:pt idx="19">
                  <c:v>185.51428571428571</c:v>
                </c:pt>
                <c:pt idx="20">
                  <c:v>185.37142857142857</c:v>
                </c:pt>
                <c:pt idx="21">
                  <c:v>185.40285714285713</c:v>
                </c:pt>
                <c:pt idx="22">
                  <c:v>185.34857142857143</c:v>
                </c:pt>
                <c:pt idx="23">
                  <c:v>185.1657142857143</c:v>
                </c:pt>
                <c:pt idx="24">
                  <c:v>185.59428571428569</c:v>
                </c:pt>
                <c:pt idx="25">
                  <c:v>186.06571428571425</c:v>
                </c:pt>
                <c:pt idx="26">
                  <c:v>186.50857142857143</c:v>
                </c:pt>
                <c:pt idx="27">
                  <c:v>186.80857142857144</c:v>
                </c:pt>
                <c:pt idx="28">
                  <c:v>187.14857142857139</c:v>
                </c:pt>
                <c:pt idx="29">
                  <c:v>187.31714285714284</c:v>
                </c:pt>
                <c:pt idx="30">
                  <c:v>187.45714285714283</c:v>
                </c:pt>
                <c:pt idx="31">
                  <c:v>187.21428571428572</c:v>
                </c:pt>
                <c:pt idx="32">
                  <c:v>186.91428571428574</c:v>
                </c:pt>
                <c:pt idx="33">
                  <c:v>186.70000000000002</c:v>
                </c:pt>
                <c:pt idx="34">
                  <c:v>186.28571428571428</c:v>
                </c:pt>
                <c:pt idx="35">
                  <c:v>185.85714285714286</c:v>
                </c:pt>
                <c:pt idx="36">
                  <c:v>185.57142857142853</c:v>
                </c:pt>
                <c:pt idx="37">
                  <c:v>185.25714285714284</c:v>
                </c:pt>
                <c:pt idx="38">
                  <c:v>185.17142857142855</c:v>
                </c:pt>
                <c:pt idx="39">
                  <c:v>185.1142857142857</c:v>
                </c:pt>
                <c:pt idx="40">
                  <c:v>184.97142857142859</c:v>
                </c:pt>
                <c:pt idx="41">
                  <c:v>184.95714285714286</c:v>
                </c:pt>
                <c:pt idx="42">
                  <c:v>184.99999999999997</c:v>
                </c:pt>
                <c:pt idx="43">
                  <c:v>185.09999999999997</c:v>
                </c:pt>
                <c:pt idx="44">
                  <c:v>185.14285714285714</c:v>
                </c:pt>
                <c:pt idx="45">
                  <c:v>185.01428571428573</c:v>
                </c:pt>
                <c:pt idx="46">
                  <c:v>184.94285714285715</c:v>
                </c:pt>
                <c:pt idx="47">
                  <c:v>184.92857142857139</c:v>
                </c:pt>
                <c:pt idx="48">
                  <c:v>184.97142857142856</c:v>
                </c:pt>
                <c:pt idx="49">
                  <c:v>184.85714285714286</c:v>
                </c:pt>
                <c:pt idx="50">
                  <c:v>184.67142857142855</c:v>
                </c:pt>
                <c:pt idx="51">
                  <c:v>184.72857142857146</c:v>
                </c:pt>
                <c:pt idx="52">
                  <c:v>184.57142857142858</c:v>
                </c:pt>
                <c:pt idx="53">
                  <c:v>184.3857142857143</c:v>
                </c:pt>
                <c:pt idx="54">
                  <c:v>184.37142857142859</c:v>
                </c:pt>
                <c:pt idx="55">
                  <c:v>184.37142857142857</c:v>
                </c:pt>
                <c:pt idx="56">
                  <c:v>184.31428571428572</c:v>
                </c:pt>
                <c:pt idx="57">
                  <c:v>184.32857142857142</c:v>
                </c:pt>
                <c:pt idx="58">
                  <c:v>184.24285714285716</c:v>
                </c:pt>
                <c:pt idx="59">
                  <c:v>184.18571428571431</c:v>
                </c:pt>
                <c:pt idx="60">
                  <c:v>184.22857142857146</c:v>
                </c:pt>
                <c:pt idx="61">
                  <c:v>184.07142857142853</c:v>
                </c:pt>
                <c:pt idx="62">
                  <c:v>183.88571428571427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33-D140-99D9-90CF98569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88735"/>
        <c:axId val="166336991"/>
      </c:lineChart>
      <c:catAx>
        <c:axId val="16578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66336991"/>
        <c:crosses val="autoZero"/>
        <c:auto val="1"/>
        <c:lblAlgn val="ctr"/>
        <c:lblOffset val="100"/>
        <c:noMultiLvlLbl val="0"/>
      </c:catAx>
      <c:valAx>
        <c:axId val="166336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887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'Time Series | Weight'!$E$3:$E$65</c:f>
              <c:numCache>
                <c:formatCode>General</c:formatCode>
                <c:ptCount val="63"/>
                <c:pt idx="0">
                  <c:v>188.2</c:v>
                </c:pt>
                <c:pt idx="1">
                  <c:v>186.4</c:v>
                </c:pt>
                <c:pt idx="2">
                  <c:v>187</c:v>
                </c:pt>
                <c:pt idx="3">
                  <c:v>186.4</c:v>
                </c:pt>
                <c:pt idx="4">
                  <c:v>185.9</c:v>
                </c:pt>
                <c:pt idx="5">
                  <c:v>186.6</c:v>
                </c:pt>
                <c:pt idx="6">
                  <c:v>184.8</c:v>
                </c:pt>
                <c:pt idx="7">
                  <c:v>185.6</c:v>
                </c:pt>
                <c:pt idx="8">
                  <c:v>185.9</c:v>
                </c:pt>
                <c:pt idx="9">
                  <c:v>187.2</c:v>
                </c:pt>
                <c:pt idx="10">
                  <c:v>184.3</c:v>
                </c:pt>
                <c:pt idx="11">
                  <c:v>184.9</c:v>
                </c:pt>
                <c:pt idx="12">
                  <c:v>185.6</c:v>
                </c:pt>
                <c:pt idx="13">
                  <c:v>186.1</c:v>
                </c:pt>
                <c:pt idx="14">
                  <c:v>185.2</c:v>
                </c:pt>
                <c:pt idx="15">
                  <c:v>185.8</c:v>
                </c:pt>
                <c:pt idx="16">
                  <c:v>186.7</c:v>
                </c:pt>
                <c:pt idx="17">
                  <c:v>185.6</c:v>
                </c:pt>
                <c:pt idx="18">
                  <c:v>184.9</c:v>
                </c:pt>
                <c:pt idx="19">
                  <c:v>184.3</c:v>
                </c:pt>
                <c:pt idx="20">
                  <c:v>185.1</c:v>
                </c:pt>
                <c:pt idx="21" formatCode="0.00">
                  <c:v>185.42</c:v>
                </c:pt>
                <c:pt idx="22" formatCode="0.00">
                  <c:v>185.42</c:v>
                </c:pt>
                <c:pt idx="23" formatCode="0.00">
                  <c:v>185.42</c:v>
                </c:pt>
                <c:pt idx="24">
                  <c:v>188.6</c:v>
                </c:pt>
                <c:pt idx="25">
                  <c:v>188.2</c:v>
                </c:pt>
                <c:pt idx="26">
                  <c:v>187.4</c:v>
                </c:pt>
                <c:pt idx="27">
                  <c:v>187.2</c:v>
                </c:pt>
                <c:pt idx="28">
                  <c:v>187.8</c:v>
                </c:pt>
                <c:pt idx="29">
                  <c:v>186.6</c:v>
                </c:pt>
                <c:pt idx="30">
                  <c:v>186.4</c:v>
                </c:pt>
                <c:pt idx="31">
                  <c:v>186.9</c:v>
                </c:pt>
                <c:pt idx="32">
                  <c:v>186.1</c:v>
                </c:pt>
                <c:pt idx="33">
                  <c:v>185.9</c:v>
                </c:pt>
                <c:pt idx="34">
                  <c:v>184.3</c:v>
                </c:pt>
                <c:pt idx="35">
                  <c:v>184.8</c:v>
                </c:pt>
                <c:pt idx="36">
                  <c:v>184.6</c:v>
                </c:pt>
                <c:pt idx="37">
                  <c:v>184.2</c:v>
                </c:pt>
                <c:pt idx="38">
                  <c:v>186.3</c:v>
                </c:pt>
                <c:pt idx="39">
                  <c:v>185.7</c:v>
                </c:pt>
                <c:pt idx="40">
                  <c:v>184.9</c:v>
                </c:pt>
                <c:pt idx="41">
                  <c:v>184.2</c:v>
                </c:pt>
                <c:pt idx="42">
                  <c:v>185.1</c:v>
                </c:pt>
                <c:pt idx="43">
                  <c:v>185.3</c:v>
                </c:pt>
                <c:pt idx="44">
                  <c:v>184.5</c:v>
                </c:pt>
                <c:pt idx="45">
                  <c:v>185.4</c:v>
                </c:pt>
                <c:pt idx="46">
                  <c:v>185.2</c:v>
                </c:pt>
                <c:pt idx="47">
                  <c:v>184.8</c:v>
                </c:pt>
                <c:pt idx="48">
                  <c:v>184.5</c:v>
                </c:pt>
                <c:pt idx="49">
                  <c:v>184.3</c:v>
                </c:pt>
                <c:pt idx="50">
                  <c:v>184</c:v>
                </c:pt>
                <c:pt idx="51">
                  <c:v>184.9</c:v>
                </c:pt>
                <c:pt idx="52">
                  <c:v>184.3</c:v>
                </c:pt>
                <c:pt idx="53">
                  <c:v>183.9</c:v>
                </c:pt>
                <c:pt idx="54">
                  <c:v>184.7</c:v>
                </c:pt>
                <c:pt idx="55">
                  <c:v>184.5</c:v>
                </c:pt>
                <c:pt idx="56">
                  <c:v>183.9</c:v>
                </c:pt>
                <c:pt idx="57">
                  <c:v>184.1</c:v>
                </c:pt>
                <c:pt idx="58">
                  <c:v>184.3</c:v>
                </c:pt>
                <c:pt idx="59">
                  <c:v>183.9</c:v>
                </c:pt>
                <c:pt idx="60">
                  <c:v>184.2</c:v>
                </c:pt>
                <c:pt idx="61">
                  <c:v>183.6</c:v>
                </c:pt>
                <c:pt idx="62">
                  <c:v>183.2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0-554E-9D64-ABF3C4725731}"/>
            </c:ext>
          </c:extLst>
        </c:ser>
        <c:ser>
          <c:idx val="1"/>
          <c:order val="1"/>
          <c:tx>
            <c:v>Forecast</c:v>
          </c:tx>
          <c:val>
            <c:numRef>
              <c:f>'Time Series | Weight'!$K$3:$K$65</c:f>
              <c:numCache>
                <c:formatCode>0.00</c:formatCode>
                <c:ptCount val="63"/>
                <c:pt idx="0" formatCode="General">
                  <c:v>#N/A</c:v>
                </c:pt>
                <c:pt idx="1">
                  <c:v>188.2</c:v>
                </c:pt>
                <c:pt idx="2">
                  <c:v>186.76</c:v>
                </c:pt>
                <c:pt idx="3">
                  <c:v>186.952</c:v>
                </c:pt>
                <c:pt idx="4">
                  <c:v>186.5104</c:v>
                </c:pt>
                <c:pt idx="5">
                  <c:v>186.02208000000002</c:v>
                </c:pt>
                <c:pt idx="6">
                  <c:v>186.48441600000001</c:v>
                </c:pt>
                <c:pt idx="7">
                  <c:v>185.1368832</c:v>
                </c:pt>
                <c:pt idx="8">
                  <c:v>185.50737663999999</c:v>
                </c:pt>
                <c:pt idx="9">
                  <c:v>185.82147532799999</c:v>
                </c:pt>
                <c:pt idx="10">
                  <c:v>186.92429506560001</c:v>
                </c:pt>
                <c:pt idx="11">
                  <c:v>184.82485901312003</c:v>
                </c:pt>
                <c:pt idx="12">
                  <c:v>184.88497180262402</c:v>
                </c:pt>
                <c:pt idx="13">
                  <c:v>185.45699436052479</c:v>
                </c:pt>
                <c:pt idx="14">
                  <c:v>185.97139887210494</c:v>
                </c:pt>
                <c:pt idx="15">
                  <c:v>185.354279774421</c:v>
                </c:pt>
                <c:pt idx="16">
                  <c:v>185.71085595488421</c:v>
                </c:pt>
                <c:pt idx="17">
                  <c:v>186.50217119097684</c:v>
                </c:pt>
                <c:pt idx="18">
                  <c:v>185.78043423819537</c:v>
                </c:pt>
                <c:pt idx="19">
                  <c:v>185.07608684763909</c:v>
                </c:pt>
                <c:pt idx="20">
                  <c:v>184.45521736952784</c:v>
                </c:pt>
                <c:pt idx="21">
                  <c:v>184.97104347390558</c:v>
                </c:pt>
                <c:pt idx="22">
                  <c:v>185.33020869478111</c:v>
                </c:pt>
                <c:pt idx="23">
                  <c:v>185.4020417389562</c:v>
                </c:pt>
                <c:pt idx="24">
                  <c:v>185.41640834779122</c:v>
                </c:pt>
                <c:pt idx="25">
                  <c:v>187.96328166955823</c:v>
                </c:pt>
                <c:pt idx="26">
                  <c:v>188.15265633391164</c:v>
                </c:pt>
                <c:pt idx="27">
                  <c:v>187.55053126678234</c:v>
                </c:pt>
                <c:pt idx="28">
                  <c:v>187.27010625335646</c:v>
                </c:pt>
                <c:pt idx="29">
                  <c:v>187.69402125067131</c:v>
                </c:pt>
                <c:pt idx="30">
                  <c:v>186.81880425013426</c:v>
                </c:pt>
                <c:pt idx="31">
                  <c:v>186.48376085002687</c:v>
                </c:pt>
                <c:pt idx="32">
                  <c:v>186.81675217000537</c:v>
                </c:pt>
                <c:pt idx="33">
                  <c:v>186.24335043400106</c:v>
                </c:pt>
                <c:pt idx="34">
                  <c:v>185.96867008680022</c:v>
                </c:pt>
                <c:pt idx="35">
                  <c:v>184.63373401736007</c:v>
                </c:pt>
                <c:pt idx="36">
                  <c:v>184.76674680347202</c:v>
                </c:pt>
                <c:pt idx="37">
                  <c:v>184.63334936069441</c:v>
                </c:pt>
                <c:pt idx="38">
                  <c:v>184.28666987213887</c:v>
                </c:pt>
                <c:pt idx="39">
                  <c:v>185.8973339744278</c:v>
                </c:pt>
                <c:pt idx="40">
                  <c:v>185.73946679488557</c:v>
                </c:pt>
                <c:pt idx="41">
                  <c:v>185.06789335897713</c:v>
                </c:pt>
                <c:pt idx="42">
                  <c:v>184.37357867179543</c:v>
                </c:pt>
                <c:pt idx="43">
                  <c:v>184.9547157343591</c:v>
                </c:pt>
                <c:pt idx="44">
                  <c:v>185.23094314687182</c:v>
                </c:pt>
                <c:pt idx="45">
                  <c:v>184.64618862937436</c:v>
                </c:pt>
                <c:pt idx="46">
                  <c:v>185.24923772587491</c:v>
                </c:pt>
                <c:pt idx="47">
                  <c:v>185.20984754517497</c:v>
                </c:pt>
                <c:pt idx="48">
                  <c:v>184.881969509035</c:v>
                </c:pt>
                <c:pt idx="49">
                  <c:v>184.57639390180699</c:v>
                </c:pt>
                <c:pt idx="50">
                  <c:v>184.35527878036143</c:v>
                </c:pt>
                <c:pt idx="51">
                  <c:v>184.0710557560723</c:v>
                </c:pt>
                <c:pt idx="52">
                  <c:v>184.73421115121448</c:v>
                </c:pt>
                <c:pt idx="53">
                  <c:v>184.38684223024293</c:v>
                </c:pt>
                <c:pt idx="54">
                  <c:v>183.9973684460486</c:v>
                </c:pt>
                <c:pt idx="55">
                  <c:v>184.55947368920971</c:v>
                </c:pt>
                <c:pt idx="56">
                  <c:v>184.51189473784194</c:v>
                </c:pt>
                <c:pt idx="57">
                  <c:v>184.0223789475684</c:v>
                </c:pt>
                <c:pt idx="58">
                  <c:v>184.08447578951368</c:v>
                </c:pt>
                <c:pt idx="59">
                  <c:v>184.25689515790276</c:v>
                </c:pt>
                <c:pt idx="60">
                  <c:v>183.97137903158057</c:v>
                </c:pt>
                <c:pt idx="61">
                  <c:v>184.15427580631609</c:v>
                </c:pt>
                <c:pt idx="62">
                  <c:v>183.71085516126323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0-554E-9D64-ABF3C4725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27183"/>
        <c:axId val="155761983"/>
      </c:lineChart>
      <c:catAx>
        <c:axId val="155727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761983"/>
        <c:crosses val="autoZero"/>
        <c:auto val="1"/>
        <c:lblAlgn val="ctr"/>
        <c:lblOffset val="100"/>
        <c:noMultiLvlLbl val="0"/>
      </c:catAx>
      <c:valAx>
        <c:axId val="1557619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27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 regression scatter plot and 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243470730726693"/>
                  <c:y val="-0.502003808245862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'Time Series | Weight'!$G$5:$G$65</c:f>
              <c:numCache>
                <c:formatCode>General</c:formatCode>
                <c:ptCount val="61"/>
                <c:pt idx="0">
                  <c:v>-0.85520978044263529</c:v>
                </c:pt>
                <c:pt idx="1">
                  <c:v>0.97797119697241897</c:v>
                </c:pt>
                <c:pt idx="2">
                  <c:v>-3.3089128832585857E-2</c:v>
                </c:pt>
                <c:pt idx="3">
                  <c:v>-0.12202880302757535</c:v>
                </c:pt>
                <c:pt idx="4">
                  <c:v>0.92052146847660765</c:v>
                </c:pt>
                <c:pt idx="5">
                  <c:v>-1.3590489116292304</c:v>
                </c:pt>
                <c:pt idx="6">
                  <c:v>0.67413206578581253</c:v>
                </c:pt>
                <c:pt idx="7">
                  <c:v>0.42605163137912427</c:v>
                </c:pt>
                <c:pt idx="8">
                  <c:v>1.520521468476602</c:v>
                </c:pt>
                <c:pt idx="9">
                  <c:v>-2.2701092374342693</c:v>
                </c:pt>
                <c:pt idx="10">
                  <c:v>0.31668233729001827</c:v>
                </c:pt>
                <c:pt idx="11">
                  <c:v>0.60562201148499639</c:v>
                </c:pt>
                <c:pt idx="12">
                  <c:v>0.62605163137911291</c:v>
                </c:pt>
                <c:pt idx="13">
                  <c:v>-0.61649864012508715</c:v>
                </c:pt>
                <c:pt idx="14">
                  <c:v>0.60009184858250819</c:v>
                </c:pt>
                <c:pt idx="15">
                  <c:v>1.0890315227774181</c:v>
                </c:pt>
                <c:pt idx="16">
                  <c:v>-0.62755896593009197</c:v>
                </c:pt>
                <c:pt idx="17">
                  <c:v>-0.57394836862087573</c:v>
                </c:pt>
                <c:pt idx="18">
                  <c:v>-0.69437798851498655</c:v>
                </c:pt>
                <c:pt idx="19">
                  <c:v>0.5166823372900069</c:v>
                </c:pt>
                <c:pt idx="20">
                  <c:v>0.28860190288330045</c:v>
                </c:pt>
                <c:pt idx="21">
                  <c:v>6.9369729120609236E-2</c:v>
                </c:pt>
                <c:pt idx="22">
                  <c:v>6.9369729120609236E-2</c:v>
                </c:pt>
                <c:pt idx="23">
                  <c:v>3.2493697291206161</c:v>
                </c:pt>
                <c:pt idx="24">
                  <c:v>0.67075000235399784</c:v>
                </c:pt>
                <c:pt idx="25">
                  <c:v>0.14479021955736471</c:v>
                </c:pt>
                <c:pt idx="26">
                  <c:v>0.49287065396401886</c:v>
                </c:pt>
                <c:pt idx="27">
                  <c:v>1.2298907625657307</c:v>
                </c:pt>
                <c:pt idx="28">
                  <c:v>-0.38116956323932527</c:v>
                </c:pt>
                <c:pt idx="29">
                  <c:v>0.24095108837076396</c:v>
                </c:pt>
                <c:pt idx="30">
                  <c:v>0.87797119697242465</c:v>
                </c:pt>
                <c:pt idx="31">
                  <c:v>-0.26457907453178109</c:v>
                </c:pt>
                <c:pt idx="32">
                  <c:v>8.3501359874929904E-2</c:v>
                </c:pt>
                <c:pt idx="33">
                  <c:v>-1.3794785315233753</c:v>
                </c:pt>
                <c:pt idx="34">
                  <c:v>0.21668233729002395</c:v>
                </c:pt>
                <c:pt idx="35">
                  <c:v>-0.32586793421418747</c:v>
                </c:pt>
                <c:pt idx="36">
                  <c:v>-0.58884782561250404</c:v>
                </c:pt>
                <c:pt idx="37">
                  <c:v>1.7851923915908685</c:v>
                </c:pt>
                <c:pt idx="38">
                  <c:v>-0.25351874872677627</c:v>
                </c:pt>
                <c:pt idx="39">
                  <c:v>-0.64245842292169186</c:v>
                </c:pt>
                <c:pt idx="40">
                  <c:v>-0.79437798851500929</c:v>
                </c:pt>
                <c:pt idx="41">
                  <c:v>0.58519239159085146</c:v>
                </c:pt>
                <c:pt idx="42">
                  <c:v>0.16860190288332433</c:v>
                </c:pt>
                <c:pt idx="43">
                  <c:v>-0.76841820571837616</c:v>
                </c:pt>
                <c:pt idx="44">
                  <c:v>0.67966222868832915</c:v>
                </c:pt>
                <c:pt idx="45">
                  <c:v>-0.13692826001920366</c:v>
                </c:pt>
                <c:pt idx="46">
                  <c:v>-0.39990815141749181</c:v>
                </c:pt>
                <c:pt idx="47">
                  <c:v>-0.42586793421418179</c:v>
                </c:pt>
                <c:pt idx="48">
                  <c:v>-0.42033777131166516</c:v>
                </c:pt>
                <c:pt idx="49">
                  <c:v>-0.58331766270998742</c:v>
                </c:pt>
                <c:pt idx="50">
                  <c:v>0.52221250019252352</c:v>
                </c:pt>
                <c:pt idx="51">
                  <c:v>-0.69437798851498655</c:v>
                </c:pt>
                <c:pt idx="52">
                  <c:v>-0.68331766270998173</c:v>
                </c:pt>
                <c:pt idx="53">
                  <c:v>0.39072255449335103</c:v>
                </c:pt>
                <c:pt idx="54">
                  <c:v>-0.35735787991330881</c:v>
                </c:pt>
                <c:pt idx="55">
                  <c:v>-0.82033777131167085</c:v>
                </c:pt>
                <c:pt idx="56">
                  <c:v>-0.20927744550664329</c:v>
                </c:pt>
                <c:pt idx="57">
                  <c:v>-0.14629755410828693</c:v>
                </c:pt>
                <c:pt idx="58">
                  <c:v>-0.68331766270998173</c:v>
                </c:pt>
                <c:pt idx="59">
                  <c:v>-0.10927744550664897</c:v>
                </c:pt>
                <c:pt idx="60">
                  <c:v>-0.91480760840914854</c:v>
                </c:pt>
              </c:numCache>
            </c:numRef>
          </c:xVal>
          <c:yVal>
            <c:numRef>
              <c:f>'Time Series | Weight'!$H$5:$H$65</c:f>
              <c:numCache>
                <c:formatCode>General</c:formatCode>
                <c:ptCount val="61"/>
                <c:pt idx="0">
                  <c:v>0.97797119697241897</c:v>
                </c:pt>
                <c:pt idx="1">
                  <c:v>-3.3089128832585857E-2</c:v>
                </c:pt>
                <c:pt idx="2">
                  <c:v>-0.12202880302757535</c:v>
                </c:pt>
                <c:pt idx="3">
                  <c:v>0.92052146847660765</c:v>
                </c:pt>
                <c:pt idx="4">
                  <c:v>-1.3590489116292304</c:v>
                </c:pt>
                <c:pt idx="5">
                  <c:v>0.67413206578581253</c:v>
                </c:pt>
                <c:pt idx="6">
                  <c:v>0.42605163137912427</c:v>
                </c:pt>
                <c:pt idx="7">
                  <c:v>1.520521468476602</c:v>
                </c:pt>
                <c:pt idx="8">
                  <c:v>-2.2701092374342693</c:v>
                </c:pt>
                <c:pt idx="9">
                  <c:v>0.31668233729001827</c:v>
                </c:pt>
                <c:pt idx="10">
                  <c:v>0.60562201148499639</c:v>
                </c:pt>
                <c:pt idx="11">
                  <c:v>0.62605163137911291</c:v>
                </c:pt>
                <c:pt idx="12">
                  <c:v>-0.61649864012508715</c:v>
                </c:pt>
                <c:pt idx="13">
                  <c:v>0.60009184858250819</c:v>
                </c:pt>
                <c:pt idx="14">
                  <c:v>1.0890315227774181</c:v>
                </c:pt>
                <c:pt idx="15">
                  <c:v>-0.62755896593009197</c:v>
                </c:pt>
                <c:pt idx="16">
                  <c:v>-0.57394836862087573</c:v>
                </c:pt>
                <c:pt idx="17">
                  <c:v>-0.69437798851498655</c:v>
                </c:pt>
                <c:pt idx="18">
                  <c:v>0.5166823372900069</c:v>
                </c:pt>
                <c:pt idx="19">
                  <c:v>0.28860190288330045</c:v>
                </c:pt>
                <c:pt idx="20">
                  <c:v>6.9369729120609236E-2</c:v>
                </c:pt>
                <c:pt idx="21">
                  <c:v>6.9369729120609236E-2</c:v>
                </c:pt>
                <c:pt idx="22">
                  <c:v>3.2493697291206161</c:v>
                </c:pt>
                <c:pt idx="23">
                  <c:v>0.67075000235399784</c:v>
                </c:pt>
                <c:pt idx="24">
                  <c:v>0.14479021955736471</c:v>
                </c:pt>
                <c:pt idx="25">
                  <c:v>0.49287065396401886</c:v>
                </c:pt>
                <c:pt idx="26">
                  <c:v>1.2298907625657307</c:v>
                </c:pt>
                <c:pt idx="27">
                  <c:v>-0.38116956323932527</c:v>
                </c:pt>
                <c:pt idx="28">
                  <c:v>0.24095108837076396</c:v>
                </c:pt>
                <c:pt idx="29">
                  <c:v>0.87797119697242465</c:v>
                </c:pt>
                <c:pt idx="30">
                  <c:v>-0.26457907453178109</c:v>
                </c:pt>
                <c:pt idx="31">
                  <c:v>8.3501359874929904E-2</c:v>
                </c:pt>
                <c:pt idx="32">
                  <c:v>-1.3794785315233753</c:v>
                </c:pt>
                <c:pt idx="33">
                  <c:v>0.21668233729002395</c:v>
                </c:pt>
                <c:pt idx="34">
                  <c:v>-0.32586793421418747</c:v>
                </c:pt>
                <c:pt idx="35">
                  <c:v>-0.58884782561250404</c:v>
                </c:pt>
                <c:pt idx="36">
                  <c:v>1.7851923915908685</c:v>
                </c:pt>
                <c:pt idx="37">
                  <c:v>-0.25351874872677627</c:v>
                </c:pt>
                <c:pt idx="38">
                  <c:v>-0.64245842292169186</c:v>
                </c:pt>
                <c:pt idx="39">
                  <c:v>-0.79437798851500929</c:v>
                </c:pt>
                <c:pt idx="40">
                  <c:v>0.58519239159085146</c:v>
                </c:pt>
                <c:pt idx="41">
                  <c:v>0.16860190288332433</c:v>
                </c:pt>
                <c:pt idx="42">
                  <c:v>-0.76841820571837616</c:v>
                </c:pt>
                <c:pt idx="43">
                  <c:v>0.67966222868832915</c:v>
                </c:pt>
                <c:pt idx="44">
                  <c:v>-0.13692826001920366</c:v>
                </c:pt>
                <c:pt idx="45">
                  <c:v>-0.39990815141749181</c:v>
                </c:pt>
                <c:pt idx="46">
                  <c:v>-0.42586793421418179</c:v>
                </c:pt>
                <c:pt idx="47">
                  <c:v>-0.42033777131166516</c:v>
                </c:pt>
                <c:pt idx="48">
                  <c:v>-0.58331766270998742</c:v>
                </c:pt>
                <c:pt idx="49">
                  <c:v>0.52221250019252352</c:v>
                </c:pt>
                <c:pt idx="50">
                  <c:v>-0.69437798851498655</c:v>
                </c:pt>
                <c:pt idx="51">
                  <c:v>-0.68331766270998173</c:v>
                </c:pt>
                <c:pt idx="52">
                  <c:v>0.39072255449335103</c:v>
                </c:pt>
                <c:pt idx="53">
                  <c:v>-0.35735787991330881</c:v>
                </c:pt>
                <c:pt idx="54">
                  <c:v>-0.82033777131167085</c:v>
                </c:pt>
                <c:pt idx="55">
                  <c:v>-0.20927744550664329</c:v>
                </c:pt>
                <c:pt idx="56">
                  <c:v>-0.14629755410828693</c:v>
                </c:pt>
                <c:pt idx="57">
                  <c:v>-0.68331766270998173</c:v>
                </c:pt>
                <c:pt idx="58">
                  <c:v>-0.10927744550664897</c:v>
                </c:pt>
                <c:pt idx="59">
                  <c:v>-0.91480760840914854</c:v>
                </c:pt>
                <c:pt idx="60">
                  <c:v>-0.9037472826041153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6-C64A-90FD-41F1AF272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7983"/>
        <c:axId val="165402367"/>
      </c:scatterChart>
      <c:valAx>
        <c:axId val="16554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02367"/>
        <c:crosses val="autoZero"/>
        <c:crossBetween val="midCat"/>
      </c:valAx>
      <c:valAx>
        <c:axId val="1654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 Rep Max and Mile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D/B O/P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Analysis'!$C$3:$C$11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45</c:v>
                </c:pt>
                <c:pt idx="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A-AD48-A024-46A28DD6FBA3}"/>
            </c:ext>
          </c:extLst>
        </c:ser>
        <c:ser>
          <c:idx val="1"/>
          <c:order val="1"/>
          <c:tx>
            <c:v>F/S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Analysis'!$D$3:$D$11</c:f>
              <c:numCache>
                <c:formatCode>General</c:formatCode>
                <c:ptCount val="9"/>
                <c:pt idx="0">
                  <c:v>75</c:v>
                </c:pt>
                <c:pt idx="1">
                  <c:v>80</c:v>
                </c:pt>
                <c:pt idx="2">
                  <c:v>82</c:v>
                </c:pt>
                <c:pt idx="3">
                  <c:v>65</c:v>
                </c:pt>
                <c:pt idx="4">
                  <c:v>75</c:v>
                </c:pt>
                <c:pt idx="5">
                  <c:v>90</c:v>
                </c:pt>
                <c:pt idx="6">
                  <c:v>92</c:v>
                </c:pt>
                <c:pt idx="7">
                  <c:v>95</c:v>
                </c:pt>
                <c:pt idx="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A-AD48-A024-46A28DD6FBA3}"/>
            </c:ext>
          </c:extLst>
        </c:ser>
        <c:ser>
          <c:idx val="2"/>
          <c:order val="2"/>
          <c:tx>
            <c:v>Dealift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Analysis'!$E$3:$E$11</c:f>
              <c:numCache>
                <c:formatCode>General</c:formatCode>
                <c:ptCount val="9"/>
                <c:pt idx="0">
                  <c:v>110</c:v>
                </c:pt>
                <c:pt idx="1">
                  <c:v>112</c:v>
                </c:pt>
                <c:pt idx="2">
                  <c:v>112</c:v>
                </c:pt>
                <c:pt idx="3">
                  <c:v>90</c:v>
                </c:pt>
                <c:pt idx="4">
                  <c:v>105</c:v>
                </c:pt>
                <c:pt idx="5">
                  <c:v>107</c:v>
                </c:pt>
                <c:pt idx="6">
                  <c:v>110</c:v>
                </c:pt>
                <c:pt idx="7">
                  <c:v>115</c:v>
                </c:pt>
                <c:pt idx="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2A-AD48-A024-46A28DD6FBA3}"/>
            </c:ext>
          </c:extLst>
        </c:ser>
        <c:ser>
          <c:idx val="3"/>
          <c:order val="3"/>
          <c:tx>
            <c:v>B/P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Analysis'!$F$3:$F$11</c:f>
              <c:numCache>
                <c:formatCode>General</c:formatCode>
                <c:ptCount val="9"/>
                <c:pt idx="0">
                  <c:v>85</c:v>
                </c:pt>
                <c:pt idx="1">
                  <c:v>90</c:v>
                </c:pt>
                <c:pt idx="2">
                  <c:v>90</c:v>
                </c:pt>
                <c:pt idx="3">
                  <c:v>70</c:v>
                </c:pt>
                <c:pt idx="4">
                  <c:v>75</c:v>
                </c:pt>
                <c:pt idx="5">
                  <c:v>92</c:v>
                </c:pt>
                <c:pt idx="6">
                  <c:v>93</c:v>
                </c:pt>
                <c:pt idx="7">
                  <c:v>95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2A-AD48-A024-46A28DD6FBA3}"/>
            </c:ext>
          </c:extLst>
        </c:ser>
        <c:ser>
          <c:idx val="4"/>
          <c:order val="4"/>
          <c:tx>
            <c:v>Pushups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Analysis'!$G$3:$G$11</c:f>
              <c:numCache>
                <c:formatCode>General</c:formatCode>
                <c:ptCount val="9"/>
                <c:pt idx="0">
                  <c:v>22</c:v>
                </c:pt>
                <c:pt idx="1">
                  <c:v>26</c:v>
                </c:pt>
                <c:pt idx="2">
                  <c:v>24</c:v>
                </c:pt>
                <c:pt idx="3">
                  <c:v>18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31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2A-AD48-A024-46A28DD6FBA3}"/>
            </c:ext>
          </c:extLst>
        </c:ser>
        <c:ser>
          <c:idx val="5"/>
          <c:order val="5"/>
          <c:tx>
            <c:v>Crunches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Analysis'!$H$3:$H$11</c:f>
              <c:numCache>
                <c:formatCode>General</c:formatCode>
                <c:ptCount val="9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62</c:v>
                </c:pt>
                <c:pt idx="4">
                  <c:v>70</c:v>
                </c:pt>
                <c:pt idx="5">
                  <c:v>68</c:v>
                </c:pt>
                <c:pt idx="6">
                  <c:v>73</c:v>
                </c:pt>
                <c:pt idx="7">
                  <c:v>76</c:v>
                </c:pt>
                <c:pt idx="8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2A-AD48-A024-46A28DD6FBA3}"/>
            </c:ext>
          </c:extLst>
        </c:ser>
        <c:ser>
          <c:idx val="6"/>
          <c:order val="6"/>
          <c:tx>
            <c:v>Pullups</c:v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Analysis'!$I$3:$I$11</c:f>
              <c:numCache>
                <c:formatCode>General</c:formatCode>
                <c:ptCount val="9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2A-AD48-A024-46A28DD6FBA3}"/>
            </c:ext>
          </c:extLst>
        </c:ser>
        <c:ser>
          <c:idx val="7"/>
          <c:order val="7"/>
          <c:tx>
            <c:v>Mile Time</c:v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'Strength Data Analysis'!$A$3:$B$11</c:f>
              <c:multiLvlStrCache>
                <c:ptCount val="9"/>
                <c:lvl>
                  <c:pt idx="0">
                    <c:v>Sunday</c:v>
                  </c:pt>
                  <c:pt idx="1">
                    <c:v>Sunday</c:v>
                  </c:pt>
                  <c:pt idx="2">
                    <c:v>Sunday</c:v>
                  </c:pt>
                  <c:pt idx="3">
                    <c:v>Sunday</c:v>
                  </c:pt>
                  <c:pt idx="4">
                    <c:v>Sunday</c:v>
                  </c:pt>
                  <c:pt idx="5">
                    <c:v>Sunday</c:v>
                  </c:pt>
                  <c:pt idx="6">
                    <c:v>Sunday</c:v>
                  </c:pt>
                  <c:pt idx="7">
                    <c:v>Sunday</c:v>
                  </c:pt>
                  <c:pt idx="8">
                    <c:v>Sunday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'Strength Data Analysis'!$J$3:$J$11</c:f>
              <c:numCache>
                <c:formatCode>General</c:formatCode>
                <c:ptCount val="9"/>
                <c:pt idx="0">
                  <c:v>12.52</c:v>
                </c:pt>
                <c:pt idx="1">
                  <c:v>12.38</c:v>
                </c:pt>
                <c:pt idx="2">
                  <c:v>12.25</c:v>
                </c:pt>
                <c:pt idx="3">
                  <c:v>13.39</c:v>
                </c:pt>
                <c:pt idx="4">
                  <c:v>11.54</c:v>
                </c:pt>
                <c:pt idx="5">
                  <c:v>11.43</c:v>
                </c:pt>
                <c:pt idx="6">
                  <c:v>11.38</c:v>
                </c:pt>
                <c:pt idx="7">
                  <c:v>11.15</c:v>
                </c:pt>
                <c:pt idx="8">
                  <c:v>10.54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2A-AD48-A024-46A28DD6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9411695"/>
        <c:axId val="179442863"/>
      </c:barChart>
      <c:catAx>
        <c:axId val="17941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42863"/>
        <c:crosses val="autoZero"/>
        <c:auto val="1"/>
        <c:lblAlgn val="ctr"/>
        <c:lblOffset val="100"/>
        <c:noMultiLvlLbl val="0"/>
      </c:catAx>
      <c:valAx>
        <c:axId val="1794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85809348777871"/>
          <c:y val="0.93272024085224636"/>
          <c:w val="0.64341443400945331"/>
          <c:h val="4.96327003242241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 Rep Max and Mile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DB O/P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Analysis'!$C$3:$C$11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45</c:v>
                </c:pt>
                <c:pt idx="8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3-CE44-9DF2-33B8D0E34B02}"/>
            </c:ext>
          </c:extLst>
        </c:ser>
        <c:ser>
          <c:idx val="1"/>
          <c:order val="1"/>
          <c:tx>
            <c:v>F/S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Analysis'!$D$3:$D$11</c:f>
              <c:numCache>
                <c:formatCode>General</c:formatCode>
                <c:ptCount val="9"/>
                <c:pt idx="0">
                  <c:v>75</c:v>
                </c:pt>
                <c:pt idx="1">
                  <c:v>80</c:v>
                </c:pt>
                <c:pt idx="2">
                  <c:v>82</c:v>
                </c:pt>
                <c:pt idx="3">
                  <c:v>65</c:v>
                </c:pt>
                <c:pt idx="4">
                  <c:v>75</c:v>
                </c:pt>
                <c:pt idx="5">
                  <c:v>90</c:v>
                </c:pt>
                <c:pt idx="6">
                  <c:v>92</c:v>
                </c:pt>
                <c:pt idx="7">
                  <c:v>95</c:v>
                </c:pt>
                <c:pt idx="8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3-CE44-9DF2-33B8D0E34B02}"/>
            </c:ext>
          </c:extLst>
        </c:ser>
        <c:ser>
          <c:idx val="2"/>
          <c:order val="2"/>
          <c:tx>
            <c:v>Dealift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Analysis'!$E$3:$E$11</c:f>
              <c:numCache>
                <c:formatCode>General</c:formatCode>
                <c:ptCount val="9"/>
                <c:pt idx="0">
                  <c:v>110</c:v>
                </c:pt>
                <c:pt idx="1">
                  <c:v>112</c:v>
                </c:pt>
                <c:pt idx="2">
                  <c:v>112</c:v>
                </c:pt>
                <c:pt idx="3">
                  <c:v>90</c:v>
                </c:pt>
                <c:pt idx="4">
                  <c:v>105</c:v>
                </c:pt>
                <c:pt idx="5">
                  <c:v>107</c:v>
                </c:pt>
                <c:pt idx="6">
                  <c:v>110</c:v>
                </c:pt>
                <c:pt idx="7">
                  <c:v>115</c:v>
                </c:pt>
                <c:pt idx="8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B3-CE44-9DF2-33B8D0E34B02}"/>
            </c:ext>
          </c:extLst>
        </c:ser>
        <c:ser>
          <c:idx val="3"/>
          <c:order val="3"/>
          <c:tx>
            <c:v>B/P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Analysis'!$F$3:$F$11</c:f>
              <c:numCache>
                <c:formatCode>General</c:formatCode>
                <c:ptCount val="9"/>
                <c:pt idx="0">
                  <c:v>85</c:v>
                </c:pt>
                <c:pt idx="1">
                  <c:v>90</c:v>
                </c:pt>
                <c:pt idx="2">
                  <c:v>90</c:v>
                </c:pt>
                <c:pt idx="3">
                  <c:v>70</c:v>
                </c:pt>
                <c:pt idx="4">
                  <c:v>75</c:v>
                </c:pt>
                <c:pt idx="5">
                  <c:v>92</c:v>
                </c:pt>
                <c:pt idx="6">
                  <c:v>93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B3-CE44-9DF2-33B8D0E34B02}"/>
            </c:ext>
          </c:extLst>
        </c:ser>
        <c:ser>
          <c:idx val="4"/>
          <c:order val="4"/>
          <c:tx>
            <c:v>Pushups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Analysis'!$G$3:$G$11</c:f>
              <c:numCache>
                <c:formatCode>General</c:formatCode>
                <c:ptCount val="9"/>
                <c:pt idx="0">
                  <c:v>22</c:v>
                </c:pt>
                <c:pt idx="1">
                  <c:v>26</c:v>
                </c:pt>
                <c:pt idx="2">
                  <c:v>24</c:v>
                </c:pt>
                <c:pt idx="3">
                  <c:v>18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31</c:v>
                </c:pt>
                <c:pt idx="8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B3-CE44-9DF2-33B8D0E34B02}"/>
            </c:ext>
          </c:extLst>
        </c:ser>
        <c:ser>
          <c:idx val="5"/>
          <c:order val="5"/>
          <c:tx>
            <c:v>Crunches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Analysis'!$H$3:$H$11</c:f>
              <c:numCache>
                <c:formatCode>General</c:formatCode>
                <c:ptCount val="9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62</c:v>
                </c:pt>
                <c:pt idx="4">
                  <c:v>70</c:v>
                </c:pt>
                <c:pt idx="5">
                  <c:v>68</c:v>
                </c:pt>
                <c:pt idx="6">
                  <c:v>73</c:v>
                </c:pt>
                <c:pt idx="7">
                  <c:v>76</c:v>
                </c:pt>
                <c:pt idx="8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B3-CE44-9DF2-33B8D0E34B02}"/>
            </c:ext>
          </c:extLst>
        </c:ser>
        <c:ser>
          <c:idx val="6"/>
          <c:order val="6"/>
          <c:tx>
            <c:v>Pullups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Analysis'!$I$3:$I$11</c:f>
              <c:numCache>
                <c:formatCode>General</c:formatCode>
                <c:ptCount val="9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B3-CE44-9DF2-33B8D0E34B02}"/>
            </c:ext>
          </c:extLst>
        </c:ser>
        <c:ser>
          <c:idx val="7"/>
          <c:order val="7"/>
          <c:tx>
            <c:v>Mile Time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'Strength Data Analysis'!$B$3:$B$11</c:f>
              <c:strCache>
                <c:ptCount val="9"/>
                <c:pt idx="0">
                  <c:v>Sunday</c:v>
                </c:pt>
                <c:pt idx="1">
                  <c:v>Sunday</c:v>
                </c:pt>
                <c:pt idx="2">
                  <c:v>Sunday</c:v>
                </c:pt>
                <c:pt idx="3">
                  <c:v>Sunday</c:v>
                </c:pt>
                <c:pt idx="4">
                  <c:v>Sunday</c:v>
                </c:pt>
                <c:pt idx="5">
                  <c:v>Sunday</c:v>
                </c:pt>
                <c:pt idx="6">
                  <c:v>Sunday</c:v>
                </c:pt>
                <c:pt idx="7">
                  <c:v>Sunday</c:v>
                </c:pt>
                <c:pt idx="8">
                  <c:v>Sunday</c:v>
                </c:pt>
              </c:strCache>
            </c:strRef>
          </c:xVal>
          <c:yVal>
            <c:numRef>
              <c:f>'Strength Data Analysis'!$J$3:$J$11</c:f>
              <c:numCache>
                <c:formatCode>General</c:formatCode>
                <c:ptCount val="9"/>
                <c:pt idx="0">
                  <c:v>12.52</c:v>
                </c:pt>
                <c:pt idx="1">
                  <c:v>12.38</c:v>
                </c:pt>
                <c:pt idx="2">
                  <c:v>12.25</c:v>
                </c:pt>
                <c:pt idx="3">
                  <c:v>13.39</c:v>
                </c:pt>
                <c:pt idx="4">
                  <c:v>11.54</c:v>
                </c:pt>
                <c:pt idx="5">
                  <c:v>11.43</c:v>
                </c:pt>
                <c:pt idx="6">
                  <c:v>11.38</c:v>
                </c:pt>
                <c:pt idx="7">
                  <c:v>11.15</c:v>
                </c:pt>
                <c:pt idx="8">
                  <c:v>10.54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B3-CE44-9DF2-33B8D0E34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89359"/>
        <c:axId val="179010783"/>
      </c:scatterChart>
      <c:valAx>
        <c:axId val="16658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783"/>
        <c:crosses val="autoZero"/>
        <c:crossBetween val="midCat"/>
      </c:valAx>
      <c:valAx>
        <c:axId val="1790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8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Gym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'Strength Data Analysis'!$P$3:$P$33</c:f>
              <c:numCache>
                <c:formatCode>General</c:formatCode>
                <c:ptCount val="31"/>
                <c:pt idx="0">
                  <c:v>61</c:v>
                </c:pt>
                <c:pt idx="1">
                  <c:v>55</c:v>
                </c:pt>
                <c:pt idx="2">
                  <c:v>53</c:v>
                </c:pt>
                <c:pt idx="3">
                  <c:v>60</c:v>
                </c:pt>
                <c:pt idx="4">
                  <c:v>55</c:v>
                </c:pt>
                <c:pt idx="5">
                  <c:v>62</c:v>
                </c:pt>
                <c:pt idx="6">
                  <c:v>49</c:v>
                </c:pt>
                <c:pt idx="7">
                  <c:v>63</c:v>
                </c:pt>
                <c:pt idx="8">
                  <c:v>52</c:v>
                </c:pt>
                <c:pt idx="9">
                  <c:v>40</c:v>
                </c:pt>
                <c:pt idx="10">
                  <c:v>63</c:v>
                </c:pt>
                <c:pt idx="11">
                  <c:v>35</c:v>
                </c:pt>
                <c:pt idx="12">
                  <c:v>28</c:v>
                </c:pt>
                <c:pt idx="13">
                  <c:v>60</c:v>
                </c:pt>
                <c:pt idx="14">
                  <c:v>65</c:v>
                </c:pt>
                <c:pt idx="15">
                  <c:v>55</c:v>
                </c:pt>
                <c:pt idx="16">
                  <c:v>55</c:v>
                </c:pt>
                <c:pt idx="17">
                  <c:v>52.5</c:v>
                </c:pt>
                <c:pt idx="18">
                  <c:v>60</c:v>
                </c:pt>
                <c:pt idx="19">
                  <c:v>55</c:v>
                </c:pt>
                <c:pt idx="20">
                  <c:v>52.5</c:v>
                </c:pt>
                <c:pt idx="21">
                  <c:v>52.5</c:v>
                </c:pt>
                <c:pt idx="22">
                  <c:v>42</c:v>
                </c:pt>
                <c:pt idx="23">
                  <c:v>52.5</c:v>
                </c:pt>
                <c:pt idx="24">
                  <c:v>52.5</c:v>
                </c:pt>
                <c:pt idx="25">
                  <c:v>57</c:v>
                </c:pt>
                <c:pt idx="26">
                  <c:v>42</c:v>
                </c:pt>
                <c:pt idx="27">
                  <c:v>51.5</c:v>
                </c:pt>
                <c:pt idx="28">
                  <c:v>46.5</c:v>
                </c:pt>
                <c:pt idx="29">
                  <c:v>50</c:v>
                </c:pt>
                <c:pt idx="3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0-E742-9DAC-958C467B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5775"/>
        <c:axId val="182700847"/>
      </c:scatterChart>
      <c:valAx>
        <c:axId val="15089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0847"/>
        <c:crosses val="autoZero"/>
        <c:crossBetween val="midCat"/>
      </c:valAx>
      <c:valAx>
        <c:axId val="1827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</a:t>
            </a:r>
            <a:r>
              <a:rPr lang="en-US" baseline="0"/>
              <a:t> Lifting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'Strength Data Analysis'!$O$3:$O$33</c:f>
              <c:numCache>
                <c:formatCode>General</c:formatCode>
                <c:ptCount val="31"/>
                <c:pt idx="0">
                  <c:v>43</c:v>
                </c:pt>
                <c:pt idx="1">
                  <c:v>40</c:v>
                </c:pt>
                <c:pt idx="2">
                  <c:v>33</c:v>
                </c:pt>
                <c:pt idx="3">
                  <c:v>47</c:v>
                </c:pt>
                <c:pt idx="4">
                  <c:v>33</c:v>
                </c:pt>
                <c:pt idx="5">
                  <c:v>50</c:v>
                </c:pt>
                <c:pt idx="6">
                  <c:v>32</c:v>
                </c:pt>
                <c:pt idx="7">
                  <c:v>40</c:v>
                </c:pt>
                <c:pt idx="8">
                  <c:v>35</c:v>
                </c:pt>
                <c:pt idx="9">
                  <c:v>20</c:v>
                </c:pt>
                <c:pt idx="10">
                  <c:v>38</c:v>
                </c:pt>
                <c:pt idx="11">
                  <c:v>25</c:v>
                </c:pt>
                <c:pt idx="12">
                  <c:v>20</c:v>
                </c:pt>
                <c:pt idx="13">
                  <c:v>40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30</c:v>
                </c:pt>
                <c:pt idx="23">
                  <c:v>40</c:v>
                </c:pt>
                <c:pt idx="24">
                  <c:v>40</c:v>
                </c:pt>
                <c:pt idx="25">
                  <c:v>45</c:v>
                </c:pt>
                <c:pt idx="26">
                  <c:v>30</c:v>
                </c:pt>
                <c:pt idx="27">
                  <c:v>40</c:v>
                </c:pt>
                <c:pt idx="28">
                  <c:v>35</c:v>
                </c:pt>
                <c:pt idx="29">
                  <c:v>40</c:v>
                </c:pt>
                <c:pt idx="3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AC-BA43-90E0-C8DD4039E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1295"/>
        <c:axId val="174047615"/>
      </c:scatterChart>
      <c:valAx>
        <c:axId val="17513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47615"/>
        <c:crosses val="autoZero"/>
        <c:crossBetween val="midCat"/>
      </c:valAx>
      <c:valAx>
        <c:axId val="17404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3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Cardio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'Strength Data Analysis'!$N$3:$N$33</c:f>
              <c:numCache>
                <c:formatCode>General</c:formatCode>
                <c:ptCount val="31"/>
                <c:pt idx="0">
                  <c:v>18</c:v>
                </c:pt>
                <c:pt idx="1">
                  <c:v>15</c:v>
                </c:pt>
                <c:pt idx="2">
                  <c:v>20</c:v>
                </c:pt>
                <c:pt idx="3">
                  <c:v>13</c:v>
                </c:pt>
                <c:pt idx="4">
                  <c:v>22</c:v>
                </c:pt>
                <c:pt idx="5">
                  <c:v>12</c:v>
                </c:pt>
                <c:pt idx="6">
                  <c:v>17</c:v>
                </c:pt>
                <c:pt idx="7">
                  <c:v>23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10</c:v>
                </c:pt>
                <c:pt idx="12">
                  <c:v>8</c:v>
                </c:pt>
                <c:pt idx="13">
                  <c:v>20</c:v>
                </c:pt>
                <c:pt idx="14">
                  <c:v>23</c:v>
                </c:pt>
                <c:pt idx="15">
                  <c:v>15</c:v>
                </c:pt>
                <c:pt idx="16">
                  <c:v>15</c:v>
                </c:pt>
                <c:pt idx="17">
                  <c:v>12.5</c:v>
                </c:pt>
                <c:pt idx="18">
                  <c:v>20</c:v>
                </c:pt>
                <c:pt idx="19">
                  <c:v>15</c:v>
                </c:pt>
                <c:pt idx="20">
                  <c:v>12.5</c:v>
                </c:pt>
                <c:pt idx="21">
                  <c:v>12.5</c:v>
                </c:pt>
                <c:pt idx="22">
                  <c:v>12</c:v>
                </c:pt>
                <c:pt idx="23">
                  <c:v>12.5</c:v>
                </c:pt>
                <c:pt idx="24">
                  <c:v>12.5</c:v>
                </c:pt>
                <c:pt idx="25">
                  <c:v>12</c:v>
                </c:pt>
                <c:pt idx="26">
                  <c:v>12</c:v>
                </c:pt>
                <c:pt idx="27">
                  <c:v>11.5</c:v>
                </c:pt>
                <c:pt idx="28">
                  <c:v>11.5</c:v>
                </c:pt>
                <c:pt idx="29">
                  <c:v>10</c:v>
                </c:pt>
                <c:pt idx="3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0-2440-9585-9054513E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13087"/>
        <c:axId val="175133791"/>
      </c:scatterChart>
      <c:valAx>
        <c:axId val="17561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33791"/>
        <c:crosses val="autoZero"/>
        <c:crossBetween val="midCat"/>
      </c:valAx>
      <c:valAx>
        <c:axId val="17513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Time in gym effects BMI?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| Regression'!$K$1</c:f>
              <c:strCache>
                <c:ptCount val="1"/>
                <c:pt idx="0">
                  <c:v>Weekly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339238845144363E-2"/>
                  <c:y val="-0.430088218139399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('Correlation | Regression'!$F$9,'Correlation | Regression'!$F$17,'Correlation | Regression'!$F$25,'Correlation | Regression'!$F$33,'Correlation | Regression'!$F$41,'Correlation | Regression'!$F$49,'Correlation | Regression'!$F$57,'Correlation | Regression'!$F$65,'Correlation | Regression'!$F$73)</c:f>
              <c:numCache>
                <c:formatCode>General</c:formatCode>
                <c:ptCount val="9"/>
                <c:pt idx="0">
                  <c:v>28.1</c:v>
                </c:pt>
                <c:pt idx="1">
                  <c:v>28.29</c:v>
                </c:pt>
                <c:pt idx="2">
                  <c:v>28.14</c:v>
                </c:pt>
                <c:pt idx="3">
                  <c:v>28.46</c:v>
                </c:pt>
                <c:pt idx="4">
                  <c:v>28.02</c:v>
                </c:pt>
                <c:pt idx="5">
                  <c:v>28</c:v>
                </c:pt>
                <c:pt idx="6">
                  <c:v>28.05</c:v>
                </c:pt>
                <c:pt idx="7">
                  <c:v>28.05</c:v>
                </c:pt>
                <c:pt idx="8">
                  <c:v>27.9</c:v>
                </c:pt>
              </c:numCache>
            </c:numRef>
          </c:xVal>
          <c:yVal>
            <c:numRef>
              <c:f>('Correlation | Regression'!$K$9,'Correlation | Regression'!$K$17,'Correlation | Regression'!$K$25,'Correlation | Regression'!$K$33,'Correlation | Regression'!$K$41,'Correlation | Regression'!$K$49,'Correlation | Regression'!$K$57,'Correlation | Regression'!$K$65,'Correlation | Regression'!$K$73)</c:f>
              <c:numCache>
                <c:formatCode>General</c:formatCode>
                <c:ptCount val="9"/>
                <c:pt idx="0">
                  <c:v>169</c:v>
                </c:pt>
                <c:pt idx="1">
                  <c:v>226</c:v>
                </c:pt>
                <c:pt idx="2">
                  <c:v>218</c:v>
                </c:pt>
                <c:pt idx="3">
                  <c:v>63</c:v>
                </c:pt>
                <c:pt idx="4">
                  <c:v>180</c:v>
                </c:pt>
                <c:pt idx="5">
                  <c:v>167.5</c:v>
                </c:pt>
                <c:pt idx="6">
                  <c:v>202</c:v>
                </c:pt>
                <c:pt idx="7">
                  <c:v>204</c:v>
                </c:pt>
                <c:pt idx="8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F-CA41-AC6C-9B39DB28F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9327"/>
        <c:axId val="1583576655"/>
      </c:scatterChart>
      <c:valAx>
        <c:axId val="56347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576655"/>
        <c:crosses val="autoZero"/>
        <c:crossBetween val="midCat"/>
      </c:valAx>
      <c:valAx>
        <c:axId val="158357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Time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BMI Sunday</c:v>
          </c:tx>
          <c:spPr>
            <a:ln w="19050">
              <a:noFill/>
            </a:ln>
          </c:spPr>
          <c:xVal>
            <c:numRef>
              <c:f>'Correlation | Regression'!$AE$2:$AE$10</c:f>
              <c:numCache>
                <c:formatCode>General</c:formatCode>
                <c:ptCount val="9"/>
                <c:pt idx="0">
                  <c:v>169</c:v>
                </c:pt>
                <c:pt idx="1">
                  <c:v>226</c:v>
                </c:pt>
                <c:pt idx="2">
                  <c:v>218</c:v>
                </c:pt>
                <c:pt idx="3">
                  <c:v>63</c:v>
                </c:pt>
                <c:pt idx="4">
                  <c:v>180</c:v>
                </c:pt>
                <c:pt idx="5">
                  <c:v>167.5</c:v>
                </c:pt>
                <c:pt idx="6">
                  <c:v>202</c:v>
                </c:pt>
                <c:pt idx="7">
                  <c:v>204</c:v>
                </c:pt>
                <c:pt idx="8">
                  <c:v>193</c:v>
                </c:pt>
              </c:numCache>
            </c:numRef>
          </c:xVal>
          <c:yVal>
            <c:numRef>
              <c:f>'Correlation | Regression'!$AD$2:$AD$10</c:f>
              <c:numCache>
                <c:formatCode>General</c:formatCode>
                <c:ptCount val="9"/>
                <c:pt idx="0">
                  <c:v>28.1</c:v>
                </c:pt>
                <c:pt idx="1">
                  <c:v>28.29</c:v>
                </c:pt>
                <c:pt idx="2">
                  <c:v>28.14</c:v>
                </c:pt>
                <c:pt idx="3">
                  <c:v>28.46</c:v>
                </c:pt>
                <c:pt idx="4">
                  <c:v>28.02</c:v>
                </c:pt>
                <c:pt idx="5">
                  <c:v>28</c:v>
                </c:pt>
                <c:pt idx="6">
                  <c:v>28.05</c:v>
                </c:pt>
                <c:pt idx="7">
                  <c:v>28.05</c:v>
                </c:pt>
                <c:pt idx="8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8-2B49-B33C-99C79338457A}"/>
            </c:ext>
          </c:extLst>
        </c:ser>
        <c:ser>
          <c:idx val="1"/>
          <c:order val="1"/>
          <c:tx>
            <c:v>Predicted BMI Sunday</c:v>
          </c:tx>
          <c:spPr>
            <a:ln w="19050">
              <a:noFill/>
            </a:ln>
          </c:spPr>
          <c:xVal>
            <c:numRef>
              <c:f>'Correlation | Regression'!$AE$2:$AE$10</c:f>
              <c:numCache>
                <c:formatCode>General</c:formatCode>
                <c:ptCount val="9"/>
                <c:pt idx="0">
                  <c:v>169</c:v>
                </c:pt>
                <c:pt idx="1">
                  <c:v>226</c:v>
                </c:pt>
                <c:pt idx="2">
                  <c:v>218</c:v>
                </c:pt>
                <c:pt idx="3">
                  <c:v>63</c:v>
                </c:pt>
                <c:pt idx="4">
                  <c:v>180</c:v>
                </c:pt>
                <c:pt idx="5">
                  <c:v>167.5</c:v>
                </c:pt>
                <c:pt idx="6">
                  <c:v>202</c:v>
                </c:pt>
                <c:pt idx="7">
                  <c:v>204</c:v>
                </c:pt>
                <c:pt idx="8">
                  <c:v>193</c:v>
                </c:pt>
              </c:numCache>
            </c:numRef>
          </c:xVal>
          <c:yVal>
            <c:numRef>
              <c:f>'Correlation | Regression'!$AF$43:$AF$51</c:f>
              <c:numCache>
                <c:formatCode>General</c:formatCode>
                <c:ptCount val="9"/>
                <c:pt idx="0">
                  <c:v>28.133594015676199</c:v>
                </c:pt>
                <c:pt idx="1">
                  <c:v>28.025576970928551</c:v>
                </c:pt>
                <c:pt idx="2">
                  <c:v>28.040737257910678</c:v>
                </c:pt>
                <c:pt idx="3">
                  <c:v>28.334467818189367</c:v>
                </c:pt>
                <c:pt idx="4">
                  <c:v>28.112748621075774</c:v>
                </c:pt>
                <c:pt idx="5">
                  <c:v>28.136436569485348</c:v>
                </c:pt>
                <c:pt idx="6">
                  <c:v>28.071057831874928</c:v>
                </c:pt>
                <c:pt idx="7">
                  <c:v>28.067267760129397</c:v>
                </c:pt>
                <c:pt idx="8">
                  <c:v>28.088113154729822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8-2B49-B33C-99C793384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79903"/>
        <c:axId val="595881551"/>
      </c:scatterChart>
      <c:valAx>
        <c:axId val="59587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881551"/>
        <c:crosses val="autoZero"/>
        <c:crossBetween val="midCat"/>
      </c:valAx>
      <c:valAx>
        <c:axId val="595881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 Sunday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8799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Cardio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Mile time</c:v>
          </c:tx>
          <c:spPr>
            <a:ln w="19050">
              <a:noFill/>
            </a:ln>
          </c:spPr>
          <c:xVal>
            <c:numRef>
              <c:f>'Correlation | Regression'!$Z$75:$Z$83</c:f>
              <c:numCache>
                <c:formatCode>General</c:formatCode>
                <c:ptCount val="9"/>
                <c:pt idx="0">
                  <c:v>53</c:v>
                </c:pt>
                <c:pt idx="1">
                  <c:v>64</c:v>
                </c:pt>
                <c:pt idx="2">
                  <c:v>85</c:v>
                </c:pt>
                <c:pt idx="3">
                  <c:v>18</c:v>
                </c:pt>
                <c:pt idx="4">
                  <c:v>58</c:v>
                </c:pt>
                <c:pt idx="5">
                  <c:v>47.5</c:v>
                </c:pt>
                <c:pt idx="6">
                  <c:v>52</c:v>
                </c:pt>
                <c:pt idx="7">
                  <c:v>49</c:v>
                </c:pt>
                <c:pt idx="8">
                  <c:v>43</c:v>
                </c:pt>
              </c:numCache>
            </c:numRef>
          </c:xVal>
          <c:yVal>
            <c:numRef>
              <c:f>'Correlation | Regression'!$Y$75:$Y$83</c:f>
              <c:numCache>
                <c:formatCode>General</c:formatCode>
                <c:ptCount val="9"/>
                <c:pt idx="0">
                  <c:v>12.52</c:v>
                </c:pt>
                <c:pt idx="1">
                  <c:v>12.38</c:v>
                </c:pt>
                <c:pt idx="2">
                  <c:v>12.25</c:v>
                </c:pt>
                <c:pt idx="3">
                  <c:v>13.39</c:v>
                </c:pt>
                <c:pt idx="4">
                  <c:v>11.54</c:v>
                </c:pt>
                <c:pt idx="5">
                  <c:v>11.43</c:v>
                </c:pt>
                <c:pt idx="6">
                  <c:v>11.38</c:v>
                </c:pt>
                <c:pt idx="7">
                  <c:v>11.15</c:v>
                </c:pt>
                <c:pt idx="8">
                  <c:v>10.54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1B-2C4B-9387-758905185D99}"/>
            </c:ext>
          </c:extLst>
        </c:ser>
        <c:ser>
          <c:idx val="1"/>
          <c:order val="1"/>
          <c:tx>
            <c:v>Predicted Mile time</c:v>
          </c:tx>
          <c:spPr>
            <a:ln w="19050">
              <a:noFill/>
            </a:ln>
          </c:spPr>
          <c:xVal>
            <c:numRef>
              <c:f>'Correlation | Regression'!$Z$75:$Z$83</c:f>
              <c:numCache>
                <c:formatCode>General</c:formatCode>
                <c:ptCount val="9"/>
                <c:pt idx="0">
                  <c:v>53</c:v>
                </c:pt>
                <c:pt idx="1">
                  <c:v>64</c:v>
                </c:pt>
                <c:pt idx="2">
                  <c:v>85</c:v>
                </c:pt>
                <c:pt idx="3">
                  <c:v>18</c:v>
                </c:pt>
                <c:pt idx="4">
                  <c:v>58</c:v>
                </c:pt>
                <c:pt idx="5">
                  <c:v>47.5</c:v>
                </c:pt>
                <c:pt idx="6">
                  <c:v>52</c:v>
                </c:pt>
                <c:pt idx="7">
                  <c:v>49</c:v>
                </c:pt>
                <c:pt idx="8">
                  <c:v>43</c:v>
                </c:pt>
              </c:numCache>
            </c:numRef>
          </c:xVal>
          <c:yVal>
            <c:numRef>
              <c:f>'Correlation | Regression'!$AC$86:$AC$94</c:f>
              <c:numCache>
                <c:formatCode>General</c:formatCode>
                <c:ptCount val="9"/>
                <c:pt idx="0">
                  <c:v>11.836242223098491</c:v>
                </c:pt>
                <c:pt idx="1">
                  <c:v>11.757306234665263</c:v>
                </c:pt>
                <c:pt idx="2">
                  <c:v>11.606610256747281</c:v>
                </c:pt>
                <c:pt idx="3">
                  <c:v>12.087402186295126</c:v>
                </c:pt>
                <c:pt idx="4">
                  <c:v>11.800362228356114</c:v>
                </c:pt>
                <c:pt idx="5">
                  <c:v>11.875710217315104</c:v>
                </c:pt>
                <c:pt idx="6">
                  <c:v>11.843418222046967</c:v>
                </c:pt>
                <c:pt idx="7">
                  <c:v>11.864946218892392</c:v>
                </c:pt>
                <c:pt idx="8">
                  <c:v>11.908002212583243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1B-2C4B-9387-758905185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711727"/>
        <c:axId val="611085647"/>
      </c:scatterChart>
      <c:valAx>
        <c:axId val="610711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Cardio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1085647"/>
        <c:crosses val="autoZero"/>
        <c:crossBetween val="midCat"/>
      </c:valAx>
      <c:valAx>
        <c:axId val="611085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711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Cardio time</a:t>
            </a:r>
            <a:r>
              <a:rPr lang="en-US" baseline="0"/>
              <a:t> effects mile time?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| Regression'!$Z$74</c:f>
              <c:strCache>
                <c:ptCount val="1"/>
                <c:pt idx="0">
                  <c:v>Weekly Cardio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26773027250624E-2"/>
                  <c:y val="-0.443282383419079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| Regression'!$Y$75:$Y$83</c:f>
              <c:numCache>
                <c:formatCode>General</c:formatCode>
                <c:ptCount val="9"/>
                <c:pt idx="0">
                  <c:v>12.52</c:v>
                </c:pt>
                <c:pt idx="1">
                  <c:v>12.38</c:v>
                </c:pt>
                <c:pt idx="2">
                  <c:v>12.25</c:v>
                </c:pt>
                <c:pt idx="3">
                  <c:v>13.39</c:v>
                </c:pt>
                <c:pt idx="4">
                  <c:v>11.54</c:v>
                </c:pt>
                <c:pt idx="5">
                  <c:v>11.43</c:v>
                </c:pt>
                <c:pt idx="6">
                  <c:v>11.38</c:v>
                </c:pt>
                <c:pt idx="7">
                  <c:v>11.15</c:v>
                </c:pt>
                <c:pt idx="8">
                  <c:v>10.54</c:v>
                </c:pt>
              </c:numCache>
            </c:numRef>
          </c:xVal>
          <c:yVal>
            <c:numRef>
              <c:f>'Correlation | Regression'!$Z$75:$Z$83</c:f>
              <c:numCache>
                <c:formatCode>General</c:formatCode>
                <c:ptCount val="9"/>
                <c:pt idx="0">
                  <c:v>53</c:v>
                </c:pt>
                <c:pt idx="1">
                  <c:v>64</c:v>
                </c:pt>
                <c:pt idx="2">
                  <c:v>85</c:v>
                </c:pt>
                <c:pt idx="3">
                  <c:v>18</c:v>
                </c:pt>
                <c:pt idx="4">
                  <c:v>58</c:v>
                </c:pt>
                <c:pt idx="5">
                  <c:v>47.5</c:v>
                </c:pt>
                <c:pt idx="6">
                  <c:v>52</c:v>
                </c:pt>
                <c:pt idx="7">
                  <c:v>49</c:v>
                </c:pt>
                <c:pt idx="8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83-4C47-B1E2-C18484FFD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55311"/>
        <c:axId val="592275135"/>
      </c:scatterChart>
      <c:valAx>
        <c:axId val="5784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75135"/>
        <c:crosses val="autoZero"/>
        <c:crossBetween val="midCat"/>
      </c:valAx>
      <c:valAx>
        <c:axId val="59227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Pushups/Min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cont'!$B$2:$B$10</c:f>
              <c:numCache>
                <c:formatCode>General</c:formatCode>
                <c:ptCount val="9"/>
                <c:pt idx="0">
                  <c:v>22</c:v>
                </c:pt>
                <c:pt idx="1">
                  <c:v>26</c:v>
                </c:pt>
                <c:pt idx="2">
                  <c:v>24</c:v>
                </c:pt>
                <c:pt idx="3">
                  <c:v>18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31</c:v>
                </c:pt>
                <c:pt idx="8">
                  <c:v>32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29-DD43-923F-8063C9713A11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cont'!$B$2:$B$10</c:f>
              <c:numCache>
                <c:formatCode>General</c:formatCode>
                <c:ptCount val="9"/>
                <c:pt idx="0">
                  <c:v>22</c:v>
                </c:pt>
                <c:pt idx="1">
                  <c:v>26</c:v>
                </c:pt>
                <c:pt idx="2">
                  <c:v>24</c:v>
                </c:pt>
                <c:pt idx="3">
                  <c:v>18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31</c:v>
                </c:pt>
                <c:pt idx="8">
                  <c:v>32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29-DD43-923F-8063C9713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823887"/>
        <c:axId val="617825535"/>
      </c:scatterChart>
      <c:valAx>
        <c:axId val="617823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Pushups/Min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825535"/>
        <c:crosses val="autoZero"/>
        <c:crossBetween val="midCat"/>
      </c:valAx>
      <c:valAx>
        <c:axId val="617825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823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Crunches/Min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cont'!$C$2:$C$10</c:f>
              <c:numCache>
                <c:formatCode>General</c:formatCode>
                <c:ptCount val="9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62</c:v>
                </c:pt>
                <c:pt idx="4">
                  <c:v>70</c:v>
                </c:pt>
                <c:pt idx="5">
                  <c:v>68</c:v>
                </c:pt>
                <c:pt idx="6">
                  <c:v>73</c:v>
                </c:pt>
                <c:pt idx="7">
                  <c:v>76</c:v>
                </c:pt>
                <c:pt idx="8">
                  <c:v>81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A-3C4C-88E7-70D4A6883662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cont'!$C$2:$C$10</c:f>
              <c:numCache>
                <c:formatCode>General</c:formatCode>
                <c:ptCount val="9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62</c:v>
                </c:pt>
                <c:pt idx="4">
                  <c:v>70</c:v>
                </c:pt>
                <c:pt idx="5">
                  <c:v>68</c:v>
                </c:pt>
                <c:pt idx="6">
                  <c:v>73</c:v>
                </c:pt>
                <c:pt idx="7">
                  <c:v>76</c:v>
                </c:pt>
                <c:pt idx="8">
                  <c:v>81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FA-3C4C-88E7-70D4A6883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42543"/>
        <c:axId val="617691487"/>
      </c:scatterChart>
      <c:valAx>
        <c:axId val="576742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Crunches/Min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691487"/>
        <c:crosses val="autoZero"/>
        <c:crossBetween val="midCat"/>
      </c:valAx>
      <c:valAx>
        <c:axId val="617691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742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Pullups/Min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cont'!$D$2:$D$10</c:f>
              <c:numCache>
                <c:formatCode>General</c:formatCode>
                <c:ptCount val="9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AF-954F-A46F-AB9483650A61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cont'!$D$2:$D$10</c:f>
              <c:numCache>
                <c:formatCode>General</c:formatCode>
                <c:ptCount val="9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21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AF-954F-A46F-AB9483650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95679"/>
        <c:axId val="588201423"/>
      </c:scatterChart>
      <c:valAx>
        <c:axId val="587395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Pullups/Min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201423"/>
        <c:crosses val="autoZero"/>
        <c:crossBetween val="midCat"/>
      </c:valAx>
      <c:valAx>
        <c:axId val="588201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73956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DB O/P 1RM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cont'!$E$2:$E$10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45</c:v>
                </c:pt>
                <c:pt idx="8">
                  <c:v>48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4-8645-A76D-9242B398BAB6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cont'!$E$2:$E$10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45</c:v>
                </c:pt>
                <c:pt idx="8">
                  <c:v>48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B4-8645-A76D-9242B398B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823887"/>
        <c:axId val="595405471"/>
      </c:scatterChart>
      <c:valAx>
        <c:axId val="617823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DB O/P 1RM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405471"/>
        <c:crosses val="autoZero"/>
        <c:crossBetween val="midCat"/>
      </c:valAx>
      <c:valAx>
        <c:axId val="595405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823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F/S 1RM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cont'!$F$2:$F$10</c:f>
              <c:numCache>
                <c:formatCode>General</c:formatCode>
                <c:ptCount val="9"/>
                <c:pt idx="0">
                  <c:v>75</c:v>
                </c:pt>
                <c:pt idx="1">
                  <c:v>80</c:v>
                </c:pt>
                <c:pt idx="2">
                  <c:v>82</c:v>
                </c:pt>
                <c:pt idx="3">
                  <c:v>65</c:v>
                </c:pt>
                <c:pt idx="4">
                  <c:v>75</c:v>
                </c:pt>
                <c:pt idx="5">
                  <c:v>90</c:v>
                </c:pt>
                <c:pt idx="6">
                  <c:v>92</c:v>
                </c:pt>
                <c:pt idx="7">
                  <c:v>95</c:v>
                </c:pt>
                <c:pt idx="8">
                  <c:v>97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5-434A-8AF5-83FA5364936A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cont'!$F$2:$F$10</c:f>
              <c:numCache>
                <c:formatCode>General</c:formatCode>
                <c:ptCount val="9"/>
                <c:pt idx="0">
                  <c:v>75</c:v>
                </c:pt>
                <c:pt idx="1">
                  <c:v>80</c:v>
                </c:pt>
                <c:pt idx="2">
                  <c:v>82</c:v>
                </c:pt>
                <c:pt idx="3">
                  <c:v>65</c:v>
                </c:pt>
                <c:pt idx="4">
                  <c:v>75</c:v>
                </c:pt>
                <c:pt idx="5">
                  <c:v>90</c:v>
                </c:pt>
                <c:pt idx="6">
                  <c:v>92</c:v>
                </c:pt>
                <c:pt idx="7">
                  <c:v>95</c:v>
                </c:pt>
                <c:pt idx="8">
                  <c:v>97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E5-434A-8AF5-83FA53649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112559"/>
        <c:axId val="617709951"/>
      </c:scatterChart>
      <c:valAx>
        <c:axId val="595112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F/S 1RM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709951"/>
        <c:crosses val="autoZero"/>
        <c:crossBetween val="midCat"/>
      </c:valAx>
      <c:valAx>
        <c:axId val="617709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112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Deadlift 1RM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cont'!$G$2:$G$10</c:f>
              <c:numCache>
                <c:formatCode>General</c:formatCode>
                <c:ptCount val="9"/>
                <c:pt idx="0">
                  <c:v>110</c:v>
                </c:pt>
                <c:pt idx="1">
                  <c:v>112</c:v>
                </c:pt>
                <c:pt idx="2">
                  <c:v>112</c:v>
                </c:pt>
                <c:pt idx="3">
                  <c:v>90</c:v>
                </c:pt>
                <c:pt idx="4">
                  <c:v>105</c:v>
                </c:pt>
                <c:pt idx="5">
                  <c:v>107</c:v>
                </c:pt>
                <c:pt idx="6">
                  <c:v>110</c:v>
                </c:pt>
                <c:pt idx="7">
                  <c:v>115</c:v>
                </c:pt>
                <c:pt idx="8">
                  <c:v>117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F-4E42-BACF-AD08D4C82AFC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cont'!$G$2:$G$10</c:f>
              <c:numCache>
                <c:formatCode>General</c:formatCode>
                <c:ptCount val="9"/>
                <c:pt idx="0">
                  <c:v>110</c:v>
                </c:pt>
                <c:pt idx="1">
                  <c:v>112</c:v>
                </c:pt>
                <c:pt idx="2">
                  <c:v>112</c:v>
                </c:pt>
                <c:pt idx="3">
                  <c:v>90</c:v>
                </c:pt>
                <c:pt idx="4">
                  <c:v>105</c:v>
                </c:pt>
                <c:pt idx="5">
                  <c:v>107</c:v>
                </c:pt>
                <c:pt idx="6">
                  <c:v>110</c:v>
                </c:pt>
                <c:pt idx="7">
                  <c:v>115</c:v>
                </c:pt>
                <c:pt idx="8">
                  <c:v>117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F-4E42-BACF-AD08D4C82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112559"/>
        <c:axId val="595046639"/>
      </c:scatterChart>
      <c:valAx>
        <c:axId val="595112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Deadlift 1RM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046639"/>
        <c:crosses val="autoZero"/>
        <c:crossBetween val="midCat"/>
      </c:valAx>
      <c:valAx>
        <c:axId val="595046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112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B/P 1RM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Weekly Lifting</c:v>
          </c:tx>
          <c:spPr>
            <a:ln w="19050">
              <a:noFill/>
            </a:ln>
          </c:spPr>
          <c:xVal>
            <c:numRef>
              <c:f>'Corr | Reg cont'!$H$2:$H$10</c:f>
              <c:numCache>
                <c:formatCode>General</c:formatCode>
                <c:ptCount val="9"/>
                <c:pt idx="0">
                  <c:v>85</c:v>
                </c:pt>
                <c:pt idx="1">
                  <c:v>90</c:v>
                </c:pt>
                <c:pt idx="2">
                  <c:v>90</c:v>
                </c:pt>
                <c:pt idx="3">
                  <c:v>70</c:v>
                </c:pt>
                <c:pt idx="4">
                  <c:v>85</c:v>
                </c:pt>
                <c:pt idx="5">
                  <c:v>92</c:v>
                </c:pt>
                <c:pt idx="6">
                  <c:v>93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'Corr | Reg cont'!$A$2:$A$10</c:f>
              <c:numCache>
                <c:formatCode>General</c:formatCode>
                <c:ptCount val="9"/>
                <c:pt idx="0">
                  <c:v>116</c:v>
                </c:pt>
                <c:pt idx="1">
                  <c:v>162</c:v>
                </c:pt>
                <c:pt idx="2">
                  <c:v>133</c:v>
                </c:pt>
                <c:pt idx="3">
                  <c:v>45</c:v>
                </c:pt>
                <c:pt idx="4">
                  <c:v>122</c:v>
                </c:pt>
                <c:pt idx="5">
                  <c:v>120</c:v>
                </c:pt>
                <c:pt idx="6">
                  <c:v>150</c:v>
                </c:pt>
                <c:pt idx="7">
                  <c:v>155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D1-8842-8504-71F6874C0839}"/>
            </c:ext>
          </c:extLst>
        </c:ser>
        <c:ser>
          <c:idx val="1"/>
          <c:order val="1"/>
          <c:tx>
            <c:v>Predicted Weekly Lifting</c:v>
          </c:tx>
          <c:spPr>
            <a:ln w="19050">
              <a:noFill/>
            </a:ln>
          </c:spPr>
          <c:xVal>
            <c:numRef>
              <c:f>'Corr | Reg cont'!$H$2:$H$10</c:f>
              <c:numCache>
                <c:formatCode>General</c:formatCode>
                <c:ptCount val="9"/>
                <c:pt idx="0">
                  <c:v>85</c:v>
                </c:pt>
                <c:pt idx="1">
                  <c:v>90</c:v>
                </c:pt>
                <c:pt idx="2">
                  <c:v>90</c:v>
                </c:pt>
                <c:pt idx="3">
                  <c:v>70</c:v>
                </c:pt>
                <c:pt idx="4">
                  <c:v>85</c:v>
                </c:pt>
                <c:pt idx="5">
                  <c:v>92</c:v>
                </c:pt>
                <c:pt idx="6">
                  <c:v>93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'Corr | Reg cont'!$M$33:$M$41</c:f>
              <c:numCache>
                <c:formatCode>General</c:formatCode>
                <c:ptCount val="9"/>
                <c:pt idx="0">
                  <c:v>111.76531692463863</c:v>
                </c:pt>
                <c:pt idx="1">
                  <c:v>152.05930343193683</c:v>
                </c:pt>
                <c:pt idx="2">
                  <c:v>147.1184407936272</c:v>
                </c:pt>
                <c:pt idx="3">
                  <c:v>45.437069789668186</c:v>
                </c:pt>
                <c:pt idx="4">
                  <c:v>125.80718314138139</c:v>
                </c:pt>
                <c:pt idx="5">
                  <c:v>128.39061797737395</c:v>
                </c:pt>
                <c:pt idx="6">
                  <c:v>145.4925021009401</c:v>
                </c:pt>
                <c:pt idx="7">
                  <c:v>155.71397569044296</c:v>
                </c:pt>
                <c:pt idx="8">
                  <c:v>142.09178388912872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D1-8842-8504-71F6874C0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7135"/>
        <c:axId val="587441951"/>
      </c:scatterChart>
      <c:valAx>
        <c:axId val="587327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B/P 1RM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7441951"/>
        <c:crosses val="autoZero"/>
        <c:crossBetween val="midCat"/>
      </c:valAx>
      <c:valAx>
        <c:axId val="587441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Lifting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73271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txData>
          <cx:v>Average weights lifted in tests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weights lifted in tests</a:t>
          </a:r>
        </a:p>
      </cx:txPr>
    </cx:title>
    <cx:plotArea>
      <cx:plotAreaRegion>
        <cx:series layoutId="boxWhisker" uniqueId="{D5C7A46B-0015-834F-9EF7-3EF65945AA78}">
          <cx:tx>
            <cx:txData>
              <cx:f/>
              <cx:v>Before (wk 1-4)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0EEEAB-72EB-BE42-A1D4-15736F631F64}">
          <cx:tx>
            <cx:txData>
              <cx:f/>
              <cx:v>After (wk 5-9)</cx:v>
            </cx:txData>
          </cx:tx>
          <cx:dataLabels pos="t">
            <cx:visibility seriesName="0" categoryName="0" value="1"/>
            <cx:separator>, </cx:separator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674688</xdr:colOff>
      <xdr:row>75</xdr:row>
      <xdr:rowOff>57149</xdr:rowOff>
    </xdr:from>
    <xdr:to>
      <xdr:col>19</xdr:col>
      <xdr:colOff>3444875</xdr:colOff>
      <xdr:row>90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7DCE83-B7FC-546D-75A5-B0B62103F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603250</xdr:colOff>
      <xdr:row>55</xdr:row>
      <xdr:rowOff>104774</xdr:rowOff>
    </xdr:from>
    <xdr:to>
      <xdr:col>19</xdr:col>
      <xdr:colOff>4143375</xdr:colOff>
      <xdr:row>72</xdr:row>
      <xdr:rowOff>79374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EF132E-23A2-9231-8609-A63D41CD8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876301</xdr:colOff>
      <xdr:row>76</xdr:row>
      <xdr:rowOff>56444</xdr:rowOff>
    </xdr:from>
    <xdr:to>
      <xdr:col>10</xdr:col>
      <xdr:colOff>536223</xdr:colOff>
      <xdr:row>96</xdr:row>
      <xdr:rowOff>111124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BC728A-BA3A-28F8-15E3-89917CA34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1202619</xdr:colOff>
      <xdr:row>76</xdr:row>
      <xdr:rowOff>46212</xdr:rowOff>
    </xdr:from>
    <xdr:to>
      <xdr:col>19</xdr:col>
      <xdr:colOff>781403</xdr:colOff>
      <xdr:row>96</xdr:row>
      <xdr:rowOff>17637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BC921D-99F0-6DB6-9377-B56873215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184327</xdr:colOff>
      <xdr:row>79</xdr:row>
      <xdr:rowOff>185915</xdr:rowOff>
    </xdr:from>
    <xdr:to>
      <xdr:col>26</xdr:col>
      <xdr:colOff>48507</xdr:colOff>
      <xdr:row>93</xdr:row>
      <xdr:rowOff>15170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BC0BDD-7614-7E1B-6352-79A462AF1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17</xdr:row>
      <xdr:rowOff>127000</xdr:rowOff>
    </xdr:from>
    <xdr:to>
      <xdr:col>10</xdr:col>
      <xdr:colOff>800100</xdr:colOff>
      <xdr:row>38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6691E-17D5-0E26-EABA-F791A4E3F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222250</xdr:colOff>
      <xdr:row>39</xdr:row>
      <xdr:rowOff>152400</xdr:rowOff>
    </xdr:from>
    <xdr:to>
      <xdr:col>11</xdr:col>
      <xdr:colOff>0</xdr:colOff>
      <xdr:row>66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6A564B-C191-BB8A-7D06-8412A81E1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387350</xdr:colOff>
      <xdr:row>33</xdr:row>
      <xdr:rowOff>0</xdr:rowOff>
    </xdr:from>
    <xdr:to>
      <xdr:col>22</xdr:col>
      <xdr:colOff>6350</xdr:colOff>
      <xdr:row>46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D80C2EB-96C0-A15E-7EC2-4DDBDBD07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374650</xdr:colOff>
      <xdr:row>2</xdr:row>
      <xdr:rowOff>63500</xdr:rowOff>
    </xdr:from>
    <xdr:to>
      <xdr:col>21</xdr:col>
      <xdr:colOff>819150</xdr:colOff>
      <xdr:row>15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1B11850-A1B9-3497-4A86-FAF182F3A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400050</xdr:colOff>
      <xdr:row>17</xdr:row>
      <xdr:rowOff>25400</xdr:rowOff>
    </xdr:from>
    <xdr:to>
      <xdr:col>22</xdr:col>
      <xdr:colOff>19050</xdr:colOff>
      <xdr:row>30</xdr:row>
      <xdr:rowOff>127000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8A5CFFF-D5B2-D5EE-145A-CB25A0162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26</xdr:row>
      <xdr:rowOff>190500</xdr:rowOff>
    </xdr:from>
    <xdr:to>
      <xdr:col>6</xdr:col>
      <xdr:colOff>260350</xdr:colOff>
      <xdr:row>43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D6D01F7-A0DF-48F5-81D2-0793C6024E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350" y="5473700"/>
              <a:ext cx="45720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417285</xdr:colOff>
      <xdr:row>8</xdr:row>
      <xdr:rowOff>166007</xdr:rowOff>
    </xdr:from>
    <xdr:to>
      <xdr:col>29</xdr:col>
      <xdr:colOff>242660</xdr:colOff>
      <xdr:row>26</xdr:row>
      <xdr:rowOff>181428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C3AB9D-8F23-2040-98F9-92E167CBA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16871</xdr:colOff>
      <xdr:row>1</xdr:row>
      <xdr:rowOff>20230</xdr:rowOff>
    </xdr:from>
    <xdr:to>
      <xdr:col>40</xdr:col>
      <xdr:colOff>335006</xdr:colOff>
      <xdr:row>14</xdr:row>
      <xdr:rowOff>185511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F365825-917B-DD45-9248-F7BC19FA9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649515</xdr:colOff>
      <xdr:row>64</xdr:row>
      <xdr:rowOff>50800</xdr:rowOff>
    </xdr:from>
    <xdr:to>
      <xdr:col>40</xdr:col>
      <xdr:colOff>649515</xdr:colOff>
      <xdr:row>74</xdr:row>
      <xdr:rowOff>50799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915EAF8-6607-8AB5-E362-F7B8977CD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453573</xdr:colOff>
      <xdr:row>80</xdr:row>
      <xdr:rowOff>143327</xdr:rowOff>
    </xdr:from>
    <xdr:to>
      <xdr:col>40</xdr:col>
      <xdr:colOff>36285</xdr:colOff>
      <xdr:row>101</xdr:row>
      <xdr:rowOff>163285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CF67E45-54F1-FB7A-DCC1-3E28A2074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241300</xdr:colOff>
      <xdr:row>3</xdr:row>
      <xdr:rowOff>12700</xdr:rowOff>
    </xdr:from>
    <xdr:to>
      <xdr:col>26</xdr:col>
      <xdr:colOff>241300</xdr:colOff>
      <xdr:row>13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303D4-8B6E-528F-575B-997D1D7A7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241300</xdr:colOff>
      <xdr:row>5</xdr:row>
      <xdr:rowOff>12700</xdr:rowOff>
    </xdr:from>
    <xdr:to>
      <xdr:col>27</xdr:col>
      <xdr:colOff>241300</xdr:colOff>
      <xdr:row>15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D8EBDB-BEEA-809F-FCD2-AFA9099EF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241300</xdr:colOff>
      <xdr:row>7</xdr:row>
      <xdr:rowOff>12700</xdr:rowOff>
    </xdr:from>
    <xdr:to>
      <xdr:col>28</xdr:col>
      <xdr:colOff>241300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D255FD-27EA-E9B5-48DC-81186F8B9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241300</xdr:colOff>
      <xdr:row>9</xdr:row>
      <xdr:rowOff>12700</xdr:rowOff>
    </xdr:from>
    <xdr:to>
      <xdr:col>29</xdr:col>
      <xdr:colOff>241300</xdr:colOff>
      <xdr:row>19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78068D-CFF9-2896-DB8D-4BA63C637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241300</xdr:colOff>
      <xdr:row>11</xdr:row>
      <xdr:rowOff>12700</xdr:rowOff>
    </xdr:from>
    <xdr:to>
      <xdr:col>30</xdr:col>
      <xdr:colOff>241300</xdr:colOff>
      <xdr:row>21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082981-AB1E-BB09-ABE9-B57E6F5BD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241300</xdr:colOff>
      <xdr:row>13</xdr:row>
      <xdr:rowOff>12700</xdr:rowOff>
    </xdr:from>
    <xdr:to>
      <xdr:col>31</xdr:col>
      <xdr:colOff>241300</xdr:colOff>
      <xdr:row>23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6F4836-A5EA-D2E1-1732-62BE6FFCD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241300</xdr:colOff>
      <xdr:row>15</xdr:row>
      <xdr:rowOff>12700</xdr:rowOff>
    </xdr:from>
    <xdr:to>
      <xdr:col>32</xdr:col>
      <xdr:colOff>241300</xdr:colOff>
      <xdr:row>25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83BDEC-ED98-16E0-8860-4BF29F3EA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EA25-8E74-1047-AE03-D79D6D97D72B}">
  <dimension ref="A1:T96"/>
  <sheetViews>
    <sheetView tabSelected="1" zoomScale="80" zoomScaleNormal="80" workbookViewId="0">
      <selection activeCell="Q68" sqref="Q68"/>
    </sheetView>
  </sheetViews>
  <sheetFormatPr baseColWidth="10" defaultRowHeight="16" x14ac:dyDescent="0.2"/>
  <cols>
    <col min="1" max="1" width="15.33203125" customWidth="1"/>
    <col min="2" max="2" width="13.83203125" customWidth="1"/>
    <col min="7" max="7" width="10.83203125" customWidth="1"/>
    <col min="8" max="8" width="12.33203125" customWidth="1"/>
    <col min="10" max="10" width="10.83203125" customWidth="1"/>
    <col min="12" max="12" width="14.33203125" customWidth="1"/>
    <col min="13" max="13" width="14" customWidth="1"/>
    <col min="14" max="14" width="13.33203125" customWidth="1"/>
    <col min="16" max="16" width="12.1640625" bestFit="1" customWidth="1"/>
    <col min="20" max="20" width="71.5" customWidth="1"/>
  </cols>
  <sheetData>
    <row r="1" spans="1:20" x14ac:dyDescent="0.2">
      <c r="A1" t="s">
        <v>0</v>
      </c>
      <c r="B1" t="s">
        <v>1</v>
      </c>
      <c r="C1" t="s">
        <v>12</v>
      </c>
      <c r="D1" t="s">
        <v>2</v>
      </c>
      <c r="E1" t="s">
        <v>4</v>
      </c>
      <c r="F1" t="s">
        <v>30</v>
      </c>
      <c r="G1" t="s">
        <v>27</v>
      </c>
      <c r="H1" t="s">
        <v>26</v>
      </c>
      <c r="I1" t="s">
        <v>28</v>
      </c>
      <c r="J1" t="s">
        <v>13</v>
      </c>
      <c r="K1" t="s">
        <v>14</v>
      </c>
      <c r="L1" t="s">
        <v>20</v>
      </c>
      <c r="M1" t="s">
        <v>15</v>
      </c>
      <c r="N1" t="s">
        <v>16</v>
      </c>
      <c r="O1" t="s">
        <v>18</v>
      </c>
      <c r="P1" t="s">
        <v>17</v>
      </c>
    </row>
    <row r="2" spans="1:20" x14ac:dyDescent="0.2">
      <c r="C2" s="9" t="s">
        <v>31</v>
      </c>
      <c r="D2" s="31">
        <v>188.4</v>
      </c>
      <c r="E2" s="31">
        <v>28.64</v>
      </c>
      <c r="F2" s="31">
        <v>35</v>
      </c>
      <c r="G2" s="31">
        <v>65</v>
      </c>
      <c r="H2" s="31">
        <v>95</v>
      </c>
      <c r="I2" s="31">
        <v>78</v>
      </c>
      <c r="M2" s="31">
        <v>17</v>
      </c>
      <c r="N2" s="31">
        <v>56</v>
      </c>
      <c r="O2" s="31">
        <v>11</v>
      </c>
      <c r="P2" s="31">
        <v>13.37</v>
      </c>
    </row>
    <row r="3" spans="1:20" x14ac:dyDescent="0.2">
      <c r="A3">
        <v>1</v>
      </c>
      <c r="B3" t="s">
        <v>5</v>
      </c>
      <c r="C3">
        <v>1</v>
      </c>
      <c r="D3">
        <v>188.2</v>
      </c>
      <c r="J3">
        <v>18</v>
      </c>
      <c r="K3">
        <v>43</v>
      </c>
      <c r="L3">
        <f>SUM(J3:K3)</f>
        <v>61</v>
      </c>
    </row>
    <row r="4" spans="1:20" x14ac:dyDescent="0.2">
      <c r="A4">
        <v>1</v>
      </c>
      <c r="B4" t="s">
        <v>6</v>
      </c>
      <c r="C4">
        <v>0</v>
      </c>
      <c r="D4">
        <v>186.4</v>
      </c>
    </row>
    <row r="5" spans="1:20" x14ac:dyDescent="0.2">
      <c r="A5">
        <v>1</v>
      </c>
      <c r="B5" t="s">
        <v>7</v>
      </c>
      <c r="C5">
        <v>1</v>
      </c>
      <c r="D5">
        <v>187</v>
      </c>
      <c r="E5">
        <v>28.43</v>
      </c>
      <c r="J5">
        <v>15</v>
      </c>
      <c r="K5">
        <v>40</v>
      </c>
      <c r="L5">
        <f t="shared" ref="L5:L67" si="0">SUM(J5:K5)</f>
        <v>55</v>
      </c>
    </row>
    <row r="6" spans="1:20" x14ac:dyDescent="0.2">
      <c r="A6">
        <v>1</v>
      </c>
      <c r="B6" t="s">
        <v>8</v>
      </c>
      <c r="C6">
        <v>0</v>
      </c>
      <c r="D6">
        <v>186.4</v>
      </c>
      <c r="S6" t="s">
        <v>83</v>
      </c>
    </row>
    <row r="7" spans="1:20" x14ac:dyDescent="0.2">
      <c r="A7">
        <v>1</v>
      </c>
      <c r="B7" t="s">
        <v>9</v>
      </c>
      <c r="C7">
        <v>1</v>
      </c>
      <c r="D7">
        <v>185.9</v>
      </c>
      <c r="J7">
        <v>20</v>
      </c>
      <c r="K7">
        <v>33</v>
      </c>
      <c r="L7">
        <f t="shared" si="0"/>
        <v>53</v>
      </c>
    </row>
    <row r="8" spans="1:20" x14ac:dyDescent="0.2">
      <c r="A8">
        <v>1</v>
      </c>
      <c r="B8" t="s">
        <v>10</v>
      </c>
      <c r="C8">
        <v>0</v>
      </c>
      <c r="D8">
        <v>186.6</v>
      </c>
      <c r="T8" t="s">
        <v>85</v>
      </c>
    </row>
    <row r="9" spans="1:20" x14ac:dyDescent="0.2">
      <c r="A9">
        <v>1</v>
      </c>
      <c r="B9" t="s">
        <v>11</v>
      </c>
      <c r="C9">
        <v>0</v>
      </c>
      <c r="D9">
        <v>184.8</v>
      </c>
      <c r="E9" s="17">
        <v>28.1</v>
      </c>
      <c r="F9" s="17">
        <v>40</v>
      </c>
      <c r="G9" s="17">
        <v>75</v>
      </c>
      <c r="H9" s="17">
        <v>110</v>
      </c>
      <c r="I9" s="17">
        <v>85</v>
      </c>
      <c r="M9" s="17">
        <v>22</v>
      </c>
      <c r="N9" s="17">
        <v>65</v>
      </c>
      <c r="O9" s="17">
        <v>13</v>
      </c>
      <c r="P9" s="17">
        <v>12.52</v>
      </c>
    </row>
    <row r="10" spans="1:20" x14ac:dyDescent="0.2">
      <c r="T10" t="s">
        <v>84</v>
      </c>
    </row>
    <row r="11" spans="1:20" x14ac:dyDescent="0.2">
      <c r="A11">
        <v>2</v>
      </c>
      <c r="B11" t="s">
        <v>5</v>
      </c>
      <c r="C11">
        <v>1</v>
      </c>
      <c r="D11">
        <v>185.6</v>
      </c>
      <c r="J11">
        <v>13</v>
      </c>
      <c r="K11">
        <v>47</v>
      </c>
      <c r="L11">
        <f t="shared" si="0"/>
        <v>60</v>
      </c>
    </row>
    <row r="12" spans="1:20" x14ac:dyDescent="0.2">
      <c r="A12">
        <v>2</v>
      </c>
      <c r="B12" t="s">
        <v>6</v>
      </c>
      <c r="C12">
        <v>1</v>
      </c>
      <c r="D12">
        <v>185.9</v>
      </c>
      <c r="J12">
        <v>22</v>
      </c>
      <c r="K12">
        <v>33</v>
      </c>
      <c r="L12">
        <f t="shared" si="0"/>
        <v>55</v>
      </c>
      <c r="T12" t="s">
        <v>86</v>
      </c>
    </row>
    <row r="13" spans="1:20" x14ac:dyDescent="0.2">
      <c r="A13">
        <v>2</v>
      </c>
      <c r="B13" t="s">
        <v>7</v>
      </c>
      <c r="C13">
        <v>1</v>
      </c>
      <c r="D13">
        <v>187.2</v>
      </c>
      <c r="E13">
        <v>28.46</v>
      </c>
      <c r="J13">
        <v>12</v>
      </c>
      <c r="K13">
        <v>50</v>
      </c>
      <c r="L13">
        <f t="shared" si="0"/>
        <v>62</v>
      </c>
    </row>
    <row r="14" spans="1:20" x14ac:dyDescent="0.2">
      <c r="A14">
        <v>2</v>
      </c>
      <c r="B14" t="s">
        <v>8</v>
      </c>
      <c r="C14">
        <v>0</v>
      </c>
      <c r="D14">
        <v>184.3</v>
      </c>
      <c r="T14" t="s">
        <v>87</v>
      </c>
    </row>
    <row r="15" spans="1:20" x14ac:dyDescent="0.2">
      <c r="A15">
        <v>2</v>
      </c>
      <c r="B15" t="s">
        <v>9</v>
      </c>
      <c r="C15">
        <v>1</v>
      </c>
      <c r="D15">
        <v>184.9</v>
      </c>
      <c r="J15">
        <v>17</v>
      </c>
      <c r="K15">
        <v>32</v>
      </c>
      <c r="L15">
        <f t="shared" si="0"/>
        <v>49</v>
      </c>
    </row>
    <row r="16" spans="1:20" x14ac:dyDescent="0.2">
      <c r="A16">
        <v>2</v>
      </c>
      <c r="B16" t="s">
        <v>10</v>
      </c>
      <c r="C16">
        <v>0</v>
      </c>
      <c r="D16">
        <v>185.6</v>
      </c>
      <c r="T16" t="s">
        <v>88</v>
      </c>
    </row>
    <row r="17" spans="1:20" x14ac:dyDescent="0.2">
      <c r="A17">
        <v>2</v>
      </c>
      <c r="B17" t="s">
        <v>11</v>
      </c>
      <c r="C17">
        <v>0</v>
      </c>
      <c r="D17">
        <v>186.1</v>
      </c>
      <c r="E17" s="17">
        <v>28.29</v>
      </c>
      <c r="F17" s="17">
        <v>40</v>
      </c>
      <c r="G17" s="17">
        <v>80</v>
      </c>
      <c r="H17" s="17">
        <v>112</v>
      </c>
      <c r="I17" s="17">
        <v>90</v>
      </c>
      <c r="M17" s="17">
        <v>26</v>
      </c>
      <c r="N17" s="17">
        <v>68</v>
      </c>
      <c r="O17" s="2">
        <v>11</v>
      </c>
      <c r="P17" s="17">
        <v>12.38</v>
      </c>
    </row>
    <row r="18" spans="1:20" x14ac:dyDescent="0.2">
      <c r="T18" t="s">
        <v>89</v>
      </c>
    </row>
    <row r="19" spans="1:20" x14ac:dyDescent="0.2">
      <c r="A19">
        <v>3</v>
      </c>
      <c r="B19" t="s">
        <v>5</v>
      </c>
      <c r="C19">
        <v>1</v>
      </c>
      <c r="D19">
        <v>185.2</v>
      </c>
      <c r="J19">
        <v>23</v>
      </c>
      <c r="K19">
        <v>40</v>
      </c>
      <c r="L19">
        <f t="shared" si="0"/>
        <v>63</v>
      </c>
    </row>
    <row r="20" spans="1:20" x14ac:dyDescent="0.2">
      <c r="A20">
        <v>3</v>
      </c>
      <c r="B20" t="s">
        <v>6</v>
      </c>
      <c r="C20">
        <v>0</v>
      </c>
      <c r="D20">
        <v>185.8</v>
      </c>
      <c r="T20" t="s">
        <v>90</v>
      </c>
    </row>
    <row r="21" spans="1:20" x14ac:dyDescent="0.2">
      <c r="A21">
        <v>3</v>
      </c>
      <c r="B21" t="s">
        <v>7</v>
      </c>
      <c r="C21">
        <v>0</v>
      </c>
      <c r="D21">
        <v>186.7</v>
      </c>
      <c r="E21">
        <v>28.38</v>
      </c>
    </row>
    <row r="22" spans="1:20" x14ac:dyDescent="0.2">
      <c r="A22">
        <v>3</v>
      </c>
      <c r="B22" t="s">
        <v>8</v>
      </c>
      <c r="C22">
        <v>1</v>
      </c>
      <c r="D22">
        <v>185.6</v>
      </c>
      <c r="J22">
        <v>17</v>
      </c>
      <c r="K22">
        <v>35</v>
      </c>
      <c r="L22">
        <f t="shared" si="0"/>
        <v>52</v>
      </c>
    </row>
    <row r="23" spans="1:20" x14ac:dyDescent="0.2">
      <c r="A23">
        <v>3</v>
      </c>
      <c r="B23" t="s">
        <v>9</v>
      </c>
      <c r="C23">
        <v>1</v>
      </c>
      <c r="D23">
        <v>184.9</v>
      </c>
      <c r="J23">
        <v>20</v>
      </c>
      <c r="K23">
        <v>20</v>
      </c>
      <c r="L23">
        <f t="shared" si="0"/>
        <v>40</v>
      </c>
    </row>
    <row r="24" spans="1:20" x14ac:dyDescent="0.2">
      <c r="A24">
        <v>3</v>
      </c>
      <c r="B24" t="s">
        <v>10</v>
      </c>
      <c r="C24">
        <v>1</v>
      </c>
      <c r="D24">
        <v>184.3</v>
      </c>
      <c r="J24">
        <v>25</v>
      </c>
      <c r="K24">
        <v>38</v>
      </c>
      <c r="L24">
        <f t="shared" si="0"/>
        <v>63</v>
      </c>
    </row>
    <row r="25" spans="1:20" x14ac:dyDescent="0.2">
      <c r="A25">
        <v>3</v>
      </c>
      <c r="B25" t="s">
        <v>11</v>
      </c>
      <c r="C25">
        <v>0</v>
      </c>
      <c r="D25">
        <v>185.1</v>
      </c>
      <c r="E25" s="17">
        <v>28.14</v>
      </c>
      <c r="F25" s="17">
        <v>45</v>
      </c>
      <c r="G25" s="17">
        <v>82</v>
      </c>
      <c r="H25" s="17">
        <v>112</v>
      </c>
      <c r="I25" s="17">
        <v>90</v>
      </c>
      <c r="M25" s="17">
        <v>24</v>
      </c>
      <c r="N25" s="17">
        <v>71</v>
      </c>
      <c r="O25" s="17">
        <v>14</v>
      </c>
      <c r="P25" s="17">
        <v>12.25</v>
      </c>
    </row>
    <row r="27" spans="1:20" x14ac:dyDescent="0.2">
      <c r="A27" s="8">
        <v>4</v>
      </c>
      <c r="B27" t="s">
        <v>5</v>
      </c>
      <c r="C27">
        <v>0</v>
      </c>
      <c r="D27" s="35">
        <f>AVERAGE(D3:D25,D30,D31,D32,D33,D35:D51,D52:D62,D63:D70,D71:D73)</f>
        <v>185.42</v>
      </c>
    </row>
    <row r="28" spans="1:20" x14ac:dyDescent="0.2">
      <c r="A28" s="8">
        <v>4</v>
      </c>
      <c r="B28" t="s">
        <v>6</v>
      </c>
      <c r="C28">
        <v>0</v>
      </c>
      <c r="D28" s="35">
        <f>AVERAGE(D3:D27,D30:D73)</f>
        <v>185.42</v>
      </c>
    </row>
    <row r="29" spans="1:20" x14ac:dyDescent="0.2">
      <c r="A29" s="8">
        <v>4</v>
      </c>
      <c r="B29" t="s">
        <v>7</v>
      </c>
      <c r="C29">
        <v>0</v>
      </c>
      <c r="D29" s="35">
        <f>AVERAGE(D3:D25,D27,D28,D30,D31:D57,D59:D73)</f>
        <v>185.42</v>
      </c>
      <c r="E29" s="7">
        <f>AVERAGE(E5,E13,E21,E37,E45,E53,E61,E69)</f>
        <v>28.223750000000006</v>
      </c>
    </row>
    <row r="30" spans="1:20" x14ac:dyDescent="0.2">
      <c r="A30" s="8">
        <v>4</v>
      </c>
      <c r="B30" t="s">
        <v>8</v>
      </c>
      <c r="C30">
        <v>1</v>
      </c>
      <c r="D30">
        <v>188.6</v>
      </c>
      <c r="J30">
        <v>10</v>
      </c>
      <c r="K30">
        <v>25</v>
      </c>
      <c r="L30">
        <f t="shared" si="0"/>
        <v>35</v>
      </c>
    </row>
    <row r="31" spans="1:20" x14ac:dyDescent="0.2">
      <c r="A31" s="8">
        <v>4</v>
      </c>
      <c r="B31" t="s">
        <v>9</v>
      </c>
      <c r="C31">
        <v>1</v>
      </c>
      <c r="D31">
        <v>188.2</v>
      </c>
      <c r="J31">
        <v>8</v>
      </c>
      <c r="K31">
        <v>20</v>
      </c>
      <c r="L31">
        <f t="shared" si="0"/>
        <v>28</v>
      </c>
    </row>
    <row r="32" spans="1:20" x14ac:dyDescent="0.2">
      <c r="A32" s="8">
        <v>4</v>
      </c>
      <c r="B32" t="s">
        <v>10</v>
      </c>
      <c r="C32">
        <v>0</v>
      </c>
      <c r="D32">
        <v>187.4</v>
      </c>
    </row>
    <row r="33" spans="1:20" x14ac:dyDescent="0.2">
      <c r="A33" s="8">
        <v>4</v>
      </c>
      <c r="B33" t="s">
        <v>11</v>
      </c>
      <c r="C33">
        <v>0</v>
      </c>
      <c r="D33">
        <v>187.2</v>
      </c>
      <c r="E33" s="17">
        <v>28.46</v>
      </c>
      <c r="F33" s="33">
        <v>30</v>
      </c>
      <c r="G33" s="33">
        <v>65</v>
      </c>
      <c r="H33" s="33">
        <v>90</v>
      </c>
      <c r="I33" s="33">
        <v>70</v>
      </c>
      <c r="M33" s="17">
        <v>18</v>
      </c>
      <c r="N33" s="17">
        <v>62</v>
      </c>
      <c r="O33" s="17">
        <v>12</v>
      </c>
      <c r="P33" s="33">
        <v>13.39</v>
      </c>
    </row>
    <row r="34" spans="1:20" x14ac:dyDescent="0.2">
      <c r="A34" s="34"/>
      <c r="B34" s="34" t="s">
        <v>81</v>
      </c>
      <c r="C34" s="34">
        <f>SUM(C3:C33)</f>
        <v>13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spans="1:20" x14ac:dyDescent="0.2">
      <c r="A35" s="3">
        <v>5</v>
      </c>
      <c r="B35" t="s">
        <v>5</v>
      </c>
      <c r="C35">
        <v>0</v>
      </c>
      <c r="D35">
        <v>187.8</v>
      </c>
    </row>
    <row r="36" spans="1:20" x14ac:dyDescent="0.2">
      <c r="A36" s="3">
        <v>5</v>
      </c>
      <c r="B36" t="s">
        <v>6</v>
      </c>
      <c r="C36">
        <v>1</v>
      </c>
      <c r="D36">
        <v>186.6</v>
      </c>
      <c r="J36">
        <v>20</v>
      </c>
      <c r="K36">
        <v>40</v>
      </c>
      <c r="L36">
        <f t="shared" si="0"/>
        <v>60</v>
      </c>
    </row>
    <row r="37" spans="1:20" x14ac:dyDescent="0.2">
      <c r="A37" s="3">
        <v>5</v>
      </c>
      <c r="B37" t="s">
        <v>7</v>
      </c>
      <c r="C37">
        <v>0</v>
      </c>
      <c r="D37">
        <v>186.4</v>
      </c>
      <c r="E37">
        <v>28.34</v>
      </c>
    </row>
    <row r="38" spans="1:20" x14ac:dyDescent="0.2">
      <c r="A38" s="3">
        <v>5</v>
      </c>
      <c r="B38" t="s">
        <v>8</v>
      </c>
      <c r="C38">
        <v>1</v>
      </c>
      <c r="D38">
        <v>186.9</v>
      </c>
      <c r="J38">
        <v>23</v>
      </c>
      <c r="K38">
        <v>42</v>
      </c>
      <c r="L38">
        <f t="shared" si="0"/>
        <v>65</v>
      </c>
      <c r="S38" t="s">
        <v>91</v>
      </c>
    </row>
    <row r="39" spans="1:20" x14ac:dyDescent="0.2">
      <c r="A39" s="3">
        <v>5</v>
      </c>
      <c r="B39" t="s">
        <v>9</v>
      </c>
      <c r="C39">
        <v>1</v>
      </c>
      <c r="D39">
        <v>186.1</v>
      </c>
      <c r="J39">
        <v>15</v>
      </c>
      <c r="K39">
        <v>40</v>
      </c>
      <c r="L39">
        <f t="shared" si="0"/>
        <v>55</v>
      </c>
    </row>
    <row r="40" spans="1:20" x14ac:dyDescent="0.2">
      <c r="A40" s="3">
        <v>5</v>
      </c>
      <c r="B40" t="s">
        <v>10</v>
      </c>
      <c r="C40">
        <v>0</v>
      </c>
      <c r="D40">
        <v>185.9</v>
      </c>
      <c r="T40" t="s">
        <v>85</v>
      </c>
    </row>
    <row r="41" spans="1:20" x14ac:dyDescent="0.2">
      <c r="A41" s="3">
        <v>5</v>
      </c>
      <c r="B41" t="s">
        <v>11</v>
      </c>
      <c r="C41">
        <v>0</v>
      </c>
      <c r="D41">
        <v>184.3</v>
      </c>
      <c r="E41" s="17">
        <v>28.02</v>
      </c>
      <c r="F41" s="2">
        <v>35</v>
      </c>
      <c r="G41" s="17">
        <v>75</v>
      </c>
      <c r="H41" s="17">
        <v>105</v>
      </c>
      <c r="I41" s="33">
        <v>75</v>
      </c>
      <c r="M41" s="17">
        <v>30</v>
      </c>
      <c r="N41" s="17">
        <v>70</v>
      </c>
      <c r="O41" s="17">
        <v>14</v>
      </c>
      <c r="P41" s="17">
        <v>11.54</v>
      </c>
    </row>
    <row r="42" spans="1:20" x14ac:dyDescent="0.2">
      <c r="T42" t="s">
        <v>84</v>
      </c>
    </row>
    <row r="43" spans="1:20" x14ac:dyDescent="0.2">
      <c r="A43">
        <v>6</v>
      </c>
      <c r="B43" t="s">
        <v>5</v>
      </c>
      <c r="C43">
        <v>1</v>
      </c>
      <c r="D43">
        <v>184.8</v>
      </c>
      <c r="J43">
        <v>15</v>
      </c>
      <c r="K43">
        <v>40</v>
      </c>
      <c r="L43">
        <f t="shared" si="0"/>
        <v>55</v>
      </c>
    </row>
    <row r="44" spans="1:20" x14ac:dyDescent="0.2">
      <c r="A44">
        <v>6</v>
      </c>
      <c r="B44" t="s">
        <v>6</v>
      </c>
      <c r="C44">
        <v>1</v>
      </c>
      <c r="D44">
        <v>184.6</v>
      </c>
      <c r="J44">
        <v>12.5</v>
      </c>
      <c r="K44">
        <v>40</v>
      </c>
      <c r="L44">
        <f t="shared" si="0"/>
        <v>52.5</v>
      </c>
      <c r="T44" t="s">
        <v>86</v>
      </c>
    </row>
    <row r="45" spans="1:20" x14ac:dyDescent="0.2">
      <c r="A45">
        <v>6</v>
      </c>
      <c r="B45" t="s">
        <v>7</v>
      </c>
      <c r="C45">
        <v>0</v>
      </c>
      <c r="D45">
        <v>184.2</v>
      </c>
      <c r="E45">
        <v>28</v>
      </c>
    </row>
    <row r="46" spans="1:20" x14ac:dyDescent="0.2">
      <c r="A46">
        <v>6</v>
      </c>
      <c r="B46" t="s">
        <v>8</v>
      </c>
      <c r="C46">
        <v>0</v>
      </c>
      <c r="D46">
        <v>186.3</v>
      </c>
      <c r="T46" t="s">
        <v>92</v>
      </c>
    </row>
    <row r="47" spans="1:20" x14ac:dyDescent="0.2">
      <c r="A47">
        <v>6</v>
      </c>
      <c r="B47" t="s">
        <v>9</v>
      </c>
      <c r="C47">
        <v>0</v>
      </c>
      <c r="D47">
        <v>185.7</v>
      </c>
    </row>
    <row r="48" spans="1:20" x14ac:dyDescent="0.2">
      <c r="A48">
        <v>6</v>
      </c>
      <c r="B48" t="s">
        <v>10</v>
      </c>
      <c r="C48">
        <v>1</v>
      </c>
      <c r="D48">
        <v>184.9</v>
      </c>
      <c r="J48">
        <v>20</v>
      </c>
      <c r="K48">
        <v>40</v>
      </c>
      <c r="L48">
        <f t="shared" si="0"/>
        <v>60</v>
      </c>
      <c r="T48" t="s">
        <v>93</v>
      </c>
    </row>
    <row r="49" spans="1:20" x14ac:dyDescent="0.2">
      <c r="A49">
        <v>6</v>
      </c>
      <c r="B49" t="s">
        <v>11</v>
      </c>
      <c r="C49">
        <v>0</v>
      </c>
      <c r="D49">
        <v>184.2</v>
      </c>
      <c r="E49" s="17">
        <v>28</v>
      </c>
      <c r="F49" s="17">
        <v>40</v>
      </c>
      <c r="G49" s="17">
        <v>90</v>
      </c>
      <c r="H49" s="17">
        <v>107</v>
      </c>
      <c r="I49" s="17">
        <v>92</v>
      </c>
      <c r="M49" s="17">
        <v>29</v>
      </c>
      <c r="N49" s="17">
        <v>68</v>
      </c>
      <c r="O49" s="17">
        <v>16</v>
      </c>
      <c r="P49" s="17">
        <v>11.43</v>
      </c>
    </row>
    <row r="50" spans="1:20" x14ac:dyDescent="0.2">
      <c r="T50" t="s">
        <v>94</v>
      </c>
    </row>
    <row r="51" spans="1:20" x14ac:dyDescent="0.2">
      <c r="A51">
        <v>7</v>
      </c>
      <c r="B51" s="1" t="s">
        <v>5</v>
      </c>
      <c r="C51" s="1">
        <v>1</v>
      </c>
      <c r="D51">
        <v>185.1</v>
      </c>
      <c r="J51">
        <v>15</v>
      </c>
      <c r="K51">
        <v>40</v>
      </c>
      <c r="L51">
        <f t="shared" si="0"/>
        <v>55</v>
      </c>
    </row>
    <row r="52" spans="1:20" x14ac:dyDescent="0.2">
      <c r="A52">
        <v>7</v>
      </c>
      <c r="B52" s="1" t="s">
        <v>6</v>
      </c>
      <c r="C52" s="1">
        <v>1</v>
      </c>
      <c r="D52">
        <v>185.3</v>
      </c>
      <c r="J52">
        <v>12.5</v>
      </c>
      <c r="K52">
        <v>40</v>
      </c>
      <c r="L52">
        <f t="shared" si="0"/>
        <v>52.5</v>
      </c>
      <c r="T52" t="s">
        <v>95</v>
      </c>
    </row>
    <row r="53" spans="1:20" x14ac:dyDescent="0.2">
      <c r="A53">
        <v>7</v>
      </c>
      <c r="B53" s="1" t="s">
        <v>7</v>
      </c>
      <c r="C53" s="1">
        <v>0</v>
      </c>
      <c r="D53">
        <v>184.5</v>
      </c>
      <c r="E53">
        <v>28.05</v>
      </c>
    </row>
    <row r="54" spans="1:20" x14ac:dyDescent="0.2">
      <c r="A54">
        <v>7</v>
      </c>
      <c r="B54" s="1" t="s">
        <v>8</v>
      </c>
      <c r="C54" s="1">
        <v>1</v>
      </c>
      <c r="D54">
        <v>185.4</v>
      </c>
      <c r="J54">
        <v>12.5</v>
      </c>
      <c r="K54">
        <v>40</v>
      </c>
      <c r="L54">
        <f t="shared" si="0"/>
        <v>52.5</v>
      </c>
    </row>
    <row r="55" spans="1:20" x14ac:dyDescent="0.2">
      <c r="A55">
        <v>7</v>
      </c>
      <c r="B55" s="1" t="s">
        <v>9</v>
      </c>
      <c r="C55" s="1">
        <v>1</v>
      </c>
      <c r="D55">
        <v>185.2</v>
      </c>
      <c r="J55">
        <v>12</v>
      </c>
      <c r="K55">
        <v>30</v>
      </c>
      <c r="L55">
        <f t="shared" si="0"/>
        <v>42</v>
      </c>
    </row>
    <row r="56" spans="1:20" x14ac:dyDescent="0.2">
      <c r="A56">
        <v>7</v>
      </c>
      <c r="B56" s="1" t="s">
        <v>10</v>
      </c>
      <c r="C56" s="1">
        <v>0</v>
      </c>
      <c r="D56">
        <v>184.8</v>
      </c>
    </row>
    <row r="57" spans="1:20" x14ac:dyDescent="0.2">
      <c r="A57">
        <v>7</v>
      </c>
      <c r="B57" s="1" t="s">
        <v>11</v>
      </c>
      <c r="C57" s="1">
        <v>0</v>
      </c>
      <c r="D57">
        <v>184.5</v>
      </c>
      <c r="E57" s="17">
        <v>28.05</v>
      </c>
      <c r="F57" s="17">
        <v>45</v>
      </c>
      <c r="G57" s="17">
        <v>92</v>
      </c>
      <c r="H57" s="17">
        <v>110</v>
      </c>
      <c r="I57" s="17">
        <v>93</v>
      </c>
      <c r="M57" s="17">
        <v>27</v>
      </c>
      <c r="N57" s="17">
        <v>73</v>
      </c>
      <c r="O57" s="17">
        <v>16</v>
      </c>
      <c r="P57" s="17">
        <v>11.38</v>
      </c>
    </row>
    <row r="58" spans="1:20" x14ac:dyDescent="0.2">
      <c r="B58" s="1"/>
      <c r="C58" s="1"/>
    </row>
    <row r="59" spans="1:20" x14ac:dyDescent="0.2">
      <c r="A59">
        <v>8</v>
      </c>
      <c r="B59" s="1" t="s">
        <v>5</v>
      </c>
      <c r="C59" s="1">
        <v>1</v>
      </c>
      <c r="D59">
        <v>184.3</v>
      </c>
      <c r="J59">
        <v>12.5</v>
      </c>
      <c r="K59">
        <v>40</v>
      </c>
      <c r="L59">
        <f t="shared" si="0"/>
        <v>52.5</v>
      </c>
    </row>
    <row r="60" spans="1:20" x14ac:dyDescent="0.2">
      <c r="A60">
        <v>8</v>
      </c>
      <c r="B60" s="1" t="s">
        <v>6</v>
      </c>
      <c r="C60" s="1">
        <v>1</v>
      </c>
      <c r="D60">
        <v>184</v>
      </c>
      <c r="J60">
        <v>12.5</v>
      </c>
      <c r="K60">
        <v>40</v>
      </c>
      <c r="L60">
        <f t="shared" si="0"/>
        <v>52.5</v>
      </c>
    </row>
    <row r="61" spans="1:20" x14ac:dyDescent="0.2">
      <c r="A61">
        <v>8</v>
      </c>
      <c r="B61" s="1" t="s">
        <v>7</v>
      </c>
      <c r="C61" s="1">
        <v>1</v>
      </c>
      <c r="D61">
        <v>184.9</v>
      </c>
      <c r="E61">
        <v>28.11</v>
      </c>
      <c r="J61">
        <v>12</v>
      </c>
      <c r="K61">
        <v>45</v>
      </c>
      <c r="L61">
        <f t="shared" si="0"/>
        <v>57</v>
      </c>
    </row>
    <row r="62" spans="1:20" x14ac:dyDescent="0.2">
      <c r="A62">
        <v>8</v>
      </c>
      <c r="B62" s="1" t="s">
        <v>8</v>
      </c>
      <c r="C62" s="1">
        <v>1</v>
      </c>
      <c r="D62">
        <v>184.3</v>
      </c>
      <c r="J62">
        <v>12</v>
      </c>
      <c r="K62">
        <v>30</v>
      </c>
      <c r="L62">
        <f t="shared" si="0"/>
        <v>42</v>
      </c>
    </row>
    <row r="63" spans="1:20" x14ac:dyDescent="0.2">
      <c r="A63">
        <v>8</v>
      </c>
      <c r="B63" s="1" t="s">
        <v>9</v>
      </c>
      <c r="C63" s="1">
        <v>0</v>
      </c>
      <c r="D63">
        <v>183.9</v>
      </c>
    </row>
    <row r="64" spans="1:20" x14ac:dyDescent="0.2">
      <c r="A64">
        <v>8</v>
      </c>
      <c r="B64" s="1" t="s">
        <v>10</v>
      </c>
      <c r="C64" s="1">
        <v>0</v>
      </c>
      <c r="D64">
        <v>184.7</v>
      </c>
    </row>
    <row r="65" spans="1:16" x14ac:dyDescent="0.2">
      <c r="A65">
        <v>8</v>
      </c>
      <c r="B65" s="1" t="s">
        <v>11</v>
      </c>
      <c r="C65" s="1">
        <v>0</v>
      </c>
      <c r="D65">
        <v>184.5</v>
      </c>
      <c r="E65" s="17">
        <v>28.05</v>
      </c>
      <c r="F65" s="17">
        <v>45</v>
      </c>
      <c r="G65" s="17">
        <v>95</v>
      </c>
      <c r="H65" s="17">
        <v>115</v>
      </c>
      <c r="I65" s="17">
        <v>95</v>
      </c>
      <c r="M65" s="17">
        <v>31</v>
      </c>
      <c r="N65" s="17">
        <v>76</v>
      </c>
      <c r="O65" s="17">
        <v>17</v>
      </c>
      <c r="P65" s="17">
        <v>11.15</v>
      </c>
    </row>
    <row r="66" spans="1:16" x14ac:dyDescent="0.2">
      <c r="B66" s="1"/>
      <c r="C66" s="1"/>
    </row>
    <row r="67" spans="1:16" x14ac:dyDescent="0.2">
      <c r="A67">
        <v>9</v>
      </c>
      <c r="B67" s="1" t="s">
        <v>5</v>
      </c>
      <c r="C67" s="1">
        <v>1</v>
      </c>
      <c r="D67">
        <v>183.9</v>
      </c>
      <c r="J67">
        <v>11.5</v>
      </c>
      <c r="K67">
        <v>40</v>
      </c>
      <c r="L67">
        <f t="shared" si="0"/>
        <v>51.5</v>
      </c>
    </row>
    <row r="68" spans="1:16" x14ac:dyDescent="0.2">
      <c r="A68">
        <v>9</v>
      </c>
      <c r="B68" s="1" t="s">
        <v>6</v>
      </c>
      <c r="C68" s="1">
        <v>1</v>
      </c>
      <c r="D68">
        <v>184.1</v>
      </c>
      <c r="J68">
        <v>11.5</v>
      </c>
      <c r="K68">
        <v>40</v>
      </c>
      <c r="L68">
        <f t="shared" ref="L68:L71" si="1">SUM(J68:K68)</f>
        <v>51.5</v>
      </c>
    </row>
    <row r="69" spans="1:16" x14ac:dyDescent="0.2">
      <c r="A69">
        <v>9</v>
      </c>
      <c r="B69" s="1" t="s">
        <v>7</v>
      </c>
      <c r="C69" s="1">
        <v>0</v>
      </c>
      <c r="D69">
        <v>184.3</v>
      </c>
      <c r="E69">
        <v>28.02</v>
      </c>
    </row>
    <row r="70" spans="1:16" x14ac:dyDescent="0.2">
      <c r="A70">
        <v>9</v>
      </c>
      <c r="B70" s="1" t="s">
        <v>8</v>
      </c>
      <c r="C70" s="1">
        <v>1</v>
      </c>
      <c r="D70">
        <v>183.9</v>
      </c>
      <c r="J70">
        <v>10</v>
      </c>
      <c r="K70">
        <v>40</v>
      </c>
      <c r="L70">
        <f t="shared" si="1"/>
        <v>50</v>
      </c>
    </row>
    <row r="71" spans="1:16" x14ac:dyDescent="0.2">
      <c r="A71">
        <v>9</v>
      </c>
      <c r="B71" s="1" t="s">
        <v>9</v>
      </c>
      <c r="C71" s="1">
        <v>1</v>
      </c>
      <c r="D71">
        <v>184.2</v>
      </c>
      <c r="J71">
        <v>10</v>
      </c>
      <c r="K71">
        <v>30</v>
      </c>
      <c r="L71">
        <f t="shared" si="1"/>
        <v>40</v>
      </c>
    </row>
    <row r="72" spans="1:16" x14ac:dyDescent="0.2">
      <c r="A72">
        <v>9</v>
      </c>
      <c r="B72" s="1" t="s">
        <v>10</v>
      </c>
      <c r="C72" s="1">
        <v>0</v>
      </c>
      <c r="D72">
        <v>183.6</v>
      </c>
    </row>
    <row r="73" spans="1:16" x14ac:dyDescent="0.2">
      <c r="A73">
        <v>9</v>
      </c>
      <c r="B73" s="1" t="s">
        <v>11</v>
      </c>
      <c r="C73" s="1">
        <v>0</v>
      </c>
      <c r="D73">
        <v>183.2</v>
      </c>
      <c r="E73" s="17">
        <v>27.9</v>
      </c>
      <c r="F73" s="17">
        <v>48</v>
      </c>
      <c r="G73" s="17">
        <v>97</v>
      </c>
      <c r="H73" s="17">
        <v>117</v>
      </c>
      <c r="I73" s="17">
        <v>100</v>
      </c>
      <c r="M73" s="17">
        <v>32</v>
      </c>
      <c r="N73" s="17">
        <v>81</v>
      </c>
      <c r="O73" s="17">
        <v>21</v>
      </c>
      <c r="P73" s="17">
        <v>10.54</v>
      </c>
    </row>
    <row r="74" spans="1:16" x14ac:dyDescent="0.2">
      <c r="B74" s="1" t="s">
        <v>81</v>
      </c>
      <c r="C74">
        <f>SUM(C35:C73)</f>
        <v>18</v>
      </c>
    </row>
    <row r="75" spans="1:16" x14ac:dyDescent="0.2">
      <c r="B75" s="1"/>
    </row>
    <row r="76" spans="1:16" x14ac:dyDescent="0.2">
      <c r="A76" t="s">
        <v>110</v>
      </c>
      <c r="B76" s="1"/>
      <c r="D76" s="49">
        <f>D79-D78</f>
        <v>185.11692779423171</v>
      </c>
      <c r="E76" s="49">
        <f t="shared" ref="E76:P76" si="2">E79-E78</f>
        <v>28.084566894300185</v>
      </c>
      <c r="F76" s="49">
        <f t="shared" si="2"/>
        <v>37.186734695868786</v>
      </c>
      <c r="G76" s="49">
        <f t="shared" si="2"/>
        <v>76.399538522076341</v>
      </c>
      <c r="H76" s="49">
        <f t="shared" si="2"/>
        <v>103.50170806412866</v>
      </c>
      <c r="I76" s="49">
        <f t="shared" si="2"/>
        <v>81.479257175943033</v>
      </c>
      <c r="J76" s="49">
        <f t="shared" si="2"/>
        <v>13.553791416119408</v>
      </c>
      <c r="K76" s="49">
        <f t="shared" si="2"/>
        <v>34.738781501714321</v>
      </c>
      <c r="L76" s="49">
        <f t="shared" si="2"/>
        <v>49.31106986572901</v>
      </c>
      <c r="M76" s="49">
        <f t="shared" si="2"/>
        <v>23.559681681485117</v>
      </c>
      <c r="N76" s="49">
        <f t="shared" si="2"/>
        <v>66.704057008077328</v>
      </c>
      <c r="O76" s="49">
        <f t="shared" si="2"/>
        <v>12.916863473679046</v>
      </c>
      <c r="P76" s="49">
        <f t="shared" si="2"/>
        <v>11.278301665078825</v>
      </c>
    </row>
    <row r="77" spans="1:16" x14ac:dyDescent="0.2">
      <c r="A77" t="s">
        <v>109</v>
      </c>
      <c r="B77" s="1"/>
      <c r="D77" s="48">
        <f>D79+D78</f>
        <v>185.72307220576826</v>
      </c>
      <c r="E77" s="48">
        <f t="shared" ref="E77:P77" si="3">E79+E78</f>
        <v>28.25140532792204</v>
      </c>
      <c r="F77" s="48">
        <f t="shared" si="3"/>
        <v>44.591043081908985</v>
      </c>
      <c r="G77" s="48">
        <f t="shared" si="3"/>
        <v>90.489350366812545</v>
      </c>
      <c r="H77" s="48">
        <f t="shared" si="3"/>
        <v>113.83162526920468</v>
      </c>
      <c r="I77" s="48">
        <f t="shared" si="3"/>
        <v>94.07629837961251</v>
      </c>
      <c r="J77" s="48">
        <f t="shared" si="3"/>
        <v>16.736531164525751</v>
      </c>
      <c r="K77" s="48">
        <f t="shared" si="3"/>
        <v>39.64831527247923</v>
      </c>
      <c r="L77" s="48">
        <f t="shared" si="3"/>
        <v>55.366349489109695</v>
      </c>
      <c r="M77" s="48">
        <f t="shared" si="3"/>
        <v>29.551429429625998</v>
      </c>
      <c r="N77" s="48">
        <f t="shared" si="3"/>
        <v>74.184831880811558</v>
      </c>
      <c r="O77" s="48">
        <f t="shared" si="3"/>
        <v>16.860914304098735</v>
      </c>
      <c r="P77" s="48">
        <f t="shared" si="3"/>
        <v>12.406142779365616</v>
      </c>
    </row>
    <row r="78" spans="1:16" x14ac:dyDescent="0.2">
      <c r="A78" t="s">
        <v>108</v>
      </c>
      <c r="D78" s="47">
        <f>_xlfn.CONFIDENCE.NORM(0.05,D83,D87)</f>
        <v>0.30307220576828608</v>
      </c>
      <c r="E78" s="47">
        <f t="shared" ref="E78:P78" si="4">_xlfn.CONFIDENCE.NORM(0.05,E83,E87)</f>
        <v>8.3419216810927815E-2</v>
      </c>
      <c r="F78" s="47">
        <f>_xlfn.CONFIDENCE.NORM(0.05,F83,F87)</f>
        <v>3.7021541930201001</v>
      </c>
      <c r="G78" s="47">
        <f t="shared" si="4"/>
        <v>7.0449059223680992</v>
      </c>
      <c r="H78" s="47">
        <f t="shared" si="4"/>
        <v>5.1649586025380119</v>
      </c>
      <c r="I78" s="47">
        <f t="shared" si="4"/>
        <v>6.2985206018347339</v>
      </c>
      <c r="J78" s="47">
        <f t="shared" si="4"/>
        <v>1.5913698742031719</v>
      </c>
      <c r="K78" s="47">
        <f t="shared" si="4"/>
        <v>2.454766885382452</v>
      </c>
      <c r="L78" s="47">
        <f t="shared" si="4"/>
        <v>3.0276398116903449</v>
      </c>
      <c r="M78" s="47">
        <f t="shared" si="4"/>
        <v>2.9958738740704414</v>
      </c>
      <c r="N78" s="47">
        <f t="shared" si="4"/>
        <v>3.7403874363671097</v>
      </c>
      <c r="O78" s="47">
        <f t="shared" si="4"/>
        <v>1.9720254152098442</v>
      </c>
      <c r="P78" s="47">
        <f t="shared" si="4"/>
        <v>0.56392055714339628</v>
      </c>
    </row>
    <row r="79" spans="1:16" x14ac:dyDescent="0.2">
      <c r="A79" t="s">
        <v>19</v>
      </c>
      <c r="D79" s="7">
        <f>AVERAGE(D3:D73)</f>
        <v>185.42</v>
      </c>
      <c r="E79" s="7">
        <f>AVERAGE(E5:E73)</f>
        <v>28.167986111111112</v>
      </c>
      <c r="F79" s="7">
        <f>AVERAGE(F5:F73)</f>
        <v>40.888888888888886</v>
      </c>
      <c r="G79" s="7">
        <f>AVERAGE(G5:G73)</f>
        <v>83.444444444444443</v>
      </c>
      <c r="H79" s="7">
        <f>AVERAGE(H5:H73)</f>
        <v>108.66666666666667</v>
      </c>
      <c r="I79" s="7">
        <f>AVERAGE(I5:I73)</f>
        <v>87.777777777777771</v>
      </c>
      <c r="J79" s="7">
        <f>AVERAGE(J71,J70,J68,J67,J62,J61,J60,J59,J55,J54,J52,J51,J48,J44,J43,J39,J38,J36,J31,J30,J24,J23,J22,J19,J15,J13,J12,J11,J7,J5,J3)</f>
        <v>15.14516129032258</v>
      </c>
      <c r="K79" s="7">
        <f>AVERAGE(K71,K70,K68,K67,K62,K61,K60,K59,K55,K54,K52,K51,K48,K44,K43,K39,K38,K36,K31,K30,K24,K23,K22,K19,K15,K13,K12,K11,K7,K5,K3)</f>
        <v>37.193548387096776</v>
      </c>
      <c r="L79" s="7">
        <f>AVERAGE(L71,L70,L68,L67,L62,L61,L60,L59,L55,L54,L52,L51,L48,L44,L43,L39,L38,L36,L31,L30,L24,L23,L22,L19,L15,L13,L12,L11,L7,L5,L3)</f>
        <v>52.338709677419352</v>
      </c>
      <c r="M79" s="7">
        <f>AVERAGE(M9:M73)</f>
        <v>26.555555555555557</v>
      </c>
      <c r="N79" s="7">
        <f>AVERAGE(N9:N73)</f>
        <v>70.444444444444443</v>
      </c>
      <c r="O79" s="7">
        <f>AVERAGE(O9:O73)</f>
        <v>14.888888888888889</v>
      </c>
      <c r="P79" s="7">
        <f>AVERAGE(P9:P73)</f>
        <v>11.842222222222221</v>
      </c>
    </row>
    <row r="80" spans="1:16" x14ac:dyDescent="0.2">
      <c r="A80" t="s">
        <v>33</v>
      </c>
      <c r="C80" s="7">
        <f>MEDIAN(C3:C73)</f>
        <v>0.5</v>
      </c>
      <c r="D80" s="7">
        <f>MEDIAN(D3:D73)</f>
        <v>185.2</v>
      </c>
      <c r="E80" s="7">
        <f>MEDIAN(E3:E73)</f>
        <v>28.105</v>
      </c>
      <c r="F80" s="7">
        <f>MEDIAN(F3:F73)</f>
        <v>40</v>
      </c>
      <c r="G80" s="7">
        <f>MEDIAN(G3:G73)</f>
        <v>82</v>
      </c>
      <c r="H80" s="7">
        <f>MEDIAN(H3:H73)</f>
        <v>110</v>
      </c>
      <c r="I80" s="7">
        <f>MEDIAN(I3:I73)</f>
        <v>90</v>
      </c>
      <c r="J80" s="7">
        <f>MEDIAN(J3:J73)</f>
        <v>13</v>
      </c>
      <c r="K80" s="7">
        <f>MEDIAN(K3:K73)</f>
        <v>40</v>
      </c>
      <c r="L80" s="7">
        <f>MEDIAN(L3:L73)</f>
        <v>52.5</v>
      </c>
      <c r="M80" s="7">
        <f>MEDIAN(M3:M73)</f>
        <v>27</v>
      </c>
      <c r="N80" s="7">
        <f>MEDIAN(N3:N73)</f>
        <v>70</v>
      </c>
      <c r="O80" s="7">
        <f>MEDIAN(O3:O73)</f>
        <v>14</v>
      </c>
      <c r="P80" s="7">
        <f>MEDIAN(P3:P73)</f>
        <v>11.54</v>
      </c>
    </row>
    <row r="81" spans="1:16" x14ac:dyDescent="0.2">
      <c r="A81" t="s">
        <v>34</v>
      </c>
      <c r="C81">
        <f>_xlfn.MODE.SNGL(C3:C73)</f>
        <v>0</v>
      </c>
      <c r="D81">
        <f>_xlfn.MODE.SNGL(D3:D73)</f>
        <v>184.3</v>
      </c>
      <c r="E81">
        <f>_xlfn.MODE.SNGL(E3:E73)</f>
        <v>28.05</v>
      </c>
      <c r="F81">
        <f>_xlfn.MODE.SNGL(F3:F73)</f>
        <v>40</v>
      </c>
      <c r="G81">
        <f>_xlfn.MODE.SNGL(G3:G73)</f>
        <v>75</v>
      </c>
      <c r="H81">
        <f>_xlfn.MODE.SNGL(H3:H73)</f>
        <v>110</v>
      </c>
      <c r="I81">
        <f>_xlfn.MODE.SNGL(I3:I73)</f>
        <v>90</v>
      </c>
      <c r="J81">
        <f>_xlfn.MODE.SNGL(J3:J73)</f>
        <v>12.5</v>
      </c>
      <c r="K81">
        <f>_xlfn.MODE.SNGL(K3:K73)</f>
        <v>40</v>
      </c>
      <c r="L81">
        <f>_xlfn.MODE.SNGL(L3:L73)</f>
        <v>55</v>
      </c>
      <c r="N81">
        <f>_xlfn.MODE.SNGL(N3:N73)</f>
        <v>68</v>
      </c>
      <c r="O81">
        <f>_xlfn.MODE.SNGL(O3:O73)</f>
        <v>14</v>
      </c>
    </row>
    <row r="82" spans="1:16" x14ac:dyDescent="0.2">
      <c r="A82" t="s">
        <v>29</v>
      </c>
      <c r="D82">
        <f>MAX(D3:D73)-MIN(D3:D73)</f>
        <v>5.4000000000000057</v>
      </c>
      <c r="E82">
        <f>MAX(E3:E73)-MIN(E3:E73)</f>
        <v>0.56000000000000227</v>
      </c>
      <c r="F82">
        <f>MAX(F3:F73)-MIN(F3:F73)</f>
        <v>18</v>
      </c>
      <c r="G82">
        <f>MAX(G3:G73)-MIN(G3:G73)</f>
        <v>32</v>
      </c>
      <c r="H82">
        <f>MAX(H3:H73)-MIN(H3:H73)</f>
        <v>27</v>
      </c>
      <c r="I82">
        <f>MAX(I3:I73)-MIN(I3:I73)</f>
        <v>30</v>
      </c>
      <c r="J82">
        <f>MAX(J3:J73)-MIN(J3:J73)</f>
        <v>17</v>
      </c>
      <c r="K82">
        <f>MAX(K3:K73)-MIN(K3:K73)</f>
        <v>30</v>
      </c>
      <c r="L82">
        <f>MAX(L3:L73)-MIN(L3:L73)</f>
        <v>37</v>
      </c>
      <c r="M82">
        <f>MAX(M3:M73)-MIN(M3:M73)</f>
        <v>14</v>
      </c>
      <c r="N82">
        <f>MAX(N3:N73)-MIN(N3:N73)</f>
        <v>19</v>
      </c>
      <c r="O82">
        <f>MAX(O3:O73)-MIN(O3:O73)</f>
        <v>10</v>
      </c>
      <c r="P82">
        <f>MAX(P3:P73)-MIN(P3:P73)</f>
        <v>2.8500000000000014</v>
      </c>
    </row>
    <row r="83" spans="1:16" x14ac:dyDescent="0.2">
      <c r="A83" t="s">
        <v>24</v>
      </c>
      <c r="D83" s="7">
        <f>_xlfn.STDEV.S(D3:D73)</f>
        <v>1.2273496228761347</v>
      </c>
      <c r="E83" s="7">
        <f t="shared" ref="E83:P83" si="5">_xlfn.STDEV.S(E3:E73)</f>
        <v>0.18057360549547116</v>
      </c>
      <c r="F83" s="7">
        <f t="shared" si="5"/>
        <v>5.6666666666666643</v>
      </c>
      <c r="G83" s="7">
        <f t="shared" si="5"/>
        <v>10.783217413081189</v>
      </c>
      <c r="H83" s="7">
        <f t="shared" si="5"/>
        <v>7.9056941504209481</v>
      </c>
      <c r="I83" s="7">
        <f t="shared" si="5"/>
        <v>9.6407699093197561</v>
      </c>
      <c r="J83" s="7">
        <f t="shared" si="5"/>
        <v>4.5206812694310736</v>
      </c>
      <c r="K83" s="7">
        <f t="shared" si="5"/>
        <v>6.9733748636687549</v>
      </c>
      <c r="L83" s="7">
        <f t="shared" si="5"/>
        <v>8.6007626568560589</v>
      </c>
      <c r="M83" s="7">
        <f t="shared" si="5"/>
        <v>4.5856054973992073</v>
      </c>
      <c r="N83" s="7">
        <f t="shared" si="5"/>
        <v>5.7251880124392232</v>
      </c>
      <c r="O83" s="7">
        <f t="shared" si="5"/>
        <v>3.0184617127124729</v>
      </c>
      <c r="P83" s="7">
        <f t="shared" si="5"/>
        <v>0.8631595706730274</v>
      </c>
    </row>
    <row r="84" spans="1:16" x14ac:dyDescent="0.2">
      <c r="A84" t="s">
        <v>35</v>
      </c>
      <c r="D84" s="7">
        <f t="shared" ref="D84:P84" si="6">_xlfn.VAR.S(D3:D73)</f>
        <v>1.5063870967741899</v>
      </c>
      <c r="E84" s="7">
        <f t="shared" si="6"/>
        <v>3.2606827001634052E-2</v>
      </c>
      <c r="F84" s="7">
        <f t="shared" si="6"/>
        <v>32.111111111111086</v>
      </c>
      <c r="G84" s="7">
        <f t="shared" si="6"/>
        <v>116.27777777777737</v>
      </c>
      <c r="H84" s="7">
        <f t="shared" si="6"/>
        <v>62.5</v>
      </c>
      <c r="I84" s="7">
        <f t="shared" si="6"/>
        <v>92.944444444445253</v>
      </c>
      <c r="J84" s="7">
        <f t="shared" si="6"/>
        <v>20.436559139784944</v>
      </c>
      <c r="K84" s="7">
        <f t="shared" si="6"/>
        <v>48.627956989247224</v>
      </c>
      <c r="L84" s="7">
        <f t="shared" si="6"/>
        <v>73.973118279569704</v>
      </c>
      <c r="M84" s="7">
        <f t="shared" si="6"/>
        <v>21.027777777777828</v>
      </c>
      <c r="N84" s="7">
        <f t="shared" si="6"/>
        <v>32.777777777777779</v>
      </c>
      <c r="O84" s="7">
        <f t="shared" si="6"/>
        <v>9.1111111111111143</v>
      </c>
      <c r="P84" s="7">
        <f t="shared" si="6"/>
        <v>0.74504444444444495</v>
      </c>
    </row>
    <row r="85" spans="1:16" x14ac:dyDescent="0.2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">
      <c r="A86" t="s">
        <v>23</v>
      </c>
      <c r="C86">
        <f>COUNT(C3:C73)</f>
        <v>64</v>
      </c>
      <c r="J86">
        <f>SUM(J9:J73)</f>
        <v>416.5</v>
      </c>
      <c r="K86">
        <f>SUM(K9:K73)</f>
        <v>1037</v>
      </c>
      <c r="L86">
        <f>SUM(L9:L73)</f>
        <v>1453.5</v>
      </c>
      <c r="M86">
        <f>SUM(M9:M73)</f>
        <v>239</v>
      </c>
      <c r="N86">
        <f>SUM(N9:N73)</f>
        <v>634</v>
      </c>
      <c r="O86">
        <f>SUM(O9:O73)</f>
        <v>134</v>
      </c>
      <c r="P86">
        <f>SUM(P9:P73)</f>
        <v>106.57999999999998</v>
      </c>
    </row>
    <row r="87" spans="1:16" x14ac:dyDescent="0.2">
      <c r="A87" t="s">
        <v>25</v>
      </c>
      <c r="C87">
        <v>31</v>
      </c>
      <c r="D87">
        <f>COUNT(D3:D73)</f>
        <v>63</v>
      </c>
      <c r="E87">
        <f t="shared" ref="E87:P87" si="7">COUNT(E3:E73)</f>
        <v>18</v>
      </c>
      <c r="F87">
        <f t="shared" si="7"/>
        <v>9</v>
      </c>
      <c r="G87">
        <f t="shared" si="7"/>
        <v>9</v>
      </c>
      <c r="H87">
        <f t="shared" si="7"/>
        <v>9</v>
      </c>
      <c r="I87">
        <f t="shared" si="7"/>
        <v>9</v>
      </c>
      <c r="J87">
        <f t="shared" si="7"/>
        <v>31</v>
      </c>
      <c r="K87">
        <f t="shared" si="7"/>
        <v>31</v>
      </c>
      <c r="L87">
        <f t="shared" si="7"/>
        <v>31</v>
      </c>
      <c r="M87">
        <f t="shared" si="7"/>
        <v>9</v>
      </c>
      <c r="N87">
        <f t="shared" si="7"/>
        <v>9</v>
      </c>
      <c r="O87">
        <f t="shared" si="7"/>
        <v>9</v>
      </c>
      <c r="P87">
        <f t="shared" si="7"/>
        <v>9</v>
      </c>
    </row>
    <row r="91" spans="1:16" x14ac:dyDescent="0.2">
      <c r="A91" s="3" t="s">
        <v>21</v>
      </c>
      <c r="B91" s="3"/>
      <c r="C91" s="3"/>
    </row>
    <row r="92" spans="1:16" x14ac:dyDescent="0.2">
      <c r="A92" s="8" t="s">
        <v>22</v>
      </c>
      <c r="B92" s="10" t="s">
        <v>32</v>
      </c>
      <c r="C92" s="10"/>
    </row>
    <row r="96" spans="1:16" x14ac:dyDescent="0.2">
      <c r="A96" s="2" t="s">
        <v>36</v>
      </c>
      <c r="B96" s="2"/>
      <c r="C9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8519-5E99-4F48-B906-B5A5E0293931}">
  <dimension ref="A1:AK120"/>
  <sheetViews>
    <sheetView zoomScale="90" zoomScaleNormal="90" workbookViewId="0">
      <selection activeCell="AD31" sqref="AD31"/>
    </sheetView>
  </sheetViews>
  <sheetFormatPr baseColWidth="10" defaultRowHeight="16" x14ac:dyDescent="0.2"/>
  <cols>
    <col min="1" max="1" width="14.1640625" customWidth="1"/>
    <col min="6" max="8" width="15.33203125" customWidth="1"/>
    <col min="10" max="10" width="12.5" customWidth="1"/>
    <col min="11" max="11" width="20.1640625" customWidth="1"/>
    <col min="12" max="12" width="12.5" customWidth="1"/>
    <col min="22" max="22" width="14" customWidth="1"/>
    <col min="24" max="25" width="12.6640625" customWidth="1"/>
    <col min="26" max="26" width="11.83203125" customWidth="1"/>
    <col min="29" max="29" width="14" customWidth="1"/>
  </cols>
  <sheetData>
    <row r="1" spans="1:37" x14ac:dyDescent="0.2">
      <c r="A1" t="s">
        <v>0</v>
      </c>
      <c r="B1" t="s">
        <v>1</v>
      </c>
      <c r="C1" t="s">
        <v>12</v>
      </c>
      <c r="D1" t="s">
        <v>3</v>
      </c>
      <c r="E1" t="s">
        <v>2</v>
      </c>
      <c r="G1" t="s">
        <v>79</v>
      </c>
      <c r="H1" t="s">
        <v>78</v>
      </c>
      <c r="J1" t="s">
        <v>39</v>
      </c>
      <c r="K1" t="s">
        <v>40</v>
      </c>
      <c r="M1" t="s">
        <v>4</v>
      </c>
      <c r="O1" t="s">
        <v>30</v>
      </c>
      <c r="P1" t="s">
        <v>27</v>
      </c>
      <c r="Q1" t="s">
        <v>26</v>
      </c>
      <c r="R1" t="s">
        <v>28</v>
      </c>
      <c r="T1" t="s">
        <v>13</v>
      </c>
      <c r="U1" t="s">
        <v>14</v>
      </c>
      <c r="V1" t="s">
        <v>20</v>
      </c>
      <c r="X1" t="s">
        <v>15</v>
      </c>
      <c r="Y1" t="s">
        <v>16</v>
      </c>
      <c r="Z1" t="s">
        <v>18</v>
      </c>
      <c r="AA1" t="s">
        <v>17</v>
      </c>
    </row>
    <row r="2" spans="1:37" s="11" customFormat="1" x14ac:dyDescent="0.2">
      <c r="A2" s="22"/>
      <c r="B2" s="22"/>
      <c r="C2" s="22" t="s">
        <v>31</v>
      </c>
      <c r="D2" s="22" t="s">
        <v>31</v>
      </c>
      <c r="E2" s="22" t="s">
        <v>42</v>
      </c>
      <c r="F2" s="22" t="s">
        <v>76</v>
      </c>
      <c r="G2" s="22" t="s">
        <v>77</v>
      </c>
      <c r="H2" s="22" t="s">
        <v>75</v>
      </c>
      <c r="I2" s="22"/>
      <c r="J2" s="23"/>
      <c r="K2" s="23" t="s">
        <v>41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37" x14ac:dyDescent="0.2">
      <c r="A3">
        <v>1</v>
      </c>
      <c r="B3" t="s">
        <v>5</v>
      </c>
      <c r="C3">
        <v>1</v>
      </c>
      <c r="D3">
        <v>0</v>
      </c>
      <c r="E3">
        <v>188.2</v>
      </c>
      <c r="F3" s="32"/>
      <c r="G3" s="32"/>
      <c r="H3" s="32"/>
      <c r="J3" s="7"/>
      <c r="K3" t="e">
        <v>#N/A</v>
      </c>
      <c r="T3">
        <v>18</v>
      </c>
      <c r="U3">
        <v>43</v>
      </c>
      <c r="V3">
        <f>SUM(T3:U3)</f>
        <v>61</v>
      </c>
    </row>
    <row r="4" spans="1:37" x14ac:dyDescent="0.2">
      <c r="A4">
        <v>1</v>
      </c>
      <c r="B4" t="s">
        <v>6</v>
      </c>
      <c r="C4">
        <v>0</v>
      </c>
      <c r="D4">
        <v>1</v>
      </c>
      <c r="E4">
        <v>186.4</v>
      </c>
      <c r="F4">
        <v>188.2</v>
      </c>
      <c r="H4">
        <v>-0.85520978044263529</v>
      </c>
      <c r="J4" s="20" t="e">
        <v>#N/A</v>
      </c>
      <c r="K4" s="7">
        <f>E3</f>
        <v>188.2</v>
      </c>
    </row>
    <row r="5" spans="1:37" x14ac:dyDescent="0.2">
      <c r="A5">
        <v>1</v>
      </c>
      <c r="B5" t="s">
        <v>7</v>
      </c>
      <c r="C5">
        <v>1</v>
      </c>
      <c r="D5">
        <v>0</v>
      </c>
      <c r="E5">
        <v>187</v>
      </c>
      <c r="F5">
        <v>186.4</v>
      </c>
      <c r="G5">
        <v>-0.85520978044263529</v>
      </c>
      <c r="H5">
        <v>0.97797119697241897</v>
      </c>
      <c r="J5" s="20" t="e">
        <v>#N/A</v>
      </c>
      <c r="K5" s="7">
        <f t="shared" ref="K5:K36" si="0">0.8*E4+0.2*K4</f>
        <v>186.76</v>
      </c>
      <c r="M5" s="4">
        <v>28.43</v>
      </c>
      <c r="T5">
        <v>15</v>
      </c>
      <c r="U5">
        <v>40</v>
      </c>
      <c r="V5">
        <f t="shared" ref="V5:V59" si="1">SUM(T5:U5)</f>
        <v>55</v>
      </c>
    </row>
    <row r="6" spans="1:37" x14ac:dyDescent="0.2">
      <c r="A6">
        <v>1</v>
      </c>
      <c r="B6" t="s">
        <v>8</v>
      </c>
      <c r="C6">
        <v>0</v>
      </c>
      <c r="D6">
        <v>1</v>
      </c>
      <c r="E6">
        <v>186.4</v>
      </c>
      <c r="F6">
        <v>187</v>
      </c>
      <c r="G6">
        <v>0.97797119697241897</v>
      </c>
      <c r="H6">
        <v>-3.3089128832585857E-2</v>
      </c>
      <c r="J6" s="20" t="e">
        <v>#N/A</v>
      </c>
      <c r="K6" s="7">
        <f t="shared" si="0"/>
        <v>186.952</v>
      </c>
    </row>
    <row r="7" spans="1:37" x14ac:dyDescent="0.2">
      <c r="A7">
        <v>1</v>
      </c>
      <c r="B7" t="s">
        <v>9</v>
      </c>
      <c r="C7">
        <v>1</v>
      </c>
      <c r="D7">
        <v>1</v>
      </c>
      <c r="E7">
        <v>185.9</v>
      </c>
      <c r="F7">
        <v>186.4</v>
      </c>
      <c r="G7">
        <v>-3.3089128832585857E-2</v>
      </c>
      <c r="H7">
        <v>-0.12202880302757535</v>
      </c>
      <c r="J7" s="20" t="e">
        <v>#N/A</v>
      </c>
      <c r="K7" s="7">
        <f t="shared" si="0"/>
        <v>186.5104</v>
      </c>
      <c r="T7">
        <v>20</v>
      </c>
      <c r="U7">
        <v>33</v>
      </c>
      <c r="V7">
        <f t="shared" si="1"/>
        <v>53</v>
      </c>
    </row>
    <row r="8" spans="1:37" x14ac:dyDescent="0.2">
      <c r="A8">
        <v>1</v>
      </c>
      <c r="B8" t="s">
        <v>10</v>
      </c>
      <c r="C8">
        <v>0</v>
      </c>
      <c r="D8">
        <v>1</v>
      </c>
      <c r="E8">
        <v>186.6</v>
      </c>
      <c r="F8">
        <v>185.9</v>
      </c>
      <c r="G8">
        <v>-0.12202880302757535</v>
      </c>
      <c r="H8">
        <v>0.92052146847660765</v>
      </c>
      <c r="J8" s="20" t="e">
        <v>#N/A</v>
      </c>
      <c r="K8" s="7">
        <f t="shared" si="0"/>
        <v>186.02208000000002</v>
      </c>
    </row>
    <row r="9" spans="1:37" s="11" customFormat="1" x14ac:dyDescent="0.2">
      <c r="A9" s="11">
        <v>1</v>
      </c>
      <c r="B9" s="11" t="s">
        <v>11</v>
      </c>
      <c r="C9" s="11">
        <v>0</v>
      </c>
      <c r="D9" s="11">
        <v>0</v>
      </c>
      <c r="E9" s="11">
        <v>184.8</v>
      </c>
      <c r="F9">
        <v>186.6</v>
      </c>
      <c r="G9" s="11">
        <v>0.92052146847660765</v>
      </c>
      <c r="H9" s="11">
        <v>-1.3590489116292304</v>
      </c>
      <c r="J9" s="21" t="e">
        <v>#N/A</v>
      </c>
      <c r="K9" s="19">
        <f t="shared" si="0"/>
        <v>186.48441600000001</v>
      </c>
      <c r="M9" s="12">
        <v>28.1</v>
      </c>
      <c r="O9" s="12">
        <v>40</v>
      </c>
      <c r="P9" s="12">
        <v>75</v>
      </c>
      <c r="Q9" s="12">
        <v>110</v>
      </c>
      <c r="R9" s="12">
        <v>85</v>
      </c>
      <c r="X9" s="12">
        <v>22</v>
      </c>
      <c r="Y9" s="12">
        <v>65</v>
      </c>
      <c r="Z9" s="12">
        <v>13</v>
      </c>
      <c r="AA9" s="12">
        <v>12.52</v>
      </c>
    </row>
    <row r="10" spans="1:37" x14ac:dyDescent="0.2">
      <c r="A10">
        <v>2</v>
      </c>
      <c r="B10" t="s">
        <v>5</v>
      </c>
      <c r="C10">
        <v>1</v>
      </c>
      <c r="D10">
        <v>0</v>
      </c>
      <c r="E10">
        <v>185.6</v>
      </c>
      <c r="F10" s="13">
        <v>184.8</v>
      </c>
      <c r="G10">
        <v>-1.3590489116292304</v>
      </c>
      <c r="H10">
        <v>0.67413206578581253</v>
      </c>
      <c r="J10" s="7">
        <f t="shared" ref="J10:J41" si="2">AVERAGE(E3:E9)</f>
        <v>186.47142857142856</v>
      </c>
      <c r="K10" s="7">
        <f t="shared" si="0"/>
        <v>185.1368832</v>
      </c>
      <c r="T10">
        <v>13</v>
      </c>
      <c r="U10">
        <v>47</v>
      </c>
      <c r="V10">
        <f t="shared" si="1"/>
        <v>60</v>
      </c>
      <c r="AC10" s="27" t="s">
        <v>71</v>
      </c>
      <c r="AD10" s="27"/>
      <c r="AE10" s="27"/>
    </row>
    <row r="11" spans="1:37" x14ac:dyDescent="0.2">
      <c r="A11">
        <v>2</v>
      </c>
      <c r="B11" t="s">
        <v>6</v>
      </c>
      <c r="C11">
        <v>1</v>
      </c>
      <c r="D11">
        <v>0</v>
      </c>
      <c r="E11">
        <v>185.9</v>
      </c>
      <c r="F11">
        <v>185.6</v>
      </c>
      <c r="G11">
        <v>0.67413206578581253</v>
      </c>
      <c r="H11">
        <v>0.42605163137912427</v>
      </c>
      <c r="J11" s="7">
        <f t="shared" si="2"/>
        <v>186.09999999999997</v>
      </c>
      <c r="K11" s="7">
        <f t="shared" si="0"/>
        <v>185.50737663999999</v>
      </c>
      <c r="T11">
        <v>22</v>
      </c>
      <c r="U11">
        <v>33</v>
      </c>
      <c r="V11">
        <f t="shared" si="1"/>
        <v>55</v>
      </c>
      <c r="AC11" t="s">
        <v>43</v>
      </c>
    </row>
    <row r="12" spans="1:37" ht="17" thickBot="1" x14ac:dyDescent="0.25">
      <c r="A12">
        <v>2</v>
      </c>
      <c r="B12" t="s">
        <v>7</v>
      </c>
      <c r="C12">
        <v>1</v>
      </c>
      <c r="D12">
        <v>1</v>
      </c>
      <c r="E12">
        <v>187.2</v>
      </c>
      <c r="F12">
        <v>185.9</v>
      </c>
      <c r="G12">
        <v>0.42605163137912427</v>
      </c>
      <c r="H12">
        <v>1.520521468476602</v>
      </c>
      <c r="J12" s="7">
        <f t="shared" si="2"/>
        <v>186.02857142857144</v>
      </c>
      <c r="K12" s="7">
        <f t="shared" si="0"/>
        <v>185.82147532799999</v>
      </c>
      <c r="M12" s="4">
        <v>28.46</v>
      </c>
      <c r="T12">
        <v>12</v>
      </c>
      <c r="U12">
        <v>50</v>
      </c>
      <c r="V12">
        <f t="shared" si="1"/>
        <v>62</v>
      </c>
    </row>
    <row r="13" spans="1:37" x14ac:dyDescent="0.2">
      <c r="A13">
        <v>2</v>
      </c>
      <c r="B13" t="s">
        <v>8</v>
      </c>
      <c r="C13">
        <v>0</v>
      </c>
      <c r="D13">
        <v>1</v>
      </c>
      <c r="E13">
        <v>184.3</v>
      </c>
      <c r="F13">
        <v>187.2</v>
      </c>
      <c r="G13">
        <v>1.520521468476602</v>
      </c>
      <c r="H13">
        <v>-2.2701092374342693</v>
      </c>
      <c r="J13" s="7">
        <f t="shared" si="2"/>
        <v>186.05714285714288</v>
      </c>
      <c r="K13" s="7">
        <f t="shared" si="0"/>
        <v>186.92429506560001</v>
      </c>
      <c r="AC13" s="26" t="s">
        <v>44</v>
      </c>
      <c r="AD13" s="26"/>
    </row>
    <row r="14" spans="1:37" x14ac:dyDescent="0.2">
      <c r="A14">
        <v>2</v>
      </c>
      <c r="B14" t="s">
        <v>9</v>
      </c>
      <c r="C14" t="s">
        <v>37</v>
      </c>
      <c r="D14">
        <v>0</v>
      </c>
      <c r="E14">
        <v>184.9</v>
      </c>
      <c r="F14">
        <v>184.3</v>
      </c>
      <c r="G14">
        <v>-2.2701092374342693</v>
      </c>
      <c r="H14">
        <v>0.31668233729001827</v>
      </c>
      <c r="J14" s="7">
        <f t="shared" si="2"/>
        <v>185.75714285714284</v>
      </c>
      <c r="K14" s="7">
        <f t="shared" si="0"/>
        <v>184.82485901312003</v>
      </c>
      <c r="T14">
        <v>17</v>
      </c>
      <c r="U14">
        <v>32</v>
      </c>
      <c r="V14">
        <f t="shared" si="1"/>
        <v>49</v>
      </c>
      <c r="AC14" t="s">
        <v>45</v>
      </c>
      <c r="AD14">
        <v>0.69640058496573476</v>
      </c>
    </row>
    <row r="15" spans="1:37" x14ac:dyDescent="0.2">
      <c r="A15">
        <v>2</v>
      </c>
      <c r="B15" t="s">
        <v>10</v>
      </c>
      <c r="C15">
        <v>0</v>
      </c>
      <c r="D15">
        <v>1</v>
      </c>
      <c r="E15">
        <v>185.6</v>
      </c>
      <c r="F15">
        <v>184.9</v>
      </c>
      <c r="G15">
        <v>0.31668233729001827</v>
      </c>
      <c r="H15">
        <v>0.60562201148499639</v>
      </c>
      <c r="J15" s="7">
        <f t="shared" si="2"/>
        <v>185.6142857142857</v>
      </c>
      <c r="K15" s="7">
        <f t="shared" si="0"/>
        <v>184.88497180262402</v>
      </c>
      <c r="AC15" t="s">
        <v>46</v>
      </c>
      <c r="AD15">
        <v>0.48497377474061754</v>
      </c>
    </row>
    <row r="16" spans="1:37" s="11" customFormat="1" x14ac:dyDescent="0.2">
      <c r="A16" s="11">
        <v>2</v>
      </c>
      <c r="B16" s="11" t="s">
        <v>11</v>
      </c>
      <c r="C16" s="11">
        <v>0</v>
      </c>
      <c r="D16" s="11">
        <v>1</v>
      </c>
      <c r="E16" s="11">
        <v>186.1</v>
      </c>
      <c r="F16">
        <v>185.6</v>
      </c>
      <c r="G16" s="11">
        <v>0.60562201148499639</v>
      </c>
      <c r="H16" s="11">
        <v>0.62605163137911291</v>
      </c>
      <c r="J16" s="19">
        <f t="shared" si="2"/>
        <v>185.47142857142856</v>
      </c>
      <c r="K16" s="19">
        <f t="shared" si="0"/>
        <v>185.45699436052479</v>
      </c>
      <c r="M16" s="12">
        <v>28.29</v>
      </c>
      <c r="O16" s="12">
        <v>40</v>
      </c>
      <c r="P16" s="12">
        <v>80</v>
      </c>
      <c r="Q16" s="12">
        <v>112</v>
      </c>
      <c r="R16" s="12">
        <v>90</v>
      </c>
      <c r="X16" s="12">
        <v>26</v>
      </c>
      <c r="Y16" s="12">
        <v>68</v>
      </c>
      <c r="Z16" s="12">
        <v>11</v>
      </c>
      <c r="AA16" s="12">
        <v>12.38</v>
      </c>
      <c r="AC16" t="s">
        <v>47</v>
      </c>
      <c r="AD16">
        <v>0.4763900043196278</v>
      </c>
      <c r="AE16"/>
      <c r="AF16"/>
      <c r="AG16"/>
      <c r="AH16"/>
      <c r="AI16"/>
      <c r="AJ16"/>
      <c r="AK16"/>
    </row>
    <row r="17" spans="1:37" x14ac:dyDescent="0.2">
      <c r="A17">
        <v>3</v>
      </c>
      <c r="B17" t="s">
        <v>5</v>
      </c>
      <c r="C17">
        <v>1</v>
      </c>
      <c r="D17">
        <v>0</v>
      </c>
      <c r="E17">
        <v>185.2</v>
      </c>
      <c r="F17" s="13">
        <v>186.1</v>
      </c>
      <c r="G17">
        <v>0.62605163137911291</v>
      </c>
      <c r="H17">
        <v>-0.61649864012508715</v>
      </c>
      <c r="J17" s="7">
        <f t="shared" si="2"/>
        <v>185.65714285714284</v>
      </c>
      <c r="K17" s="7">
        <f t="shared" si="0"/>
        <v>185.97139887210494</v>
      </c>
      <c r="T17">
        <v>23</v>
      </c>
      <c r="U17">
        <v>40</v>
      </c>
      <c r="V17">
        <f t="shared" si="1"/>
        <v>63</v>
      </c>
      <c r="AC17" t="s">
        <v>48</v>
      </c>
      <c r="AD17">
        <v>0.85690199561525671</v>
      </c>
    </row>
    <row r="18" spans="1:37" ht="17" thickBot="1" x14ac:dyDescent="0.25">
      <c r="A18">
        <v>3</v>
      </c>
      <c r="B18" t="s">
        <v>6</v>
      </c>
      <c r="C18">
        <v>0</v>
      </c>
      <c r="D18">
        <v>0</v>
      </c>
      <c r="E18">
        <v>185.8</v>
      </c>
      <c r="F18">
        <v>185.2</v>
      </c>
      <c r="G18">
        <v>-0.61649864012508715</v>
      </c>
      <c r="H18">
        <v>0.60009184858250819</v>
      </c>
      <c r="J18" s="7">
        <f t="shared" si="2"/>
        <v>185.6</v>
      </c>
      <c r="K18" s="7">
        <f t="shared" si="0"/>
        <v>185.354279774421</v>
      </c>
      <c r="AC18" s="24" t="s">
        <v>49</v>
      </c>
      <c r="AD18" s="24">
        <v>62</v>
      </c>
    </row>
    <row r="19" spans="1:37" x14ac:dyDescent="0.2">
      <c r="A19">
        <v>3</v>
      </c>
      <c r="B19" t="s">
        <v>7</v>
      </c>
      <c r="C19">
        <v>0</v>
      </c>
      <c r="D19">
        <v>0</v>
      </c>
      <c r="E19">
        <v>186.7</v>
      </c>
      <c r="F19">
        <v>185.8</v>
      </c>
      <c r="G19">
        <v>0.60009184858250819</v>
      </c>
      <c r="H19">
        <v>1.0890315227774181</v>
      </c>
      <c r="J19" s="7">
        <f t="shared" si="2"/>
        <v>185.58571428571426</v>
      </c>
      <c r="K19" s="7">
        <f t="shared" si="0"/>
        <v>185.71085595488421</v>
      </c>
      <c r="M19" s="4">
        <v>28.38</v>
      </c>
    </row>
    <row r="20" spans="1:37" ht="17" thickBot="1" x14ac:dyDescent="0.25">
      <c r="A20">
        <v>3</v>
      </c>
      <c r="B20" t="s">
        <v>8</v>
      </c>
      <c r="C20">
        <v>1</v>
      </c>
      <c r="D20">
        <v>0</v>
      </c>
      <c r="E20">
        <v>185.6</v>
      </c>
      <c r="F20">
        <v>186.7</v>
      </c>
      <c r="G20">
        <v>1.0890315227774181</v>
      </c>
      <c r="H20">
        <v>-0.62755896593009197</v>
      </c>
      <c r="J20" s="7">
        <f t="shared" si="2"/>
        <v>185.51428571428573</v>
      </c>
      <c r="K20" s="7">
        <f t="shared" si="0"/>
        <v>186.50217119097684</v>
      </c>
      <c r="T20">
        <v>17</v>
      </c>
      <c r="U20">
        <v>35</v>
      </c>
      <c r="V20">
        <f t="shared" si="1"/>
        <v>52</v>
      </c>
      <c r="AC20" t="s">
        <v>50</v>
      </c>
    </row>
    <row r="21" spans="1:37" x14ac:dyDescent="0.2">
      <c r="A21">
        <v>3</v>
      </c>
      <c r="B21" t="s">
        <v>9</v>
      </c>
      <c r="C21">
        <v>1</v>
      </c>
      <c r="D21">
        <v>0</v>
      </c>
      <c r="E21">
        <v>184.9</v>
      </c>
      <c r="F21">
        <v>185.6</v>
      </c>
      <c r="G21">
        <v>-0.62755896593009197</v>
      </c>
      <c r="H21">
        <v>-0.57394836862087573</v>
      </c>
      <c r="J21" s="7">
        <f t="shared" si="2"/>
        <v>185.7</v>
      </c>
      <c r="K21" s="7">
        <f t="shared" si="0"/>
        <v>185.78043423819537</v>
      </c>
      <c r="T21">
        <v>20</v>
      </c>
      <c r="U21">
        <v>20</v>
      </c>
      <c r="V21">
        <f t="shared" si="1"/>
        <v>40</v>
      </c>
      <c r="AC21" s="25"/>
      <c r="AD21" s="25" t="s">
        <v>55</v>
      </c>
      <c r="AE21" s="25" t="s">
        <v>56</v>
      </c>
      <c r="AF21" s="25" t="s">
        <v>57</v>
      </c>
      <c r="AG21" s="25" t="s">
        <v>58</v>
      </c>
      <c r="AH21" s="25" t="s">
        <v>59</v>
      </c>
    </row>
    <row r="22" spans="1:37" x14ac:dyDescent="0.2">
      <c r="A22">
        <v>3</v>
      </c>
      <c r="B22" t="s">
        <v>10</v>
      </c>
      <c r="C22">
        <v>1</v>
      </c>
      <c r="D22">
        <v>1</v>
      </c>
      <c r="E22">
        <v>184.3</v>
      </c>
      <c r="F22">
        <v>184.9</v>
      </c>
      <c r="G22">
        <v>-0.57394836862087573</v>
      </c>
      <c r="H22">
        <v>-0.69437798851498655</v>
      </c>
      <c r="J22" s="7">
        <f t="shared" si="2"/>
        <v>185.70000000000002</v>
      </c>
      <c r="K22" s="7">
        <f t="shared" si="0"/>
        <v>185.07608684763909</v>
      </c>
      <c r="T22">
        <v>25</v>
      </c>
      <c r="U22">
        <v>38</v>
      </c>
      <c r="V22">
        <f t="shared" si="1"/>
        <v>63</v>
      </c>
      <c r="AC22" t="s">
        <v>51</v>
      </c>
      <c r="AD22">
        <v>1</v>
      </c>
      <c r="AE22">
        <v>41.486086581732081</v>
      </c>
      <c r="AF22">
        <v>41.486086581732081</v>
      </c>
      <c r="AG22">
        <v>56.4989219136991</v>
      </c>
      <c r="AH22">
        <v>3.280364627586755E-10</v>
      </c>
    </row>
    <row r="23" spans="1:37" s="11" customFormat="1" x14ac:dyDescent="0.2">
      <c r="A23" s="11">
        <v>3</v>
      </c>
      <c r="B23" s="11" t="s">
        <v>11</v>
      </c>
      <c r="C23" s="11">
        <v>0</v>
      </c>
      <c r="D23" s="11">
        <v>1</v>
      </c>
      <c r="E23" s="11">
        <v>185.1</v>
      </c>
      <c r="F23">
        <v>184.3</v>
      </c>
      <c r="G23" s="11">
        <v>-0.69437798851498655</v>
      </c>
      <c r="H23" s="11">
        <v>0.5166823372900069</v>
      </c>
      <c r="J23" s="19">
        <f t="shared" si="2"/>
        <v>185.51428571428571</v>
      </c>
      <c r="K23" s="19">
        <f t="shared" si="0"/>
        <v>184.45521736952784</v>
      </c>
      <c r="M23" s="12">
        <v>28.14</v>
      </c>
      <c r="O23" s="12">
        <v>45</v>
      </c>
      <c r="P23" s="12">
        <v>82</v>
      </c>
      <c r="Q23" s="12">
        <v>112</v>
      </c>
      <c r="R23" s="12">
        <v>90</v>
      </c>
      <c r="X23" s="12">
        <v>24</v>
      </c>
      <c r="Y23" s="12">
        <v>71</v>
      </c>
      <c r="Z23" s="12">
        <v>14</v>
      </c>
      <c r="AA23" s="12">
        <v>12.25</v>
      </c>
      <c r="AC23" t="s">
        <v>52</v>
      </c>
      <c r="AD23">
        <v>60</v>
      </c>
      <c r="AE23">
        <v>44.056861805364562</v>
      </c>
      <c r="AF23">
        <v>0.73428103008940937</v>
      </c>
      <c r="AG23"/>
      <c r="AH23"/>
      <c r="AI23"/>
      <c r="AJ23"/>
      <c r="AK23"/>
    </row>
    <row r="24" spans="1:37" ht="17" thickBot="1" x14ac:dyDescent="0.25">
      <c r="A24" s="8">
        <v>4</v>
      </c>
      <c r="B24" t="s">
        <v>5</v>
      </c>
      <c r="C24">
        <v>0</v>
      </c>
      <c r="D24">
        <v>0</v>
      </c>
      <c r="E24" s="5">
        <f>AVERAGE(E3:E23,E27,E28,E29,E30,E31:E45,E46:E55,E56:E62,E63:E65)</f>
        <v>185.42</v>
      </c>
      <c r="F24" s="13">
        <v>185.1</v>
      </c>
      <c r="G24">
        <v>0.5166823372900069</v>
      </c>
      <c r="H24">
        <v>0.28860190288330045</v>
      </c>
      <c r="J24" s="7">
        <f t="shared" si="2"/>
        <v>185.37142857142857</v>
      </c>
      <c r="K24" s="7">
        <f t="shared" si="0"/>
        <v>184.97104347390558</v>
      </c>
      <c r="AC24" s="24" t="s">
        <v>53</v>
      </c>
      <c r="AD24" s="24">
        <v>61</v>
      </c>
      <c r="AE24" s="24">
        <v>85.542948387096644</v>
      </c>
      <c r="AF24" s="24"/>
      <c r="AG24" s="24"/>
      <c r="AH24" s="24"/>
    </row>
    <row r="25" spans="1:37" ht="17" thickBot="1" x14ac:dyDescent="0.25">
      <c r="A25" s="8">
        <v>4</v>
      </c>
      <c r="B25" t="s">
        <v>6</v>
      </c>
      <c r="C25">
        <v>0</v>
      </c>
      <c r="D25">
        <v>0</v>
      </c>
      <c r="E25" s="5">
        <f>AVERAGE(E3:E24,E27:E65)</f>
        <v>185.42</v>
      </c>
      <c r="F25" s="5">
        <v>185.42</v>
      </c>
      <c r="G25">
        <v>0.28860190288330045</v>
      </c>
      <c r="H25">
        <v>6.9369729120609236E-2</v>
      </c>
      <c r="J25" s="7">
        <f t="shared" si="2"/>
        <v>185.40285714285713</v>
      </c>
      <c r="K25" s="7">
        <f t="shared" si="0"/>
        <v>185.33020869478111</v>
      </c>
    </row>
    <row r="26" spans="1:37" x14ac:dyDescent="0.2">
      <c r="A26" s="8">
        <v>4</v>
      </c>
      <c r="B26" t="s">
        <v>7</v>
      </c>
      <c r="C26">
        <v>0</v>
      </c>
      <c r="D26">
        <v>0</v>
      </c>
      <c r="E26" s="5">
        <f>AVERAGE(E3:E23,E24,E25,E27,E28:E51,E52:E65)</f>
        <v>185.42</v>
      </c>
      <c r="F26" s="5">
        <v>185.42</v>
      </c>
      <c r="G26">
        <v>6.9369729120609236E-2</v>
      </c>
      <c r="H26">
        <v>6.9369729120609236E-2</v>
      </c>
      <c r="J26" s="7">
        <f t="shared" si="2"/>
        <v>185.34857142857143</v>
      </c>
      <c r="K26" s="7">
        <f t="shared" si="0"/>
        <v>185.4020417389562</v>
      </c>
      <c r="M26" s="6">
        <f>AVERAGE(M5,M12,M19,M33,M40,M47,M54,M61)</f>
        <v>28.223750000000006</v>
      </c>
      <c r="N26" s="7"/>
      <c r="AC26" s="25"/>
      <c r="AD26" s="25" t="s">
        <v>60</v>
      </c>
      <c r="AE26" s="25" t="s">
        <v>48</v>
      </c>
      <c r="AF26" s="25" t="s">
        <v>61</v>
      </c>
      <c r="AG26" s="25" t="s">
        <v>62</v>
      </c>
      <c r="AH26" s="25" t="s">
        <v>63</v>
      </c>
      <c r="AI26" s="25" t="s">
        <v>64</v>
      </c>
      <c r="AJ26" s="25" t="s">
        <v>65</v>
      </c>
      <c r="AK26" s="25" t="s">
        <v>66</v>
      </c>
    </row>
    <row r="27" spans="1:37" x14ac:dyDescent="0.2">
      <c r="A27" s="8">
        <v>4</v>
      </c>
      <c r="B27" t="s">
        <v>8</v>
      </c>
      <c r="C27">
        <v>1</v>
      </c>
      <c r="D27">
        <v>0</v>
      </c>
      <c r="E27">
        <v>188.6</v>
      </c>
      <c r="F27" s="5">
        <v>185.42</v>
      </c>
      <c r="G27">
        <v>6.9369729120609236E-2</v>
      </c>
      <c r="H27">
        <v>3.2493697291206161</v>
      </c>
      <c r="J27" s="7">
        <f t="shared" si="2"/>
        <v>185.1657142857143</v>
      </c>
      <c r="K27" s="7">
        <f t="shared" si="0"/>
        <v>185.41640834779122</v>
      </c>
      <c r="T27">
        <v>10</v>
      </c>
      <c r="U27">
        <v>25</v>
      </c>
      <c r="V27">
        <f t="shared" si="1"/>
        <v>35</v>
      </c>
      <c r="AC27" s="28" t="s">
        <v>54</v>
      </c>
      <c r="AD27" s="28">
        <v>58.319287586266171</v>
      </c>
      <c r="AE27">
        <v>16.903773586596348</v>
      </c>
      <c r="AF27">
        <v>3.4500750549871171</v>
      </c>
      <c r="AG27">
        <v>1.031764766811252E-3</v>
      </c>
      <c r="AH27">
        <v>24.506706097175304</v>
      </c>
      <c r="AI27">
        <v>92.131869075357031</v>
      </c>
      <c r="AJ27">
        <v>24.506706097175304</v>
      </c>
      <c r="AK27">
        <v>92.131869075357031</v>
      </c>
    </row>
    <row r="28" spans="1:37" ht="17" thickBot="1" x14ac:dyDescent="0.25">
      <c r="A28" s="8">
        <v>4</v>
      </c>
      <c r="B28" t="s">
        <v>9</v>
      </c>
      <c r="C28">
        <v>1</v>
      </c>
      <c r="D28">
        <v>0</v>
      </c>
      <c r="E28">
        <v>188.2</v>
      </c>
      <c r="F28">
        <v>188.6</v>
      </c>
      <c r="G28">
        <v>3.2493697291206161</v>
      </c>
      <c r="H28">
        <v>0.67075000235399784</v>
      </c>
      <c r="J28" s="7">
        <f t="shared" si="2"/>
        <v>185.59428571428569</v>
      </c>
      <c r="K28" s="7">
        <f t="shared" si="0"/>
        <v>187.96328166955823</v>
      </c>
      <c r="T28">
        <v>8</v>
      </c>
      <c r="U28">
        <v>20</v>
      </c>
      <c r="V28">
        <f t="shared" si="1"/>
        <v>28</v>
      </c>
      <c r="AC28" s="29" t="s">
        <v>67</v>
      </c>
      <c r="AD28" s="29">
        <v>0.68510054300837664</v>
      </c>
      <c r="AE28" s="24">
        <v>9.1145290044128122E-2</v>
      </c>
      <c r="AF28" s="24">
        <v>7.5165764756103606</v>
      </c>
      <c r="AG28" s="24">
        <v>3.2803646275867674E-10</v>
      </c>
      <c r="AH28" s="24">
        <v>0.50278281784624901</v>
      </c>
      <c r="AI28" s="24">
        <v>0.86741826817050427</v>
      </c>
      <c r="AJ28" s="24">
        <v>0.50278281784624901</v>
      </c>
      <c r="AK28" s="24">
        <v>0.86741826817050427</v>
      </c>
    </row>
    <row r="29" spans="1:37" x14ac:dyDescent="0.2">
      <c r="A29" s="8">
        <v>4</v>
      </c>
      <c r="B29" t="s">
        <v>10</v>
      </c>
      <c r="C29">
        <v>0</v>
      </c>
      <c r="D29">
        <v>1</v>
      </c>
      <c r="E29">
        <v>187.4</v>
      </c>
      <c r="F29">
        <v>188.2</v>
      </c>
      <c r="G29">
        <v>0.67075000235399784</v>
      </c>
      <c r="H29">
        <v>0.14479021955736471</v>
      </c>
      <c r="J29" s="7">
        <f t="shared" si="2"/>
        <v>186.06571428571425</v>
      </c>
      <c r="K29" s="7">
        <f t="shared" si="0"/>
        <v>188.15265633391164</v>
      </c>
    </row>
    <row r="30" spans="1:37" s="11" customFormat="1" x14ac:dyDescent="0.2">
      <c r="A30" s="14">
        <v>4</v>
      </c>
      <c r="B30" s="11" t="s">
        <v>11</v>
      </c>
      <c r="C30" s="11">
        <v>0</v>
      </c>
      <c r="D30" s="11">
        <v>0</v>
      </c>
      <c r="E30" s="11">
        <v>187.2</v>
      </c>
      <c r="F30">
        <v>187.4</v>
      </c>
      <c r="G30" s="11">
        <v>0.14479021955736471</v>
      </c>
      <c r="H30" s="11">
        <v>0.49287065396401886</v>
      </c>
      <c r="J30" s="19">
        <f t="shared" si="2"/>
        <v>186.50857142857143</v>
      </c>
      <c r="K30" s="19">
        <f t="shared" si="0"/>
        <v>187.55053126678234</v>
      </c>
      <c r="M30" s="12">
        <v>28.46</v>
      </c>
      <c r="O30" s="12">
        <v>30</v>
      </c>
      <c r="P30" s="12">
        <v>65</v>
      </c>
      <c r="Q30" s="12">
        <v>90</v>
      </c>
      <c r="R30" s="12">
        <v>70</v>
      </c>
      <c r="X30" s="12">
        <v>18</v>
      </c>
      <c r="Y30" s="12">
        <v>62</v>
      </c>
      <c r="Z30" s="12">
        <v>12</v>
      </c>
      <c r="AA30" s="12">
        <v>13.39</v>
      </c>
      <c r="AC30"/>
      <c r="AD30"/>
      <c r="AE30"/>
      <c r="AF30"/>
      <c r="AG30"/>
      <c r="AH30"/>
      <c r="AI30"/>
      <c r="AJ30"/>
      <c r="AK30"/>
    </row>
    <row r="31" spans="1:37" x14ac:dyDescent="0.2">
      <c r="A31" s="3">
        <v>5</v>
      </c>
      <c r="B31" t="s">
        <v>5</v>
      </c>
      <c r="C31">
        <v>0</v>
      </c>
      <c r="D31">
        <v>0</v>
      </c>
      <c r="E31">
        <v>187.8</v>
      </c>
      <c r="F31" s="13">
        <v>187.2</v>
      </c>
      <c r="G31">
        <v>0.49287065396401886</v>
      </c>
      <c r="H31">
        <v>1.2298907625657307</v>
      </c>
      <c r="J31" s="7">
        <f t="shared" si="2"/>
        <v>186.80857142857144</v>
      </c>
      <c r="K31" s="7">
        <f t="shared" si="0"/>
        <v>187.27010625335646</v>
      </c>
      <c r="AC31" s="28" t="s">
        <v>68</v>
      </c>
      <c r="AD31" s="28" t="s">
        <v>69</v>
      </c>
      <c r="AE31" s="28"/>
    </row>
    <row r="32" spans="1:37" x14ac:dyDescent="0.2">
      <c r="A32" s="3">
        <v>5</v>
      </c>
      <c r="B32" t="s">
        <v>6</v>
      </c>
      <c r="C32">
        <v>1</v>
      </c>
      <c r="D32">
        <v>0</v>
      </c>
      <c r="E32">
        <v>186.6</v>
      </c>
      <c r="F32">
        <v>187.8</v>
      </c>
      <c r="G32">
        <v>1.2298907625657307</v>
      </c>
      <c r="H32">
        <v>-0.38116956323932527</v>
      </c>
      <c r="J32" s="7">
        <f t="shared" si="2"/>
        <v>187.14857142857139</v>
      </c>
      <c r="K32" s="7">
        <f t="shared" si="0"/>
        <v>187.69402125067131</v>
      </c>
      <c r="T32">
        <v>20</v>
      </c>
      <c r="U32">
        <v>40</v>
      </c>
      <c r="V32">
        <f t="shared" si="1"/>
        <v>60</v>
      </c>
    </row>
    <row r="33" spans="1:37" x14ac:dyDescent="0.2">
      <c r="A33" s="3">
        <v>5</v>
      </c>
      <c r="B33" t="s">
        <v>7</v>
      </c>
      <c r="C33">
        <v>0</v>
      </c>
      <c r="D33">
        <v>0</v>
      </c>
      <c r="E33">
        <v>186.4</v>
      </c>
      <c r="F33">
        <v>186.6</v>
      </c>
      <c r="G33">
        <v>-0.38116956323932527</v>
      </c>
      <c r="H33">
        <v>0.24095108837076396</v>
      </c>
      <c r="J33" s="7">
        <f t="shared" si="2"/>
        <v>187.31714285714284</v>
      </c>
      <c r="K33" s="7">
        <f t="shared" si="0"/>
        <v>186.81880425013426</v>
      </c>
      <c r="M33" s="4">
        <v>28.34</v>
      </c>
    </row>
    <row r="34" spans="1:37" x14ac:dyDescent="0.2">
      <c r="A34" s="3">
        <v>5</v>
      </c>
      <c r="B34" t="s">
        <v>8</v>
      </c>
      <c r="C34">
        <v>1</v>
      </c>
      <c r="D34">
        <v>0</v>
      </c>
      <c r="E34">
        <v>186.9</v>
      </c>
      <c r="F34">
        <v>186.4</v>
      </c>
      <c r="G34">
        <v>0.24095108837076396</v>
      </c>
      <c r="H34">
        <v>0.87797119697242465</v>
      </c>
      <c r="J34" s="7">
        <f t="shared" si="2"/>
        <v>187.45714285714283</v>
      </c>
      <c r="K34" s="7">
        <f t="shared" si="0"/>
        <v>186.48376085002687</v>
      </c>
      <c r="T34">
        <v>23</v>
      </c>
      <c r="U34">
        <v>42</v>
      </c>
      <c r="V34">
        <f t="shared" si="1"/>
        <v>65</v>
      </c>
      <c r="AC34" t="s">
        <v>75</v>
      </c>
    </row>
    <row r="35" spans="1:37" x14ac:dyDescent="0.2">
      <c r="A35" s="3">
        <v>5</v>
      </c>
      <c r="B35" t="s">
        <v>9</v>
      </c>
      <c r="C35">
        <v>1</v>
      </c>
      <c r="D35">
        <v>1</v>
      </c>
      <c r="E35">
        <v>186.1</v>
      </c>
      <c r="F35">
        <v>186.9</v>
      </c>
      <c r="G35">
        <v>0.87797119697242465</v>
      </c>
      <c r="H35">
        <v>-0.26457907453178109</v>
      </c>
      <c r="J35" s="7">
        <f t="shared" si="2"/>
        <v>187.21428571428572</v>
      </c>
      <c r="K35" s="7">
        <f t="shared" si="0"/>
        <v>186.81675217000537</v>
      </c>
      <c r="T35">
        <v>15</v>
      </c>
      <c r="U35">
        <v>40</v>
      </c>
      <c r="V35">
        <f t="shared" si="1"/>
        <v>55</v>
      </c>
      <c r="AC35" t="s">
        <v>43</v>
      </c>
    </row>
    <row r="36" spans="1:37" ht="17" thickBot="1" x14ac:dyDescent="0.25">
      <c r="A36" s="3">
        <v>5</v>
      </c>
      <c r="B36" t="s">
        <v>10</v>
      </c>
      <c r="C36">
        <v>0</v>
      </c>
      <c r="D36">
        <v>1</v>
      </c>
      <c r="E36">
        <v>185.9</v>
      </c>
      <c r="F36">
        <v>186.1</v>
      </c>
      <c r="G36">
        <v>-0.26457907453178109</v>
      </c>
      <c r="H36">
        <v>8.3501359874929904E-2</v>
      </c>
      <c r="J36" s="7">
        <f t="shared" si="2"/>
        <v>186.91428571428574</v>
      </c>
      <c r="K36" s="7">
        <f t="shared" si="0"/>
        <v>186.24335043400106</v>
      </c>
    </row>
    <row r="37" spans="1:37" s="11" customFormat="1" x14ac:dyDescent="0.2">
      <c r="A37" s="15">
        <v>5</v>
      </c>
      <c r="B37" s="11" t="s">
        <v>11</v>
      </c>
      <c r="C37" s="11">
        <v>0</v>
      </c>
      <c r="D37" s="11">
        <v>0</v>
      </c>
      <c r="E37" s="11">
        <v>184.3</v>
      </c>
      <c r="F37">
        <v>185.9</v>
      </c>
      <c r="G37" s="11">
        <v>8.3501359874929904E-2</v>
      </c>
      <c r="H37" s="11">
        <v>-1.3794785315233753</v>
      </c>
      <c r="J37" s="19">
        <f t="shared" si="2"/>
        <v>186.70000000000002</v>
      </c>
      <c r="K37" s="19">
        <f t="shared" ref="K37:K72" si="3">0.8*E36+0.2*K36</f>
        <v>185.96867008680022</v>
      </c>
      <c r="M37" s="12">
        <v>28.02</v>
      </c>
      <c r="O37" s="12">
        <v>35</v>
      </c>
      <c r="P37" s="12">
        <v>75</v>
      </c>
      <c r="Q37" s="12">
        <v>105</v>
      </c>
      <c r="R37" s="12">
        <v>75</v>
      </c>
      <c r="X37" s="12">
        <v>30</v>
      </c>
      <c r="Y37" s="12">
        <v>70</v>
      </c>
      <c r="Z37" s="12">
        <v>14</v>
      </c>
      <c r="AA37" s="12">
        <v>11.54</v>
      </c>
      <c r="AC37" s="26" t="s">
        <v>44</v>
      </c>
      <c r="AD37" s="26"/>
      <c r="AE37"/>
      <c r="AF37"/>
      <c r="AG37"/>
      <c r="AH37"/>
      <c r="AI37"/>
      <c r="AJ37"/>
      <c r="AK37"/>
    </row>
    <row r="38" spans="1:37" x14ac:dyDescent="0.2">
      <c r="A38">
        <v>6</v>
      </c>
      <c r="B38" t="s">
        <v>5</v>
      </c>
      <c r="C38">
        <v>1</v>
      </c>
      <c r="D38">
        <v>0</v>
      </c>
      <c r="E38">
        <v>184.8</v>
      </c>
      <c r="F38" s="13">
        <v>184.3</v>
      </c>
      <c r="G38">
        <v>-1.3794785315233753</v>
      </c>
      <c r="H38">
        <v>0.21668233729002395</v>
      </c>
      <c r="J38" s="7">
        <f t="shared" si="2"/>
        <v>186.28571428571428</v>
      </c>
      <c r="K38" s="7">
        <f t="shared" si="3"/>
        <v>184.63373401736007</v>
      </c>
      <c r="R38" t="s">
        <v>82</v>
      </c>
      <c r="T38">
        <v>15</v>
      </c>
      <c r="U38">
        <v>40</v>
      </c>
      <c r="V38">
        <f t="shared" si="1"/>
        <v>55</v>
      </c>
      <c r="AC38" t="s">
        <v>45</v>
      </c>
      <c r="AD38">
        <v>0.69640058496573476</v>
      </c>
    </row>
    <row r="39" spans="1:37" x14ac:dyDescent="0.2">
      <c r="A39">
        <v>6</v>
      </c>
      <c r="B39" t="s">
        <v>6</v>
      </c>
      <c r="C39">
        <v>1</v>
      </c>
      <c r="D39">
        <v>0</v>
      </c>
      <c r="E39">
        <v>184.6</v>
      </c>
      <c r="F39">
        <v>184.8</v>
      </c>
      <c r="G39">
        <v>0.21668233729002395</v>
      </c>
      <c r="H39">
        <v>-0.32586793421418747</v>
      </c>
      <c r="J39" s="7">
        <f t="shared" si="2"/>
        <v>185.85714285714286</v>
      </c>
      <c r="K39" s="7">
        <f t="shared" si="3"/>
        <v>184.76674680347202</v>
      </c>
      <c r="T39">
        <v>12.5</v>
      </c>
      <c r="U39">
        <v>40</v>
      </c>
      <c r="V39">
        <f t="shared" si="1"/>
        <v>52.5</v>
      </c>
      <c r="AC39" t="s">
        <v>46</v>
      </c>
      <c r="AD39">
        <v>0.48497377474061754</v>
      </c>
    </row>
    <row r="40" spans="1:37" x14ac:dyDescent="0.2">
      <c r="A40">
        <v>6</v>
      </c>
      <c r="B40" t="s">
        <v>7</v>
      </c>
      <c r="C40">
        <v>0</v>
      </c>
      <c r="D40">
        <v>0</v>
      </c>
      <c r="E40">
        <v>184.2</v>
      </c>
      <c r="F40">
        <v>184.6</v>
      </c>
      <c r="G40">
        <v>-0.32586793421418747</v>
      </c>
      <c r="H40">
        <v>-0.58884782561250404</v>
      </c>
      <c r="J40" s="7">
        <f t="shared" si="2"/>
        <v>185.57142857142853</v>
      </c>
      <c r="K40" s="7">
        <f t="shared" si="3"/>
        <v>184.63334936069441</v>
      </c>
      <c r="M40" s="4">
        <v>28</v>
      </c>
      <c r="AC40" t="s">
        <v>47</v>
      </c>
      <c r="AD40">
        <v>0.4763900043196278</v>
      </c>
    </row>
    <row r="41" spans="1:37" x14ac:dyDescent="0.2">
      <c r="A41">
        <v>6</v>
      </c>
      <c r="B41" t="s">
        <v>8</v>
      </c>
      <c r="C41">
        <v>0</v>
      </c>
      <c r="D41">
        <v>0</v>
      </c>
      <c r="E41">
        <v>186.3</v>
      </c>
      <c r="F41">
        <v>184.2</v>
      </c>
      <c r="G41">
        <v>-0.58884782561250404</v>
      </c>
      <c r="H41">
        <v>1.7851923915908685</v>
      </c>
      <c r="J41" s="7">
        <f t="shared" si="2"/>
        <v>185.25714285714284</v>
      </c>
      <c r="K41" s="7">
        <f t="shared" si="3"/>
        <v>184.28666987213887</v>
      </c>
      <c r="AC41" t="s">
        <v>48</v>
      </c>
      <c r="AD41">
        <v>0.85690199561525671</v>
      </c>
    </row>
    <row r="42" spans="1:37" ht="17" thickBot="1" x14ac:dyDescent="0.25">
      <c r="A42">
        <v>6</v>
      </c>
      <c r="B42" t="s">
        <v>9</v>
      </c>
      <c r="C42">
        <v>0</v>
      </c>
      <c r="D42">
        <v>0</v>
      </c>
      <c r="E42">
        <v>185.7</v>
      </c>
      <c r="F42">
        <v>186.3</v>
      </c>
      <c r="G42">
        <v>1.7851923915908685</v>
      </c>
      <c r="H42">
        <v>-0.25351874872677627</v>
      </c>
      <c r="J42" s="7">
        <f t="shared" ref="J42:J72" si="4">AVERAGE(E35:E41)</f>
        <v>185.17142857142855</v>
      </c>
      <c r="K42" s="7">
        <f t="shared" si="3"/>
        <v>185.8973339744278</v>
      </c>
      <c r="AC42" s="24" t="s">
        <v>49</v>
      </c>
      <c r="AD42" s="24">
        <v>62</v>
      </c>
    </row>
    <row r="43" spans="1:37" x14ac:dyDescent="0.2">
      <c r="A43">
        <v>6</v>
      </c>
      <c r="B43" t="s">
        <v>10</v>
      </c>
      <c r="C43">
        <v>1</v>
      </c>
      <c r="D43">
        <v>0</v>
      </c>
      <c r="E43">
        <v>184.9</v>
      </c>
      <c r="F43">
        <v>185.7</v>
      </c>
      <c r="G43">
        <v>-0.25351874872677627</v>
      </c>
      <c r="H43">
        <v>-0.64245842292169186</v>
      </c>
      <c r="J43" s="7">
        <f t="shared" si="4"/>
        <v>185.1142857142857</v>
      </c>
      <c r="K43" s="7">
        <f t="shared" si="3"/>
        <v>185.73946679488557</v>
      </c>
      <c r="T43">
        <v>20</v>
      </c>
      <c r="U43">
        <v>40</v>
      </c>
      <c r="V43">
        <f t="shared" si="1"/>
        <v>60</v>
      </c>
    </row>
    <row r="44" spans="1:37" s="11" customFormat="1" ht="17" thickBot="1" x14ac:dyDescent="0.25">
      <c r="A44" s="11">
        <v>6</v>
      </c>
      <c r="B44" s="11" t="s">
        <v>11</v>
      </c>
      <c r="C44" s="11">
        <v>0</v>
      </c>
      <c r="D44" s="11">
        <v>0</v>
      </c>
      <c r="E44" s="11">
        <v>184.2</v>
      </c>
      <c r="F44">
        <v>184.9</v>
      </c>
      <c r="G44" s="11">
        <v>-0.64245842292169186</v>
      </c>
      <c r="H44" s="11">
        <v>-0.79437798851500929</v>
      </c>
      <c r="J44" s="19">
        <f t="shared" si="4"/>
        <v>184.97142857142859</v>
      </c>
      <c r="K44" s="19">
        <f t="shared" si="3"/>
        <v>185.06789335897713</v>
      </c>
      <c r="M44" s="12">
        <v>28</v>
      </c>
      <c r="O44" s="12">
        <v>40</v>
      </c>
      <c r="P44" s="12">
        <v>90</v>
      </c>
      <c r="Q44" s="12">
        <v>107</v>
      </c>
      <c r="R44" s="12">
        <v>92</v>
      </c>
      <c r="X44" s="12">
        <v>29</v>
      </c>
      <c r="Y44" s="12">
        <v>68</v>
      </c>
      <c r="Z44" s="12">
        <v>16</v>
      </c>
      <c r="AA44" s="12">
        <v>11.43</v>
      </c>
      <c r="AC44" t="s">
        <v>50</v>
      </c>
      <c r="AD44"/>
      <c r="AE44"/>
      <c r="AF44"/>
      <c r="AG44"/>
      <c r="AH44"/>
      <c r="AI44"/>
      <c r="AJ44"/>
      <c r="AK44"/>
    </row>
    <row r="45" spans="1:37" x14ac:dyDescent="0.2">
      <c r="A45">
        <v>7</v>
      </c>
      <c r="B45" s="1" t="s">
        <v>5</v>
      </c>
      <c r="C45" s="1">
        <v>1</v>
      </c>
      <c r="D45">
        <v>0</v>
      </c>
      <c r="E45">
        <v>185.1</v>
      </c>
      <c r="F45" s="13">
        <v>184.2</v>
      </c>
      <c r="G45">
        <v>-0.79437798851500929</v>
      </c>
      <c r="H45">
        <v>0.58519239159085146</v>
      </c>
      <c r="J45" s="7">
        <f t="shared" si="4"/>
        <v>184.95714285714286</v>
      </c>
      <c r="K45" s="7">
        <f t="shared" si="3"/>
        <v>184.37357867179543</v>
      </c>
      <c r="T45">
        <v>15</v>
      </c>
      <c r="U45">
        <v>40</v>
      </c>
      <c r="V45">
        <f t="shared" si="1"/>
        <v>55</v>
      </c>
      <c r="AC45" s="25"/>
      <c r="AD45" s="25" t="s">
        <v>55</v>
      </c>
      <c r="AE45" s="25" t="s">
        <v>56</v>
      </c>
      <c r="AF45" s="25" t="s">
        <v>57</v>
      </c>
      <c r="AG45" s="25" t="s">
        <v>58</v>
      </c>
      <c r="AH45" s="25" t="s">
        <v>59</v>
      </c>
    </row>
    <row r="46" spans="1:37" x14ac:dyDescent="0.2">
      <c r="A46">
        <v>7</v>
      </c>
      <c r="B46" s="1" t="s">
        <v>6</v>
      </c>
      <c r="C46" s="1">
        <v>1</v>
      </c>
      <c r="D46">
        <v>1</v>
      </c>
      <c r="E46">
        <v>185.3</v>
      </c>
      <c r="F46">
        <v>185.1</v>
      </c>
      <c r="G46">
        <v>0.58519239159085146</v>
      </c>
      <c r="H46">
        <v>0.16860190288332433</v>
      </c>
      <c r="J46" s="7">
        <f t="shared" si="4"/>
        <v>184.99999999999997</v>
      </c>
      <c r="K46" s="7">
        <f t="shared" si="3"/>
        <v>184.9547157343591</v>
      </c>
      <c r="T46">
        <v>12.5</v>
      </c>
      <c r="U46">
        <v>40</v>
      </c>
      <c r="V46">
        <f t="shared" si="1"/>
        <v>52.5</v>
      </c>
      <c r="AC46" t="s">
        <v>51</v>
      </c>
      <c r="AD46">
        <v>1</v>
      </c>
      <c r="AE46">
        <v>41.486086581732081</v>
      </c>
      <c r="AF46">
        <v>41.486086581732081</v>
      </c>
      <c r="AG46">
        <v>56.4989219136991</v>
      </c>
      <c r="AH46">
        <v>3.280364627586755E-10</v>
      </c>
    </row>
    <row r="47" spans="1:37" x14ac:dyDescent="0.2">
      <c r="A47">
        <v>7</v>
      </c>
      <c r="B47" s="1" t="s">
        <v>7</v>
      </c>
      <c r="C47" s="1">
        <v>0</v>
      </c>
      <c r="D47">
        <v>1</v>
      </c>
      <c r="E47">
        <v>184.5</v>
      </c>
      <c r="F47">
        <v>185.3</v>
      </c>
      <c r="G47">
        <v>0.16860190288332433</v>
      </c>
      <c r="H47">
        <v>-0.76841820571837616</v>
      </c>
      <c r="J47" s="7">
        <f t="shared" si="4"/>
        <v>185.09999999999997</v>
      </c>
      <c r="K47" s="7">
        <f t="shared" si="3"/>
        <v>185.23094314687182</v>
      </c>
      <c r="M47" s="4">
        <v>28.05</v>
      </c>
      <c r="AC47" t="s">
        <v>52</v>
      </c>
      <c r="AD47">
        <v>60</v>
      </c>
      <c r="AE47">
        <v>44.056861805364562</v>
      </c>
      <c r="AF47">
        <v>0.73428103008940937</v>
      </c>
    </row>
    <row r="48" spans="1:37" ht="17" thickBot="1" x14ac:dyDescent="0.25">
      <c r="A48">
        <v>7</v>
      </c>
      <c r="B48" s="1" t="s">
        <v>8</v>
      </c>
      <c r="C48" s="1">
        <v>1</v>
      </c>
      <c r="D48">
        <v>0</v>
      </c>
      <c r="E48">
        <v>185.4</v>
      </c>
      <c r="F48">
        <v>184.5</v>
      </c>
      <c r="G48">
        <v>-0.76841820571837616</v>
      </c>
      <c r="H48">
        <v>0.67966222868832915</v>
      </c>
      <c r="J48" s="7">
        <f t="shared" si="4"/>
        <v>185.14285714285714</v>
      </c>
      <c r="K48" s="7">
        <f t="shared" si="3"/>
        <v>184.64618862937436</v>
      </c>
      <c r="T48">
        <v>12.5</v>
      </c>
      <c r="U48">
        <v>40</v>
      </c>
      <c r="V48">
        <f t="shared" si="1"/>
        <v>52.5</v>
      </c>
      <c r="AC48" s="24" t="s">
        <v>53</v>
      </c>
      <c r="AD48" s="24">
        <v>61</v>
      </c>
      <c r="AE48" s="24">
        <v>85.542948387096644</v>
      </c>
      <c r="AF48" s="24"/>
      <c r="AG48" s="24"/>
      <c r="AH48" s="24"/>
    </row>
    <row r="49" spans="1:37" ht="17" thickBot="1" x14ac:dyDescent="0.25">
      <c r="A49">
        <v>7</v>
      </c>
      <c r="B49" s="1" t="s">
        <v>9</v>
      </c>
      <c r="C49" s="1">
        <v>1</v>
      </c>
      <c r="D49">
        <v>0</v>
      </c>
      <c r="E49">
        <v>185.2</v>
      </c>
      <c r="F49">
        <v>185.4</v>
      </c>
      <c r="G49">
        <v>0.67966222868832915</v>
      </c>
      <c r="H49">
        <v>-0.13692826001920366</v>
      </c>
      <c r="J49" s="7">
        <f t="shared" si="4"/>
        <v>185.01428571428573</v>
      </c>
      <c r="K49" s="7">
        <f t="shared" si="3"/>
        <v>185.24923772587491</v>
      </c>
      <c r="T49">
        <v>12</v>
      </c>
      <c r="U49">
        <v>30</v>
      </c>
      <c r="V49">
        <f t="shared" si="1"/>
        <v>42</v>
      </c>
    </row>
    <row r="50" spans="1:37" x14ac:dyDescent="0.2">
      <c r="A50">
        <v>7</v>
      </c>
      <c r="B50" s="1" t="s">
        <v>10</v>
      </c>
      <c r="C50" s="1">
        <v>0</v>
      </c>
      <c r="D50">
        <v>1</v>
      </c>
      <c r="E50">
        <v>184.8</v>
      </c>
      <c r="F50">
        <v>185.2</v>
      </c>
      <c r="G50">
        <v>-0.13692826001920366</v>
      </c>
      <c r="H50">
        <v>-0.39990815141749181</v>
      </c>
      <c r="J50" s="7">
        <f t="shared" si="4"/>
        <v>184.94285714285715</v>
      </c>
      <c r="K50" s="7">
        <f t="shared" si="3"/>
        <v>185.20984754517497</v>
      </c>
      <c r="AC50" s="25"/>
      <c r="AD50" s="25" t="s">
        <v>60</v>
      </c>
      <c r="AE50" s="25" t="s">
        <v>48</v>
      </c>
      <c r="AF50" s="25" t="s">
        <v>61</v>
      </c>
      <c r="AG50" s="25" t="s">
        <v>62</v>
      </c>
      <c r="AH50" s="25" t="s">
        <v>63</v>
      </c>
      <c r="AI50" s="25" t="s">
        <v>64</v>
      </c>
      <c r="AJ50" s="25" t="s">
        <v>65</v>
      </c>
      <c r="AK50" s="25" t="s">
        <v>66</v>
      </c>
    </row>
    <row r="51" spans="1:37" s="11" customFormat="1" x14ac:dyDescent="0.2">
      <c r="A51" s="11">
        <v>7</v>
      </c>
      <c r="B51" s="16" t="s">
        <v>11</v>
      </c>
      <c r="C51" s="16">
        <v>0</v>
      </c>
      <c r="D51" s="11">
        <v>0</v>
      </c>
      <c r="E51" s="11">
        <v>184.5</v>
      </c>
      <c r="F51">
        <v>184.8</v>
      </c>
      <c r="G51" s="11">
        <v>-0.39990815141749181</v>
      </c>
      <c r="H51" s="11">
        <v>-0.42586793421418179</v>
      </c>
      <c r="J51" s="19">
        <f t="shared" si="4"/>
        <v>184.92857142857139</v>
      </c>
      <c r="K51" s="19">
        <f t="shared" si="3"/>
        <v>184.881969509035</v>
      </c>
      <c r="M51" s="12">
        <v>28.05</v>
      </c>
      <c r="O51" s="12">
        <v>45</v>
      </c>
      <c r="P51" s="12">
        <v>92</v>
      </c>
      <c r="Q51" s="12">
        <v>110</v>
      </c>
      <c r="R51" s="12">
        <v>93</v>
      </c>
      <c r="X51" s="12">
        <v>27</v>
      </c>
      <c r="Y51" s="12">
        <v>73</v>
      </c>
      <c r="Z51" s="12">
        <v>16</v>
      </c>
      <c r="AA51" s="12">
        <v>11.38</v>
      </c>
      <c r="AC51" t="s">
        <v>54</v>
      </c>
      <c r="AD51">
        <v>58.319287586266171</v>
      </c>
      <c r="AE51">
        <v>16.903773586596348</v>
      </c>
      <c r="AF51">
        <v>3.4500750549871171</v>
      </c>
      <c r="AG51">
        <v>1.031764766811252E-3</v>
      </c>
      <c r="AH51">
        <v>24.506706097175304</v>
      </c>
      <c r="AI51">
        <v>92.131869075357031</v>
      </c>
      <c r="AJ51">
        <v>24.506706097175304</v>
      </c>
      <c r="AK51">
        <v>92.131869075357031</v>
      </c>
    </row>
    <row r="52" spans="1:37" ht="17" thickBot="1" x14ac:dyDescent="0.25">
      <c r="A52">
        <v>8</v>
      </c>
      <c r="B52" s="1" t="s">
        <v>5</v>
      </c>
      <c r="C52" s="1">
        <v>1</v>
      </c>
      <c r="D52">
        <v>0</v>
      </c>
      <c r="E52">
        <v>184.3</v>
      </c>
      <c r="F52" s="13">
        <v>184.5</v>
      </c>
      <c r="G52">
        <v>-0.42586793421418179</v>
      </c>
      <c r="H52">
        <v>-0.42033777131166516</v>
      </c>
      <c r="J52" s="7">
        <f t="shared" si="4"/>
        <v>184.97142857142856</v>
      </c>
      <c r="K52" s="7">
        <f t="shared" si="3"/>
        <v>184.57639390180699</v>
      </c>
      <c r="T52">
        <v>12.5</v>
      </c>
      <c r="U52">
        <v>40</v>
      </c>
      <c r="V52">
        <f t="shared" si="1"/>
        <v>52.5</v>
      </c>
      <c r="AC52" s="24" t="s">
        <v>67</v>
      </c>
      <c r="AD52" s="24">
        <v>0.68510054300837664</v>
      </c>
      <c r="AE52" s="24">
        <v>9.1145290044128122E-2</v>
      </c>
      <c r="AF52" s="24">
        <v>7.5165764756103606</v>
      </c>
      <c r="AG52" s="24">
        <v>3.2803646275867674E-10</v>
      </c>
      <c r="AH52" s="24">
        <v>0.50278281784624901</v>
      </c>
      <c r="AI52" s="24">
        <v>0.86741826817050427</v>
      </c>
      <c r="AJ52" s="24">
        <v>0.50278281784624901</v>
      </c>
      <c r="AK52" s="24">
        <v>0.86741826817050427</v>
      </c>
    </row>
    <row r="53" spans="1:37" x14ac:dyDescent="0.2">
      <c r="A53">
        <v>8</v>
      </c>
      <c r="B53" s="1" t="s">
        <v>6</v>
      </c>
      <c r="C53" s="1">
        <v>1</v>
      </c>
      <c r="D53">
        <v>0</v>
      </c>
      <c r="E53">
        <v>184</v>
      </c>
      <c r="F53">
        <v>184.3</v>
      </c>
      <c r="G53">
        <v>-0.42033777131166516</v>
      </c>
      <c r="H53">
        <v>-0.58331766270998742</v>
      </c>
      <c r="J53" s="7">
        <f t="shared" si="4"/>
        <v>184.85714285714286</v>
      </c>
      <c r="K53" s="7">
        <f t="shared" si="3"/>
        <v>184.35527878036143</v>
      </c>
      <c r="T53">
        <v>12.5</v>
      </c>
      <c r="U53">
        <v>40</v>
      </c>
      <c r="V53">
        <f t="shared" si="1"/>
        <v>52.5</v>
      </c>
    </row>
    <row r="54" spans="1:37" x14ac:dyDescent="0.2">
      <c r="A54">
        <v>8</v>
      </c>
      <c r="B54" s="1" t="s">
        <v>7</v>
      </c>
      <c r="C54" s="1">
        <v>1</v>
      </c>
      <c r="D54">
        <v>1</v>
      </c>
      <c r="E54">
        <v>184.9</v>
      </c>
      <c r="F54">
        <v>184</v>
      </c>
      <c r="G54">
        <v>-0.58331766270998742</v>
      </c>
      <c r="H54">
        <v>0.52221250019252352</v>
      </c>
      <c r="J54" s="7">
        <f t="shared" si="4"/>
        <v>184.67142857142855</v>
      </c>
      <c r="K54" s="7">
        <f t="shared" si="3"/>
        <v>184.0710557560723</v>
      </c>
      <c r="M54" s="4">
        <v>28.11</v>
      </c>
      <c r="T54">
        <v>12</v>
      </c>
      <c r="U54">
        <v>45</v>
      </c>
      <c r="V54">
        <f t="shared" si="1"/>
        <v>57</v>
      </c>
    </row>
    <row r="55" spans="1:37" x14ac:dyDescent="0.2">
      <c r="A55">
        <v>8</v>
      </c>
      <c r="B55" s="1" t="s">
        <v>8</v>
      </c>
      <c r="C55" s="1">
        <v>1</v>
      </c>
      <c r="D55">
        <v>1</v>
      </c>
      <c r="E55">
        <v>184.3</v>
      </c>
      <c r="F55">
        <v>184.9</v>
      </c>
      <c r="G55">
        <v>0.52221250019252352</v>
      </c>
      <c r="H55">
        <v>-0.69437798851498655</v>
      </c>
      <c r="J55" s="7">
        <f t="shared" si="4"/>
        <v>184.72857142857146</v>
      </c>
      <c r="K55" s="7">
        <f t="shared" si="3"/>
        <v>184.73421115121448</v>
      </c>
      <c r="T55">
        <v>12</v>
      </c>
      <c r="U55">
        <v>30</v>
      </c>
      <c r="V55">
        <f t="shared" si="1"/>
        <v>42</v>
      </c>
    </row>
    <row r="56" spans="1:37" x14ac:dyDescent="0.2">
      <c r="A56">
        <v>8</v>
      </c>
      <c r="B56" s="1" t="s">
        <v>9</v>
      </c>
      <c r="C56" s="1">
        <v>0</v>
      </c>
      <c r="D56">
        <v>0</v>
      </c>
      <c r="E56">
        <v>183.9</v>
      </c>
      <c r="F56">
        <v>184.3</v>
      </c>
      <c r="G56">
        <v>-0.69437798851498655</v>
      </c>
      <c r="H56">
        <v>-0.68331766270998173</v>
      </c>
      <c r="J56" s="7">
        <f t="shared" si="4"/>
        <v>184.57142857142858</v>
      </c>
      <c r="K56" s="7">
        <f t="shared" si="3"/>
        <v>184.38684223024293</v>
      </c>
      <c r="AC56" t="s">
        <v>72</v>
      </c>
    </row>
    <row r="57" spans="1:37" ht="17" thickBot="1" x14ac:dyDescent="0.25">
      <c r="A57">
        <v>8</v>
      </c>
      <c r="B57" s="1" t="s">
        <v>10</v>
      </c>
      <c r="C57" s="1">
        <v>0</v>
      </c>
      <c r="D57">
        <v>1</v>
      </c>
      <c r="E57">
        <v>184.7</v>
      </c>
      <c r="F57">
        <v>183.9</v>
      </c>
      <c r="G57">
        <v>-0.68331766270998173</v>
      </c>
      <c r="H57">
        <v>0.39072255449335103</v>
      </c>
      <c r="J57" s="7">
        <f t="shared" si="4"/>
        <v>184.3857142857143</v>
      </c>
      <c r="K57" s="7">
        <f t="shared" si="3"/>
        <v>183.9973684460486</v>
      </c>
    </row>
    <row r="58" spans="1:37" s="11" customFormat="1" x14ac:dyDescent="0.2">
      <c r="A58" s="11">
        <v>8</v>
      </c>
      <c r="B58" s="16" t="s">
        <v>11</v>
      </c>
      <c r="C58" s="16">
        <v>0</v>
      </c>
      <c r="D58" s="11">
        <v>0</v>
      </c>
      <c r="E58" s="11">
        <v>184.5</v>
      </c>
      <c r="F58">
        <v>184.7</v>
      </c>
      <c r="G58" s="11">
        <v>0.39072255449335103</v>
      </c>
      <c r="H58" s="11">
        <v>-0.35735787991330881</v>
      </c>
      <c r="J58" s="19">
        <f t="shared" si="4"/>
        <v>184.37142857142859</v>
      </c>
      <c r="K58" s="19">
        <f t="shared" si="3"/>
        <v>184.55947368920971</v>
      </c>
      <c r="M58" s="12">
        <v>28.05</v>
      </c>
      <c r="O58" s="12">
        <v>45</v>
      </c>
      <c r="P58" s="12">
        <v>95</v>
      </c>
      <c r="Q58" s="12">
        <v>115</v>
      </c>
      <c r="R58" s="12">
        <v>95</v>
      </c>
      <c r="X58" s="12">
        <v>31</v>
      </c>
      <c r="Y58" s="12">
        <v>76</v>
      </c>
      <c r="Z58" s="12">
        <v>17</v>
      </c>
      <c r="AA58" s="12">
        <v>11.15</v>
      </c>
      <c r="AC58" s="25" t="s">
        <v>73</v>
      </c>
      <c r="AD58" s="25" t="s">
        <v>74</v>
      </c>
      <c r="AE58" s="25" t="s">
        <v>75</v>
      </c>
      <c r="AF58"/>
      <c r="AG58"/>
      <c r="AH58"/>
      <c r="AI58"/>
      <c r="AJ58"/>
      <c r="AK58"/>
    </row>
    <row r="59" spans="1:37" x14ac:dyDescent="0.2">
      <c r="A59">
        <v>9</v>
      </c>
      <c r="B59" s="1" t="s">
        <v>5</v>
      </c>
      <c r="C59" s="1">
        <v>1</v>
      </c>
      <c r="D59">
        <v>0</v>
      </c>
      <c r="E59">
        <v>183.9</v>
      </c>
      <c r="F59" s="13">
        <v>184.5</v>
      </c>
      <c r="G59">
        <v>-0.35735787991330881</v>
      </c>
      <c r="H59">
        <v>-0.82033777131167085</v>
      </c>
      <c r="J59" s="7">
        <f t="shared" si="4"/>
        <v>184.37142857142857</v>
      </c>
      <c r="K59" s="7">
        <f t="shared" si="3"/>
        <v>184.51189473784194</v>
      </c>
      <c r="T59">
        <v>11.5</v>
      </c>
      <c r="U59">
        <v>40</v>
      </c>
      <c r="V59">
        <f t="shared" si="1"/>
        <v>51.5</v>
      </c>
      <c r="AC59">
        <v>1</v>
      </c>
      <c r="AD59">
        <v>187.25520978044264</v>
      </c>
      <c r="AE59">
        <v>-0.85520978044263529</v>
      </c>
    </row>
    <row r="60" spans="1:37" x14ac:dyDescent="0.2">
      <c r="A60">
        <v>9</v>
      </c>
      <c r="B60" s="1" t="s">
        <v>6</v>
      </c>
      <c r="C60" s="1">
        <v>1</v>
      </c>
      <c r="D60">
        <v>0</v>
      </c>
      <c r="E60">
        <v>184.1</v>
      </c>
      <c r="F60">
        <v>183.9</v>
      </c>
      <c r="G60">
        <v>-0.82033777131167085</v>
      </c>
      <c r="H60">
        <v>-0.20927744550664329</v>
      </c>
      <c r="J60" s="7">
        <f t="shared" si="4"/>
        <v>184.31428571428572</v>
      </c>
      <c r="K60" s="7">
        <f t="shared" si="3"/>
        <v>184.0223789475684</v>
      </c>
      <c r="T60">
        <v>11.5</v>
      </c>
      <c r="U60">
        <v>40</v>
      </c>
      <c r="V60">
        <f t="shared" ref="V60:V63" si="5">SUM(T60:U60)</f>
        <v>51.5</v>
      </c>
      <c r="AC60">
        <v>2</v>
      </c>
      <c r="AD60">
        <v>186.02202880302758</v>
      </c>
      <c r="AE60">
        <v>0.97797119697241897</v>
      </c>
    </row>
    <row r="61" spans="1:37" x14ac:dyDescent="0.2">
      <c r="A61">
        <v>9</v>
      </c>
      <c r="B61" s="1" t="s">
        <v>7</v>
      </c>
      <c r="C61" s="1">
        <v>0</v>
      </c>
      <c r="D61">
        <v>0</v>
      </c>
      <c r="E61">
        <v>184.3</v>
      </c>
      <c r="F61">
        <v>184.1</v>
      </c>
      <c r="G61">
        <v>-0.20927744550664329</v>
      </c>
      <c r="H61">
        <v>-0.14629755410828693</v>
      </c>
      <c r="J61" s="7">
        <f t="shared" si="4"/>
        <v>184.32857142857142</v>
      </c>
      <c r="K61" s="7">
        <f t="shared" si="3"/>
        <v>184.08447578951368</v>
      </c>
      <c r="M61" s="4">
        <v>28.02</v>
      </c>
      <c r="AC61">
        <v>3</v>
      </c>
      <c r="AD61">
        <v>186.43308912883259</v>
      </c>
      <c r="AE61">
        <v>-3.3089128832585857E-2</v>
      </c>
    </row>
    <row r="62" spans="1:37" x14ac:dyDescent="0.2">
      <c r="A62">
        <v>9</v>
      </c>
      <c r="B62" s="1" t="s">
        <v>8</v>
      </c>
      <c r="C62" s="1">
        <v>1</v>
      </c>
      <c r="D62">
        <v>0</v>
      </c>
      <c r="E62">
        <v>183.9</v>
      </c>
      <c r="F62">
        <v>184.3</v>
      </c>
      <c r="G62">
        <v>-0.14629755410828693</v>
      </c>
      <c r="H62">
        <v>-0.68331766270998173</v>
      </c>
      <c r="J62" s="7">
        <f t="shared" si="4"/>
        <v>184.24285714285716</v>
      </c>
      <c r="K62" s="7">
        <f t="shared" si="3"/>
        <v>184.25689515790276</v>
      </c>
      <c r="T62">
        <v>10</v>
      </c>
      <c r="U62">
        <v>40</v>
      </c>
      <c r="V62">
        <f t="shared" si="5"/>
        <v>50</v>
      </c>
      <c r="AC62">
        <v>4</v>
      </c>
      <c r="AD62">
        <v>186.02202880302758</v>
      </c>
      <c r="AE62">
        <v>-0.12202880302757535</v>
      </c>
    </row>
    <row r="63" spans="1:37" x14ac:dyDescent="0.2">
      <c r="A63">
        <v>9</v>
      </c>
      <c r="B63" s="1" t="s">
        <v>9</v>
      </c>
      <c r="C63" s="1">
        <v>1</v>
      </c>
      <c r="D63">
        <v>1</v>
      </c>
      <c r="E63">
        <v>184.2</v>
      </c>
      <c r="F63">
        <v>183.9</v>
      </c>
      <c r="G63">
        <v>-0.68331766270998173</v>
      </c>
      <c r="H63">
        <v>-0.10927744550664897</v>
      </c>
      <c r="J63" s="7">
        <f t="shared" si="4"/>
        <v>184.18571428571431</v>
      </c>
      <c r="K63" s="7">
        <f t="shared" si="3"/>
        <v>183.97137903158057</v>
      </c>
      <c r="T63">
        <v>10</v>
      </c>
      <c r="U63">
        <v>30</v>
      </c>
      <c r="V63">
        <f t="shared" si="5"/>
        <v>40</v>
      </c>
      <c r="AC63">
        <v>5</v>
      </c>
      <c r="AD63">
        <v>185.67947853152339</v>
      </c>
      <c r="AE63">
        <v>0.92052146847660765</v>
      </c>
    </row>
    <row r="64" spans="1:37" x14ac:dyDescent="0.2">
      <c r="A64">
        <v>9</v>
      </c>
      <c r="B64" s="1" t="s">
        <v>10</v>
      </c>
      <c r="C64" s="1">
        <v>0</v>
      </c>
      <c r="D64">
        <v>1</v>
      </c>
      <c r="E64">
        <v>183.6</v>
      </c>
      <c r="F64">
        <v>184.2</v>
      </c>
      <c r="G64">
        <v>-0.10927744550664897</v>
      </c>
      <c r="H64">
        <v>-0.91480760840914854</v>
      </c>
      <c r="J64" s="7">
        <f t="shared" si="4"/>
        <v>184.22857142857146</v>
      </c>
      <c r="K64" s="7">
        <f t="shared" si="3"/>
        <v>184.15427580631609</v>
      </c>
      <c r="AC64">
        <v>6</v>
      </c>
      <c r="AD64">
        <v>186.15904891162924</v>
      </c>
      <c r="AE64">
        <v>-1.3590489116292304</v>
      </c>
    </row>
    <row r="65" spans="1:37" s="11" customFormat="1" x14ac:dyDescent="0.2">
      <c r="A65" s="11">
        <v>9</v>
      </c>
      <c r="B65" s="16" t="s">
        <v>11</v>
      </c>
      <c r="C65" s="16">
        <v>0</v>
      </c>
      <c r="D65" s="11">
        <v>0</v>
      </c>
      <c r="E65" s="11">
        <v>183.2</v>
      </c>
      <c r="F65">
        <v>183.6</v>
      </c>
      <c r="G65">
        <v>-0.91480760840914854</v>
      </c>
      <c r="H65" s="11">
        <v>-0.9037472826041153</v>
      </c>
      <c r="J65" s="19">
        <f t="shared" si="4"/>
        <v>184.07142857142853</v>
      </c>
      <c r="K65" s="19">
        <f t="shared" si="3"/>
        <v>183.71085516126323</v>
      </c>
      <c r="M65" s="12">
        <v>27.9</v>
      </c>
      <c r="O65" s="12">
        <v>48</v>
      </c>
      <c r="P65" s="12">
        <v>97</v>
      </c>
      <c r="Q65" s="12">
        <v>117</v>
      </c>
      <c r="R65" s="12">
        <v>100</v>
      </c>
      <c r="X65" s="12">
        <v>32</v>
      </c>
      <c r="Y65" s="12">
        <v>81</v>
      </c>
      <c r="Z65" s="12">
        <v>21</v>
      </c>
      <c r="AA65" s="12">
        <v>10.54</v>
      </c>
      <c r="AC65">
        <v>7</v>
      </c>
      <c r="AD65">
        <v>184.92586793421418</v>
      </c>
      <c r="AE65">
        <v>0.67413206578581253</v>
      </c>
      <c r="AF65"/>
      <c r="AG65"/>
      <c r="AH65"/>
      <c r="AI65"/>
      <c r="AJ65"/>
      <c r="AK65"/>
    </row>
    <row r="66" spans="1:37" x14ac:dyDescent="0.2">
      <c r="A66" s="17" t="s">
        <v>38</v>
      </c>
      <c r="B66" s="1" t="s">
        <v>5</v>
      </c>
      <c r="F66" s="13"/>
      <c r="G66" s="13"/>
      <c r="H66" s="17" t="s">
        <v>38</v>
      </c>
      <c r="I66" s="1" t="s">
        <v>5</v>
      </c>
      <c r="J66" s="7">
        <f t="shared" si="4"/>
        <v>183.88571428571427</v>
      </c>
      <c r="K66" s="7">
        <f t="shared" si="3"/>
        <v>183.30217103225266</v>
      </c>
      <c r="AC66">
        <v>8</v>
      </c>
      <c r="AD66">
        <v>185.47394836862088</v>
      </c>
      <c r="AE66">
        <v>0.42605163137912427</v>
      </c>
    </row>
    <row r="67" spans="1:37" x14ac:dyDescent="0.2">
      <c r="A67" s="17"/>
      <c r="B67" s="1" t="s">
        <v>6</v>
      </c>
      <c r="H67" s="17"/>
      <c r="I67" s="1" t="s">
        <v>6</v>
      </c>
      <c r="J67" s="7">
        <f t="shared" si="4"/>
        <v>183.88333333333333</v>
      </c>
      <c r="K67" s="7">
        <f t="shared" si="3"/>
        <v>36.660434206450532</v>
      </c>
      <c r="AC67">
        <v>9</v>
      </c>
      <c r="AD67">
        <v>185.67947853152339</v>
      </c>
      <c r="AE67">
        <v>1.520521468476602</v>
      </c>
    </row>
    <row r="68" spans="1:37" x14ac:dyDescent="0.2">
      <c r="A68" s="17"/>
      <c r="B68" s="1" t="s">
        <v>7</v>
      </c>
      <c r="H68" s="17"/>
      <c r="I68" s="1" t="s">
        <v>7</v>
      </c>
      <c r="J68" s="7">
        <f t="shared" si="4"/>
        <v>183.84</v>
      </c>
      <c r="K68" s="7">
        <f t="shared" si="3"/>
        <v>7.3320868412901063</v>
      </c>
      <c r="AC68">
        <v>10</v>
      </c>
      <c r="AD68">
        <v>186.57010923743428</v>
      </c>
      <c r="AE68">
        <v>-2.2701092374342693</v>
      </c>
    </row>
    <row r="69" spans="1:37" x14ac:dyDescent="0.2">
      <c r="A69" s="17"/>
      <c r="B69" s="1" t="s">
        <v>8</v>
      </c>
      <c r="H69" s="17"/>
      <c r="I69" s="1" t="s">
        <v>8</v>
      </c>
      <c r="J69" s="7">
        <f t="shared" si="4"/>
        <v>183.72500000000002</v>
      </c>
      <c r="K69" s="7">
        <f t="shared" si="3"/>
        <v>1.4664173682580213</v>
      </c>
      <c r="AC69">
        <v>11</v>
      </c>
      <c r="AD69">
        <v>184.58331766270999</v>
      </c>
      <c r="AE69">
        <v>0.31668233729001827</v>
      </c>
    </row>
    <row r="70" spans="1:37" x14ac:dyDescent="0.2">
      <c r="A70" s="17"/>
      <c r="B70" s="1" t="s">
        <v>9</v>
      </c>
      <c r="H70" s="17"/>
      <c r="I70" s="1" t="s">
        <v>9</v>
      </c>
      <c r="J70" s="7">
        <f t="shared" si="4"/>
        <v>183.66666666666666</v>
      </c>
      <c r="K70" s="7">
        <f t="shared" si="3"/>
        <v>0.29328347365160429</v>
      </c>
      <c r="AC70">
        <v>12</v>
      </c>
      <c r="AD70">
        <v>184.994377988515</v>
      </c>
      <c r="AE70">
        <v>0.60562201148499639</v>
      </c>
    </row>
    <row r="71" spans="1:37" x14ac:dyDescent="0.2">
      <c r="A71" s="17"/>
      <c r="B71" s="1" t="s">
        <v>10</v>
      </c>
      <c r="H71" s="17"/>
      <c r="I71" s="1" t="s">
        <v>10</v>
      </c>
      <c r="J71" s="7">
        <f t="shared" si="4"/>
        <v>183.39999999999998</v>
      </c>
      <c r="K71" s="7">
        <f t="shared" si="3"/>
        <v>5.8656694730320862E-2</v>
      </c>
      <c r="AC71">
        <v>13</v>
      </c>
      <c r="AD71">
        <v>185.47394836862088</v>
      </c>
      <c r="AE71">
        <v>0.62605163137911291</v>
      </c>
    </row>
    <row r="72" spans="1:37" s="11" customFormat="1" x14ac:dyDescent="0.2">
      <c r="A72" s="18"/>
      <c r="B72" s="16" t="s">
        <v>11</v>
      </c>
      <c r="H72" s="18"/>
      <c r="I72" s="16" t="s">
        <v>11</v>
      </c>
      <c r="J72" s="19">
        <f t="shared" si="4"/>
        <v>183.2</v>
      </c>
      <c r="K72" s="19">
        <f t="shared" si="3"/>
        <v>1.1731338946064172E-2</v>
      </c>
      <c r="AC72">
        <v>14</v>
      </c>
      <c r="AD72">
        <v>185.81649864012508</v>
      </c>
      <c r="AE72">
        <v>-0.61649864012508715</v>
      </c>
      <c r="AF72"/>
      <c r="AG72"/>
      <c r="AH72"/>
      <c r="AI72"/>
      <c r="AJ72"/>
      <c r="AK72"/>
    </row>
    <row r="73" spans="1:37" x14ac:dyDescent="0.2">
      <c r="A73" t="s">
        <v>70</v>
      </c>
      <c r="J73" s="30">
        <f>AVERAGE(J66:J72)</f>
        <v>183.65724489795917</v>
      </c>
      <c r="AC73">
        <v>15</v>
      </c>
      <c r="AD73">
        <v>185.1999081514175</v>
      </c>
      <c r="AE73">
        <v>0.60009184858250819</v>
      </c>
    </row>
    <row r="74" spans="1:37" x14ac:dyDescent="0.2">
      <c r="AC74">
        <v>16</v>
      </c>
      <c r="AD74">
        <v>185.61096847722257</v>
      </c>
      <c r="AE74">
        <v>1.0890315227774181</v>
      </c>
    </row>
    <row r="75" spans="1:37" x14ac:dyDescent="0.2">
      <c r="AC75">
        <v>17</v>
      </c>
      <c r="AD75">
        <v>186.22755896593009</v>
      </c>
      <c r="AE75">
        <v>-0.62755896593009197</v>
      </c>
    </row>
    <row r="76" spans="1:37" x14ac:dyDescent="0.2">
      <c r="AC76">
        <v>18</v>
      </c>
      <c r="AD76">
        <v>185.47394836862088</v>
      </c>
      <c r="AE76">
        <v>-0.57394836862087573</v>
      </c>
    </row>
    <row r="77" spans="1:37" x14ac:dyDescent="0.2">
      <c r="AC77">
        <v>19</v>
      </c>
      <c r="AD77">
        <v>184.994377988515</v>
      </c>
      <c r="AE77">
        <v>-0.69437798851498655</v>
      </c>
    </row>
    <row r="78" spans="1:37" x14ac:dyDescent="0.2">
      <c r="AC78">
        <v>20</v>
      </c>
      <c r="AD78">
        <v>184.58331766270999</v>
      </c>
      <c r="AE78">
        <v>0.5166823372900069</v>
      </c>
    </row>
    <row r="79" spans="1:37" x14ac:dyDescent="0.2">
      <c r="AC79">
        <v>21</v>
      </c>
      <c r="AD79">
        <v>185.13139809711669</v>
      </c>
      <c r="AE79">
        <v>0.28860190288330045</v>
      </c>
    </row>
    <row r="80" spans="1:37" x14ac:dyDescent="0.2">
      <c r="AC80">
        <v>22</v>
      </c>
      <c r="AD80">
        <v>185.35063027087938</v>
      </c>
      <c r="AE80">
        <v>6.9369729120609236E-2</v>
      </c>
    </row>
    <row r="81" spans="29:31" x14ac:dyDescent="0.2">
      <c r="AC81">
        <v>23</v>
      </c>
      <c r="AD81">
        <v>185.35063027087938</v>
      </c>
      <c r="AE81">
        <v>6.9369729120609236E-2</v>
      </c>
    </row>
    <row r="82" spans="29:31" x14ac:dyDescent="0.2">
      <c r="AC82">
        <v>24</v>
      </c>
      <c r="AD82">
        <v>185.35063027087938</v>
      </c>
      <c r="AE82">
        <v>3.2493697291206161</v>
      </c>
    </row>
    <row r="83" spans="29:31" x14ac:dyDescent="0.2">
      <c r="AC83">
        <v>25</v>
      </c>
      <c r="AD83">
        <v>187.52924999764599</v>
      </c>
      <c r="AE83">
        <v>0.67075000235399784</v>
      </c>
    </row>
    <row r="84" spans="29:31" x14ac:dyDescent="0.2">
      <c r="AC84">
        <v>26</v>
      </c>
      <c r="AD84">
        <v>187.25520978044264</v>
      </c>
      <c r="AE84">
        <v>0.14479021955736471</v>
      </c>
    </row>
    <row r="85" spans="29:31" x14ac:dyDescent="0.2">
      <c r="AC85">
        <v>27</v>
      </c>
      <c r="AD85">
        <v>186.70712934603597</v>
      </c>
      <c r="AE85">
        <v>0.49287065396401886</v>
      </c>
    </row>
    <row r="86" spans="29:31" x14ac:dyDescent="0.2">
      <c r="AC86">
        <v>28</v>
      </c>
      <c r="AD86">
        <v>186.57010923743428</v>
      </c>
      <c r="AE86">
        <v>1.2298907625657307</v>
      </c>
    </row>
    <row r="87" spans="29:31" x14ac:dyDescent="0.2">
      <c r="AC87">
        <v>29</v>
      </c>
      <c r="AD87">
        <v>186.98116956323932</v>
      </c>
      <c r="AE87">
        <v>-0.38116956323932527</v>
      </c>
    </row>
    <row r="88" spans="29:31" x14ac:dyDescent="0.2">
      <c r="AC88">
        <v>30</v>
      </c>
      <c r="AD88">
        <v>186.15904891162924</v>
      </c>
      <c r="AE88">
        <v>0.24095108837076396</v>
      </c>
    </row>
    <row r="89" spans="29:31" x14ac:dyDescent="0.2">
      <c r="AC89">
        <v>31</v>
      </c>
      <c r="AD89">
        <v>186.02202880302758</v>
      </c>
      <c r="AE89">
        <v>0.87797119697242465</v>
      </c>
    </row>
    <row r="90" spans="29:31" x14ac:dyDescent="0.2">
      <c r="AC90">
        <v>32</v>
      </c>
      <c r="AD90">
        <v>186.36457907453178</v>
      </c>
      <c r="AE90">
        <v>-0.26457907453178109</v>
      </c>
    </row>
    <row r="91" spans="29:31" x14ac:dyDescent="0.2">
      <c r="AC91">
        <v>33</v>
      </c>
      <c r="AD91">
        <v>185.81649864012508</v>
      </c>
      <c r="AE91">
        <v>8.3501359874929904E-2</v>
      </c>
    </row>
    <row r="92" spans="29:31" x14ac:dyDescent="0.2">
      <c r="AC92">
        <v>34</v>
      </c>
      <c r="AD92">
        <v>185.67947853152339</v>
      </c>
      <c r="AE92">
        <v>-1.3794785315233753</v>
      </c>
    </row>
    <row r="93" spans="29:31" x14ac:dyDescent="0.2">
      <c r="AC93">
        <v>35</v>
      </c>
      <c r="AD93">
        <v>184.58331766270999</v>
      </c>
      <c r="AE93">
        <v>0.21668233729002395</v>
      </c>
    </row>
    <row r="94" spans="29:31" x14ac:dyDescent="0.2">
      <c r="AC94">
        <v>36</v>
      </c>
      <c r="AD94">
        <v>184.92586793421418</v>
      </c>
      <c r="AE94">
        <v>-0.32586793421418747</v>
      </c>
    </row>
    <row r="95" spans="29:31" x14ac:dyDescent="0.2">
      <c r="AC95">
        <v>37</v>
      </c>
      <c r="AD95">
        <v>184.78884782561249</v>
      </c>
      <c r="AE95">
        <v>-0.58884782561250404</v>
      </c>
    </row>
    <row r="96" spans="29:31" x14ac:dyDescent="0.2">
      <c r="AC96">
        <v>38</v>
      </c>
      <c r="AD96">
        <v>184.51480760840914</v>
      </c>
      <c r="AE96">
        <v>1.7851923915908685</v>
      </c>
    </row>
    <row r="97" spans="29:31" x14ac:dyDescent="0.2">
      <c r="AC97">
        <v>39</v>
      </c>
      <c r="AD97">
        <v>185.95351874872676</v>
      </c>
      <c r="AE97">
        <v>-0.25351874872677627</v>
      </c>
    </row>
    <row r="98" spans="29:31" x14ac:dyDescent="0.2">
      <c r="AC98">
        <v>40</v>
      </c>
      <c r="AD98">
        <v>185.5424584229217</v>
      </c>
      <c r="AE98">
        <v>-0.64245842292169186</v>
      </c>
    </row>
    <row r="99" spans="29:31" x14ac:dyDescent="0.2">
      <c r="AC99">
        <v>41</v>
      </c>
      <c r="AD99">
        <v>184.994377988515</v>
      </c>
      <c r="AE99">
        <v>-0.79437798851500929</v>
      </c>
    </row>
    <row r="100" spans="29:31" x14ac:dyDescent="0.2">
      <c r="AC100">
        <v>42</v>
      </c>
      <c r="AD100">
        <v>184.51480760840914</v>
      </c>
      <c r="AE100">
        <v>0.58519239159085146</v>
      </c>
    </row>
    <row r="101" spans="29:31" x14ac:dyDescent="0.2">
      <c r="AC101">
        <v>43</v>
      </c>
      <c r="AD101">
        <v>185.13139809711669</v>
      </c>
      <c r="AE101">
        <v>0.16860190288332433</v>
      </c>
    </row>
    <row r="102" spans="29:31" x14ac:dyDescent="0.2">
      <c r="AC102">
        <v>44</v>
      </c>
      <c r="AD102">
        <v>185.26841820571838</v>
      </c>
      <c r="AE102">
        <v>-0.76841820571837616</v>
      </c>
    </row>
    <row r="103" spans="29:31" x14ac:dyDescent="0.2">
      <c r="AC103">
        <v>45</v>
      </c>
      <c r="AD103">
        <v>184.72033777131168</v>
      </c>
      <c r="AE103">
        <v>0.67966222868832915</v>
      </c>
    </row>
    <row r="104" spans="29:31" x14ac:dyDescent="0.2">
      <c r="AC104">
        <v>46</v>
      </c>
      <c r="AD104">
        <v>185.33692826001919</v>
      </c>
      <c r="AE104">
        <v>-0.13692826001920366</v>
      </c>
    </row>
    <row r="105" spans="29:31" x14ac:dyDescent="0.2">
      <c r="AC105">
        <v>47</v>
      </c>
      <c r="AD105">
        <v>185.1999081514175</v>
      </c>
      <c r="AE105">
        <v>-0.39990815141749181</v>
      </c>
    </row>
    <row r="106" spans="29:31" x14ac:dyDescent="0.2">
      <c r="AC106">
        <v>48</v>
      </c>
      <c r="AD106">
        <v>184.92586793421418</v>
      </c>
      <c r="AE106">
        <v>-0.42586793421418179</v>
      </c>
    </row>
    <row r="107" spans="29:31" x14ac:dyDescent="0.2">
      <c r="AC107">
        <v>49</v>
      </c>
      <c r="AD107">
        <v>184.72033777131168</v>
      </c>
      <c r="AE107">
        <v>-0.42033777131166516</v>
      </c>
    </row>
    <row r="108" spans="29:31" x14ac:dyDescent="0.2">
      <c r="AC108">
        <v>50</v>
      </c>
      <c r="AD108">
        <v>184.58331766270999</v>
      </c>
      <c r="AE108">
        <v>-0.58331766270998742</v>
      </c>
    </row>
    <row r="109" spans="29:31" x14ac:dyDescent="0.2">
      <c r="AC109">
        <v>51</v>
      </c>
      <c r="AD109">
        <v>184.37778749980748</v>
      </c>
      <c r="AE109">
        <v>0.52221250019252352</v>
      </c>
    </row>
    <row r="110" spans="29:31" x14ac:dyDescent="0.2">
      <c r="AC110">
        <v>52</v>
      </c>
      <c r="AD110">
        <v>184.994377988515</v>
      </c>
      <c r="AE110">
        <v>-0.69437798851498655</v>
      </c>
    </row>
    <row r="111" spans="29:31" x14ac:dyDescent="0.2">
      <c r="AC111">
        <v>53</v>
      </c>
      <c r="AD111">
        <v>184.58331766270999</v>
      </c>
      <c r="AE111">
        <v>-0.68331766270998173</v>
      </c>
    </row>
    <row r="112" spans="29:31" x14ac:dyDescent="0.2">
      <c r="AC112">
        <v>54</v>
      </c>
      <c r="AD112">
        <v>184.30927744550664</v>
      </c>
      <c r="AE112">
        <v>0.39072255449335103</v>
      </c>
    </row>
    <row r="113" spans="29:31" x14ac:dyDescent="0.2">
      <c r="AC113">
        <v>55</v>
      </c>
      <c r="AD113">
        <v>184.85735787991331</v>
      </c>
      <c r="AE113">
        <v>-0.35735787991330881</v>
      </c>
    </row>
    <row r="114" spans="29:31" x14ac:dyDescent="0.2">
      <c r="AC114">
        <v>56</v>
      </c>
      <c r="AD114">
        <v>184.72033777131168</v>
      </c>
      <c r="AE114">
        <v>-0.82033777131167085</v>
      </c>
    </row>
    <row r="115" spans="29:31" x14ac:dyDescent="0.2">
      <c r="AC115">
        <v>57</v>
      </c>
      <c r="AD115">
        <v>184.30927744550664</v>
      </c>
      <c r="AE115">
        <v>-0.20927744550664329</v>
      </c>
    </row>
    <row r="116" spans="29:31" x14ac:dyDescent="0.2">
      <c r="AC116">
        <v>58</v>
      </c>
      <c r="AD116">
        <v>184.4462975541083</v>
      </c>
      <c r="AE116">
        <v>-0.14629755410828693</v>
      </c>
    </row>
    <row r="117" spans="29:31" x14ac:dyDescent="0.2">
      <c r="AC117">
        <v>59</v>
      </c>
      <c r="AD117">
        <v>184.58331766270999</v>
      </c>
      <c r="AE117">
        <v>-0.68331766270998173</v>
      </c>
    </row>
    <row r="118" spans="29:31" x14ac:dyDescent="0.2">
      <c r="AC118">
        <v>60</v>
      </c>
      <c r="AD118">
        <v>184.30927744550664</v>
      </c>
      <c r="AE118">
        <v>-0.10927744550664897</v>
      </c>
    </row>
    <row r="119" spans="29:31" x14ac:dyDescent="0.2">
      <c r="AC119">
        <v>61</v>
      </c>
      <c r="AD119">
        <v>184.51480760840914</v>
      </c>
      <c r="AE119">
        <v>-0.91480760840914854</v>
      </c>
    </row>
    <row r="120" spans="29:31" ht="17" thickBot="1" x14ac:dyDescent="0.25">
      <c r="AC120" s="24">
        <v>62</v>
      </c>
      <c r="AD120" s="24">
        <v>184.1037472826041</v>
      </c>
      <c r="AE120" s="24">
        <v>-0.9037472826041153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244B-187F-874B-9737-08B6CF7DFED3}">
  <dimension ref="A1:P73"/>
  <sheetViews>
    <sheetView workbookViewId="0">
      <selection sqref="A1:P3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30</v>
      </c>
      <c r="D1" t="s">
        <v>27</v>
      </c>
      <c r="E1" t="s">
        <v>26</v>
      </c>
      <c r="F1" t="s">
        <v>28</v>
      </c>
      <c r="G1" t="s">
        <v>15</v>
      </c>
      <c r="H1" t="s">
        <v>16</v>
      </c>
      <c r="I1" t="s">
        <v>18</v>
      </c>
      <c r="J1" t="s">
        <v>17</v>
      </c>
      <c r="L1" t="s">
        <v>0</v>
      </c>
      <c r="M1" t="s">
        <v>1</v>
      </c>
      <c r="N1" t="s">
        <v>13</v>
      </c>
      <c r="O1" t="s">
        <v>14</v>
      </c>
      <c r="P1" t="s">
        <v>20</v>
      </c>
    </row>
    <row r="3" spans="1:16" x14ac:dyDescent="0.2">
      <c r="A3">
        <v>1</v>
      </c>
      <c r="B3" t="s">
        <v>11</v>
      </c>
      <c r="C3">
        <v>40</v>
      </c>
      <c r="D3">
        <v>75</v>
      </c>
      <c r="E3">
        <v>110</v>
      </c>
      <c r="F3">
        <v>85</v>
      </c>
      <c r="G3">
        <v>22</v>
      </c>
      <c r="H3">
        <v>65</v>
      </c>
      <c r="I3">
        <v>13</v>
      </c>
      <c r="J3">
        <v>12.52</v>
      </c>
      <c r="L3">
        <v>1</v>
      </c>
      <c r="M3" t="s">
        <v>5</v>
      </c>
      <c r="N3">
        <v>18</v>
      </c>
      <c r="O3">
        <v>43</v>
      </c>
      <c r="P3">
        <f t="shared" ref="P3:P33" si="0">SUM(N3:O3)</f>
        <v>61</v>
      </c>
    </row>
    <row r="4" spans="1:16" x14ac:dyDescent="0.2">
      <c r="A4">
        <v>2</v>
      </c>
      <c r="B4" t="s">
        <v>11</v>
      </c>
      <c r="C4">
        <v>40</v>
      </c>
      <c r="D4">
        <v>80</v>
      </c>
      <c r="E4">
        <v>112</v>
      </c>
      <c r="F4">
        <v>90</v>
      </c>
      <c r="G4">
        <v>26</v>
      </c>
      <c r="H4">
        <v>68</v>
      </c>
      <c r="I4">
        <v>11</v>
      </c>
      <c r="J4">
        <v>12.38</v>
      </c>
      <c r="L4">
        <v>1</v>
      </c>
      <c r="M4" t="s">
        <v>7</v>
      </c>
      <c r="N4">
        <v>15</v>
      </c>
      <c r="O4">
        <v>40</v>
      </c>
      <c r="P4">
        <f t="shared" si="0"/>
        <v>55</v>
      </c>
    </row>
    <row r="5" spans="1:16" x14ac:dyDescent="0.2">
      <c r="A5">
        <v>3</v>
      </c>
      <c r="B5" t="s">
        <v>11</v>
      </c>
      <c r="C5">
        <v>45</v>
      </c>
      <c r="D5">
        <v>82</v>
      </c>
      <c r="E5">
        <v>112</v>
      </c>
      <c r="F5">
        <v>90</v>
      </c>
      <c r="G5">
        <v>24</v>
      </c>
      <c r="H5">
        <v>71</v>
      </c>
      <c r="I5">
        <v>14</v>
      </c>
      <c r="J5">
        <v>12.25</v>
      </c>
      <c r="L5">
        <v>1</v>
      </c>
      <c r="M5" t="s">
        <v>9</v>
      </c>
      <c r="N5">
        <v>20</v>
      </c>
      <c r="O5">
        <v>33</v>
      </c>
      <c r="P5">
        <f t="shared" si="0"/>
        <v>53</v>
      </c>
    </row>
    <row r="6" spans="1:16" x14ac:dyDescent="0.2">
      <c r="A6">
        <v>4</v>
      </c>
      <c r="B6" t="s">
        <v>11</v>
      </c>
      <c r="C6">
        <v>30</v>
      </c>
      <c r="D6">
        <v>65</v>
      </c>
      <c r="E6">
        <v>90</v>
      </c>
      <c r="F6">
        <v>70</v>
      </c>
      <c r="G6">
        <v>18</v>
      </c>
      <c r="H6">
        <v>62</v>
      </c>
      <c r="I6">
        <v>12</v>
      </c>
      <c r="J6">
        <v>13.39</v>
      </c>
      <c r="L6">
        <v>2</v>
      </c>
      <c r="M6" t="s">
        <v>5</v>
      </c>
      <c r="N6">
        <v>13</v>
      </c>
      <c r="O6">
        <v>47</v>
      </c>
      <c r="P6">
        <f t="shared" si="0"/>
        <v>60</v>
      </c>
    </row>
    <row r="7" spans="1:16" x14ac:dyDescent="0.2">
      <c r="A7">
        <v>5</v>
      </c>
      <c r="B7" t="s">
        <v>11</v>
      </c>
      <c r="C7">
        <v>35</v>
      </c>
      <c r="D7">
        <v>75</v>
      </c>
      <c r="E7">
        <v>105</v>
      </c>
      <c r="F7">
        <v>75</v>
      </c>
      <c r="G7">
        <v>30</v>
      </c>
      <c r="H7">
        <v>70</v>
      </c>
      <c r="I7">
        <v>14</v>
      </c>
      <c r="J7">
        <v>11.54</v>
      </c>
      <c r="L7">
        <v>2</v>
      </c>
      <c r="M7" t="s">
        <v>6</v>
      </c>
      <c r="N7">
        <v>22</v>
      </c>
      <c r="O7">
        <v>33</v>
      </c>
      <c r="P7">
        <f t="shared" si="0"/>
        <v>55</v>
      </c>
    </row>
    <row r="8" spans="1:16" x14ac:dyDescent="0.2">
      <c r="A8">
        <v>6</v>
      </c>
      <c r="B8" t="s">
        <v>11</v>
      </c>
      <c r="C8">
        <v>40</v>
      </c>
      <c r="D8">
        <v>90</v>
      </c>
      <c r="E8">
        <v>107</v>
      </c>
      <c r="F8">
        <v>92</v>
      </c>
      <c r="G8">
        <v>29</v>
      </c>
      <c r="H8">
        <v>68</v>
      </c>
      <c r="I8">
        <v>16</v>
      </c>
      <c r="J8">
        <v>11.43</v>
      </c>
      <c r="L8">
        <v>2</v>
      </c>
      <c r="M8" t="s">
        <v>7</v>
      </c>
      <c r="N8">
        <v>12</v>
      </c>
      <c r="O8">
        <v>50</v>
      </c>
      <c r="P8">
        <f t="shared" si="0"/>
        <v>62</v>
      </c>
    </row>
    <row r="9" spans="1:16" x14ac:dyDescent="0.2">
      <c r="A9">
        <v>7</v>
      </c>
      <c r="B9" t="s">
        <v>11</v>
      </c>
      <c r="C9">
        <v>45</v>
      </c>
      <c r="D9">
        <v>92</v>
      </c>
      <c r="E9">
        <v>110</v>
      </c>
      <c r="F9">
        <v>93</v>
      </c>
      <c r="G9">
        <v>27</v>
      </c>
      <c r="H9">
        <v>73</v>
      </c>
      <c r="I9">
        <v>16</v>
      </c>
      <c r="J9">
        <v>11.38</v>
      </c>
      <c r="L9">
        <v>2</v>
      </c>
      <c r="M9" t="s">
        <v>9</v>
      </c>
      <c r="N9">
        <v>17</v>
      </c>
      <c r="O9">
        <v>32</v>
      </c>
      <c r="P9">
        <f t="shared" si="0"/>
        <v>49</v>
      </c>
    </row>
    <row r="10" spans="1:16" x14ac:dyDescent="0.2">
      <c r="A10">
        <v>8</v>
      </c>
      <c r="B10" t="s">
        <v>11</v>
      </c>
      <c r="C10">
        <v>45</v>
      </c>
      <c r="D10">
        <v>95</v>
      </c>
      <c r="E10">
        <v>115</v>
      </c>
      <c r="F10">
        <v>95</v>
      </c>
      <c r="G10">
        <v>31</v>
      </c>
      <c r="H10">
        <v>76</v>
      </c>
      <c r="I10">
        <v>17</v>
      </c>
      <c r="J10">
        <v>11.15</v>
      </c>
      <c r="L10">
        <v>3</v>
      </c>
      <c r="M10" t="s">
        <v>5</v>
      </c>
      <c r="N10">
        <v>23</v>
      </c>
      <c r="O10">
        <v>40</v>
      </c>
      <c r="P10">
        <f t="shared" si="0"/>
        <v>63</v>
      </c>
    </row>
    <row r="11" spans="1:16" x14ac:dyDescent="0.2">
      <c r="A11">
        <v>9</v>
      </c>
      <c r="B11" t="s">
        <v>11</v>
      </c>
      <c r="C11">
        <v>48</v>
      </c>
      <c r="D11">
        <v>97</v>
      </c>
      <c r="E11">
        <v>117</v>
      </c>
      <c r="F11">
        <v>100</v>
      </c>
      <c r="G11">
        <v>32</v>
      </c>
      <c r="H11">
        <v>81</v>
      </c>
      <c r="I11">
        <v>21</v>
      </c>
      <c r="J11">
        <v>10.54</v>
      </c>
      <c r="L11">
        <v>3</v>
      </c>
      <c r="M11" t="s">
        <v>8</v>
      </c>
      <c r="N11">
        <v>17</v>
      </c>
      <c r="O11">
        <v>35</v>
      </c>
      <c r="P11">
        <f t="shared" si="0"/>
        <v>52</v>
      </c>
    </row>
    <row r="12" spans="1:16" x14ac:dyDescent="0.2">
      <c r="L12">
        <v>3</v>
      </c>
      <c r="M12" t="s">
        <v>9</v>
      </c>
      <c r="N12">
        <v>20</v>
      </c>
      <c r="O12">
        <v>20</v>
      </c>
      <c r="P12">
        <f t="shared" si="0"/>
        <v>40</v>
      </c>
    </row>
    <row r="13" spans="1:16" x14ac:dyDescent="0.2">
      <c r="B13" t="s">
        <v>19</v>
      </c>
      <c r="C13" s="7">
        <f>AVERAGE(C3:C11)</f>
        <v>40.888888888888886</v>
      </c>
      <c r="D13" s="7">
        <f t="shared" ref="D13:J13" si="1">AVERAGE(D3:D11)</f>
        <v>83.444444444444443</v>
      </c>
      <c r="E13" s="7">
        <f t="shared" si="1"/>
        <v>108.66666666666667</v>
      </c>
      <c r="F13" s="7">
        <f t="shared" si="1"/>
        <v>87.777777777777771</v>
      </c>
      <c r="G13" s="7">
        <f t="shared" si="1"/>
        <v>26.555555555555557</v>
      </c>
      <c r="H13" s="7">
        <f t="shared" si="1"/>
        <v>70.444444444444443</v>
      </c>
      <c r="I13" s="7">
        <f t="shared" si="1"/>
        <v>14.888888888888889</v>
      </c>
      <c r="J13" s="7">
        <f t="shared" si="1"/>
        <v>11.842222222222221</v>
      </c>
      <c r="L13">
        <v>3</v>
      </c>
      <c r="M13" t="s">
        <v>10</v>
      </c>
      <c r="N13">
        <v>25</v>
      </c>
      <c r="O13">
        <v>38</v>
      </c>
      <c r="P13">
        <f t="shared" si="0"/>
        <v>63</v>
      </c>
    </row>
    <row r="14" spans="1:16" x14ac:dyDescent="0.2">
      <c r="B14" t="s">
        <v>80</v>
      </c>
      <c r="C14">
        <f>MAX(C3:C11)-MIN(C3:C11)</f>
        <v>18</v>
      </c>
      <c r="D14">
        <f t="shared" ref="D14:J14" si="2">MAX(D3:D11)-MIN(D3:D11)</f>
        <v>32</v>
      </c>
      <c r="E14">
        <f t="shared" si="2"/>
        <v>27</v>
      </c>
      <c r="F14">
        <f t="shared" si="2"/>
        <v>30</v>
      </c>
      <c r="G14">
        <f t="shared" si="2"/>
        <v>14</v>
      </c>
      <c r="H14">
        <f t="shared" si="2"/>
        <v>19</v>
      </c>
      <c r="I14">
        <f t="shared" si="2"/>
        <v>10</v>
      </c>
      <c r="J14">
        <f t="shared" si="2"/>
        <v>2.8500000000000014</v>
      </c>
      <c r="L14">
        <v>4</v>
      </c>
      <c r="M14" t="s">
        <v>8</v>
      </c>
      <c r="N14">
        <v>10</v>
      </c>
      <c r="O14">
        <v>25</v>
      </c>
      <c r="P14">
        <f t="shared" si="0"/>
        <v>35</v>
      </c>
    </row>
    <row r="15" spans="1:16" x14ac:dyDescent="0.2">
      <c r="B15" t="s">
        <v>34</v>
      </c>
      <c r="C15">
        <f>_xlfn.MODE.SNGL(C3:C11)</f>
        <v>40</v>
      </c>
      <c r="D15">
        <f t="shared" ref="D15:J15" si="3">_xlfn.MODE.SNGL(D3:D11)</f>
        <v>75</v>
      </c>
      <c r="E15">
        <f t="shared" si="3"/>
        <v>110</v>
      </c>
      <c r="F15">
        <f t="shared" si="3"/>
        <v>90</v>
      </c>
      <c r="G15" t="e">
        <f t="shared" si="3"/>
        <v>#N/A</v>
      </c>
      <c r="H15">
        <f t="shared" si="3"/>
        <v>68</v>
      </c>
      <c r="I15">
        <f t="shared" si="3"/>
        <v>14</v>
      </c>
      <c r="J15" t="e">
        <f t="shared" si="3"/>
        <v>#N/A</v>
      </c>
      <c r="L15">
        <v>4</v>
      </c>
      <c r="M15" t="s">
        <v>9</v>
      </c>
      <c r="N15">
        <v>8</v>
      </c>
      <c r="O15">
        <v>20</v>
      </c>
      <c r="P15">
        <f t="shared" si="0"/>
        <v>28</v>
      </c>
    </row>
    <row r="16" spans="1:16" x14ac:dyDescent="0.2">
      <c r="B16" t="s">
        <v>24</v>
      </c>
      <c r="C16" s="7">
        <f>STDEV(C3:C11)</f>
        <v>5.6666666666666643</v>
      </c>
      <c r="D16" s="7">
        <f t="shared" ref="D16:J16" si="4">STDEV(D3:D11)</f>
        <v>10.783217413081189</v>
      </c>
      <c r="E16" s="7">
        <f t="shared" si="4"/>
        <v>7.9056941504209481</v>
      </c>
      <c r="F16" s="7">
        <f t="shared" si="4"/>
        <v>9.6407699093197561</v>
      </c>
      <c r="G16" s="7">
        <f t="shared" si="4"/>
        <v>4.5856054973992073</v>
      </c>
      <c r="H16" s="7">
        <f t="shared" si="4"/>
        <v>5.7251880124392232</v>
      </c>
      <c r="I16" s="7">
        <f t="shared" si="4"/>
        <v>3.0184617127124729</v>
      </c>
      <c r="J16" s="7">
        <f t="shared" si="4"/>
        <v>0.8631595706730274</v>
      </c>
      <c r="L16">
        <v>5</v>
      </c>
      <c r="M16" t="s">
        <v>6</v>
      </c>
      <c r="N16">
        <v>20</v>
      </c>
      <c r="O16">
        <v>40</v>
      </c>
      <c r="P16">
        <f t="shared" si="0"/>
        <v>60</v>
      </c>
    </row>
    <row r="17" spans="12:16" x14ac:dyDescent="0.2">
      <c r="L17">
        <v>5</v>
      </c>
      <c r="M17" t="s">
        <v>8</v>
      </c>
      <c r="N17">
        <v>23</v>
      </c>
      <c r="O17">
        <v>42</v>
      </c>
      <c r="P17">
        <f t="shared" si="0"/>
        <v>65</v>
      </c>
    </row>
    <row r="18" spans="12:16" x14ac:dyDescent="0.2">
      <c r="L18">
        <v>5</v>
      </c>
      <c r="M18" t="s">
        <v>9</v>
      </c>
      <c r="N18">
        <v>15</v>
      </c>
      <c r="O18">
        <v>40</v>
      </c>
      <c r="P18">
        <f t="shared" si="0"/>
        <v>55</v>
      </c>
    </row>
    <row r="19" spans="12:16" x14ac:dyDescent="0.2">
      <c r="L19">
        <v>6</v>
      </c>
      <c r="M19" t="s">
        <v>5</v>
      </c>
      <c r="N19">
        <v>15</v>
      </c>
      <c r="O19">
        <v>40</v>
      </c>
      <c r="P19">
        <f t="shared" si="0"/>
        <v>55</v>
      </c>
    </row>
    <row r="20" spans="12:16" x14ac:dyDescent="0.2">
      <c r="L20">
        <v>6</v>
      </c>
      <c r="M20" t="s">
        <v>6</v>
      </c>
      <c r="N20">
        <v>12.5</v>
      </c>
      <c r="O20">
        <v>40</v>
      </c>
      <c r="P20">
        <f t="shared" si="0"/>
        <v>52.5</v>
      </c>
    </row>
    <row r="21" spans="12:16" x14ac:dyDescent="0.2">
      <c r="L21">
        <v>6</v>
      </c>
      <c r="M21" t="s">
        <v>10</v>
      </c>
      <c r="N21">
        <v>20</v>
      </c>
      <c r="O21">
        <v>40</v>
      </c>
      <c r="P21">
        <f t="shared" si="0"/>
        <v>60</v>
      </c>
    </row>
    <row r="22" spans="12:16" x14ac:dyDescent="0.2">
      <c r="L22">
        <v>7</v>
      </c>
      <c r="M22" s="1" t="s">
        <v>5</v>
      </c>
      <c r="N22">
        <v>15</v>
      </c>
      <c r="O22">
        <v>40</v>
      </c>
      <c r="P22">
        <f t="shared" si="0"/>
        <v>55</v>
      </c>
    </row>
    <row r="23" spans="12:16" x14ac:dyDescent="0.2">
      <c r="L23">
        <v>7</v>
      </c>
      <c r="M23" s="1" t="s">
        <v>6</v>
      </c>
      <c r="N23">
        <v>12.5</v>
      </c>
      <c r="O23">
        <v>40</v>
      </c>
      <c r="P23">
        <f t="shared" si="0"/>
        <v>52.5</v>
      </c>
    </row>
    <row r="24" spans="12:16" x14ac:dyDescent="0.2">
      <c r="L24">
        <v>7</v>
      </c>
      <c r="M24" s="1" t="s">
        <v>8</v>
      </c>
      <c r="N24">
        <v>12.5</v>
      </c>
      <c r="O24">
        <v>40</v>
      </c>
      <c r="P24">
        <f t="shared" si="0"/>
        <v>52.5</v>
      </c>
    </row>
    <row r="25" spans="12:16" x14ac:dyDescent="0.2">
      <c r="L25">
        <v>7</v>
      </c>
      <c r="M25" s="1" t="s">
        <v>9</v>
      </c>
      <c r="N25">
        <v>12</v>
      </c>
      <c r="O25">
        <v>30</v>
      </c>
      <c r="P25">
        <f t="shared" si="0"/>
        <v>42</v>
      </c>
    </row>
    <row r="26" spans="12:16" x14ac:dyDescent="0.2">
      <c r="L26">
        <v>8</v>
      </c>
      <c r="M26" s="1" t="s">
        <v>5</v>
      </c>
      <c r="N26">
        <v>12.5</v>
      </c>
      <c r="O26">
        <v>40</v>
      </c>
      <c r="P26">
        <f t="shared" si="0"/>
        <v>52.5</v>
      </c>
    </row>
    <row r="27" spans="12:16" x14ac:dyDescent="0.2">
      <c r="L27">
        <v>8</v>
      </c>
      <c r="M27" s="1" t="s">
        <v>6</v>
      </c>
      <c r="N27">
        <v>12.5</v>
      </c>
      <c r="O27">
        <v>40</v>
      </c>
      <c r="P27">
        <f t="shared" si="0"/>
        <v>52.5</v>
      </c>
    </row>
    <row r="28" spans="12:16" x14ac:dyDescent="0.2">
      <c r="L28">
        <v>8</v>
      </c>
      <c r="M28" s="1" t="s">
        <v>7</v>
      </c>
      <c r="N28">
        <v>12</v>
      </c>
      <c r="O28">
        <v>45</v>
      </c>
      <c r="P28">
        <f t="shared" si="0"/>
        <v>57</v>
      </c>
    </row>
    <row r="29" spans="12:16" x14ac:dyDescent="0.2">
      <c r="L29">
        <v>8</v>
      </c>
      <c r="M29" s="1" t="s">
        <v>8</v>
      </c>
      <c r="N29">
        <v>12</v>
      </c>
      <c r="O29">
        <v>30</v>
      </c>
      <c r="P29">
        <f t="shared" si="0"/>
        <v>42</v>
      </c>
    </row>
    <row r="30" spans="12:16" x14ac:dyDescent="0.2">
      <c r="L30">
        <v>9</v>
      </c>
      <c r="M30" s="1" t="s">
        <v>5</v>
      </c>
      <c r="N30">
        <v>11.5</v>
      </c>
      <c r="O30">
        <v>40</v>
      </c>
      <c r="P30">
        <f t="shared" si="0"/>
        <v>51.5</v>
      </c>
    </row>
    <row r="31" spans="12:16" x14ac:dyDescent="0.2">
      <c r="L31">
        <v>9</v>
      </c>
      <c r="M31" s="1" t="s">
        <v>6</v>
      </c>
      <c r="N31">
        <v>11.5</v>
      </c>
      <c r="O31">
        <v>35</v>
      </c>
      <c r="P31">
        <f t="shared" si="0"/>
        <v>46.5</v>
      </c>
    </row>
    <row r="32" spans="12:16" x14ac:dyDescent="0.2">
      <c r="L32">
        <v>9</v>
      </c>
      <c r="M32" s="1" t="s">
        <v>8</v>
      </c>
      <c r="N32">
        <v>10</v>
      </c>
      <c r="O32">
        <v>40</v>
      </c>
      <c r="P32">
        <f t="shared" si="0"/>
        <v>50</v>
      </c>
    </row>
    <row r="33" spans="12:16" x14ac:dyDescent="0.2">
      <c r="L33">
        <v>9</v>
      </c>
      <c r="M33" s="1" t="s">
        <v>9</v>
      </c>
      <c r="N33">
        <v>10</v>
      </c>
      <c r="O33">
        <v>30</v>
      </c>
      <c r="P33">
        <f t="shared" si="0"/>
        <v>40</v>
      </c>
    </row>
    <row r="35" spans="12:16" x14ac:dyDescent="0.2">
      <c r="M35" s="1" t="s">
        <v>19</v>
      </c>
      <c r="N35" s="7">
        <f>AVERAGE(N33,N32,N30,N31,N29,N28,N27,N26,N25,N24,N23,N22,N21,N20,N19,N18,N17,N16,N15,N14,N11:N13,N10,N9,N6:N8,N5,N4,N3)</f>
        <v>15.14516129032258</v>
      </c>
      <c r="O35" s="7">
        <f>AVERAGE(O33,O32,O30,O31,O29,O28,O27,O26,O25,O24,O23,O22,O21,O20,O19,O18,O17,O16,O15,O14,O11:O13,O10,O9,O6:O8,O5,O4,O3)</f>
        <v>37.032258064516128</v>
      </c>
      <c r="P35" s="7">
        <f>AVERAGE(P33,P32,P30,P31,P29,P28,P27,P26,P25,P24,P23,P22,P21,P20,P19,P18,P17,P16,P15,P14,P11:P13,P10,P9,P6:P8,P5,P4,P3)</f>
        <v>52.177419354838712</v>
      </c>
    </row>
    <row r="36" spans="12:16" x14ac:dyDescent="0.2">
      <c r="M36" s="1" t="s">
        <v>80</v>
      </c>
      <c r="N36" s="7">
        <f>MAX(N3:N33)-MIN(N3:N33)</f>
        <v>17</v>
      </c>
      <c r="O36" s="7">
        <f t="shared" ref="O36:P36" si="5">MAX(O3:O33)-MIN(O3:O33)</f>
        <v>30</v>
      </c>
      <c r="P36" s="7">
        <f t="shared" si="5"/>
        <v>37</v>
      </c>
    </row>
    <row r="37" spans="12:16" x14ac:dyDescent="0.2">
      <c r="M37" s="1" t="s">
        <v>34</v>
      </c>
      <c r="N37" s="7">
        <f>MODE(N3:N33)</f>
        <v>12.5</v>
      </c>
      <c r="O37" s="7">
        <f t="shared" ref="O37:P37" si="6">MODE(O3:O33)</f>
        <v>40</v>
      </c>
      <c r="P37" s="7">
        <f t="shared" si="6"/>
        <v>55</v>
      </c>
    </row>
    <row r="38" spans="12:16" x14ac:dyDescent="0.2">
      <c r="M38" s="1" t="s">
        <v>24</v>
      </c>
      <c r="N38" s="7">
        <f>STDEV(N3:N33)</f>
        <v>4.5206812694310736</v>
      </c>
      <c r="O38" s="7">
        <f t="shared" ref="O38:P38" si="7">STDEV(O3:O33)</f>
        <v>6.9641169383621655</v>
      </c>
      <c r="P38" s="7">
        <f t="shared" si="7"/>
        <v>8.6636678020885842</v>
      </c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EBC0-F359-1D46-B30D-2B1170018479}">
  <dimension ref="A1:P74"/>
  <sheetViews>
    <sheetView workbookViewId="0">
      <selection activeCell="J54" sqref="J5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30</v>
      </c>
      <c r="D1" t="s">
        <v>27</v>
      </c>
      <c r="E1" t="s">
        <v>26</v>
      </c>
      <c r="F1" t="s">
        <v>28</v>
      </c>
      <c r="G1" t="s">
        <v>15</v>
      </c>
      <c r="H1" t="s">
        <v>16</v>
      </c>
      <c r="I1" t="s">
        <v>18</v>
      </c>
      <c r="J1" t="s">
        <v>17</v>
      </c>
      <c r="L1" t="s">
        <v>0</v>
      </c>
      <c r="M1" t="s">
        <v>1</v>
      </c>
      <c r="N1" t="s">
        <v>13</v>
      </c>
      <c r="O1" t="s">
        <v>14</v>
      </c>
      <c r="P1" t="s">
        <v>20</v>
      </c>
    </row>
    <row r="3" spans="1:16" x14ac:dyDescent="0.2">
      <c r="A3">
        <v>1</v>
      </c>
      <c r="B3" t="s">
        <v>11</v>
      </c>
      <c r="C3">
        <v>40</v>
      </c>
      <c r="D3">
        <v>75</v>
      </c>
      <c r="E3">
        <v>110</v>
      </c>
      <c r="F3">
        <v>85</v>
      </c>
      <c r="G3">
        <v>22</v>
      </c>
      <c r="H3">
        <v>65</v>
      </c>
      <c r="I3">
        <v>13</v>
      </c>
      <c r="J3">
        <v>12.52</v>
      </c>
      <c r="L3">
        <v>1</v>
      </c>
      <c r="M3" t="s">
        <v>5</v>
      </c>
      <c r="N3">
        <v>18</v>
      </c>
      <c r="O3">
        <v>43</v>
      </c>
      <c r="P3">
        <f t="shared" ref="P3:P5" si="0">SUM(N3:O3)</f>
        <v>61</v>
      </c>
    </row>
    <row r="4" spans="1:16" x14ac:dyDescent="0.2">
      <c r="A4">
        <v>2</v>
      </c>
      <c r="B4" t="s">
        <v>11</v>
      </c>
      <c r="C4">
        <v>40</v>
      </c>
      <c r="D4">
        <v>80</v>
      </c>
      <c r="E4">
        <v>112</v>
      </c>
      <c r="F4">
        <v>90</v>
      </c>
      <c r="G4">
        <v>26</v>
      </c>
      <c r="H4">
        <v>68</v>
      </c>
      <c r="I4">
        <v>11</v>
      </c>
      <c r="J4">
        <v>12.38</v>
      </c>
      <c r="L4">
        <v>1</v>
      </c>
      <c r="M4" t="s">
        <v>7</v>
      </c>
      <c r="N4">
        <v>15</v>
      </c>
      <c r="O4">
        <v>40</v>
      </c>
      <c r="P4">
        <f t="shared" si="0"/>
        <v>55</v>
      </c>
    </row>
    <row r="5" spans="1:16" x14ac:dyDescent="0.2">
      <c r="A5">
        <v>3</v>
      </c>
      <c r="B5" t="s">
        <v>11</v>
      </c>
      <c r="C5">
        <v>45</v>
      </c>
      <c r="D5">
        <v>82</v>
      </c>
      <c r="E5">
        <v>112</v>
      </c>
      <c r="F5">
        <v>90</v>
      </c>
      <c r="G5">
        <v>24</v>
      </c>
      <c r="H5">
        <v>71</v>
      </c>
      <c r="I5">
        <v>14</v>
      </c>
      <c r="J5">
        <v>12.25</v>
      </c>
      <c r="L5">
        <v>1</v>
      </c>
      <c r="M5" t="s">
        <v>9</v>
      </c>
      <c r="N5">
        <v>20</v>
      </c>
      <c r="O5">
        <v>33</v>
      </c>
      <c r="P5">
        <f t="shared" si="0"/>
        <v>53</v>
      </c>
    </row>
    <row r="6" spans="1:16" x14ac:dyDescent="0.2">
      <c r="A6">
        <v>4</v>
      </c>
      <c r="B6" t="s">
        <v>11</v>
      </c>
      <c r="C6">
        <v>30</v>
      </c>
      <c r="D6">
        <v>65</v>
      </c>
      <c r="E6">
        <v>90</v>
      </c>
      <c r="F6">
        <v>70</v>
      </c>
      <c r="G6">
        <v>18</v>
      </c>
      <c r="H6">
        <v>62</v>
      </c>
      <c r="I6">
        <v>12</v>
      </c>
      <c r="J6">
        <v>13.39</v>
      </c>
      <c r="L6">
        <v>2</v>
      </c>
      <c r="M6" t="s">
        <v>5</v>
      </c>
      <c r="N6">
        <v>13</v>
      </c>
      <c r="O6">
        <v>47</v>
      </c>
      <c r="P6">
        <f t="shared" ref="P6:P33" si="1">SUM(N6:O6)</f>
        <v>60</v>
      </c>
    </row>
    <row r="7" spans="1:16" x14ac:dyDescent="0.2">
      <c r="C7" t="s">
        <v>30</v>
      </c>
      <c r="D7" t="s">
        <v>27</v>
      </c>
      <c r="E7" t="s">
        <v>26</v>
      </c>
      <c r="F7" t="s">
        <v>28</v>
      </c>
      <c r="G7" t="s">
        <v>15</v>
      </c>
      <c r="H7" t="s">
        <v>16</v>
      </c>
      <c r="I7" t="s">
        <v>18</v>
      </c>
      <c r="J7" t="s">
        <v>17</v>
      </c>
      <c r="L7">
        <v>2</v>
      </c>
      <c r="M7" t="s">
        <v>6</v>
      </c>
      <c r="N7">
        <v>22</v>
      </c>
      <c r="O7">
        <v>33</v>
      </c>
      <c r="P7">
        <f t="shared" si="1"/>
        <v>55</v>
      </c>
    </row>
    <row r="8" spans="1:16" x14ac:dyDescent="0.2">
      <c r="A8">
        <v>5</v>
      </c>
      <c r="B8" t="s">
        <v>11</v>
      </c>
      <c r="C8">
        <v>35</v>
      </c>
      <c r="D8">
        <v>75</v>
      </c>
      <c r="E8">
        <v>105</v>
      </c>
      <c r="F8">
        <v>75</v>
      </c>
      <c r="G8">
        <v>30</v>
      </c>
      <c r="H8">
        <v>70</v>
      </c>
      <c r="I8">
        <v>14</v>
      </c>
      <c r="J8">
        <v>11.54</v>
      </c>
      <c r="L8">
        <v>2</v>
      </c>
      <c r="M8" t="s">
        <v>7</v>
      </c>
      <c r="N8">
        <v>12</v>
      </c>
      <c r="O8">
        <v>50</v>
      </c>
      <c r="P8">
        <f t="shared" si="1"/>
        <v>62</v>
      </c>
    </row>
    <row r="9" spans="1:16" x14ac:dyDescent="0.2">
      <c r="A9">
        <v>6</v>
      </c>
      <c r="B9" t="s">
        <v>11</v>
      </c>
      <c r="C9">
        <v>40</v>
      </c>
      <c r="D9">
        <v>90</v>
      </c>
      <c r="E9">
        <v>107</v>
      </c>
      <c r="F9">
        <v>92</v>
      </c>
      <c r="G9">
        <v>29</v>
      </c>
      <c r="H9">
        <v>68</v>
      </c>
      <c r="I9">
        <v>16</v>
      </c>
      <c r="J9">
        <v>11.43</v>
      </c>
      <c r="L9">
        <v>2</v>
      </c>
      <c r="M9" t="s">
        <v>9</v>
      </c>
      <c r="N9">
        <v>17</v>
      </c>
      <c r="O9">
        <v>32</v>
      </c>
      <c r="P9">
        <f t="shared" si="1"/>
        <v>49</v>
      </c>
    </row>
    <row r="10" spans="1:16" x14ac:dyDescent="0.2">
      <c r="A10">
        <v>7</v>
      </c>
      <c r="B10" t="s">
        <v>11</v>
      </c>
      <c r="C10">
        <v>45</v>
      </c>
      <c r="D10">
        <v>92</v>
      </c>
      <c r="E10">
        <v>110</v>
      </c>
      <c r="F10">
        <v>93</v>
      </c>
      <c r="G10">
        <v>27</v>
      </c>
      <c r="H10">
        <v>73</v>
      </c>
      <c r="I10">
        <v>16</v>
      </c>
      <c r="J10">
        <v>11.38</v>
      </c>
      <c r="L10">
        <v>3</v>
      </c>
      <c r="M10" t="s">
        <v>5</v>
      </c>
      <c r="N10">
        <v>23</v>
      </c>
      <c r="O10">
        <v>40</v>
      </c>
      <c r="P10">
        <f t="shared" si="1"/>
        <v>63</v>
      </c>
    </row>
    <row r="11" spans="1:16" x14ac:dyDescent="0.2">
      <c r="A11">
        <v>8</v>
      </c>
      <c r="B11" t="s">
        <v>11</v>
      </c>
      <c r="C11">
        <v>45</v>
      </c>
      <c r="D11">
        <v>95</v>
      </c>
      <c r="E11">
        <v>115</v>
      </c>
      <c r="F11">
        <v>95</v>
      </c>
      <c r="G11">
        <v>31</v>
      </c>
      <c r="H11">
        <v>76</v>
      </c>
      <c r="I11">
        <v>17</v>
      </c>
      <c r="J11">
        <v>11.15</v>
      </c>
      <c r="L11">
        <v>3</v>
      </c>
      <c r="M11" t="s">
        <v>8</v>
      </c>
      <c r="N11">
        <v>17</v>
      </c>
      <c r="O11">
        <v>35</v>
      </c>
      <c r="P11">
        <f t="shared" si="1"/>
        <v>52</v>
      </c>
    </row>
    <row r="12" spans="1:16" x14ac:dyDescent="0.2">
      <c r="A12">
        <v>9</v>
      </c>
      <c r="B12" t="s">
        <v>11</v>
      </c>
      <c r="C12">
        <v>48</v>
      </c>
      <c r="D12">
        <v>97</v>
      </c>
      <c r="E12">
        <v>117</v>
      </c>
      <c r="F12">
        <v>100</v>
      </c>
      <c r="G12">
        <v>32</v>
      </c>
      <c r="H12">
        <v>81</v>
      </c>
      <c r="I12">
        <v>21</v>
      </c>
      <c r="J12">
        <v>10.54</v>
      </c>
      <c r="L12">
        <v>3</v>
      </c>
      <c r="M12" t="s">
        <v>9</v>
      </c>
      <c r="N12">
        <v>20</v>
      </c>
      <c r="O12">
        <v>20</v>
      </c>
      <c r="P12">
        <f t="shared" si="1"/>
        <v>40</v>
      </c>
    </row>
    <row r="13" spans="1:16" x14ac:dyDescent="0.2">
      <c r="L13">
        <v>3</v>
      </c>
      <c r="M13" t="s">
        <v>10</v>
      </c>
      <c r="N13">
        <v>25</v>
      </c>
      <c r="O13">
        <v>38</v>
      </c>
      <c r="P13">
        <f t="shared" si="1"/>
        <v>63</v>
      </c>
    </row>
    <row r="14" spans="1:16" x14ac:dyDescent="0.2">
      <c r="B14" t="s">
        <v>19</v>
      </c>
      <c r="C14" s="7">
        <f>AVERAGE(C3:C12)</f>
        <v>40.888888888888886</v>
      </c>
      <c r="D14" s="7">
        <f t="shared" ref="D14:J14" si="2">AVERAGE(D3:D12)</f>
        <v>83.444444444444443</v>
      </c>
      <c r="E14" s="7">
        <f t="shared" si="2"/>
        <v>108.66666666666667</v>
      </c>
      <c r="F14" s="7">
        <f t="shared" si="2"/>
        <v>87.777777777777771</v>
      </c>
      <c r="G14" s="7">
        <f t="shared" si="2"/>
        <v>26.555555555555557</v>
      </c>
      <c r="H14" s="7">
        <f t="shared" si="2"/>
        <v>70.444444444444443</v>
      </c>
      <c r="I14" s="7">
        <f t="shared" si="2"/>
        <v>14.888888888888889</v>
      </c>
      <c r="J14" s="7">
        <f t="shared" si="2"/>
        <v>11.842222222222221</v>
      </c>
      <c r="L14">
        <v>4</v>
      </c>
      <c r="M14" t="s">
        <v>8</v>
      </c>
      <c r="N14">
        <v>10</v>
      </c>
      <c r="O14">
        <v>25</v>
      </c>
      <c r="P14">
        <f t="shared" si="1"/>
        <v>35</v>
      </c>
    </row>
    <row r="15" spans="1:16" x14ac:dyDescent="0.2">
      <c r="B15" t="s">
        <v>80</v>
      </c>
      <c r="C15">
        <f>MAX(C3:C12)-MIN(C3:C12)</f>
        <v>18</v>
      </c>
      <c r="D15">
        <f t="shared" ref="D15:J15" si="3">MAX(D3:D12)-MIN(D3:D12)</f>
        <v>32</v>
      </c>
      <c r="E15">
        <f t="shared" si="3"/>
        <v>27</v>
      </c>
      <c r="F15">
        <f t="shared" si="3"/>
        <v>30</v>
      </c>
      <c r="G15">
        <f t="shared" si="3"/>
        <v>14</v>
      </c>
      <c r="H15">
        <f t="shared" si="3"/>
        <v>19</v>
      </c>
      <c r="I15">
        <f t="shared" si="3"/>
        <v>10</v>
      </c>
      <c r="J15">
        <f t="shared" si="3"/>
        <v>2.8500000000000014</v>
      </c>
      <c r="L15">
        <v>4</v>
      </c>
      <c r="M15" t="s">
        <v>9</v>
      </c>
      <c r="N15">
        <v>8</v>
      </c>
      <c r="O15">
        <v>20</v>
      </c>
      <c r="P15">
        <f t="shared" si="1"/>
        <v>28</v>
      </c>
    </row>
    <row r="16" spans="1:16" x14ac:dyDescent="0.2">
      <c r="B16" t="s">
        <v>34</v>
      </c>
      <c r="C16">
        <f>_xlfn.MODE.SNGL(C3:C12)</f>
        <v>40</v>
      </c>
      <c r="D16">
        <f t="shared" ref="D16:J16" si="4">_xlfn.MODE.SNGL(D3:D12)</f>
        <v>75</v>
      </c>
      <c r="E16">
        <f t="shared" si="4"/>
        <v>110</v>
      </c>
      <c r="F16">
        <f t="shared" si="4"/>
        <v>90</v>
      </c>
      <c r="G16" t="e">
        <f t="shared" si="4"/>
        <v>#N/A</v>
      </c>
      <c r="H16">
        <f t="shared" si="4"/>
        <v>68</v>
      </c>
      <c r="I16">
        <f t="shared" si="4"/>
        <v>14</v>
      </c>
      <c r="J16" t="e">
        <f t="shared" si="4"/>
        <v>#N/A</v>
      </c>
      <c r="L16">
        <v>5</v>
      </c>
      <c r="M16" t="s">
        <v>6</v>
      </c>
      <c r="N16">
        <v>20</v>
      </c>
      <c r="O16">
        <v>40</v>
      </c>
      <c r="P16">
        <f t="shared" si="1"/>
        <v>60</v>
      </c>
    </row>
    <row r="17" spans="1:16" x14ac:dyDescent="0.2">
      <c r="B17" t="s">
        <v>24</v>
      </c>
      <c r="C17" s="7">
        <f>STDEV(C3:C12)</f>
        <v>5.6666666666666643</v>
      </c>
      <c r="D17" s="7">
        <f t="shared" ref="D17:J17" si="5">STDEV(D3:D12)</f>
        <v>10.783217413081189</v>
      </c>
      <c r="E17" s="7">
        <f t="shared" si="5"/>
        <v>7.9056941504209481</v>
      </c>
      <c r="F17" s="7">
        <f t="shared" si="5"/>
        <v>9.6407699093197561</v>
      </c>
      <c r="G17" s="7">
        <f t="shared" si="5"/>
        <v>4.5856054973992073</v>
      </c>
      <c r="H17" s="7">
        <f t="shared" si="5"/>
        <v>5.7251880124392232</v>
      </c>
      <c r="I17" s="7">
        <f t="shared" si="5"/>
        <v>3.0184617127124729</v>
      </c>
      <c r="J17" s="7">
        <f t="shared" si="5"/>
        <v>0.8631595706730274</v>
      </c>
      <c r="L17">
        <v>5</v>
      </c>
      <c r="M17" t="s">
        <v>8</v>
      </c>
      <c r="N17">
        <v>23</v>
      </c>
      <c r="O17">
        <v>42</v>
      </c>
      <c r="P17">
        <f t="shared" si="1"/>
        <v>65</v>
      </c>
    </row>
    <row r="18" spans="1:16" x14ac:dyDescent="0.2">
      <c r="L18">
        <v>5</v>
      </c>
      <c r="M18" t="s">
        <v>9</v>
      </c>
      <c r="N18">
        <v>15</v>
      </c>
      <c r="O18">
        <v>40</v>
      </c>
      <c r="P18">
        <f t="shared" si="1"/>
        <v>55</v>
      </c>
    </row>
    <row r="19" spans="1:16" x14ac:dyDescent="0.2">
      <c r="L19">
        <v>6</v>
      </c>
      <c r="M19" t="s">
        <v>5</v>
      </c>
      <c r="N19">
        <v>15</v>
      </c>
      <c r="O19">
        <v>40</v>
      </c>
      <c r="P19">
        <f t="shared" si="1"/>
        <v>55</v>
      </c>
    </row>
    <row r="20" spans="1:16" x14ac:dyDescent="0.2">
      <c r="L20">
        <v>6</v>
      </c>
      <c r="M20" t="s">
        <v>6</v>
      </c>
      <c r="N20">
        <v>12.5</v>
      </c>
      <c r="O20">
        <v>40</v>
      </c>
      <c r="P20">
        <f t="shared" si="1"/>
        <v>52.5</v>
      </c>
    </row>
    <row r="21" spans="1:16" x14ac:dyDescent="0.2">
      <c r="L21">
        <v>6</v>
      </c>
      <c r="M21" t="s">
        <v>10</v>
      </c>
      <c r="N21">
        <v>20</v>
      </c>
      <c r="O21">
        <v>40</v>
      </c>
      <c r="P21">
        <f t="shared" si="1"/>
        <v>60</v>
      </c>
    </row>
    <row r="22" spans="1:16" x14ac:dyDescent="0.2">
      <c r="A22" t="s">
        <v>98</v>
      </c>
      <c r="C22" t="s">
        <v>30</v>
      </c>
      <c r="D22" t="s">
        <v>27</v>
      </c>
      <c r="E22" t="s">
        <v>26</v>
      </c>
      <c r="F22" t="s">
        <v>28</v>
      </c>
      <c r="G22" t="s">
        <v>15</v>
      </c>
      <c r="H22" t="s">
        <v>16</v>
      </c>
      <c r="I22" t="s">
        <v>18</v>
      </c>
      <c r="J22" t="s">
        <v>17</v>
      </c>
      <c r="L22">
        <v>7</v>
      </c>
      <c r="M22" s="1" t="s">
        <v>5</v>
      </c>
      <c r="N22">
        <v>15</v>
      </c>
      <c r="O22">
        <v>40</v>
      </c>
      <c r="P22">
        <f t="shared" si="1"/>
        <v>55</v>
      </c>
    </row>
    <row r="23" spans="1:16" x14ac:dyDescent="0.2">
      <c r="B23" t="s">
        <v>96</v>
      </c>
      <c r="C23">
        <f>AVERAGE(C3:C6)</f>
        <v>38.75</v>
      </c>
      <c r="D23">
        <f t="shared" ref="D23:J23" si="6">AVERAGE(D3:D6)</f>
        <v>75.5</v>
      </c>
      <c r="E23">
        <f t="shared" si="6"/>
        <v>106</v>
      </c>
      <c r="F23">
        <f t="shared" si="6"/>
        <v>83.75</v>
      </c>
      <c r="G23">
        <f t="shared" si="6"/>
        <v>22.5</v>
      </c>
      <c r="H23">
        <f t="shared" si="6"/>
        <v>66.5</v>
      </c>
      <c r="I23">
        <f t="shared" si="6"/>
        <v>12.5</v>
      </c>
      <c r="J23">
        <f t="shared" si="6"/>
        <v>12.635</v>
      </c>
      <c r="L23">
        <v>7</v>
      </c>
      <c r="M23" s="1" t="s">
        <v>6</v>
      </c>
      <c r="N23">
        <v>12.5</v>
      </c>
      <c r="O23">
        <v>40</v>
      </c>
      <c r="P23">
        <f t="shared" si="1"/>
        <v>52.5</v>
      </c>
    </row>
    <row r="24" spans="1:16" x14ac:dyDescent="0.2">
      <c r="B24" t="s">
        <v>97</v>
      </c>
      <c r="C24">
        <f>AVERAGE(C8:C12)</f>
        <v>42.6</v>
      </c>
      <c r="D24">
        <f>AVERAGE(D8:D12)</f>
        <v>89.8</v>
      </c>
      <c r="E24">
        <f>AVERAGE(E8:E12)</f>
        <v>110.8</v>
      </c>
      <c r="F24">
        <f t="shared" ref="F24:J24" si="7">AVERAGE(F8:F12)</f>
        <v>91</v>
      </c>
      <c r="G24">
        <f t="shared" si="7"/>
        <v>29.8</v>
      </c>
      <c r="H24">
        <f t="shared" si="7"/>
        <v>73.599999999999994</v>
      </c>
      <c r="I24">
        <f t="shared" si="7"/>
        <v>16.8</v>
      </c>
      <c r="J24">
        <f t="shared" si="7"/>
        <v>11.208</v>
      </c>
      <c r="L24">
        <v>7</v>
      </c>
      <c r="M24" s="1" t="s">
        <v>8</v>
      </c>
      <c r="N24">
        <v>12.5</v>
      </c>
      <c r="O24">
        <v>40</v>
      </c>
      <c r="P24">
        <f t="shared" si="1"/>
        <v>52.5</v>
      </c>
    </row>
    <row r="25" spans="1:16" x14ac:dyDescent="0.2">
      <c r="L25">
        <v>7</v>
      </c>
      <c r="M25" s="1" t="s">
        <v>9</v>
      </c>
      <c r="N25">
        <v>12</v>
      </c>
      <c r="O25">
        <v>30</v>
      </c>
      <c r="P25">
        <f t="shared" si="1"/>
        <v>42</v>
      </c>
    </row>
    <row r="26" spans="1:16" x14ac:dyDescent="0.2">
      <c r="L26">
        <v>8</v>
      </c>
      <c r="M26" s="1" t="s">
        <v>5</v>
      </c>
      <c r="N26">
        <v>12.5</v>
      </c>
      <c r="O26">
        <v>40</v>
      </c>
      <c r="P26">
        <f t="shared" si="1"/>
        <v>52.5</v>
      </c>
    </row>
    <row r="27" spans="1:16" x14ac:dyDescent="0.2">
      <c r="L27">
        <v>8</v>
      </c>
      <c r="M27" s="1" t="s">
        <v>6</v>
      </c>
      <c r="N27">
        <v>12.5</v>
      </c>
      <c r="O27">
        <v>40</v>
      </c>
      <c r="P27">
        <f t="shared" si="1"/>
        <v>52.5</v>
      </c>
    </row>
    <row r="28" spans="1:16" x14ac:dyDescent="0.2">
      <c r="L28">
        <v>8</v>
      </c>
      <c r="M28" s="1" t="s">
        <v>7</v>
      </c>
      <c r="N28">
        <v>12</v>
      </c>
      <c r="O28">
        <v>45</v>
      </c>
      <c r="P28">
        <f t="shared" si="1"/>
        <v>57</v>
      </c>
    </row>
    <row r="29" spans="1:16" x14ac:dyDescent="0.2">
      <c r="L29">
        <v>8</v>
      </c>
      <c r="M29" s="1" t="s">
        <v>8</v>
      </c>
      <c r="N29">
        <v>12</v>
      </c>
      <c r="O29">
        <v>30</v>
      </c>
      <c r="P29">
        <f t="shared" si="1"/>
        <v>42</v>
      </c>
    </row>
    <row r="30" spans="1:16" x14ac:dyDescent="0.2">
      <c r="L30">
        <v>9</v>
      </c>
      <c r="M30" s="1" t="s">
        <v>5</v>
      </c>
      <c r="N30">
        <v>11.5</v>
      </c>
      <c r="O30">
        <v>40</v>
      </c>
      <c r="P30">
        <f t="shared" si="1"/>
        <v>51.5</v>
      </c>
    </row>
    <row r="31" spans="1:16" x14ac:dyDescent="0.2">
      <c r="L31">
        <v>9</v>
      </c>
      <c r="M31" s="1" t="s">
        <v>6</v>
      </c>
      <c r="N31">
        <v>11.5</v>
      </c>
      <c r="O31">
        <v>35</v>
      </c>
      <c r="P31">
        <f t="shared" si="1"/>
        <v>46.5</v>
      </c>
    </row>
    <row r="32" spans="1:16" x14ac:dyDescent="0.2">
      <c r="L32">
        <v>9</v>
      </c>
      <c r="M32" s="1" t="s">
        <v>8</v>
      </c>
      <c r="N32">
        <v>10</v>
      </c>
      <c r="O32">
        <v>40</v>
      </c>
      <c r="P32">
        <f t="shared" si="1"/>
        <v>50</v>
      </c>
    </row>
    <row r="33" spans="12:16" x14ac:dyDescent="0.2">
      <c r="L33">
        <v>9</v>
      </c>
      <c r="M33" s="1" t="s">
        <v>9</v>
      </c>
      <c r="N33">
        <v>10</v>
      </c>
      <c r="O33">
        <v>30</v>
      </c>
      <c r="P33">
        <f t="shared" si="1"/>
        <v>40</v>
      </c>
    </row>
    <row r="35" spans="12:16" x14ac:dyDescent="0.2">
      <c r="M35" s="1" t="s">
        <v>19</v>
      </c>
      <c r="N35" s="7">
        <f>AVERAGE(N33,N32,N30,N31,N29,N28,N27,N26,N25,N24,N23,N22,N21,N20,N19,N18,N17,N16,N15,N14,N11:N13,N10,N9,N6:N8,N5,N4,N3)</f>
        <v>15.14516129032258</v>
      </c>
      <c r="O35" s="7">
        <f>AVERAGE(O33,O32,O30,O31,O29,O28,O27,O26,O25,O24,O23,O22,O21,O20,O19,O18,O17,O16,O15,O14,O11:O13,O10,O9,O6:O8,O5,O4,O3)</f>
        <v>37.032258064516128</v>
      </c>
      <c r="P35" s="7">
        <f>AVERAGE(P33,P32,P30,P31,P29,P28,P27,P26,P25,P24,P23,P22,P21,P20,P19,P18,P17,P16,P15,P14,P11:P13,P10,P9,P6:P8,P5,P4,P3)</f>
        <v>52.177419354838712</v>
      </c>
    </row>
    <row r="36" spans="12:16" x14ac:dyDescent="0.2">
      <c r="M36" s="1" t="s">
        <v>80</v>
      </c>
      <c r="N36" s="7">
        <f>MAX(N3:N33)-MIN(N3:N33)</f>
        <v>17</v>
      </c>
      <c r="O36" s="7">
        <f>MAX(O3:O33)-MIN(O3:O33)</f>
        <v>30</v>
      </c>
      <c r="P36" s="7">
        <f>MAX(P3:P33)-MIN(P3:P33)</f>
        <v>37</v>
      </c>
    </row>
    <row r="37" spans="12:16" x14ac:dyDescent="0.2">
      <c r="M37" s="1" t="s">
        <v>34</v>
      </c>
      <c r="N37" s="7">
        <f>MODE(N3:N33)</f>
        <v>12.5</v>
      </c>
      <c r="O37" s="7">
        <f>MODE(O3:O33)</f>
        <v>40</v>
      </c>
      <c r="P37" s="7">
        <f>MODE(P3:P33)</f>
        <v>55</v>
      </c>
    </row>
    <row r="38" spans="12:16" x14ac:dyDescent="0.2">
      <c r="M38" s="1" t="s">
        <v>24</v>
      </c>
      <c r="N38" s="7">
        <f>STDEV(N3:N33)</f>
        <v>4.5206812694310736</v>
      </c>
      <c r="O38" s="7">
        <f>STDEV(O3:O33)</f>
        <v>6.9641169383621655</v>
      </c>
      <c r="P38" s="7">
        <f>STDEV(P3:P33)</f>
        <v>8.6636678020885842</v>
      </c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1F37-BB0E-2D4C-922E-5B7A596D6D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2125-C232-FD4E-9496-3845967AD083}">
  <dimension ref="A1:AO94"/>
  <sheetViews>
    <sheetView topLeftCell="D1" zoomScale="70" zoomScaleNormal="70" workbookViewId="0">
      <selection activeCell="E79" sqref="E79:M87"/>
    </sheetView>
  </sheetViews>
  <sheetFormatPr baseColWidth="10" defaultRowHeight="16" x14ac:dyDescent="0.2"/>
  <cols>
    <col min="10" max="10" width="13.83203125" customWidth="1"/>
    <col min="12" max="12" width="13.1640625" customWidth="1"/>
    <col min="25" max="25" width="10.83203125" style="36"/>
  </cols>
  <sheetData>
    <row r="1" spans="1:31" ht="17" thickBot="1" x14ac:dyDescent="0.25">
      <c r="A1" t="s">
        <v>0</v>
      </c>
      <c r="B1" t="s">
        <v>1</v>
      </c>
      <c r="C1" t="s">
        <v>12</v>
      </c>
      <c r="D1" t="s">
        <v>3</v>
      </c>
      <c r="E1" t="s">
        <v>2</v>
      </c>
      <c r="F1" t="s">
        <v>4</v>
      </c>
      <c r="H1" t="s">
        <v>13</v>
      </c>
      <c r="I1" t="s">
        <v>14</v>
      </c>
      <c r="J1" t="s">
        <v>20</v>
      </c>
      <c r="K1" t="s">
        <v>100</v>
      </c>
      <c r="L1" t="s">
        <v>106</v>
      </c>
      <c r="M1" t="s">
        <v>15</v>
      </c>
      <c r="N1" t="s">
        <v>16</v>
      </c>
      <c r="O1" t="s">
        <v>18</v>
      </c>
      <c r="P1" t="s">
        <v>30</v>
      </c>
      <c r="Q1" t="s">
        <v>27</v>
      </c>
      <c r="R1" t="s">
        <v>26</v>
      </c>
      <c r="S1" t="s">
        <v>28</v>
      </c>
      <c r="T1" t="s">
        <v>99</v>
      </c>
      <c r="U1" t="s">
        <v>17</v>
      </c>
      <c r="AD1" t="s">
        <v>101</v>
      </c>
      <c r="AE1" t="s">
        <v>100</v>
      </c>
    </row>
    <row r="2" spans="1:31" x14ac:dyDescent="0.2">
      <c r="C2" s="9" t="s">
        <v>31</v>
      </c>
      <c r="D2" s="9" t="s">
        <v>31</v>
      </c>
      <c r="W2" s="40"/>
      <c r="X2" s="40" t="s">
        <v>101</v>
      </c>
      <c r="Y2" s="40" t="s">
        <v>100</v>
      </c>
      <c r="AD2">
        <v>28.1</v>
      </c>
      <c r="AE2">
        <v>169</v>
      </c>
    </row>
    <row r="3" spans="1:31" x14ac:dyDescent="0.2">
      <c r="A3">
        <v>1</v>
      </c>
      <c r="B3" t="s">
        <v>5</v>
      </c>
      <c r="C3">
        <v>1</v>
      </c>
      <c r="D3">
        <v>0</v>
      </c>
      <c r="E3">
        <v>188.2</v>
      </c>
      <c r="H3">
        <v>18</v>
      </c>
      <c r="I3">
        <v>43</v>
      </c>
      <c r="J3">
        <f>SUM(H3:I3)</f>
        <v>61</v>
      </c>
      <c r="W3" s="38" t="s">
        <v>101</v>
      </c>
      <c r="X3" s="38">
        <v>1</v>
      </c>
      <c r="Y3" s="38"/>
      <c r="AD3">
        <v>28.29</v>
      </c>
      <c r="AE3">
        <v>226</v>
      </c>
    </row>
    <row r="4" spans="1:31" ht="17" thickBot="1" x14ac:dyDescent="0.25">
      <c r="A4">
        <v>1</v>
      </c>
      <c r="B4" t="s">
        <v>6</v>
      </c>
      <c r="C4">
        <v>0</v>
      </c>
      <c r="D4">
        <v>1</v>
      </c>
      <c r="E4">
        <v>186.4</v>
      </c>
      <c r="W4" s="39" t="s">
        <v>100</v>
      </c>
      <c r="X4" s="39">
        <v>-0.54427456382060968</v>
      </c>
      <c r="Y4" s="39">
        <v>1</v>
      </c>
      <c r="AD4">
        <v>28.14</v>
      </c>
      <c r="AE4">
        <v>218</v>
      </c>
    </row>
    <row r="5" spans="1:31" x14ac:dyDescent="0.2">
      <c r="A5">
        <v>1</v>
      </c>
      <c r="B5" t="s">
        <v>7</v>
      </c>
      <c r="C5">
        <v>1</v>
      </c>
      <c r="D5">
        <v>0</v>
      </c>
      <c r="E5">
        <v>187</v>
      </c>
      <c r="F5" s="4">
        <v>28.43</v>
      </c>
      <c r="H5">
        <v>15</v>
      </c>
      <c r="I5">
        <v>40</v>
      </c>
      <c r="J5">
        <f t="shared" ref="J5:J67" si="0">SUM(H5:I5)</f>
        <v>55</v>
      </c>
      <c r="AD5">
        <v>28.46</v>
      </c>
      <c r="AE5">
        <v>63</v>
      </c>
    </row>
    <row r="6" spans="1:31" x14ac:dyDescent="0.2">
      <c r="A6">
        <v>1</v>
      </c>
      <c r="B6" t="s">
        <v>8</v>
      </c>
      <c r="C6">
        <v>0</v>
      </c>
      <c r="D6">
        <v>1</v>
      </c>
      <c r="E6">
        <v>186.4</v>
      </c>
      <c r="AD6">
        <v>28.02</v>
      </c>
      <c r="AE6">
        <v>180</v>
      </c>
    </row>
    <row r="7" spans="1:31" x14ac:dyDescent="0.2">
      <c r="A7">
        <v>1</v>
      </c>
      <c r="B7" t="s">
        <v>9</v>
      </c>
      <c r="C7">
        <v>1</v>
      </c>
      <c r="D7">
        <v>1</v>
      </c>
      <c r="E7">
        <v>185.9</v>
      </c>
      <c r="H7">
        <v>20</v>
      </c>
      <c r="I7">
        <v>33</v>
      </c>
      <c r="J7">
        <f t="shared" si="0"/>
        <v>53</v>
      </c>
      <c r="AD7">
        <v>28</v>
      </c>
      <c r="AE7">
        <v>167.5</v>
      </c>
    </row>
    <row r="8" spans="1:31" x14ac:dyDescent="0.2">
      <c r="A8">
        <v>1</v>
      </c>
      <c r="B8" t="s">
        <v>10</v>
      </c>
      <c r="C8">
        <v>0</v>
      </c>
      <c r="D8">
        <v>1</v>
      </c>
      <c r="E8">
        <v>186.6</v>
      </c>
      <c r="AD8">
        <v>28.05</v>
      </c>
      <c r="AE8">
        <v>202</v>
      </c>
    </row>
    <row r="9" spans="1:31" x14ac:dyDescent="0.2">
      <c r="A9">
        <v>1</v>
      </c>
      <c r="B9" t="s">
        <v>11</v>
      </c>
      <c r="C9">
        <v>0</v>
      </c>
      <c r="D9">
        <v>0</v>
      </c>
      <c r="E9">
        <v>184.8</v>
      </c>
      <c r="F9" s="2">
        <v>28.1</v>
      </c>
      <c r="G9" s="2">
        <v>28.1</v>
      </c>
      <c r="K9">
        <f>SUM(J3:J7)</f>
        <v>169</v>
      </c>
      <c r="L9">
        <f>SUM(I3:I7)</f>
        <v>116</v>
      </c>
      <c r="M9" s="2">
        <v>22</v>
      </c>
      <c r="N9" s="2">
        <v>65</v>
      </c>
      <c r="O9" s="2">
        <v>13</v>
      </c>
      <c r="P9" s="2">
        <v>40</v>
      </c>
      <c r="Q9" s="2">
        <v>75</v>
      </c>
      <c r="R9" s="2">
        <v>110</v>
      </c>
      <c r="S9" s="2">
        <v>85</v>
      </c>
      <c r="T9">
        <v>1</v>
      </c>
      <c r="U9" s="2">
        <v>12.52</v>
      </c>
      <c r="AD9" s="36">
        <v>28.05</v>
      </c>
      <c r="AE9">
        <v>204</v>
      </c>
    </row>
    <row r="10" spans="1:31" x14ac:dyDescent="0.2">
      <c r="AD10">
        <v>27.9</v>
      </c>
      <c r="AE10">
        <v>193</v>
      </c>
    </row>
    <row r="11" spans="1:31" x14ac:dyDescent="0.2">
      <c r="A11">
        <v>2</v>
      </c>
      <c r="B11" t="s">
        <v>5</v>
      </c>
      <c r="C11">
        <v>1</v>
      </c>
      <c r="D11">
        <v>0</v>
      </c>
      <c r="E11">
        <v>185.6</v>
      </c>
      <c r="H11">
        <v>13</v>
      </c>
      <c r="I11">
        <v>47</v>
      </c>
      <c r="J11">
        <f t="shared" si="0"/>
        <v>60</v>
      </c>
    </row>
    <row r="12" spans="1:31" x14ac:dyDescent="0.2">
      <c r="A12">
        <v>2</v>
      </c>
      <c r="B12" t="s">
        <v>6</v>
      </c>
      <c r="C12">
        <v>1</v>
      </c>
      <c r="D12">
        <v>0</v>
      </c>
      <c r="E12">
        <v>185.9</v>
      </c>
      <c r="H12">
        <v>22</v>
      </c>
      <c r="I12">
        <v>33</v>
      </c>
      <c r="J12">
        <f t="shared" si="0"/>
        <v>55</v>
      </c>
    </row>
    <row r="13" spans="1:31" x14ac:dyDescent="0.2">
      <c r="A13">
        <v>2</v>
      </c>
      <c r="B13" t="s">
        <v>7</v>
      </c>
      <c r="C13">
        <v>1</v>
      </c>
      <c r="D13">
        <v>1</v>
      </c>
      <c r="E13">
        <v>187.2</v>
      </c>
      <c r="F13" s="4">
        <v>28.46</v>
      </c>
      <c r="H13">
        <v>12</v>
      </c>
      <c r="I13">
        <v>50</v>
      </c>
      <c r="J13">
        <f t="shared" si="0"/>
        <v>62</v>
      </c>
      <c r="AD13" s="36"/>
    </row>
    <row r="14" spans="1:31" x14ac:dyDescent="0.2">
      <c r="A14">
        <v>2</v>
      </c>
      <c r="B14" t="s">
        <v>8</v>
      </c>
      <c r="C14">
        <v>0</v>
      </c>
      <c r="D14">
        <v>1</v>
      </c>
      <c r="E14">
        <v>184.3</v>
      </c>
      <c r="AD14" s="36"/>
    </row>
    <row r="15" spans="1:31" x14ac:dyDescent="0.2">
      <c r="A15">
        <v>2</v>
      </c>
      <c r="B15" t="s">
        <v>9</v>
      </c>
      <c r="C15">
        <v>1</v>
      </c>
      <c r="D15">
        <v>0</v>
      </c>
      <c r="E15">
        <v>184.9</v>
      </c>
      <c r="H15">
        <v>17</v>
      </c>
      <c r="I15">
        <v>32</v>
      </c>
      <c r="J15">
        <f t="shared" si="0"/>
        <v>49</v>
      </c>
      <c r="AD15" s="36"/>
    </row>
    <row r="16" spans="1:31" x14ac:dyDescent="0.2">
      <c r="A16">
        <v>2</v>
      </c>
      <c r="B16" t="s">
        <v>10</v>
      </c>
      <c r="C16">
        <v>0</v>
      </c>
      <c r="D16">
        <v>1</v>
      </c>
      <c r="E16">
        <v>185.6</v>
      </c>
      <c r="AD16" s="36"/>
    </row>
    <row r="17" spans="1:41" x14ac:dyDescent="0.2">
      <c r="A17">
        <v>2</v>
      </c>
      <c r="B17" t="s">
        <v>11</v>
      </c>
      <c r="C17">
        <v>0</v>
      </c>
      <c r="D17">
        <v>1</v>
      </c>
      <c r="E17">
        <v>186.1</v>
      </c>
      <c r="F17" s="2">
        <v>28.29</v>
      </c>
      <c r="G17" s="2">
        <v>28.29</v>
      </c>
      <c r="K17">
        <f>SUM(J11:J17)</f>
        <v>226</v>
      </c>
      <c r="L17">
        <f>SUM(I11:I15)</f>
        <v>162</v>
      </c>
      <c r="M17" s="2">
        <v>26</v>
      </c>
      <c r="N17" s="2">
        <v>68</v>
      </c>
      <c r="O17" s="2">
        <v>11</v>
      </c>
      <c r="P17" s="2">
        <v>40</v>
      </c>
      <c r="Q17" s="2">
        <v>80</v>
      </c>
      <c r="R17" s="2">
        <v>112</v>
      </c>
      <c r="S17" s="2">
        <v>90</v>
      </c>
      <c r="T17">
        <v>2</v>
      </c>
      <c r="U17" s="2">
        <v>12.38</v>
      </c>
      <c r="AD17" s="36"/>
    </row>
    <row r="18" spans="1:41" x14ac:dyDescent="0.2">
      <c r="AD18" s="36"/>
    </row>
    <row r="19" spans="1:41" x14ac:dyDescent="0.2">
      <c r="A19">
        <v>3</v>
      </c>
      <c r="B19" t="s">
        <v>5</v>
      </c>
      <c r="C19">
        <v>1</v>
      </c>
      <c r="D19">
        <v>0</v>
      </c>
      <c r="E19">
        <v>185.2</v>
      </c>
      <c r="H19">
        <v>23</v>
      </c>
      <c r="I19">
        <v>40</v>
      </c>
      <c r="J19">
        <f t="shared" si="0"/>
        <v>63</v>
      </c>
      <c r="AD19" s="36"/>
      <c r="AE19" t="s">
        <v>43</v>
      </c>
    </row>
    <row r="20" spans="1:41" ht="17" thickBot="1" x14ac:dyDescent="0.25">
      <c r="A20">
        <v>3</v>
      </c>
      <c r="B20" t="s">
        <v>6</v>
      </c>
      <c r="C20">
        <v>0</v>
      </c>
      <c r="D20">
        <v>0</v>
      </c>
      <c r="E20">
        <v>185.8</v>
      </c>
      <c r="AD20" s="36"/>
    </row>
    <row r="21" spans="1:41" x14ac:dyDescent="0.2">
      <c r="A21">
        <v>3</v>
      </c>
      <c r="B21" t="s">
        <v>7</v>
      </c>
      <c r="C21">
        <v>0</v>
      </c>
      <c r="D21">
        <v>0</v>
      </c>
      <c r="E21">
        <v>186.7</v>
      </c>
      <c r="F21" s="4">
        <v>28.38</v>
      </c>
      <c r="AD21" s="36"/>
      <c r="AE21" s="41" t="s">
        <v>44</v>
      </c>
      <c r="AF21" s="41"/>
    </row>
    <row r="22" spans="1:41" x14ac:dyDescent="0.2">
      <c r="A22">
        <v>3</v>
      </c>
      <c r="B22" t="s">
        <v>8</v>
      </c>
      <c r="C22">
        <v>1</v>
      </c>
      <c r="D22">
        <v>0</v>
      </c>
      <c r="E22">
        <v>185.6</v>
      </c>
      <c r="H22">
        <v>17</v>
      </c>
      <c r="I22">
        <v>35</v>
      </c>
      <c r="J22">
        <f t="shared" si="0"/>
        <v>52</v>
      </c>
      <c r="AD22" s="36"/>
      <c r="AE22" s="38" t="s">
        <v>45</v>
      </c>
      <c r="AF22" s="38">
        <v>0.54427456382060979</v>
      </c>
    </row>
    <row r="23" spans="1:41" x14ac:dyDescent="0.2">
      <c r="A23">
        <v>3</v>
      </c>
      <c r="B23" t="s">
        <v>9</v>
      </c>
      <c r="C23">
        <v>1</v>
      </c>
      <c r="D23">
        <v>0</v>
      </c>
      <c r="E23">
        <v>184.9</v>
      </c>
      <c r="H23">
        <v>20</v>
      </c>
      <c r="I23">
        <v>20</v>
      </c>
      <c r="J23">
        <f t="shared" si="0"/>
        <v>40</v>
      </c>
      <c r="AD23" s="36"/>
      <c r="AE23" s="38" t="s">
        <v>46</v>
      </c>
      <c r="AF23" s="43">
        <v>0.29623480082211506</v>
      </c>
    </row>
    <row r="24" spans="1:41" x14ac:dyDescent="0.2">
      <c r="A24">
        <v>3</v>
      </c>
      <c r="B24" t="s">
        <v>10</v>
      </c>
      <c r="C24">
        <v>1</v>
      </c>
      <c r="D24">
        <v>1</v>
      </c>
      <c r="E24">
        <v>184.3</v>
      </c>
      <c r="H24">
        <v>25</v>
      </c>
      <c r="I24">
        <v>38</v>
      </c>
      <c r="J24">
        <f t="shared" si="0"/>
        <v>63</v>
      </c>
      <c r="AD24" s="36"/>
      <c r="AE24" s="38" t="s">
        <v>47</v>
      </c>
      <c r="AF24" s="38">
        <v>0.19569691522527435</v>
      </c>
    </row>
    <row r="25" spans="1:41" x14ac:dyDescent="0.2">
      <c r="A25">
        <v>3</v>
      </c>
      <c r="B25" t="s">
        <v>11</v>
      </c>
      <c r="C25">
        <v>0</v>
      </c>
      <c r="D25">
        <v>1</v>
      </c>
      <c r="E25">
        <v>185.1</v>
      </c>
      <c r="F25" s="2">
        <v>28.14</v>
      </c>
      <c r="G25" s="2">
        <v>28.14</v>
      </c>
      <c r="K25">
        <f>SUM(J19:J25)</f>
        <v>218</v>
      </c>
      <c r="L25">
        <f>SUM(I19:I24)</f>
        <v>133</v>
      </c>
      <c r="M25" s="2">
        <v>24</v>
      </c>
      <c r="N25" s="2">
        <v>71</v>
      </c>
      <c r="O25" s="2">
        <v>14</v>
      </c>
      <c r="P25" s="2">
        <v>45</v>
      </c>
      <c r="Q25" s="2">
        <v>82</v>
      </c>
      <c r="R25" s="2">
        <v>112</v>
      </c>
      <c r="S25" s="2">
        <v>90</v>
      </c>
      <c r="T25">
        <v>3</v>
      </c>
      <c r="U25" s="2">
        <v>12.25</v>
      </c>
      <c r="AD25" s="36"/>
      <c r="AE25" s="38" t="s">
        <v>48</v>
      </c>
      <c r="AF25" s="38">
        <v>0.15118811737120971</v>
      </c>
    </row>
    <row r="26" spans="1:41" ht="17" thickBot="1" x14ac:dyDescent="0.25">
      <c r="AD26" s="36"/>
      <c r="AE26" s="39" t="s">
        <v>49</v>
      </c>
      <c r="AF26" s="39">
        <v>9</v>
      </c>
    </row>
    <row r="27" spans="1:41" x14ac:dyDescent="0.2">
      <c r="A27" s="8">
        <v>4</v>
      </c>
      <c r="B27" t="s">
        <v>5</v>
      </c>
      <c r="C27">
        <v>0</v>
      </c>
      <c r="D27">
        <v>0</v>
      </c>
      <c r="E27" s="5">
        <f>AVERAGE(E3:E25,E30,E31,E32,E33,E35:E51,E52:E62,E63:E70,E71:E73)</f>
        <v>185.42</v>
      </c>
      <c r="AD27" s="36"/>
    </row>
    <row r="28" spans="1:41" ht="17" thickBot="1" x14ac:dyDescent="0.25">
      <c r="A28" s="8">
        <v>4</v>
      </c>
      <c r="B28" t="s">
        <v>6</v>
      </c>
      <c r="C28">
        <v>0</v>
      </c>
      <c r="D28">
        <v>0</v>
      </c>
      <c r="E28" s="5">
        <f>AVERAGE(E3:E27,E30:E73)</f>
        <v>185.42</v>
      </c>
      <c r="AD28" s="36"/>
      <c r="AE28" t="s">
        <v>50</v>
      </c>
      <c r="AO28" s="42"/>
    </row>
    <row r="29" spans="1:41" x14ac:dyDescent="0.2">
      <c r="A29" s="8">
        <v>4</v>
      </c>
      <c r="B29" t="s">
        <v>7</v>
      </c>
      <c r="C29">
        <v>0</v>
      </c>
      <c r="D29">
        <v>0</v>
      </c>
      <c r="E29" s="5">
        <f>AVERAGE(E3:E25,E27,E28,E30,E31:E57,E59:E73)</f>
        <v>185.42</v>
      </c>
      <c r="F29" s="6">
        <f>AVERAGE(F5,F13,F21,F37,F45,F53,F61,F69)</f>
        <v>28.223750000000006</v>
      </c>
      <c r="Y29" s="37"/>
      <c r="AD29" s="37"/>
      <c r="AE29" s="40"/>
      <c r="AF29" s="40" t="s">
        <v>55</v>
      </c>
      <c r="AG29" s="40" t="s">
        <v>56</v>
      </c>
      <c r="AH29" s="40" t="s">
        <v>57</v>
      </c>
      <c r="AI29" s="40" t="s">
        <v>58</v>
      </c>
      <c r="AJ29" s="40" t="s">
        <v>59</v>
      </c>
    </row>
    <row r="30" spans="1:41" x14ac:dyDescent="0.2">
      <c r="A30" s="8">
        <v>4</v>
      </c>
      <c r="B30" t="s">
        <v>8</v>
      </c>
      <c r="C30">
        <v>1</v>
      </c>
      <c r="D30">
        <v>0</v>
      </c>
      <c r="E30">
        <v>188.6</v>
      </c>
      <c r="H30">
        <v>10</v>
      </c>
      <c r="I30">
        <v>25</v>
      </c>
      <c r="J30">
        <f t="shared" si="0"/>
        <v>35</v>
      </c>
      <c r="AD30" s="36"/>
      <c r="AE30" s="38" t="s">
        <v>51</v>
      </c>
      <c r="AF30" s="38">
        <v>1</v>
      </c>
      <c r="AG30" s="38">
        <v>6.7350627715801553E-2</v>
      </c>
      <c r="AH30" s="38">
        <v>6.7350627715801553E-2</v>
      </c>
      <c r="AI30" s="38">
        <v>2.9464992133415615</v>
      </c>
      <c r="AJ30" s="43">
        <v>0.12976946408453835</v>
      </c>
    </row>
    <row r="31" spans="1:41" x14ac:dyDescent="0.2">
      <c r="A31" s="8">
        <v>4</v>
      </c>
      <c r="B31" t="s">
        <v>9</v>
      </c>
      <c r="C31">
        <v>1</v>
      </c>
      <c r="D31">
        <v>0</v>
      </c>
      <c r="E31">
        <v>188.2</v>
      </c>
      <c r="H31">
        <v>8</v>
      </c>
      <c r="I31">
        <v>20</v>
      </c>
      <c r="J31">
        <f t="shared" si="0"/>
        <v>28</v>
      </c>
      <c r="AD31" s="36"/>
      <c r="AE31" s="38" t="s">
        <v>52</v>
      </c>
      <c r="AF31" s="38">
        <v>7</v>
      </c>
      <c r="AG31" s="38">
        <v>0.16000492783975481</v>
      </c>
      <c r="AH31" s="38">
        <v>2.2857846834250687E-2</v>
      </c>
      <c r="AI31" s="38"/>
      <c r="AJ31" s="38"/>
    </row>
    <row r="32" spans="1:41" ht="17" thickBot="1" x14ac:dyDescent="0.25">
      <c r="A32" s="8">
        <v>4</v>
      </c>
      <c r="B32" t="s">
        <v>10</v>
      </c>
      <c r="C32">
        <v>0</v>
      </c>
      <c r="D32">
        <v>1</v>
      </c>
      <c r="E32">
        <v>187.4</v>
      </c>
      <c r="AD32" s="36"/>
      <c r="AE32" s="39" t="s">
        <v>53</v>
      </c>
      <c r="AF32" s="39">
        <v>8</v>
      </c>
      <c r="AG32" s="39">
        <v>0.22735555555555637</v>
      </c>
      <c r="AH32" s="39"/>
      <c r="AI32" s="39"/>
      <c r="AJ32" s="39"/>
    </row>
    <row r="33" spans="1:39" ht="17" thickBot="1" x14ac:dyDescent="0.25">
      <c r="A33" s="8">
        <v>4</v>
      </c>
      <c r="B33" t="s">
        <v>11</v>
      </c>
      <c r="C33">
        <v>0</v>
      </c>
      <c r="D33">
        <v>0</v>
      </c>
      <c r="E33">
        <v>187.2</v>
      </c>
      <c r="F33" s="2">
        <v>28.46</v>
      </c>
      <c r="G33" s="2">
        <v>28.46</v>
      </c>
      <c r="K33">
        <f>SUM(J27:J33)</f>
        <v>63</v>
      </c>
      <c r="L33">
        <f>SUM(I30:I31)</f>
        <v>45</v>
      </c>
      <c r="M33" s="2">
        <v>18</v>
      </c>
      <c r="N33" s="2">
        <v>62</v>
      </c>
      <c r="O33" s="2">
        <v>12</v>
      </c>
      <c r="P33" s="2">
        <v>30</v>
      </c>
      <c r="Q33" s="2">
        <v>65</v>
      </c>
      <c r="R33" s="2">
        <v>90</v>
      </c>
      <c r="S33" s="2">
        <v>70</v>
      </c>
      <c r="T33">
        <v>4</v>
      </c>
      <c r="U33" s="2">
        <v>13.39</v>
      </c>
      <c r="AD33" s="36"/>
    </row>
    <row r="34" spans="1:39" x14ac:dyDescent="0.2">
      <c r="AD34" s="36"/>
      <c r="AE34" s="40"/>
      <c r="AF34" s="40" t="s">
        <v>60</v>
      </c>
      <c r="AG34" s="40" t="s">
        <v>48</v>
      </c>
      <c r="AH34" s="40" t="s">
        <v>61</v>
      </c>
      <c r="AI34" s="40" t="s">
        <v>62</v>
      </c>
      <c r="AJ34" s="40" t="s">
        <v>63</v>
      </c>
      <c r="AK34" s="40" t="s">
        <v>64</v>
      </c>
      <c r="AL34" s="40" t="s">
        <v>65</v>
      </c>
      <c r="AM34" s="40" t="s">
        <v>66</v>
      </c>
    </row>
    <row r="35" spans="1:39" x14ac:dyDescent="0.2">
      <c r="A35" s="3">
        <v>5</v>
      </c>
      <c r="B35" t="s">
        <v>5</v>
      </c>
      <c r="C35">
        <v>0</v>
      </c>
      <c r="D35">
        <v>0</v>
      </c>
      <c r="E35">
        <v>187.8</v>
      </c>
      <c r="AD35" s="36"/>
      <c r="AE35" s="38" t="s">
        <v>54</v>
      </c>
      <c r="AF35" s="43">
        <v>28.453855078173607</v>
      </c>
      <c r="AG35" s="38">
        <v>0.20530586627845521</v>
      </c>
      <c r="AH35" s="38">
        <v>138.59250879651827</v>
      </c>
      <c r="AI35" s="43">
        <v>2.685991252167098E-13</v>
      </c>
      <c r="AJ35" s="38">
        <v>27.968383847777307</v>
      </c>
      <c r="AK35" s="38">
        <v>28.939326308569907</v>
      </c>
      <c r="AL35" s="38">
        <v>27.968383847777307</v>
      </c>
      <c r="AM35" s="38">
        <v>28.939326308569907</v>
      </c>
    </row>
    <row r="36" spans="1:39" ht="17" thickBot="1" x14ac:dyDescent="0.25">
      <c r="A36" s="3">
        <v>5</v>
      </c>
      <c r="B36" t="s">
        <v>6</v>
      </c>
      <c r="C36">
        <v>1</v>
      </c>
      <c r="D36">
        <v>0</v>
      </c>
      <c r="E36">
        <v>186.6</v>
      </c>
      <c r="H36">
        <v>20</v>
      </c>
      <c r="I36">
        <v>40</v>
      </c>
      <c r="J36">
        <f t="shared" si="0"/>
        <v>60</v>
      </c>
      <c r="AD36" s="36"/>
      <c r="AE36" s="39" t="s">
        <v>100</v>
      </c>
      <c r="AF36" s="44">
        <v>-1.8950358727657347E-3</v>
      </c>
      <c r="AG36" s="39">
        <v>1.1039877915520798E-3</v>
      </c>
      <c r="AH36" s="39">
        <v>-1.7165369828062431</v>
      </c>
      <c r="AI36" s="44">
        <v>0.12976946408453849</v>
      </c>
      <c r="AJ36" s="39">
        <v>-4.5055521781321431E-3</v>
      </c>
      <c r="AK36" s="39">
        <v>7.1548043260067349E-4</v>
      </c>
      <c r="AL36" s="39">
        <v>-4.5055521781321431E-3</v>
      </c>
      <c r="AM36" s="39">
        <v>7.1548043260067349E-4</v>
      </c>
    </row>
    <row r="37" spans="1:39" x14ac:dyDescent="0.2">
      <c r="A37" s="3">
        <v>5</v>
      </c>
      <c r="B37" t="s">
        <v>7</v>
      </c>
      <c r="C37">
        <v>0</v>
      </c>
      <c r="D37">
        <v>0</v>
      </c>
      <c r="E37">
        <v>186.4</v>
      </c>
      <c r="F37" s="4">
        <v>28.34</v>
      </c>
      <c r="AD37" s="36"/>
    </row>
    <row r="38" spans="1:39" x14ac:dyDescent="0.2">
      <c r="A38" s="3">
        <v>5</v>
      </c>
      <c r="B38" t="s">
        <v>8</v>
      </c>
      <c r="C38">
        <v>1</v>
      </c>
      <c r="D38">
        <v>0</v>
      </c>
      <c r="E38">
        <v>186.9</v>
      </c>
      <c r="H38">
        <v>23</v>
      </c>
      <c r="I38">
        <v>42</v>
      </c>
      <c r="J38">
        <f t="shared" si="0"/>
        <v>65</v>
      </c>
      <c r="AD38" s="36"/>
    </row>
    <row r="39" spans="1:39" x14ac:dyDescent="0.2">
      <c r="A39" s="3">
        <v>5</v>
      </c>
      <c r="B39" t="s">
        <v>9</v>
      </c>
      <c r="C39">
        <v>1</v>
      </c>
      <c r="D39">
        <v>1</v>
      </c>
      <c r="E39">
        <v>186.1</v>
      </c>
      <c r="H39">
        <v>15</v>
      </c>
      <c r="I39">
        <v>40</v>
      </c>
      <c r="J39">
        <f t="shared" si="0"/>
        <v>55</v>
      </c>
      <c r="AD39" s="36"/>
    </row>
    <row r="40" spans="1:39" x14ac:dyDescent="0.2">
      <c r="A40" s="3">
        <v>5</v>
      </c>
      <c r="B40" t="s">
        <v>10</v>
      </c>
      <c r="C40">
        <v>0</v>
      </c>
      <c r="D40">
        <v>1</v>
      </c>
      <c r="E40">
        <v>185.9</v>
      </c>
      <c r="AD40" s="36"/>
      <c r="AE40" t="s">
        <v>72</v>
      </c>
    </row>
    <row r="41" spans="1:39" ht="17" thickBot="1" x14ac:dyDescent="0.25">
      <c r="A41" s="3">
        <v>5</v>
      </c>
      <c r="B41" t="s">
        <v>11</v>
      </c>
      <c r="C41">
        <v>0</v>
      </c>
      <c r="D41">
        <v>0</v>
      </c>
      <c r="E41">
        <v>184.3</v>
      </c>
      <c r="F41" s="2">
        <v>28.02</v>
      </c>
      <c r="G41" s="2">
        <v>28.02</v>
      </c>
      <c r="K41">
        <f>SUM(J35:J41)</f>
        <v>180</v>
      </c>
      <c r="L41">
        <f>SUM(I36:I39)</f>
        <v>122</v>
      </c>
      <c r="M41" s="2">
        <v>30</v>
      </c>
      <c r="N41" s="2">
        <v>70</v>
      </c>
      <c r="O41" s="2">
        <v>14</v>
      </c>
      <c r="P41" s="2">
        <v>35</v>
      </c>
      <c r="Q41" s="2">
        <v>75</v>
      </c>
      <c r="R41" s="2">
        <v>105</v>
      </c>
      <c r="S41" s="2">
        <v>85</v>
      </c>
      <c r="T41">
        <v>5</v>
      </c>
      <c r="U41" s="2">
        <v>11.54</v>
      </c>
      <c r="AD41" s="36"/>
    </row>
    <row r="42" spans="1:39" x14ac:dyDescent="0.2">
      <c r="AD42" s="36"/>
      <c r="AE42" s="40" t="s">
        <v>73</v>
      </c>
      <c r="AF42" s="40" t="s">
        <v>102</v>
      </c>
      <c r="AG42" s="40" t="s">
        <v>75</v>
      </c>
    </row>
    <row r="43" spans="1:39" x14ac:dyDescent="0.2">
      <c r="A43">
        <v>6</v>
      </c>
      <c r="B43" t="s">
        <v>5</v>
      </c>
      <c r="C43">
        <v>1</v>
      </c>
      <c r="D43">
        <v>0</v>
      </c>
      <c r="E43">
        <v>184.8</v>
      </c>
      <c r="H43">
        <v>15</v>
      </c>
      <c r="I43">
        <v>40</v>
      </c>
      <c r="J43">
        <f t="shared" si="0"/>
        <v>55</v>
      </c>
      <c r="AD43" s="36"/>
      <c r="AE43" s="38">
        <v>1</v>
      </c>
      <c r="AF43" s="38">
        <v>28.133594015676199</v>
      </c>
      <c r="AG43" s="38">
        <v>-3.3594015676197131E-2</v>
      </c>
    </row>
    <row r="44" spans="1:39" x14ac:dyDescent="0.2">
      <c r="A44">
        <v>6</v>
      </c>
      <c r="B44" t="s">
        <v>6</v>
      </c>
      <c r="C44">
        <v>1</v>
      </c>
      <c r="D44">
        <v>0</v>
      </c>
      <c r="E44">
        <v>184.6</v>
      </c>
      <c r="H44">
        <v>12.5</v>
      </c>
      <c r="I44">
        <v>40</v>
      </c>
      <c r="J44">
        <f t="shared" si="0"/>
        <v>52.5</v>
      </c>
      <c r="AD44" s="36"/>
      <c r="AE44" s="38">
        <v>2</v>
      </c>
      <c r="AF44" s="38">
        <v>28.025576970928551</v>
      </c>
      <c r="AG44" s="38">
        <v>0.26442302907144821</v>
      </c>
    </row>
    <row r="45" spans="1:39" x14ac:dyDescent="0.2">
      <c r="A45">
        <v>6</v>
      </c>
      <c r="B45" t="s">
        <v>7</v>
      </c>
      <c r="C45">
        <v>0</v>
      </c>
      <c r="D45">
        <v>0</v>
      </c>
      <c r="E45">
        <v>184.2</v>
      </c>
      <c r="F45" s="4">
        <v>28</v>
      </c>
      <c r="AD45" s="36"/>
      <c r="AE45" s="38">
        <v>3</v>
      </c>
      <c r="AF45" s="38">
        <v>28.040737257910678</v>
      </c>
      <c r="AG45" s="38">
        <v>9.9262742089322842E-2</v>
      </c>
    </row>
    <row r="46" spans="1:39" x14ac:dyDescent="0.2">
      <c r="A46">
        <v>6</v>
      </c>
      <c r="B46" t="s">
        <v>8</v>
      </c>
      <c r="C46">
        <v>0</v>
      </c>
      <c r="D46">
        <v>0</v>
      </c>
      <c r="E46">
        <v>186.3</v>
      </c>
      <c r="AD46" s="36"/>
      <c r="AE46" s="38">
        <v>4</v>
      </c>
      <c r="AF46" s="38">
        <v>28.334467818189367</v>
      </c>
      <c r="AG46" s="38">
        <v>0.12553218181063386</v>
      </c>
    </row>
    <row r="47" spans="1:39" x14ac:dyDescent="0.2">
      <c r="A47">
        <v>6</v>
      </c>
      <c r="B47" t="s">
        <v>9</v>
      </c>
      <c r="C47">
        <v>0</v>
      </c>
      <c r="D47">
        <v>0</v>
      </c>
      <c r="E47">
        <v>185.7</v>
      </c>
      <c r="AD47" s="36"/>
      <c r="AE47" s="38">
        <v>5</v>
      </c>
      <c r="AF47" s="38">
        <v>28.112748621075774</v>
      </c>
      <c r="AG47" s="38">
        <v>-9.2748621075774196E-2</v>
      </c>
    </row>
    <row r="48" spans="1:39" x14ac:dyDescent="0.2">
      <c r="A48">
        <v>6</v>
      </c>
      <c r="B48" t="s">
        <v>10</v>
      </c>
      <c r="C48">
        <v>1</v>
      </c>
      <c r="D48">
        <v>0</v>
      </c>
      <c r="E48">
        <v>184.9</v>
      </c>
      <c r="H48">
        <v>20</v>
      </c>
      <c r="I48">
        <v>40</v>
      </c>
      <c r="J48">
        <f t="shared" si="0"/>
        <v>60</v>
      </c>
      <c r="AD48" s="36"/>
      <c r="AE48" s="38">
        <v>6</v>
      </c>
      <c r="AF48" s="38">
        <v>28.136436569485348</v>
      </c>
      <c r="AG48" s="38">
        <v>-0.13643656948534755</v>
      </c>
    </row>
    <row r="49" spans="1:33" x14ac:dyDescent="0.2">
      <c r="A49">
        <v>6</v>
      </c>
      <c r="B49" t="s">
        <v>11</v>
      </c>
      <c r="C49">
        <v>0</v>
      </c>
      <c r="D49">
        <v>0</v>
      </c>
      <c r="E49">
        <v>184.2</v>
      </c>
      <c r="F49" s="2">
        <v>28</v>
      </c>
      <c r="G49" s="2">
        <v>28</v>
      </c>
      <c r="K49" s="1">
        <f>SUM(J43:J49)</f>
        <v>167.5</v>
      </c>
      <c r="L49">
        <f>SUM(I43:I48)</f>
        <v>120</v>
      </c>
      <c r="M49" s="2">
        <v>29</v>
      </c>
      <c r="N49" s="2">
        <v>68</v>
      </c>
      <c r="O49" s="2">
        <v>16</v>
      </c>
      <c r="P49" s="2">
        <v>40</v>
      </c>
      <c r="Q49" s="2">
        <v>90</v>
      </c>
      <c r="R49" s="2">
        <v>107</v>
      </c>
      <c r="S49" s="2">
        <v>92</v>
      </c>
      <c r="T49">
        <v>6</v>
      </c>
      <c r="U49" s="2">
        <v>11.43</v>
      </c>
      <c r="AD49" s="36"/>
      <c r="AE49" s="38">
        <v>7</v>
      </c>
      <c r="AF49" s="38">
        <v>28.071057831874928</v>
      </c>
      <c r="AG49" s="38">
        <v>-2.1057831874927047E-2</v>
      </c>
    </row>
    <row r="50" spans="1:33" x14ac:dyDescent="0.2">
      <c r="AD50" s="36"/>
      <c r="AE50" s="38">
        <v>8</v>
      </c>
      <c r="AF50" s="38">
        <v>28.067267760129397</v>
      </c>
      <c r="AG50" s="38">
        <v>-1.7267760129396237E-2</v>
      </c>
    </row>
    <row r="51" spans="1:33" ht="17" thickBot="1" x14ac:dyDescent="0.25">
      <c r="A51">
        <v>7</v>
      </c>
      <c r="B51" s="1" t="s">
        <v>5</v>
      </c>
      <c r="C51" s="1">
        <v>1</v>
      </c>
      <c r="D51">
        <v>0</v>
      </c>
      <c r="E51">
        <v>185.1</v>
      </c>
      <c r="H51">
        <v>15</v>
      </c>
      <c r="I51">
        <v>40</v>
      </c>
      <c r="J51">
        <f t="shared" si="0"/>
        <v>55</v>
      </c>
      <c r="AD51" s="36"/>
      <c r="AE51" s="39">
        <v>9</v>
      </c>
      <c r="AF51" s="39">
        <v>28.088113154729822</v>
      </c>
      <c r="AG51" s="39">
        <v>-0.18811315472982315</v>
      </c>
    </row>
    <row r="52" spans="1:33" x14ac:dyDescent="0.2">
      <c r="A52">
        <v>7</v>
      </c>
      <c r="B52" s="1" t="s">
        <v>6</v>
      </c>
      <c r="C52" s="1">
        <v>1</v>
      </c>
      <c r="D52">
        <v>1</v>
      </c>
      <c r="E52">
        <v>185.3</v>
      </c>
      <c r="H52">
        <v>12.5</v>
      </c>
      <c r="I52">
        <v>40</v>
      </c>
      <c r="J52">
        <f t="shared" si="0"/>
        <v>52.5</v>
      </c>
      <c r="AD52" s="36"/>
    </row>
    <row r="53" spans="1:33" x14ac:dyDescent="0.2">
      <c r="A53">
        <v>7</v>
      </c>
      <c r="B53" s="1" t="s">
        <v>7</v>
      </c>
      <c r="C53" s="1">
        <v>0</v>
      </c>
      <c r="D53">
        <v>1</v>
      </c>
      <c r="E53">
        <v>184.5</v>
      </c>
      <c r="F53" s="4">
        <v>28.05</v>
      </c>
      <c r="AD53" s="36"/>
    </row>
    <row r="54" spans="1:33" x14ac:dyDescent="0.2">
      <c r="A54">
        <v>7</v>
      </c>
      <c r="B54" s="1" t="s">
        <v>8</v>
      </c>
      <c r="C54" s="1">
        <v>1</v>
      </c>
      <c r="D54">
        <v>0</v>
      </c>
      <c r="E54">
        <v>185.4</v>
      </c>
      <c r="H54">
        <v>12.5</v>
      </c>
      <c r="I54">
        <v>40</v>
      </c>
      <c r="J54">
        <f t="shared" si="0"/>
        <v>52.5</v>
      </c>
      <c r="AD54" s="36"/>
    </row>
    <row r="55" spans="1:33" x14ac:dyDescent="0.2">
      <c r="A55">
        <v>7</v>
      </c>
      <c r="B55" s="1" t="s">
        <v>9</v>
      </c>
      <c r="C55" s="1">
        <v>1</v>
      </c>
      <c r="D55">
        <v>0</v>
      </c>
      <c r="E55">
        <v>185.2</v>
      </c>
      <c r="H55">
        <v>12</v>
      </c>
      <c r="I55">
        <v>30</v>
      </c>
      <c r="J55">
        <f t="shared" si="0"/>
        <v>42</v>
      </c>
      <c r="AD55" s="36"/>
    </row>
    <row r="56" spans="1:33" x14ac:dyDescent="0.2">
      <c r="A56">
        <v>7</v>
      </c>
      <c r="B56" s="1" t="s">
        <v>10</v>
      </c>
      <c r="C56" s="1">
        <v>0</v>
      </c>
      <c r="D56">
        <v>1</v>
      </c>
      <c r="E56">
        <v>184.8</v>
      </c>
      <c r="AD56" s="36"/>
    </row>
    <row r="57" spans="1:33" x14ac:dyDescent="0.2">
      <c r="A57">
        <v>7</v>
      </c>
      <c r="B57" s="1" t="s">
        <v>11</v>
      </c>
      <c r="C57" s="1">
        <v>0</v>
      </c>
      <c r="D57">
        <v>0</v>
      </c>
      <c r="E57">
        <v>184.5</v>
      </c>
      <c r="F57" s="2">
        <v>28.05</v>
      </c>
      <c r="G57" s="2">
        <v>28.05</v>
      </c>
      <c r="K57">
        <f>SUM(J51:J56)</f>
        <v>202</v>
      </c>
      <c r="L57">
        <f>SUM(I51:I55)</f>
        <v>150</v>
      </c>
      <c r="M57" s="2">
        <v>27</v>
      </c>
      <c r="N57" s="2">
        <v>73</v>
      </c>
      <c r="O57" s="2">
        <v>16</v>
      </c>
      <c r="P57" s="2">
        <v>45</v>
      </c>
      <c r="Q57" s="2">
        <v>92</v>
      </c>
      <c r="R57" s="2">
        <v>110</v>
      </c>
      <c r="S57" s="2">
        <v>93</v>
      </c>
      <c r="T57">
        <v>7</v>
      </c>
      <c r="U57" s="2">
        <v>11.38</v>
      </c>
      <c r="AD57" s="36"/>
    </row>
    <row r="58" spans="1:33" x14ac:dyDescent="0.2">
      <c r="B58" s="1"/>
      <c r="C58" s="1"/>
      <c r="AD58" s="36"/>
    </row>
    <row r="59" spans="1:33" x14ac:dyDescent="0.2">
      <c r="A59">
        <v>8</v>
      </c>
      <c r="B59" s="1" t="s">
        <v>5</v>
      </c>
      <c r="C59" s="1">
        <v>1</v>
      </c>
      <c r="D59">
        <v>0</v>
      </c>
      <c r="E59">
        <v>184.3</v>
      </c>
      <c r="H59">
        <v>12.5</v>
      </c>
      <c r="I59">
        <v>40</v>
      </c>
      <c r="J59">
        <f t="shared" si="0"/>
        <v>52.5</v>
      </c>
      <c r="AD59" s="36"/>
    </row>
    <row r="60" spans="1:33" x14ac:dyDescent="0.2">
      <c r="A60">
        <v>8</v>
      </c>
      <c r="B60" s="1" t="s">
        <v>6</v>
      </c>
      <c r="C60" s="1">
        <v>1</v>
      </c>
      <c r="D60">
        <v>0</v>
      </c>
      <c r="E60">
        <v>184</v>
      </c>
      <c r="H60">
        <v>12.5</v>
      </c>
      <c r="I60">
        <v>40</v>
      </c>
      <c r="J60">
        <f t="shared" si="0"/>
        <v>52.5</v>
      </c>
      <c r="AD60" s="36"/>
    </row>
    <row r="61" spans="1:33" x14ac:dyDescent="0.2">
      <c r="A61">
        <v>8</v>
      </c>
      <c r="B61" s="1" t="s">
        <v>7</v>
      </c>
      <c r="C61" s="1">
        <v>1</v>
      </c>
      <c r="D61">
        <v>1</v>
      </c>
      <c r="E61">
        <v>184.9</v>
      </c>
      <c r="F61" s="4">
        <v>28.11</v>
      </c>
      <c r="H61">
        <v>12</v>
      </c>
      <c r="I61">
        <v>45</v>
      </c>
      <c r="J61">
        <f t="shared" si="0"/>
        <v>57</v>
      </c>
      <c r="AD61" s="36"/>
    </row>
    <row r="62" spans="1:33" x14ac:dyDescent="0.2">
      <c r="A62">
        <v>8</v>
      </c>
      <c r="B62" s="1" t="s">
        <v>8</v>
      </c>
      <c r="C62" s="1">
        <v>1</v>
      </c>
      <c r="D62">
        <v>1</v>
      </c>
      <c r="E62">
        <v>184.3</v>
      </c>
      <c r="H62">
        <v>12</v>
      </c>
      <c r="I62">
        <v>30</v>
      </c>
      <c r="J62">
        <f t="shared" si="0"/>
        <v>42</v>
      </c>
      <c r="AB62" t="s">
        <v>43</v>
      </c>
    </row>
    <row r="63" spans="1:33" ht="17" thickBot="1" x14ac:dyDescent="0.25">
      <c r="A63">
        <v>8</v>
      </c>
      <c r="B63" s="1" t="s">
        <v>9</v>
      </c>
      <c r="C63" s="1">
        <v>0</v>
      </c>
      <c r="D63">
        <v>0</v>
      </c>
      <c r="E63">
        <v>183.9</v>
      </c>
    </row>
    <row r="64" spans="1:33" x14ac:dyDescent="0.2">
      <c r="A64">
        <v>8</v>
      </c>
      <c r="B64" s="1" t="s">
        <v>10</v>
      </c>
      <c r="C64" s="1">
        <v>0</v>
      </c>
      <c r="D64">
        <v>1</v>
      </c>
      <c r="E64">
        <v>184.7</v>
      </c>
      <c r="AB64" s="41" t="s">
        <v>44</v>
      </c>
      <c r="AC64" s="41"/>
    </row>
    <row r="65" spans="1:36" x14ac:dyDescent="0.2">
      <c r="A65">
        <v>8</v>
      </c>
      <c r="B65" s="1" t="s">
        <v>11</v>
      </c>
      <c r="C65" s="1">
        <v>0</v>
      </c>
      <c r="D65">
        <v>0</v>
      </c>
      <c r="E65">
        <v>184.5</v>
      </c>
      <c r="F65" s="2">
        <v>28.05</v>
      </c>
      <c r="G65" s="2">
        <v>28.05</v>
      </c>
      <c r="K65">
        <f>SUM(J59:J62)</f>
        <v>204</v>
      </c>
      <c r="L65">
        <f>SUM(I59:I62)</f>
        <v>155</v>
      </c>
      <c r="M65" s="2">
        <v>31</v>
      </c>
      <c r="N65" s="2">
        <v>76</v>
      </c>
      <c r="O65" s="2">
        <v>17</v>
      </c>
      <c r="P65" s="2">
        <v>45</v>
      </c>
      <c r="Q65" s="2">
        <v>95</v>
      </c>
      <c r="R65" s="2">
        <v>115</v>
      </c>
      <c r="S65" s="2">
        <v>95</v>
      </c>
      <c r="T65">
        <v>8</v>
      </c>
      <c r="U65" s="2">
        <v>11.15</v>
      </c>
      <c r="AB65" s="38" t="s">
        <v>45</v>
      </c>
      <c r="AC65" s="38">
        <v>0.14802017290182581</v>
      </c>
    </row>
    <row r="66" spans="1:36" ht="17" thickBot="1" x14ac:dyDescent="0.25">
      <c r="B66" s="1"/>
      <c r="C66" s="1"/>
      <c r="AB66" s="38" t="s">
        <v>46</v>
      </c>
      <c r="AC66" s="38">
        <v>2.1909971585886413E-2</v>
      </c>
    </row>
    <row r="67" spans="1:36" x14ac:dyDescent="0.2">
      <c r="A67">
        <v>9</v>
      </c>
      <c r="B67" s="1" t="s">
        <v>5</v>
      </c>
      <c r="C67" s="1">
        <v>1</v>
      </c>
      <c r="D67">
        <v>0</v>
      </c>
      <c r="E67">
        <v>183.9</v>
      </c>
      <c r="H67">
        <v>11.5</v>
      </c>
      <c r="I67">
        <v>40</v>
      </c>
      <c r="J67">
        <f t="shared" si="0"/>
        <v>51.5</v>
      </c>
      <c r="X67" s="40"/>
      <c r="Y67" s="40" t="s">
        <v>103</v>
      </c>
      <c r="Z67" s="40" t="s">
        <v>104</v>
      </c>
      <c r="AB67" s="38" t="s">
        <v>47</v>
      </c>
      <c r="AC67" s="38">
        <v>-0.11781717533041554</v>
      </c>
    </row>
    <row r="68" spans="1:36" x14ac:dyDescent="0.2">
      <c r="A68">
        <v>9</v>
      </c>
      <c r="B68" s="1" t="s">
        <v>6</v>
      </c>
      <c r="C68" s="1">
        <v>1</v>
      </c>
      <c r="D68">
        <v>0</v>
      </c>
      <c r="E68">
        <v>184.1</v>
      </c>
      <c r="H68">
        <v>11.5</v>
      </c>
      <c r="I68">
        <v>40</v>
      </c>
      <c r="J68">
        <f t="shared" ref="J68:J71" si="1">SUM(H68:I68)</f>
        <v>51.5</v>
      </c>
      <c r="X68" s="38" t="s">
        <v>103</v>
      </c>
      <c r="Y68" s="38">
        <v>1</v>
      </c>
      <c r="Z68" s="38"/>
      <c r="AB68" s="38" t="s">
        <v>48</v>
      </c>
      <c r="AC68" s="38">
        <v>0.91259162629541379</v>
      </c>
    </row>
    <row r="69" spans="1:36" ht="17" thickBot="1" x14ac:dyDescent="0.25">
      <c r="A69">
        <v>9</v>
      </c>
      <c r="B69" s="1" t="s">
        <v>7</v>
      </c>
      <c r="C69" s="1">
        <v>0</v>
      </c>
      <c r="D69">
        <v>0</v>
      </c>
      <c r="E69">
        <v>184.3</v>
      </c>
      <c r="F69" s="4">
        <v>28.02</v>
      </c>
      <c r="X69" s="39" t="s">
        <v>104</v>
      </c>
      <c r="Y69" s="39">
        <v>-0.14802017290182609</v>
      </c>
      <c r="Z69" s="39">
        <v>1</v>
      </c>
      <c r="AB69" s="39" t="s">
        <v>49</v>
      </c>
      <c r="AC69" s="39">
        <v>9</v>
      </c>
    </row>
    <row r="70" spans="1:36" x14ac:dyDescent="0.2">
      <c r="A70">
        <v>9</v>
      </c>
      <c r="B70" s="1" t="s">
        <v>8</v>
      </c>
      <c r="C70" s="1">
        <v>1</v>
      </c>
      <c r="D70">
        <v>0</v>
      </c>
      <c r="E70">
        <v>183.9</v>
      </c>
      <c r="H70">
        <v>10</v>
      </c>
      <c r="I70">
        <v>40</v>
      </c>
      <c r="J70">
        <f t="shared" si="1"/>
        <v>50</v>
      </c>
    </row>
    <row r="71" spans="1:36" ht="17" thickBot="1" x14ac:dyDescent="0.25">
      <c r="A71">
        <v>9</v>
      </c>
      <c r="B71" s="1" t="s">
        <v>9</v>
      </c>
      <c r="C71" s="1">
        <v>1</v>
      </c>
      <c r="D71">
        <v>1</v>
      </c>
      <c r="E71">
        <v>184.2</v>
      </c>
      <c r="H71">
        <v>10</v>
      </c>
      <c r="I71">
        <v>30</v>
      </c>
      <c r="J71">
        <f t="shared" si="1"/>
        <v>40</v>
      </c>
      <c r="AB71" t="s">
        <v>50</v>
      </c>
    </row>
    <row r="72" spans="1:36" x14ac:dyDescent="0.2">
      <c r="A72">
        <v>9</v>
      </c>
      <c r="B72" s="1" t="s">
        <v>10</v>
      </c>
      <c r="C72" s="1">
        <v>0</v>
      </c>
      <c r="D72">
        <v>1</v>
      </c>
      <c r="E72">
        <v>183.6</v>
      </c>
      <c r="AB72" s="40"/>
      <c r="AC72" s="40" t="s">
        <v>55</v>
      </c>
      <c r="AD72" s="40" t="s">
        <v>56</v>
      </c>
      <c r="AE72" s="40" t="s">
        <v>57</v>
      </c>
      <c r="AF72" s="40" t="s">
        <v>58</v>
      </c>
      <c r="AG72" s="40" t="s">
        <v>59</v>
      </c>
    </row>
    <row r="73" spans="1:36" x14ac:dyDescent="0.2">
      <c r="A73">
        <v>9</v>
      </c>
      <c r="B73" s="1" t="s">
        <v>11</v>
      </c>
      <c r="C73" s="1">
        <v>0</v>
      </c>
      <c r="D73">
        <v>0</v>
      </c>
      <c r="E73">
        <v>183.2</v>
      </c>
      <c r="F73" s="2">
        <v>27.9</v>
      </c>
      <c r="G73" s="2">
        <v>27.9</v>
      </c>
      <c r="K73">
        <f>SUM(J67:J71)</f>
        <v>193</v>
      </c>
      <c r="L73">
        <f>SUM(I67:I71)</f>
        <v>150</v>
      </c>
      <c r="M73" s="2">
        <v>32</v>
      </c>
      <c r="N73" s="2">
        <v>81</v>
      </c>
      <c r="O73" s="2">
        <v>21</v>
      </c>
      <c r="P73" s="2">
        <v>48</v>
      </c>
      <c r="Q73" s="2">
        <v>97</v>
      </c>
      <c r="R73" s="2">
        <v>117</v>
      </c>
      <c r="S73" s="2">
        <v>100</v>
      </c>
      <c r="T73">
        <v>9</v>
      </c>
      <c r="U73" s="2">
        <v>10.54</v>
      </c>
      <c r="X73" s="1"/>
      <c r="AB73" s="38" t="s">
        <v>51</v>
      </c>
      <c r="AC73" s="38">
        <v>1</v>
      </c>
      <c r="AD73" s="38">
        <v>0.13059122086400254</v>
      </c>
      <c r="AE73" s="38">
        <v>0.13059122086400254</v>
      </c>
      <c r="AF73" s="38">
        <v>0.15680540302601842</v>
      </c>
      <c r="AG73" s="38">
        <v>0.70390732628761121</v>
      </c>
    </row>
    <row r="74" spans="1:36" x14ac:dyDescent="0.2">
      <c r="Y74" s="36" t="s">
        <v>103</v>
      </c>
      <c r="Z74" t="s">
        <v>104</v>
      </c>
      <c r="AB74" s="38" t="s">
        <v>52</v>
      </c>
      <c r="AC74" s="38">
        <v>7</v>
      </c>
      <c r="AD74" s="38">
        <v>5.8297643346915571</v>
      </c>
      <c r="AE74" s="38">
        <v>0.83282347638450815</v>
      </c>
      <c r="AF74" s="38"/>
      <c r="AG74" s="38"/>
    </row>
    <row r="75" spans="1:36" ht="17" thickBot="1" x14ac:dyDescent="0.25">
      <c r="Y75" s="36">
        <v>12.52</v>
      </c>
      <c r="Z75">
        <f>SUM(H3:H7)</f>
        <v>53</v>
      </c>
      <c r="AB75" s="39" t="s">
        <v>53</v>
      </c>
      <c r="AC75" s="39">
        <v>8</v>
      </c>
      <c r="AD75" s="39">
        <v>5.9603555555555596</v>
      </c>
      <c r="AE75" s="39"/>
      <c r="AF75" s="39"/>
      <c r="AG75" s="39"/>
    </row>
    <row r="76" spans="1:36" ht="17" thickBot="1" x14ac:dyDescent="0.25">
      <c r="Y76" s="36">
        <v>12.38</v>
      </c>
      <c r="Z76">
        <f>SUM(H11:H15)</f>
        <v>64</v>
      </c>
    </row>
    <row r="77" spans="1:36" x14ac:dyDescent="0.2">
      <c r="Y77" s="36">
        <v>12.25</v>
      </c>
      <c r="Z77">
        <f>SUM(H19:H24)</f>
        <v>85</v>
      </c>
      <c r="AB77" s="40"/>
      <c r="AC77" s="40" t="s">
        <v>60</v>
      </c>
      <c r="AD77" s="40" t="s">
        <v>48</v>
      </c>
      <c r="AE77" s="40" t="s">
        <v>61</v>
      </c>
      <c r="AF77" s="40" t="s">
        <v>62</v>
      </c>
      <c r="AG77" s="40" t="s">
        <v>63</v>
      </c>
      <c r="AH77" s="40" t="s">
        <v>64</v>
      </c>
      <c r="AI77" s="40" t="s">
        <v>65</v>
      </c>
      <c r="AJ77" s="40" t="s">
        <v>66</v>
      </c>
    </row>
    <row r="78" spans="1:36" ht="17" thickBot="1" x14ac:dyDescent="0.25">
      <c r="Y78" s="36">
        <v>13.39</v>
      </c>
      <c r="Z78">
        <f>SUM(H30:H32)</f>
        <v>18</v>
      </c>
      <c r="AB78" s="38" t="s">
        <v>54</v>
      </c>
      <c r="AC78" s="38">
        <v>12.216570167367681</v>
      </c>
      <c r="AD78" s="38">
        <v>0.9930921839229776</v>
      </c>
      <c r="AE78" s="38">
        <v>12.301546991447449</v>
      </c>
      <c r="AF78" s="38">
        <v>5.3818517982204132E-6</v>
      </c>
      <c r="AG78" s="38">
        <v>9.8682803051961656</v>
      </c>
      <c r="AH78" s="38">
        <v>14.564860029539197</v>
      </c>
      <c r="AI78" s="38">
        <v>9.8682803051961656</v>
      </c>
      <c r="AJ78" s="38">
        <v>14.564860029539197</v>
      </c>
    </row>
    <row r="79" spans="1:36" ht="17" thickBot="1" x14ac:dyDescent="0.25">
      <c r="E79" s="40"/>
      <c r="F79" s="40" t="s">
        <v>106</v>
      </c>
      <c r="G79" s="40" t="s">
        <v>15</v>
      </c>
      <c r="H79" s="40" t="s">
        <v>16</v>
      </c>
      <c r="I79" s="40" t="s">
        <v>18</v>
      </c>
      <c r="J79" s="40" t="s">
        <v>30</v>
      </c>
      <c r="K79" s="40" t="s">
        <v>27</v>
      </c>
      <c r="L79" s="40" t="s">
        <v>26</v>
      </c>
      <c r="M79" s="40" t="s">
        <v>28</v>
      </c>
      <c r="Y79" s="36">
        <v>11.54</v>
      </c>
      <c r="Z79">
        <f>SUM(H36:H39)</f>
        <v>58</v>
      </c>
      <c r="AB79" s="39" t="s">
        <v>104</v>
      </c>
      <c r="AC79" s="39">
        <v>-7.1759989484752899E-3</v>
      </c>
      <c r="AD79" s="39">
        <v>1.8121821774916582E-2</v>
      </c>
      <c r="AE79" s="39">
        <v>-0.39598661975629779</v>
      </c>
      <c r="AF79" s="39">
        <v>0.70390732628761099</v>
      </c>
      <c r="AG79" s="39">
        <v>-5.0027298200485244E-2</v>
      </c>
      <c r="AH79" s="39">
        <v>3.567530030353467E-2</v>
      </c>
      <c r="AI79" s="39">
        <v>-5.0027298200485244E-2</v>
      </c>
      <c r="AJ79" s="39">
        <v>3.567530030353467E-2</v>
      </c>
    </row>
    <row r="80" spans="1:36" x14ac:dyDescent="0.2">
      <c r="E80" s="38" t="s">
        <v>106</v>
      </c>
      <c r="F80" s="38">
        <v>1</v>
      </c>
      <c r="G80" s="38"/>
      <c r="H80" s="38"/>
      <c r="I80" s="38"/>
      <c r="J80" s="38"/>
      <c r="K80" s="38"/>
      <c r="L80" s="38"/>
      <c r="M80" s="38"/>
      <c r="Y80" s="36">
        <v>11.43</v>
      </c>
      <c r="Z80">
        <f>SUM(H43:H48)</f>
        <v>47.5</v>
      </c>
    </row>
    <row r="81" spans="5:30" x14ac:dyDescent="0.2">
      <c r="E81" s="38" t="s">
        <v>15</v>
      </c>
      <c r="F81" s="38">
        <v>0.72623596967979231</v>
      </c>
      <c r="G81" s="38">
        <v>1</v>
      </c>
      <c r="H81" s="38"/>
      <c r="I81" s="38"/>
      <c r="J81" s="38"/>
      <c r="K81" s="38"/>
      <c r="L81" s="38"/>
      <c r="M81" s="38"/>
      <c r="Y81" s="36">
        <v>11.38</v>
      </c>
      <c r="Z81">
        <f>SUM(H51:H55)</f>
        <v>52</v>
      </c>
    </row>
    <row r="82" spans="5:30" x14ac:dyDescent="0.2">
      <c r="E82" s="38" t="s">
        <v>16</v>
      </c>
      <c r="F82" s="38">
        <v>0.70765900208159771</v>
      </c>
      <c r="G82" s="38">
        <v>0.82264309038953265</v>
      </c>
      <c r="H82" s="38">
        <v>1</v>
      </c>
      <c r="I82" s="38"/>
      <c r="J82" s="38"/>
      <c r="K82" s="38"/>
      <c r="L82" s="38"/>
      <c r="M82" s="38"/>
      <c r="Y82" s="36">
        <v>11.15</v>
      </c>
      <c r="Z82">
        <f>SUM(H59:H62)</f>
        <v>49</v>
      </c>
    </row>
    <row r="83" spans="5:30" x14ac:dyDescent="0.2">
      <c r="E83" s="38" t="s">
        <v>18</v>
      </c>
      <c r="F83" s="38">
        <v>0.39581519043953178</v>
      </c>
      <c r="G83" s="38">
        <v>0.72748350290265795</v>
      </c>
      <c r="H83" s="38">
        <v>0.87120700959981812</v>
      </c>
      <c r="I83" s="38">
        <v>1</v>
      </c>
      <c r="J83" s="38"/>
      <c r="K83" s="38"/>
      <c r="L83" s="38"/>
      <c r="M83" s="38"/>
      <c r="Y83" s="36">
        <v>10.54</v>
      </c>
      <c r="Z83">
        <f>SUM(H67:H71)</f>
        <v>43</v>
      </c>
      <c r="AB83" t="s">
        <v>72</v>
      </c>
    </row>
    <row r="84" spans="5:30" ht="17" thickBot="1" x14ac:dyDescent="0.25">
      <c r="E84" s="38" t="s">
        <v>30</v>
      </c>
      <c r="F84" s="38">
        <v>0.81383901589475149</v>
      </c>
      <c r="G84" s="38">
        <v>0.59435775659817147</v>
      </c>
      <c r="H84" s="38">
        <v>0.82624223808631858</v>
      </c>
      <c r="I84" s="38">
        <v>0.6861370553915096</v>
      </c>
      <c r="J84" s="38">
        <v>1</v>
      </c>
      <c r="K84" s="38"/>
      <c r="L84" s="38"/>
      <c r="M84" s="38"/>
    </row>
    <row r="85" spans="5:30" x14ac:dyDescent="0.2">
      <c r="E85" s="38" t="s">
        <v>27</v>
      </c>
      <c r="F85" s="38">
        <v>0.75519221853547702</v>
      </c>
      <c r="G85" s="38">
        <v>0.80331982635911969</v>
      </c>
      <c r="H85" s="38">
        <v>0.862994419091341</v>
      </c>
      <c r="I85" s="38">
        <v>0.82739192787739058</v>
      </c>
      <c r="J85" s="38">
        <v>0.87645273484811703</v>
      </c>
      <c r="K85" s="38">
        <v>1</v>
      </c>
      <c r="L85" s="38"/>
      <c r="M85" s="38"/>
      <c r="AB85" s="40" t="s">
        <v>73</v>
      </c>
      <c r="AC85" s="40" t="s">
        <v>105</v>
      </c>
      <c r="AD85" s="40" t="s">
        <v>75</v>
      </c>
    </row>
    <row r="86" spans="5:30" x14ac:dyDescent="0.2">
      <c r="E86" s="38" t="s">
        <v>26</v>
      </c>
      <c r="F86" s="38">
        <v>0.93074117803579759</v>
      </c>
      <c r="G86" s="38">
        <v>0.69190831777870743</v>
      </c>
      <c r="H86" s="38">
        <v>0.76315635823771011</v>
      </c>
      <c r="I86" s="38">
        <v>0.53779132774257521</v>
      </c>
      <c r="J86" s="38">
        <v>0.91148003146029744</v>
      </c>
      <c r="K86" s="38">
        <v>0.78349081649485375</v>
      </c>
      <c r="L86" s="38">
        <v>1</v>
      </c>
      <c r="M86" s="38"/>
      <c r="AB86" s="38">
        <v>1</v>
      </c>
      <c r="AC86" s="38">
        <v>11.836242223098491</v>
      </c>
      <c r="AD86" s="38">
        <v>0.68375777690150841</v>
      </c>
    </row>
    <row r="87" spans="5:30" ht="17" thickBot="1" x14ac:dyDescent="0.25">
      <c r="E87" s="39" t="s">
        <v>28</v>
      </c>
      <c r="F87" s="39">
        <v>0.89719889469624581</v>
      </c>
      <c r="G87" s="39">
        <v>0.83318714161755436</v>
      </c>
      <c r="H87" s="39">
        <v>0.85989050254845711</v>
      </c>
      <c r="I87" s="39">
        <v>0.72608177648149563</v>
      </c>
      <c r="J87" s="39">
        <v>0.91928077950465714</v>
      </c>
      <c r="K87" s="39">
        <v>0.9356917892077049</v>
      </c>
      <c r="L87" s="39">
        <v>0.93221822372285024</v>
      </c>
      <c r="M87" s="39">
        <v>1</v>
      </c>
      <c r="AB87" s="38">
        <v>2</v>
      </c>
      <c r="AC87" s="38">
        <v>11.757306234665263</v>
      </c>
      <c r="AD87" s="38">
        <v>0.62269376533473775</v>
      </c>
    </row>
    <row r="88" spans="5:30" x14ac:dyDescent="0.2">
      <c r="AB88" s="38">
        <v>3</v>
      </c>
      <c r="AC88" s="38">
        <v>11.606610256747281</v>
      </c>
      <c r="AD88" s="38">
        <v>0.64338974325271892</v>
      </c>
    </row>
    <row r="89" spans="5:30" x14ac:dyDescent="0.2">
      <c r="AB89" s="38">
        <v>4</v>
      </c>
      <c r="AC89" s="38">
        <v>12.087402186295126</v>
      </c>
      <c r="AD89" s="38">
        <v>1.3025978137048746</v>
      </c>
    </row>
    <row r="90" spans="5:30" x14ac:dyDescent="0.2">
      <c r="AB90" s="38">
        <v>5</v>
      </c>
      <c r="AC90" s="38">
        <v>11.800362228356114</v>
      </c>
      <c r="AD90" s="38">
        <v>-0.26036222835611511</v>
      </c>
    </row>
    <row r="91" spans="5:30" x14ac:dyDescent="0.2">
      <c r="AB91" s="38">
        <v>6</v>
      </c>
      <c r="AC91" s="38">
        <v>11.875710217315104</v>
      </c>
      <c r="AD91" s="38">
        <v>-0.44571021731510463</v>
      </c>
    </row>
    <row r="92" spans="5:30" x14ac:dyDescent="0.2">
      <c r="AB92" s="38">
        <v>7</v>
      </c>
      <c r="AC92" s="38">
        <v>11.843418222046967</v>
      </c>
      <c r="AD92" s="38">
        <v>-0.46341822204696648</v>
      </c>
    </row>
    <row r="93" spans="5:30" x14ac:dyDescent="0.2">
      <c r="AB93" s="38">
        <v>8</v>
      </c>
      <c r="AC93" s="38">
        <v>11.864946218892392</v>
      </c>
      <c r="AD93" s="38">
        <v>-0.71494621889239163</v>
      </c>
    </row>
    <row r="94" spans="5:30" ht="17" thickBot="1" x14ac:dyDescent="0.25">
      <c r="AB94" s="39">
        <v>9</v>
      </c>
      <c r="AC94" s="39">
        <v>11.908002212583243</v>
      </c>
      <c r="AD94" s="39">
        <v>-1.3680022125832441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CECB-D3B2-2047-8634-6A16AFAD6AC8}">
  <dimension ref="A1:U73"/>
  <sheetViews>
    <sheetView zoomScale="80" zoomScaleNormal="80" workbookViewId="0">
      <selection activeCell="Q14" sqref="Q14"/>
    </sheetView>
  </sheetViews>
  <sheetFormatPr baseColWidth="10" defaultRowHeight="16" x14ac:dyDescent="0.2"/>
  <cols>
    <col min="1" max="1" width="18.6640625" customWidth="1"/>
    <col min="12" max="20" width="13.1640625" customWidth="1"/>
  </cols>
  <sheetData>
    <row r="1" spans="1:21" x14ac:dyDescent="0.2">
      <c r="A1" t="s">
        <v>106</v>
      </c>
      <c r="B1" t="s">
        <v>15</v>
      </c>
      <c r="C1" t="s">
        <v>16</v>
      </c>
      <c r="D1" t="s">
        <v>18</v>
      </c>
      <c r="E1" t="s">
        <v>30</v>
      </c>
      <c r="F1" t="s">
        <v>27</v>
      </c>
      <c r="G1" t="s">
        <v>26</v>
      </c>
      <c r="H1" t="s">
        <v>28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x14ac:dyDescent="0.2">
      <c r="A2">
        <v>116</v>
      </c>
      <c r="B2" s="2">
        <v>22</v>
      </c>
      <c r="C2" s="2">
        <v>65</v>
      </c>
      <c r="D2" s="2">
        <v>13</v>
      </c>
      <c r="E2" s="2">
        <v>40</v>
      </c>
      <c r="F2" s="2">
        <v>75</v>
      </c>
      <c r="G2" s="2">
        <v>110</v>
      </c>
      <c r="H2" s="2">
        <v>85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x14ac:dyDescent="0.2">
      <c r="A3">
        <v>162</v>
      </c>
      <c r="B3" s="2">
        <v>26</v>
      </c>
      <c r="C3" s="2">
        <v>68</v>
      </c>
      <c r="D3" s="2">
        <v>11</v>
      </c>
      <c r="E3" s="2">
        <v>40</v>
      </c>
      <c r="F3" s="2">
        <v>80</v>
      </c>
      <c r="G3" s="2">
        <v>112</v>
      </c>
      <c r="H3" s="2">
        <v>90</v>
      </c>
      <c r="I3" s="36"/>
      <c r="J3" s="36"/>
      <c r="K3" s="36"/>
      <c r="L3" t="s">
        <v>43</v>
      </c>
      <c r="U3" s="36"/>
    </row>
    <row r="4" spans="1:21" ht="17" thickBot="1" x14ac:dyDescent="0.25">
      <c r="A4">
        <v>133</v>
      </c>
      <c r="B4" s="2">
        <v>24</v>
      </c>
      <c r="C4" s="2">
        <v>71</v>
      </c>
      <c r="D4" s="2">
        <v>14</v>
      </c>
      <c r="E4" s="2">
        <v>45</v>
      </c>
      <c r="F4" s="2">
        <v>82</v>
      </c>
      <c r="G4" s="2">
        <v>112</v>
      </c>
      <c r="H4" s="2">
        <v>90</v>
      </c>
      <c r="I4" s="36"/>
      <c r="J4" s="36"/>
      <c r="K4" s="36"/>
      <c r="U4" s="36"/>
    </row>
    <row r="5" spans="1:21" x14ac:dyDescent="0.2">
      <c r="A5">
        <v>45</v>
      </c>
      <c r="B5" s="2">
        <v>18</v>
      </c>
      <c r="C5" s="2">
        <v>62</v>
      </c>
      <c r="D5" s="2">
        <v>12</v>
      </c>
      <c r="E5" s="2">
        <v>30</v>
      </c>
      <c r="F5" s="2">
        <v>65</v>
      </c>
      <c r="G5" s="2">
        <v>90</v>
      </c>
      <c r="H5" s="2">
        <v>70</v>
      </c>
      <c r="I5" s="36"/>
      <c r="J5" s="36"/>
      <c r="K5" s="36"/>
      <c r="L5" s="41" t="s">
        <v>44</v>
      </c>
      <c r="M5" s="41"/>
      <c r="U5" s="36"/>
    </row>
    <row r="6" spans="1:21" x14ac:dyDescent="0.2">
      <c r="A6">
        <v>122</v>
      </c>
      <c r="B6" s="2">
        <v>30</v>
      </c>
      <c r="C6" s="2">
        <v>70</v>
      </c>
      <c r="D6" s="2">
        <v>14</v>
      </c>
      <c r="E6" s="2">
        <v>35</v>
      </c>
      <c r="F6" s="2">
        <v>75</v>
      </c>
      <c r="G6" s="2">
        <v>105</v>
      </c>
      <c r="H6" s="2">
        <v>85</v>
      </c>
      <c r="I6" s="36"/>
      <c r="J6" s="36"/>
      <c r="K6" s="36"/>
      <c r="L6" s="38" t="s">
        <v>45</v>
      </c>
      <c r="M6" s="38">
        <v>0.99846278479393624</v>
      </c>
      <c r="U6" s="36"/>
    </row>
    <row r="7" spans="1:21" x14ac:dyDescent="0.2">
      <c r="A7">
        <v>120</v>
      </c>
      <c r="B7" s="2">
        <v>29</v>
      </c>
      <c r="C7" s="2">
        <v>68</v>
      </c>
      <c r="D7" s="2">
        <v>16</v>
      </c>
      <c r="E7" s="2">
        <v>40</v>
      </c>
      <c r="F7" s="2">
        <v>90</v>
      </c>
      <c r="G7" s="2">
        <v>107</v>
      </c>
      <c r="H7" s="2">
        <v>92</v>
      </c>
      <c r="I7" s="36"/>
      <c r="J7" s="36"/>
      <c r="K7" s="36"/>
      <c r="L7" s="38" t="s">
        <v>46</v>
      </c>
      <c r="M7" s="38">
        <v>0.99692793261846213</v>
      </c>
      <c r="U7" s="36"/>
    </row>
    <row r="8" spans="1:21" x14ac:dyDescent="0.2">
      <c r="A8">
        <v>150</v>
      </c>
      <c r="B8" s="2">
        <v>27</v>
      </c>
      <c r="C8" s="2">
        <v>73</v>
      </c>
      <c r="D8" s="2">
        <v>16</v>
      </c>
      <c r="E8" s="2">
        <v>45</v>
      </c>
      <c r="F8" s="2">
        <v>92</v>
      </c>
      <c r="G8" s="2">
        <v>110</v>
      </c>
      <c r="H8" s="2">
        <v>93</v>
      </c>
      <c r="I8" s="36"/>
      <c r="J8" s="36"/>
      <c r="K8" s="36"/>
      <c r="L8" s="38" t="s">
        <v>47</v>
      </c>
      <c r="M8" s="38">
        <v>0.48771173047384853</v>
      </c>
      <c r="U8" s="36"/>
    </row>
    <row r="9" spans="1:21" x14ac:dyDescent="0.2">
      <c r="A9">
        <v>155</v>
      </c>
      <c r="B9" s="2">
        <v>31</v>
      </c>
      <c r="C9" s="2">
        <v>76</v>
      </c>
      <c r="D9" s="2">
        <v>17</v>
      </c>
      <c r="E9" s="2">
        <v>45</v>
      </c>
      <c r="F9" s="2">
        <v>95</v>
      </c>
      <c r="G9" s="2">
        <v>115</v>
      </c>
      <c r="H9" s="2">
        <v>95</v>
      </c>
      <c r="I9" s="36"/>
      <c r="J9" s="36"/>
      <c r="K9" s="36"/>
      <c r="L9" s="38" t="s">
        <v>48</v>
      </c>
      <c r="M9" s="38">
        <v>15.564955567207985</v>
      </c>
      <c r="U9" s="36"/>
    </row>
    <row r="10" spans="1:21" ht="17" thickBot="1" x14ac:dyDescent="0.25">
      <c r="A10">
        <v>150</v>
      </c>
      <c r="B10" s="2">
        <v>32</v>
      </c>
      <c r="C10" s="2">
        <v>81</v>
      </c>
      <c r="D10" s="2">
        <v>21</v>
      </c>
      <c r="E10" s="2">
        <v>48</v>
      </c>
      <c r="F10" s="2">
        <v>97</v>
      </c>
      <c r="G10" s="2">
        <v>117</v>
      </c>
      <c r="H10" s="2">
        <v>100</v>
      </c>
      <c r="I10" s="36"/>
      <c r="J10" s="36"/>
      <c r="K10" s="36"/>
      <c r="L10" s="39" t="s">
        <v>49</v>
      </c>
      <c r="M10" s="39">
        <v>9</v>
      </c>
      <c r="U10" s="36"/>
    </row>
    <row r="11" spans="1:21" x14ac:dyDescent="0.2">
      <c r="I11" s="36"/>
      <c r="J11" s="36"/>
      <c r="K11" s="36"/>
      <c r="U11" s="36"/>
    </row>
    <row r="12" spans="1:21" ht="17" thickBot="1" x14ac:dyDescent="0.25">
      <c r="I12" s="36"/>
      <c r="J12" s="36"/>
      <c r="K12" s="36"/>
      <c r="L12" t="s">
        <v>50</v>
      </c>
      <c r="U12" s="36"/>
    </row>
    <row r="13" spans="1:21" x14ac:dyDescent="0.2">
      <c r="I13" s="36"/>
      <c r="J13" s="36"/>
      <c r="K13" s="36"/>
      <c r="L13" s="40"/>
      <c r="M13" s="40" t="s">
        <v>55</v>
      </c>
      <c r="N13" s="40" t="s">
        <v>56</v>
      </c>
      <c r="O13" s="40" t="s">
        <v>57</v>
      </c>
      <c r="P13" s="40" t="s">
        <v>58</v>
      </c>
      <c r="Q13" s="40" t="s">
        <v>59</v>
      </c>
      <c r="U13" s="36"/>
    </row>
    <row r="14" spans="1:21" x14ac:dyDescent="0.2">
      <c r="I14" s="36"/>
      <c r="J14" s="36"/>
      <c r="K14" s="36"/>
      <c r="L14" s="38" t="s">
        <v>51</v>
      </c>
      <c r="M14" s="38">
        <v>7</v>
      </c>
      <c r="N14" s="38">
        <v>157238.46431638169</v>
      </c>
      <c r="O14" s="38">
        <v>22462.637759483099</v>
      </c>
      <c r="P14" s="38">
        <v>92.718198138643373</v>
      </c>
      <c r="Q14" s="43">
        <v>7.9800853855652845E-2</v>
      </c>
      <c r="U14" s="36"/>
    </row>
    <row r="15" spans="1:21" x14ac:dyDescent="0.2">
      <c r="I15" s="36"/>
      <c r="J15" s="36"/>
      <c r="K15" s="36"/>
      <c r="L15" s="38" t="s">
        <v>52</v>
      </c>
      <c r="M15" s="38">
        <v>2</v>
      </c>
      <c r="N15" s="38">
        <v>484.53568361831771</v>
      </c>
      <c r="O15" s="38">
        <v>242.26784180915885</v>
      </c>
      <c r="P15" s="38"/>
      <c r="Q15" s="38"/>
      <c r="U15" s="36"/>
    </row>
    <row r="16" spans="1:21" ht="17" thickBot="1" x14ac:dyDescent="0.25">
      <c r="I16" s="36"/>
      <c r="J16" s="36"/>
      <c r="K16" s="36"/>
      <c r="L16" s="39" t="s">
        <v>53</v>
      </c>
      <c r="M16" s="39">
        <v>9</v>
      </c>
      <c r="N16" s="39">
        <v>157723</v>
      </c>
      <c r="O16" s="39"/>
      <c r="P16" s="39"/>
      <c r="Q16" s="39"/>
      <c r="U16" s="36"/>
    </row>
    <row r="17" spans="2:21" ht="17" thickBot="1" x14ac:dyDescent="0.25">
      <c r="I17" s="36"/>
      <c r="J17" s="36"/>
      <c r="K17" s="36"/>
      <c r="U17" s="36"/>
    </row>
    <row r="18" spans="2:21" ht="17" thickBot="1" x14ac:dyDescent="0.25">
      <c r="I18" s="36"/>
      <c r="J18" s="36"/>
      <c r="K18" s="36"/>
      <c r="L18" s="40"/>
      <c r="M18" s="40" t="s">
        <v>60</v>
      </c>
      <c r="N18" s="40" t="s">
        <v>48</v>
      </c>
      <c r="O18" s="40" t="s">
        <v>61</v>
      </c>
      <c r="P18" s="40" t="s">
        <v>62</v>
      </c>
      <c r="Q18" s="40" t="s">
        <v>63</v>
      </c>
      <c r="R18" s="40" t="s">
        <v>64</v>
      </c>
      <c r="S18" s="40" t="s">
        <v>65</v>
      </c>
      <c r="T18" s="40" t="s">
        <v>66</v>
      </c>
      <c r="U18" s="36"/>
    </row>
    <row r="19" spans="2:21" x14ac:dyDescent="0.2">
      <c r="B19" s="45"/>
      <c r="C19" s="45" t="s">
        <v>106</v>
      </c>
      <c r="D19" s="45" t="s">
        <v>15</v>
      </c>
      <c r="E19" s="45" t="s">
        <v>16</v>
      </c>
      <c r="F19" s="45" t="s">
        <v>18</v>
      </c>
      <c r="G19" s="45" t="s">
        <v>30</v>
      </c>
      <c r="H19" s="45" t="s">
        <v>27</v>
      </c>
      <c r="I19" s="45" t="s">
        <v>26</v>
      </c>
      <c r="J19" s="45" t="s">
        <v>28</v>
      </c>
      <c r="K19" s="36"/>
      <c r="L19" s="38" t="s">
        <v>54</v>
      </c>
      <c r="M19" s="38">
        <v>0</v>
      </c>
      <c r="N19" s="38" t="e">
        <v>#N/A</v>
      </c>
      <c r="O19" s="38" t="e">
        <v>#N/A</v>
      </c>
      <c r="P19" s="38" t="e">
        <v>#N/A</v>
      </c>
      <c r="Q19" s="38" t="e">
        <v>#N/A</v>
      </c>
      <c r="R19" s="38" t="e">
        <v>#N/A</v>
      </c>
      <c r="S19" s="38" t="e">
        <v>#N/A</v>
      </c>
      <c r="T19" s="38" t="e">
        <v>#N/A</v>
      </c>
      <c r="U19" s="36"/>
    </row>
    <row r="20" spans="2:21" x14ac:dyDescent="0.2">
      <c r="B20" s="1" t="s">
        <v>106</v>
      </c>
      <c r="C20" s="1">
        <v>1</v>
      </c>
      <c r="D20" s="1"/>
      <c r="E20" s="1"/>
      <c r="F20" s="1"/>
      <c r="G20" s="1"/>
      <c r="H20" s="1"/>
      <c r="I20" s="1"/>
      <c r="J20" s="1"/>
      <c r="K20" s="36"/>
      <c r="L20" s="38" t="s">
        <v>15</v>
      </c>
      <c r="M20" s="38">
        <v>7.9245711385939064</v>
      </c>
      <c r="N20" s="38">
        <v>3.1099275192786253</v>
      </c>
      <c r="O20" s="38">
        <v>2.548153000180557</v>
      </c>
      <c r="P20" s="38">
        <v>0.12563493201445874</v>
      </c>
      <c r="Q20" s="38">
        <v>-5.4563669915532493</v>
      </c>
      <c r="R20" s="38">
        <v>21.305509268741062</v>
      </c>
      <c r="S20" s="38">
        <v>-5.4563669915532493</v>
      </c>
      <c r="T20" s="38">
        <v>21.305509268741062</v>
      </c>
      <c r="U20" s="36"/>
    </row>
    <row r="21" spans="2:21" x14ac:dyDescent="0.2">
      <c r="B21" s="1" t="s">
        <v>15</v>
      </c>
      <c r="C21" s="1">
        <v>0.72623596999999995</v>
      </c>
      <c r="D21" s="1">
        <v>1</v>
      </c>
      <c r="E21" s="1"/>
      <c r="F21" s="1"/>
      <c r="G21" s="1"/>
      <c r="H21" s="1"/>
      <c r="I21" s="1"/>
      <c r="J21" s="1"/>
      <c r="K21" s="36"/>
      <c r="L21" s="38" t="s">
        <v>16</v>
      </c>
      <c r="M21" s="38">
        <v>-0.81326233736286646</v>
      </c>
      <c r="N21" s="38">
        <v>2.529242325223914</v>
      </c>
      <c r="O21" s="38">
        <v>-0.32154385890678477</v>
      </c>
      <c r="P21" s="38">
        <v>0.77829255847152734</v>
      </c>
      <c r="Q21" s="38">
        <v>-11.695713732185421</v>
      </c>
      <c r="R21" s="38">
        <v>10.069189057459688</v>
      </c>
      <c r="S21" s="38">
        <v>-11.695713732185421</v>
      </c>
      <c r="T21" s="38">
        <v>10.069189057459688</v>
      </c>
      <c r="U21" s="36"/>
    </row>
    <row r="22" spans="2:21" x14ac:dyDescent="0.2">
      <c r="B22" s="1" t="s">
        <v>16</v>
      </c>
      <c r="C22" s="1">
        <v>0.70765900000000004</v>
      </c>
      <c r="D22" s="1">
        <v>0.82264309000000002</v>
      </c>
      <c r="E22" s="1">
        <v>1</v>
      </c>
      <c r="F22" s="1"/>
      <c r="G22" s="1"/>
      <c r="H22" s="1"/>
      <c r="I22" s="1"/>
      <c r="J22" s="1"/>
      <c r="K22" s="36"/>
      <c r="L22" s="38" t="s">
        <v>18</v>
      </c>
      <c r="M22" s="38">
        <v>-9.3861454704052036</v>
      </c>
      <c r="N22" s="38">
        <v>4.8643949827734696</v>
      </c>
      <c r="O22" s="38">
        <v>-1.9295607169329054</v>
      </c>
      <c r="P22" s="38">
        <v>0.19343603600380155</v>
      </c>
      <c r="Q22" s="38">
        <v>-30.315947821615069</v>
      </c>
      <c r="R22" s="38">
        <v>11.543656880804662</v>
      </c>
      <c r="S22" s="38">
        <v>-30.315947821615069</v>
      </c>
      <c r="T22" s="38">
        <v>11.543656880804662</v>
      </c>
      <c r="U22" s="36"/>
    </row>
    <row r="23" spans="2:21" x14ac:dyDescent="0.2">
      <c r="B23" s="1" t="s">
        <v>18</v>
      </c>
      <c r="C23" s="1">
        <v>0.39581518999999998</v>
      </c>
      <c r="D23" s="1">
        <v>0.72748349999999995</v>
      </c>
      <c r="E23" s="1">
        <v>0.87120701</v>
      </c>
      <c r="F23" s="1">
        <v>1</v>
      </c>
      <c r="G23" s="1"/>
      <c r="H23" s="1"/>
      <c r="I23" s="1"/>
      <c r="J23" s="1"/>
      <c r="K23" s="36"/>
      <c r="L23" s="38" t="s">
        <v>30</v>
      </c>
      <c r="M23" s="38">
        <v>8.5772083045333165</v>
      </c>
      <c r="N23" s="38">
        <v>2.8926097167964593</v>
      </c>
      <c r="O23" s="38">
        <v>2.9652145101802749</v>
      </c>
      <c r="P23" s="38">
        <v>9.7400379636223944E-2</v>
      </c>
      <c r="Q23" s="38">
        <v>-3.8686867895407921</v>
      </c>
      <c r="R23" s="38">
        <v>21.023103398607425</v>
      </c>
      <c r="S23" s="38">
        <v>-3.8686867895407921</v>
      </c>
      <c r="T23" s="38">
        <v>21.023103398607425</v>
      </c>
      <c r="U23" s="36"/>
    </row>
    <row r="24" spans="2:21" x14ac:dyDescent="0.2">
      <c r="B24" s="1" t="s">
        <v>30</v>
      </c>
      <c r="C24" s="1">
        <v>0.81383901999999997</v>
      </c>
      <c r="D24" s="1">
        <v>0.59435775999999996</v>
      </c>
      <c r="E24" s="1">
        <v>0.82624224000000002</v>
      </c>
      <c r="F24" s="1">
        <v>0.68613705999999997</v>
      </c>
      <c r="G24" s="1">
        <v>1</v>
      </c>
      <c r="H24" s="1"/>
      <c r="I24" s="1"/>
      <c r="J24" s="1"/>
      <c r="K24" s="36"/>
      <c r="L24" s="38" t="s">
        <v>27</v>
      </c>
      <c r="M24" s="38">
        <v>-0.68976923024210468</v>
      </c>
      <c r="N24" s="38">
        <v>2.356964025227104</v>
      </c>
      <c r="O24" s="38">
        <v>-0.29265157332031927</v>
      </c>
      <c r="P24" s="38">
        <v>0.79735743461048358</v>
      </c>
      <c r="Q24" s="38">
        <v>-10.830966927306788</v>
      </c>
      <c r="R24" s="38">
        <v>9.4514284668225788</v>
      </c>
      <c r="S24" s="38">
        <v>-10.830966927306788</v>
      </c>
      <c r="T24" s="38">
        <v>9.4514284668225788</v>
      </c>
      <c r="U24" s="36"/>
    </row>
    <row r="25" spans="2:21" x14ac:dyDescent="0.2">
      <c r="B25" s="1" t="s">
        <v>27</v>
      </c>
      <c r="C25" s="1">
        <v>0.75519221999999997</v>
      </c>
      <c r="D25" s="1">
        <v>0.80331982999999996</v>
      </c>
      <c r="E25" s="1">
        <v>0.86299442000000004</v>
      </c>
      <c r="F25" s="1">
        <v>0.82739193</v>
      </c>
      <c r="G25" s="1">
        <v>0.87645273499999998</v>
      </c>
      <c r="H25" s="1">
        <v>1</v>
      </c>
      <c r="I25" s="1"/>
      <c r="J25" s="1"/>
      <c r="K25" s="36"/>
      <c r="L25" s="38" t="s">
        <v>26</v>
      </c>
      <c r="M25" s="38">
        <v>-1.3967591575755192</v>
      </c>
      <c r="N25" s="38">
        <v>3.2746700983213732</v>
      </c>
      <c r="O25" s="38">
        <v>-0.42653431204917741</v>
      </c>
      <c r="P25" s="38">
        <v>0.71124240552531837</v>
      </c>
      <c r="Q25" s="38">
        <v>-15.486527395146922</v>
      </c>
      <c r="R25" s="38">
        <v>12.693009079995882</v>
      </c>
      <c r="S25" s="38">
        <v>-15.486527395146922</v>
      </c>
      <c r="T25" s="38">
        <v>12.693009079995882</v>
      </c>
      <c r="U25" s="36"/>
    </row>
    <row r="26" spans="2:21" ht="17" thickBot="1" x14ac:dyDescent="0.25">
      <c r="B26" s="1" t="s">
        <v>26</v>
      </c>
      <c r="C26" s="1">
        <v>0.93074117999999995</v>
      </c>
      <c r="D26" s="1">
        <v>0.69190832000000002</v>
      </c>
      <c r="E26" s="1">
        <v>0.76315635999999998</v>
      </c>
      <c r="F26" s="1">
        <v>0.53779133000000001</v>
      </c>
      <c r="G26" s="1">
        <v>0.91148003099999997</v>
      </c>
      <c r="H26" s="1">
        <v>0.78349082000000003</v>
      </c>
      <c r="I26" s="1">
        <v>1</v>
      </c>
      <c r="J26" s="1"/>
      <c r="K26" s="36"/>
      <c r="L26" s="39" t="s">
        <v>28</v>
      </c>
      <c r="M26" s="39">
        <v>-0.29888750188754154</v>
      </c>
      <c r="N26" s="39">
        <v>5.6035209873477125</v>
      </c>
      <c r="O26" s="39">
        <v>-5.3339231273052214E-2</v>
      </c>
      <c r="P26" s="39">
        <v>0.96231026585348745</v>
      </c>
      <c r="Q26" s="39">
        <v>-24.408892374307587</v>
      </c>
      <c r="R26" s="39">
        <v>23.811117370532504</v>
      </c>
      <c r="S26" s="39">
        <v>-24.408892374307587</v>
      </c>
      <c r="T26" s="39">
        <v>23.811117370532504</v>
      </c>
      <c r="U26" s="36"/>
    </row>
    <row r="27" spans="2:21" ht="17" thickBot="1" x14ac:dyDescent="0.25">
      <c r="B27" s="46" t="s">
        <v>28</v>
      </c>
      <c r="C27" s="46">
        <v>0.89719888999999997</v>
      </c>
      <c r="D27" s="46">
        <v>0.83318714000000005</v>
      </c>
      <c r="E27" s="46">
        <v>0.8598905</v>
      </c>
      <c r="F27" s="46">
        <v>0.72608178000000001</v>
      </c>
      <c r="G27" s="46">
        <v>0.91928078000000002</v>
      </c>
      <c r="H27" s="46">
        <v>0.93569179000000002</v>
      </c>
      <c r="I27" s="46">
        <v>0.93221822399999998</v>
      </c>
      <c r="J27" s="46">
        <v>1</v>
      </c>
      <c r="K27" s="36"/>
      <c r="U27" s="36"/>
    </row>
    <row r="28" spans="2:21" x14ac:dyDescent="0.2">
      <c r="I28" s="36"/>
      <c r="J28" s="36"/>
      <c r="K28" s="36"/>
      <c r="U28" s="36"/>
    </row>
    <row r="29" spans="2:21" x14ac:dyDescent="0.2">
      <c r="I29" s="36"/>
      <c r="J29" s="36"/>
      <c r="K29" s="36"/>
      <c r="U29" s="36"/>
    </row>
    <row r="30" spans="2:21" x14ac:dyDescent="0.2">
      <c r="I30" s="36"/>
      <c r="J30" s="36"/>
      <c r="K30" s="36"/>
      <c r="L30" t="s">
        <v>72</v>
      </c>
      <c r="U30" s="36"/>
    </row>
    <row r="31" spans="2:21" ht="17" thickBot="1" x14ac:dyDescent="0.25">
      <c r="I31" s="36"/>
      <c r="J31" s="36"/>
      <c r="K31" s="36"/>
      <c r="U31" s="36"/>
    </row>
    <row r="32" spans="2:21" x14ac:dyDescent="0.2">
      <c r="I32" s="36"/>
      <c r="J32" s="36"/>
      <c r="K32" s="36"/>
      <c r="L32" s="40" t="s">
        <v>73</v>
      </c>
      <c r="M32" s="40" t="s">
        <v>107</v>
      </c>
      <c r="N32" s="40" t="s">
        <v>75</v>
      </c>
      <c r="U32" s="36"/>
    </row>
    <row r="33" spans="9:21" x14ac:dyDescent="0.2">
      <c r="I33" s="36"/>
      <c r="J33" s="36"/>
      <c r="K33" s="36"/>
      <c r="L33" s="38">
        <v>1</v>
      </c>
      <c r="M33" s="38">
        <v>111.76531692463863</v>
      </c>
      <c r="N33" s="38">
        <v>4.2346830753613744</v>
      </c>
      <c r="U33" s="36"/>
    </row>
    <row r="34" spans="9:21" x14ac:dyDescent="0.2">
      <c r="I34" s="36"/>
      <c r="J34" s="36"/>
      <c r="K34" s="36"/>
      <c r="L34" s="38">
        <v>2</v>
      </c>
      <c r="M34" s="38">
        <v>152.05930343193683</v>
      </c>
      <c r="N34" s="38">
        <v>9.9406965680631743</v>
      </c>
      <c r="U34" s="36"/>
    </row>
    <row r="35" spans="9:21" x14ac:dyDescent="0.2">
      <c r="I35" s="36"/>
      <c r="J35" s="36"/>
      <c r="K35" s="36"/>
      <c r="L35" s="38">
        <v>3</v>
      </c>
      <c r="M35" s="38">
        <v>147.1184407936272</v>
      </c>
      <c r="N35" s="38">
        <v>-14.118440793627201</v>
      </c>
      <c r="U35" s="36"/>
    </row>
    <row r="36" spans="9:21" x14ac:dyDescent="0.2">
      <c r="I36" s="36"/>
      <c r="J36" s="36"/>
      <c r="K36" s="36"/>
      <c r="L36" s="38">
        <v>4</v>
      </c>
      <c r="M36" s="38">
        <v>45.437069789668186</v>
      </c>
      <c r="N36" s="38">
        <v>-0.4370697896681861</v>
      </c>
      <c r="U36" s="36"/>
    </row>
    <row r="37" spans="9:21" x14ac:dyDescent="0.2">
      <c r="I37" s="36"/>
      <c r="J37" s="36"/>
      <c r="K37" s="36"/>
      <c r="L37" s="38">
        <v>5</v>
      </c>
      <c r="M37" s="38">
        <v>125.80718314138139</v>
      </c>
      <c r="N37" s="38">
        <v>-3.8071831413813868</v>
      </c>
      <c r="U37" s="36"/>
    </row>
    <row r="38" spans="9:21" x14ac:dyDescent="0.2">
      <c r="I38" s="36"/>
      <c r="J38" s="36"/>
      <c r="K38" s="36"/>
      <c r="L38" s="38">
        <v>6</v>
      </c>
      <c r="M38" s="38">
        <v>128.39061797737395</v>
      </c>
      <c r="N38" s="38">
        <v>-8.3906179773739495</v>
      </c>
      <c r="U38" s="36"/>
    </row>
    <row r="39" spans="9:21" x14ac:dyDescent="0.2">
      <c r="I39" s="36"/>
      <c r="J39" s="36"/>
      <c r="K39" s="36"/>
      <c r="L39" s="38">
        <v>7</v>
      </c>
      <c r="M39" s="38">
        <v>145.4925021009401</v>
      </c>
      <c r="N39" s="38">
        <v>4.5074978990598993</v>
      </c>
      <c r="U39" s="36"/>
    </row>
    <row r="40" spans="9:21" x14ac:dyDescent="0.2">
      <c r="I40" s="36"/>
      <c r="J40" s="36"/>
      <c r="K40" s="36"/>
      <c r="L40" s="38">
        <v>8</v>
      </c>
      <c r="M40" s="38">
        <v>155.71397569044296</v>
      </c>
      <c r="N40" s="38">
        <v>-0.71397569044296461</v>
      </c>
      <c r="U40" s="36"/>
    </row>
    <row r="41" spans="9:21" ht="17" thickBot="1" x14ac:dyDescent="0.25">
      <c r="I41" s="36"/>
      <c r="J41" s="36"/>
      <c r="K41" s="36"/>
      <c r="L41" s="39">
        <v>9</v>
      </c>
      <c r="M41" s="39">
        <v>142.09178388912872</v>
      </c>
      <c r="N41" s="39">
        <v>7.9082161108712796</v>
      </c>
      <c r="U41" s="36"/>
    </row>
    <row r="42" spans="9:21" x14ac:dyDescent="0.2"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9:21" x14ac:dyDescent="0.2"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9:21" x14ac:dyDescent="0.2"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9:21" x14ac:dyDescent="0.2"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9:21" x14ac:dyDescent="0.2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 spans="9:21" x14ac:dyDescent="0.2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9:21" x14ac:dyDescent="0.2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9:21" x14ac:dyDescent="0.2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</row>
    <row r="50" spans="9:21" x14ac:dyDescent="0.2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</row>
    <row r="51" spans="9:21" x14ac:dyDescent="0.2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spans="9:21" x14ac:dyDescent="0.2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spans="9:21" x14ac:dyDescent="0.2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9:21" x14ac:dyDescent="0.2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 spans="9:21" x14ac:dyDescent="0.2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 spans="9:21" x14ac:dyDescent="0.2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spans="9:21" x14ac:dyDescent="0.2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 spans="9:21" x14ac:dyDescent="0.2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spans="9:21" x14ac:dyDescent="0.2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</row>
    <row r="60" spans="9:21" x14ac:dyDescent="0.2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</row>
    <row r="61" spans="9:21" x14ac:dyDescent="0.2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spans="9:21" x14ac:dyDescent="0.2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spans="9:21" x14ac:dyDescent="0.2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 spans="9:21" x14ac:dyDescent="0.2"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spans="9:21" x14ac:dyDescent="0.2"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pans="9:21" x14ac:dyDescent="0.2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 spans="9:21" x14ac:dyDescent="0.2"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9:21" x14ac:dyDescent="0.2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9:21" x14ac:dyDescent="0.2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9:21" x14ac:dyDescent="0.2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spans="9:21" x14ac:dyDescent="0.2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spans="9:21" x14ac:dyDescent="0.2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spans="9:21" x14ac:dyDescent="0.2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72DE-7297-7247-93D5-1E1CFB52BE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9EB1-B743-4445-81E2-33B825045D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Time Series | Weight</vt:lpstr>
      <vt:lpstr>Strength Data Analysis</vt:lpstr>
      <vt:lpstr>Before and After</vt:lpstr>
      <vt:lpstr>Sheet1</vt:lpstr>
      <vt:lpstr>Correlation | Regression</vt:lpstr>
      <vt:lpstr>Corr | Reg cont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ahutchin22@gmail.com</cp:lastModifiedBy>
  <dcterms:created xsi:type="dcterms:W3CDTF">2022-10-30T12:03:41Z</dcterms:created>
  <dcterms:modified xsi:type="dcterms:W3CDTF">2022-12-11T17:55:09Z</dcterms:modified>
</cp:coreProperties>
</file>