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\OneDrive\Documents\"/>
    </mc:Choice>
  </mc:AlternateContent>
  <xr:revisionPtr revIDLastSave="0" documentId="13_ncr:1_{01999F71-C505-4B8A-9CD9-1F2F192F5ABD}" xr6:coauthVersionLast="47" xr6:coauthVersionMax="47" xr10:uidLastSave="{00000000-0000-0000-0000-000000000000}"/>
  <bookViews>
    <workbookView xWindow="-108" yWindow="-108" windowWidth="23256" windowHeight="12456" xr2:uid="{85301626-267D-4018-A126-D83FA37F26E1}"/>
  </bookViews>
  <sheets>
    <sheet name="Beyond Bassin LL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7" i="1" l="1"/>
  <c r="B36" i="1"/>
  <c r="C17" i="1"/>
  <c r="C13" i="1"/>
  <c r="N20" i="1"/>
  <c r="P9" i="1"/>
  <c r="D9" i="1"/>
  <c r="E9" i="1"/>
  <c r="F9" i="1"/>
  <c r="G9" i="1"/>
  <c r="H9" i="1"/>
  <c r="I9" i="1"/>
  <c r="J9" i="1"/>
  <c r="K9" i="1"/>
  <c r="L9" i="1"/>
  <c r="M9" i="1"/>
  <c r="N9" i="1"/>
  <c r="C9" i="1"/>
  <c r="C6" i="1"/>
  <c r="N8" i="1"/>
  <c r="M8" i="1"/>
  <c r="L8" i="1"/>
  <c r="K8" i="1"/>
  <c r="J8" i="1"/>
  <c r="I8" i="1"/>
  <c r="H8" i="1"/>
  <c r="G8" i="1"/>
  <c r="F8" i="1"/>
  <c r="E8" i="1"/>
  <c r="D8" i="1"/>
  <c r="C8" i="1"/>
  <c r="N7" i="1"/>
  <c r="M7" i="1"/>
  <c r="L7" i="1"/>
  <c r="K7" i="1"/>
  <c r="J7" i="1"/>
  <c r="I7" i="1"/>
  <c r="H7" i="1"/>
  <c r="G7" i="1"/>
  <c r="F7" i="1"/>
  <c r="E7" i="1"/>
  <c r="D7" i="1"/>
  <c r="C7" i="1"/>
  <c r="P7" i="1" s="1"/>
  <c r="N6" i="1"/>
  <c r="M6" i="1"/>
  <c r="M12" i="1" s="1"/>
  <c r="L6" i="1"/>
  <c r="K6" i="1"/>
  <c r="K12" i="1" s="1"/>
  <c r="J6" i="1"/>
  <c r="J12" i="1" s="1"/>
  <c r="I6" i="1"/>
  <c r="I20" i="1" s="1"/>
  <c r="H6" i="1"/>
  <c r="H20" i="1" s="1"/>
  <c r="G6" i="1"/>
  <c r="G12" i="1" s="1"/>
  <c r="F6" i="1"/>
  <c r="F20" i="1" s="1"/>
  <c r="E6" i="1"/>
  <c r="E12" i="1" s="1"/>
  <c r="D6" i="1"/>
  <c r="D20" i="1" s="1"/>
  <c r="P13" i="1" l="1"/>
  <c r="L12" i="1"/>
  <c r="C12" i="1"/>
  <c r="C20" i="1"/>
  <c r="G20" i="1"/>
  <c r="M20" i="1"/>
  <c r="E20" i="1"/>
  <c r="L20" i="1"/>
  <c r="K20" i="1"/>
  <c r="J20" i="1"/>
  <c r="H12" i="1"/>
  <c r="I12" i="1"/>
  <c r="D12" i="1"/>
  <c r="F12" i="1"/>
  <c r="N12" i="1"/>
  <c r="F10" i="1"/>
  <c r="G10" i="1"/>
  <c r="N10" i="1"/>
  <c r="H10" i="1"/>
  <c r="I10" i="1"/>
  <c r="J10" i="1"/>
  <c r="C10" i="1"/>
  <c r="K10" i="1"/>
  <c r="D11" i="1"/>
  <c r="L11" i="1"/>
  <c r="E11" i="1"/>
  <c r="M11" i="1"/>
  <c r="G11" i="1"/>
  <c r="F11" i="1"/>
  <c r="N11" i="1"/>
  <c r="D10" i="1"/>
  <c r="H11" i="1"/>
  <c r="L10" i="1"/>
  <c r="E10" i="1"/>
  <c r="M10" i="1"/>
  <c r="I11" i="1"/>
  <c r="P8" i="1"/>
  <c r="J11" i="1"/>
  <c r="C11" i="1"/>
  <c r="K11" i="1"/>
  <c r="P6" i="1"/>
  <c r="P10" i="1" l="1"/>
  <c r="P12" i="1"/>
  <c r="P11" i="1"/>
  <c r="D17" i="1" l="1"/>
  <c r="E17" i="1" s="1"/>
  <c r="F17" i="1" s="1"/>
  <c r="G17" i="1" s="1"/>
  <c r="H17" i="1" s="1"/>
  <c r="I17" i="1" s="1"/>
  <c r="J17" i="1" s="1"/>
  <c r="K17" i="1" s="1"/>
  <c r="L17" i="1" s="1"/>
  <c r="M17" i="1" s="1"/>
  <c r="N17" i="1" s="1"/>
  <c r="C18" i="1"/>
  <c r="P17" i="1" l="1"/>
  <c r="C19" i="1"/>
  <c r="D18" i="1"/>
  <c r="C21" i="1" l="1"/>
  <c r="D19" i="1"/>
  <c r="E18" i="1"/>
  <c r="D21" i="1" l="1"/>
  <c r="E19" i="1"/>
  <c r="F18" i="1"/>
  <c r="E21" i="1" l="1"/>
  <c r="F19" i="1"/>
  <c r="D22" i="1"/>
  <c r="G18" i="1"/>
  <c r="C22" i="1"/>
  <c r="F21" i="1" l="1"/>
  <c r="G19" i="1"/>
  <c r="E22" i="1"/>
  <c r="H18" i="1"/>
  <c r="G21" i="1" l="1"/>
  <c r="H19" i="1"/>
  <c r="I18" i="1"/>
  <c r="H21" i="1" l="1"/>
  <c r="I19" i="1"/>
  <c r="J18" i="1"/>
  <c r="F22" i="1"/>
  <c r="G22" i="1" s="1"/>
  <c r="I21" i="1" l="1"/>
  <c r="J19" i="1"/>
  <c r="H22" i="1"/>
  <c r="K18" i="1"/>
  <c r="J21" i="1" l="1"/>
  <c r="K19" i="1"/>
  <c r="I22" i="1"/>
  <c r="L18" i="1"/>
  <c r="K21" i="1" l="1"/>
  <c r="L19" i="1"/>
  <c r="J22" i="1"/>
  <c r="M18" i="1"/>
  <c r="L21" i="1" l="1"/>
  <c r="M19" i="1"/>
  <c r="N18" i="1"/>
  <c r="K22" i="1"/>
  <c r="M21" i="1" l="1"/>
  <c r="P18" i="1"/>
  <c r="N19" i="1"/>
  <c r="L22" i="1"/>
  <c r="M22" i="1" l="1"/>
  <c r="N21" i="1"/>
  <c r="P19" i="1"/>
  <c r="N22" i="1" l="1"/>
  <c r="P22" i="1" s="1"/>
  <c r="B27" i="1" s="1"/>
  <c r="B28" i="1" s="1"/>
  <c r="P21" i="1"/>
</calcChain>
</file>

<file path=xl/sharedStrings.xml><?xml version="1.0" encoding="utf-8"?>
<sst xmlns="http://schemas.openxmlformats.org/spreadsheetml/2006/main" count="45" uniqueCount="45">
  <si>
    <t>PROJECTED REVENUE</t>
  </si>
  <si>
    <t>GOALS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</si>
  <si>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</si>
  <si>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</si>
  <si>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</si>
  <si>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</si>
  <si>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</si>
  <si>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</si>
  <si>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</si>
  <si>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</si>
  <si>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</si>
  <si>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</si>
  <si>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</si>
  <si>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</si>
  <si>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</si>
  <si>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Program/Pkg Sales Goals &amp; Metrics</t>
  </si>
  <si>
    <t>Prospects (All Guests)</t>
  </si>
  <si>
    <t>Pre-pay Program/Pkg Sales</t>
  </si>
  <si>
    <t>Pre-Pay/Package Revenue</t>
  </si>
  <si>
    <t xml:space="preserve">Projected Revenue </t>
  </si>
  <si>
    <t>EFT Retained Revenue</t>
  </si>
  <si>
    <t xml:space="preserve">Gift Card </t>
  </si>
  <si>
    <t>Groupon</t>
  </si>
  <si>
    <t>Total Projected Revenue</t>
  </si>
  <si>
    <t xml:space="preserve">Year to Date Projected Revenue </t>
  </si>
  <si>
    <t>Growth Obtained</t>
  </si>
  <si>
    <t>Projected Retreat Growth</t>
  </si>
  <si>
    <t xml:space="preserve">Massage EFT's </t>
  </si>
  <si>
    <t>Touhless EFT's</t>
  </si>
  <si>
    <t xml:space="preserve">Massage Billing Program Sales </t>
  </si>
  <si>
    <t>Beyond Bassin LLC</t>
  </si>
  <si>
    <t>Touchless Billing Program Sales</t>
  </si>
  <si>
    <t>2024 Revenue</t>
  </si>
  <si>
    <t>2026 Projected</t>
  </si>
  <si>
    <t>2025 current year projections are in line with 2024 actuals with a 5 to 10% growth</t>
  </si>
  <si>
    <t>2026 projections account for the new brand and addition of new touchless services with a corresponding membership not currently available</t>
  </si>
  <si>
    <t>Presale uptake by current 1600 members</t>
  </si>
  <si>
    <t>Assumes a 20% uptake of additional membership by current members while survey data demonstrates the potential uptake at 40%</t>
  </si>
  <si>
    <t>Net Profit based on current margins</t>
  </si>
  <si>
    <t xml:space="preserve">Net Profit based on revised margins </t>
  </si>
  <si>
    <t>Margin Impact of New Services 2026</t>
  </si>
  <si>
    <t>Initial EFT of $160,000 is the current monthly collections</t>
  </si>
  <si>
    <t>Current average margins are 15% with new the new services demonstrating a 65% margin.  This creates a overrall margin of 40% going forward.</t>
  </si>
  <si>
    <t>dba Massage Heights Baybrook and Massage Heights Friendswood</t>
  </si>
  <si>
    <t>Total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</si>
</sst>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  <numFmt numFmtId="165" formatCode="&quot;$&quot;#,##0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2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55">
    <xf numFmtId="0" fontId="0" fillId="0" borderId="0" xfId="0"/>
    <xf numFmtId="0" fontId="4" fillId="2" borderId="1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3" xfId="0" applyFont="1" applyBorder="1" applyAlignment="1">
      <alignment horizontal="left"/>
    </xf>
    <xf numFmtId="0" fontId="6" fillId="0" borderId="4" xfId="0" applyFont="1" applyBorder="1" applyAlignment="1">
      <alignment horizontal="center"/>
    </xf>
    <xf numFmtId="0" fontId="6" fillId="6" borderId="7" xfId="0" applyFont="1" applyFill="1" applyBorder="1" applyAlignment="1">
      <alignment horizontal="left"/>
    </xf>
    <xf numFmtId="0" fontId="4" fillId="0" borderId="7" xfId="0" applyFont="1" applyBorder="1" applyAlignment="1">
      <alignment horizontal="left"/>
    </xf>
    <xf numFmtId="0" fontId="6" fillId="4" borderId="5" xfId="0" applyFont="1" applyFill="1" applyBorder="1" applyAlignment="1">
      <alignment horizontal="left"/>
    </xf>
    <xf numFmtId="0" fontId="6" fillId="0" borderId="4" xfId="0" applyFont="1" applyBorder="1"/>
    <xf numFmtId="0" fontId="1" fillId="0" borderId="3" xfId="1" applyNumberFormat="1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5" xfId="0" applyFont="1" applyBorder="1"/>
    <xf numFmtId="0" fontId="1" fillId="3" borderId="6" xfId="0" applyFont="1" applyFill="1" applyBorder="1" applyAlignment="1">
      <alignment horizontal="right"/>
    </xf>
    <xf numFmtId="0" fontId="1" fillId="0" borderId="6" xfId="0" applyFont="1" applyBorder="1"/>
    <xf numFmtId="0" fontId="1" fillId="0" borderId="0" xfId="0" applyFont="1"/>
    <xf numFmtId="0" fontId="1" fillId="0" borderId="3" xfId="0" applyFont="1" applyBorder="1"/>
    <xf numFmtId="9" fontId="1" fillId="3" borderId="0" xfId="0" applyNumberFormat="1" applyFont="1" applyFill="1" applyAlignment="1">
      <alignment horizontal="right"/>
    </xf>
    <xf numFmtId="9" fontId="1" fillId="0" borderId="0" xfId="0" applyNumberFormat="1" applyFont="1"/>
    <xf numFmtId="9" fontId="1" fillId="0" borderId="3" xfId="2" applyFont="1" applyFill="1" applyBorder="1" applyAlignment="1">
      <alignment horizontal="left"/>
    </xf>
    <xf numFmtId="9" fontId="1" fillId="3" borderId="0" xfId="2" applyFont="1" applyFill="1" applyBorder="1" applyAlignment="1">
      <alignment horizontal="right"/>
    </xf>
    <xf numFmtId="9" fontId="1" fillId="0" borderId="0" xfId="2" applyFont="1" applyBorder="1"/>
    <xf numFmtId="9" fontId="1" fillId="0" borderId="0" xfId="2" applyFont="1" applyFill="1" applyBorder="1"/>
    <xf numFmtId="6" fontId="1" fillId="3" borderId="0" xfId="2" applyNumberFormat="1" applyFont="1" applyFill="1" applyBorder="1" applyAlignment="1">
      <alignment horizontal="right"/>
    </xf>
    <xf numFmtId="165" fontId="1" fillId="0" borderId="0" xfId="2" applyNumberFormat="1" applyFont="1" applyBorder="1"/>
    <xf numFmtId="0" fontId="1" fillId="0" borderId="3" xfId="2" applyNumberFormat="1" applyFont="1" applyFill="1" applyBorder="1" applyAlignment="1">
      <alignment horizontal="left"/>
    </xf>
    <xf numFmtId="6" fontId="1" fillId="3" borderId="0" xfId="1" applyNumberFormat="1" applyFont="1" applyFill="1" applyBorder="1" applyAlignment="1">
      <alignment horizontal="right"/>
    </xf>
    <xf numFmtId="44" fontId="1" fillId="0" borderId="0" xfId="1" applyFont="1" applyBorder="1"/>
    <xf numFmtId="44" fontId="1" fillId="0" borderId="0" xfId="1" applyFont="1" applyFill="1" applyBorder="1"/>
    <xf numFmtId="0" fontId="1" fillId="0" borderId="0" xfId="0" applyFont="1" applyAlignment="1">
      <alignment horizontal="center"/>
    </xf>
    <xf numFmtId="4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4" xfId="0" applyFont="1" applyBorder="1"/>
    <xf numFmtId="44" fontId="1" fillId="0" borderId="4" xfId="0" applyNumberFormat="1" applyFont="1" applyBorder="1"/>
    <xf numFmtId="44" fontId="1" fillId="0" borderId="0" xfId="1" applyFont="1" applyFill="1" applyBorder="1" applyAlignment="1">
      <alignment horizontal="center"/>
    </xf>
    <xf numFmtId="165" fontId="1" fillId="0" borderId="0" xfId="1" applyNumberFormat="1" applyFont="1" applyFill="1" applyBorder="1"/>
    <xf numFmtId="0" fontId="1" fillId="0" borderId="6" xfId="0" applyFont="1" applyBorder="1" applyAlignment="1">
      <alignment horizontal="right"/>
    </xf>
    <xf numFmtId="44" fontId="1" fillId="4" borderId="6" xfId="0" applyNumberFormat="1" applyFont="1" applyFill="1" applyBorder="1"/>
    <xf numFmtId="164" fontId="1" fillId="6" borderId="4" xfId="0" applyNumberFormat="1" applyFont="1" applyFill="1" applyBorder="1" applyAlignment="1">
      <alignment horizontal="right"/>
    </xf>
    <xf numFmtId="44" fontId="1" fillId="6" borderId="4" xfId="0" applyNumberFormat="1" applyFont="1" applyFill="1" applyBorder="1" applyAlignment="1">
      <alignment horizontal="right"/>
    </xf>
    <xf numFmtId="0" fontId="1" fillId="0" borderId="4" xfId="0" applyFont="1" applyBorder="1" applyAlignment="1">
      <alignment horizontal="center"/>
    </xf>
    <xf numFmtId="8" fontId="1" fillId="0" borderId="0" xfId="1" applyNumberFormat="1" applyFont="1" applyAlignment="1">
      <alignment horizontal="right"/>
    </xf>
    <xf numFmtId="44" fontId="1" fillId="0" borderId="0" xfId="0" applyNumberFormat="1" applyFont="1" applyAlignment="1">
      <alignment horizontal="right"/>
    </xf>
    <xf numFmtId="0" fontId="1" fillId="5" borderId="2" xfId="0" applyFont="1" applyFill="1" applyBorder="1"/>
    <xf numFmtId="9" fontId="1" fillId="5" borderId="2" xfId="2" applyFont="1" applyFill="1" applyBorder="1" applyAlignment="1">
      <alignment horizontal="right"/>
    </xf>
    <xf numFmtId="0" fontId="7" fillId="0" borderId="0" xfId="0" applyFont="1" applyAlignment="1">
      <alignment horizontal="center"/>
    </xf>
    <xf numFmtId="165" fontId="1" fillId="0" borderId="0" xfId="2" applyNumberFormat="1" applyFont="1" applyFill="1" applyBorder="1"/>
    <xf numFmtId="0" fontId="8" fillId="0" borderId="3" xfId="0" applyFont="1" applyBorder="1" applyAlignment="1">
      <alignment horizontal="left"/>
    </xf>
    <xf numFmtId="9" fontId="1" fillId="3" borderId="0" xfId="1" applyNumberFormat="1" applyFont="1" applyFill="1" applyBorder="1" applyAlignment="1">
      <alignment horizontal="right"/>
    </xf>
    <xf numFmtId="0" fontId="6" fillId="0" borderId="0" xfId="0" applyFont="1"/>
    <xf numFmtId="44" fontId="1" fillId="0" borderId="6" xfId="0" applyNumberFormat="1" applyFont="1" applyBorder="1"/>
  </cellXfs>
  <cellStyles count="12">
    <cellStyle name="Currency" xfId="1" builtinId="4"/>
    <cellStyle name="Currency 2" xfId="4" xr:uid="{13B66120-839A-41D3-9729-177A97149DA4}"/>
    <cellStyle name="Currency 2 2" xfId="10" xr:uid="{78AED0AE-B490-4C45-A8A9-B4142BF7E8F2}"/>
    <cellStyle name="Currency 3" xfId="8" xr:uid="{A00F2A1B-2ED9-469B-B920-93448AA948F3}"/>
    <cellStyle name="Normal" xfId="0" builtinId="0"/>
    <cellStyle name="Normal 2" xfId="3" xr:uid="{F22782C9-9CA0-4FDE-9276-260562931F3D}"/>
    <cellStyle name="Normal 2 2" xfId="9" xr:uid="{04B542D2-356C-4391-AE19-C043B0468620}"/>
    <cellStyle name="Normal 3" xfId="6" xr:uid="{25252BE7-5140-47C3-A195-EFBCB8CCE1E7}"/>
    <cellStyle name="Percent" xfId="2" builtinId="5"/>
    <cellStyle name="Percent 2" xfId="5" xr:uid="{58A35AFC-EACC-4CC4-90BD-FB12D7F79818}"/>
    <cellStyle name="Percent 2 2" xfId="11" xr:uid="{BA1DC2FB-EAB5-45C7-8253-55CB8E3400AB}"/>
    <cellStyle name="Percent 3" xfId="7" xr:uid="{7FDD7135-BB2F-43A1-A6DC-7F0330B1A3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307D4-8A61-469B-AB7D-0F5D20BDB5C8}">
  <sheetPr>
    <pageSetUpPr fitToPage="1"/>
  </sheetPr>
  <dimension ref="A1:P39"/>
  <sheetViews>
    <sheetView tabSelected="1" zoomScale="115" zoomScaleNormal="85" workbookViewId="0">
      <selection activeCell="A19" sqref="A19"/>
    </sheetView>
  </sheetViews>
  <sheetFormatPr defaultColWidth="8.88671875" defaultRowHeight="14.4" x14ac:dyDescent="0.3"/>
  <cols>
    <col min="1" max="1" width="40.109375" bestFit="1" customWidth="1"/>
    <col min="2" max="2" width="16" bestFit="1" customWidth="1"/>
    <col min="3" max="3" width="14.88671875" customWidth="1"/>
    <col min="4" max="6" width="14.109375" bestFit="1" customWidth="1"/>
    <col min="7" max="7" width="16.6640625" customWidth="1"/>
    <col min="8" max="8" width="17.21875" customWidth="1"/>
    <col min="9" max="9" width="16" customWidth="1"/>
    <col min="10" max="10" width="15.88671875" customWidth="1"/>
    <col min="11" max="11" width="15.5546875" customWidth="1"/>
    <col min="12" max="12" width="18.5546875" customWidth="1"/>
    <col min="13" max="14" width="16" bestFit="1" customWidth="1"/>
    <col min="16" max="16" width="16" bestFit="1" customWidth="1"/>
  </cols>
  <sheetData>
    <row r="1" spans="1:16" ht="21" x14ac:dyDescent="0.4">
      <c r="A1" s="49" t="s">
        <v>30</v>
      </c>
    </row>
    <row r="2" spans="1:16" x14ac:dyDescent="0.3">
      <c r="A2" t="s">
        <v>43</v>
      </c>
    </row>
    <row r="3" spans="1:16" ht="15.6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3"/>
      <c r="P3" s="4" t="s">
        <v>14</v>
      </c>
    </row>
    <row r="4" spans="1:16" ht="15.6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3"/>
      <c r="P4" s="6"/>
    </row>
    <row r="5" spans="1:16" ht="15.6" x14ac:dyDescent="0.3">
      <c r="A5" s="7" t="s">
        <v>15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6"/>
      <c r="P5" s="8"/>
    </row>
    <row r="6" spans="1:16" ht="15.6" x14ac:dyDescent="0.3">
      <c r="A6" s="15" t="s">
        <v>16</v>
      </c>
      <c r="B6" s="16">
        <v>400</v>
      </c>
      <c r="C6" s="17">
        <f>$B$6</f>
        <v>400</v>
      </c>
      <c r="D6" s="17">
        <f t="shared" ref="D6:N6" si="0">$B$6</f>
        <v>400</v>
      </c>
      <c r="E6" s="17">
        <f t="shared" si="0"/>
        <v>400</v>
      </c>
      <c r="F6" s="17">
        <f t="shared" si="0"/>
        <v>400</v>
      </c>
      <c r="G6" s="17">
        <f t="shared" si="0"/>
        <v>400</v>
      </c>
      <c r="H6" s="17">
        <f t="shared" si="0"/>
        <v>400</v>
      </c>
      <c r="I6" s="17">
        <f t="shared" si="0"/>
        <v>400</v>
      </c>
      <c r="J6" s="17">
        <f t="shared" si="0"/>
        <v>400</v>
      </c>
      <c r="K6" s="17">
        <f t="shared" si="0"/>
        <v>400</v>
      </c>
      <c r="L6" s="17">
        <f t="shared" si="0"/>
        <v>400</v>
      </c>
      <c r="M6" s="17">
        <f t="shared" si="0"/>
        <v>400</v>
      </c>
      <c r="N6" s="17">
        <f t="shared" si="0"/>
        <v>400</v>
      </c>
      <c r="O6" s="18"/>
      <c r="P6" s="18">
        <f>SUM(C6:N6)</f>
        <v>4800</v>
      </c>
    </row>
    <row r="7" spans="1:16" ht="15.6" x14ac:dyDescent="0.3">
      <c r="A7" s="19" t="s">
        <v>17</v>
      </c>
      <c r="B7" s="20">
        <v>0.05</v>
      </c>
      <c r="C7" s="21">
        <f>$B$7</f>
        <v>0.05</v>
      </c>
      <c r="D7" s="21">
        <f t="shared" ref="D7:N7" si="1">$B$7</f>
        <v>0.05</v>
      </c>
      <c r="E7" s="21">
        <f t="shared" si="1"/>
        <v>0.05</v>
      </c>
      <c r="F7" s="21">
        <f t="shared" si="1"/>
        <v>0.05</v>
      </c>
      <c r="G7" s="21">
        <f t="shared" si="1"/>
        <v>0.05</v>
      </c>
      <c r="H7" s="21">
        <f t="shared" si="1"/>
        <v>0.05</v>
      </c>
      <c r="I7" s="21">
        <f t="shared" si="1"/>
        <v>0.05</v>
      </c>
      <c r="J7" s="21">
        <f t="shared" si="1"/>
        <v>0.05</v>
      </c>
      <c r="K7" s="21">
        <f t="shared" si="1"/>
        <v>0.05</v>
      </c>
      <c r="L7" s="21">
        <f t="shared" si="1"/>
        <v>0.05</v>
      </c>
      <c r="M7" s="21">
        <f t="shared" si="1"/>
        <v>0.05</v>
      </c>
      <c r="N7" s="21">
        <f t="shared" si="1"/>
        <v>0.05</v>
      </c>
      <c r="O7" s="18"/>
      <c r="P7" s="25">
        <f>AVERAGE(C7:N7)</f>
        <v>4.9999999999999996E-2</v>
      </c>
    </row>
    <row r="8" spans="1:16" ht="15.6" x14ac:dyDescent="0.3">
      <c r="A8" s="22" t="s">
        <v>29</v>
      </c>
      <c r="B8" s="23">
        <v>0.2</v>
      </c>
      <c r="C8" s="24">
        <f>$B$8</f>
        <v>0.2</v>
      </c>
      <c r="D8" s="24">
        <f t="shared" ref="D8:N8" si="2">$B$8</f>
        <v>0.2</v>
      </c>
      <c r="E8" s="24">
        <f t="shared" si="2"/>
        <v>0.2</v>
      </c>
      <c r="F8" s="24">
        <f t="shared" si="2"/>
        <v>0.2</v>
      </c>
      <c r="G8" s="24">
        <f t="shared" si="2"/>
        <v>0.2</v>
      </c>
      <c r="H8" s="24">
        <f t="shared" si="2"/>
        <v>0.2</v>
      </c>
      <c r="I8" s="24">
        <f t="shared" si="2"/>
        <v>0.2</v>
      </c>
      <c r="J8" s="24">
        <f t="shared" si="2"/>
        <v>0.2</v>
      </c>
      <c r="K8" s="24">
        <f t="shared" si="2"/>
        <v>0.2</v>
      </c>
      <c r="L8" s="24">
        <f t="shared" si="2"/>
        <v>0.2</v>
      </c>
      <c r="M8" s="24">
        <f t="shared" si="2"/>
        <v>0.2</v>
      </c>
      <c r="N8" s="24">
        <f t="shared" si="2"/>
        <v>0.2</v>
      </c>
      <c r="O8" s="24"/>
      <c r="P8" s="25">
        <f>AVERAGE(C8:N8)</f>
        <v>0.19999999999999998</v>
      </c>
    </row>
    <row r="9" spans="1:16" ht="15.6" x14ac:dyDescent="0.3">
      <c r="A9" s="22" t="s">
        <v>31</v>
      </c>
      <c r="B9" s="23">
        <v>0.15</v>
      </c>
      <c r="C9" s="24">
        <f>$B$9</f>
        <v>0.15</v>
      </c>
      <c r="D9" s="24">
        <f t="shared" ref="D9:P9" si="3">$B$9</f>
        <v>0.15</v>
      </c>
      <c r="E9" s="24">
        <f t="shared" si="3"/>
        <v>0.15</v>
      </c>
      <c r="F9" s="24">
        <f t="shared" si="3"/>
        <v>0.15</v>
      </c>
      <c r="G9" s="24">
        <f t="shared" si="3"/>
        <v>0.15</v>
      </c>
      <c r="H9" s="24">
        <f t="shared" si="3"/>
        <v>0.15</v>
      </c>
      <c r="I9" s="24">
        <f t="shared" si="3"/>
        <v>0.15</v>
      </c>
      <c r="J9" s="24">
        <f t="shared" si="3"/>
        <v>0.15</v>
      </c>
      <c r="K9" s="24">
        <f t="shared" si="3"/>
        <v>0.15</v>
      </c>
      <c r="L9" s="24">
        <f t="shared" si="3"/>
        <v>0.15</v>
      </c>
      <c r="M9" s="24">
        <f t="shared" si="3"/>
        <v>0.15</v>
      </c>
      <c r="N9" s="24">
        <f t="shared" si="3"/>
        <v>0.15</v>
      </c>
      <c r="O9" s="24"/>
      <c r="P9" s="24">
        <f t="shared" si="3"/>
        <v>0.15</v>
      </c>
    </row>
    <row r="10" spans="1:16" ht="15.6" x14ac:dyDescent="0.3">
      <c r="A10" s="22" t="s">
        <v>18</v>
      </c>
      <c r="B10" s="26">
        <v>240</v>
      </c>
      <c r="C10" s="27">
        <f>((C6*C7)*$B$10)</f>
        <v>4800</v>
      </c>
      <c r="D10" s="27">
        <f t="shared" ref="D10:N10" si="4">((D6*D7)*$B$10)</f>
        <v>4800</v>
      </c>
      <c r="E10" s="27">
        <f t="shared" si="4"/>
        <v>4800</v>
      </c>
      <c r="F10" s="27">
        <f t="shared" si="4"/>
        <v>4800</v>
      </c>
      <c r="G10" s="27">
        <f t="shared" si="4"/>
        <v>4800</v>
      </c>
      <c r="H10" s="27">
        <f t="shared" si="4"/>
        <v>4800</v>
      </c>
      <c r="I10" s="27">
        <f t="shared" si="4"/>
        <v>4800</v>
      </c>
      <c r="J10" s="27">
        <f t="shared" si="4"/>
        <v>4800</v>
      </c>
      <c r="K10" s="27">
        <f t="shared" si="4"/>
        <v>4800</v>
      </c>
      <c r="L10" s="27">
        <f t="shared" si="4"/>
        <v>4800</v>
      </c>
      <c r="M10" s="27">
        <f t="shared" si="4"/>
        <v>4800</v>
      </c>
      <c r="N10" s="27">
        <f t="shared" si="4"/>
        <v>4800</v>
      </c>
      <c r="O10" s="24"/>
      <c r="P10" s="50">
        <f>SUM(C10:N10)</f>
        <v>57600</v>
      </c>
    </row>
    <row r="11" spans="1:16" ht="15.6" x14ac:dyDescent="0.3">
      <c r="A11" s="28" t="s">
        <v>27</v>
      </c>
      <c r="B11" s="29">
        <v>89</v>
      </c>
      <c r="C11" s="30">
        <f t="shared" ref="C11:N11" si="5">((C6*C8)*$B$11)</f>
        <v>7120</v>
      </c>
      <c r="D11" s="30">
        <f t="shared" si="5"/>
        <v>7120</v>
      </c>
      <c r="E11" s="30">
        <f t="shared" si="5"/>
        <v>7120</v>
      </c>
      <c r="F11" s="30">
        <f t="shared" si="5"/>
        <v>7120</v>
      </c>
      <c r="G11" s="30">
        <f t="shared" si="5"/>
        <v>7120</v>
      </c>
      <c r="H11" s="30">
        <f t="shared" si="5"/>
        <v>7120</v>
      </c>
      <c r="I11" s="30">
        <f t="shared" si="5"/>
        <v>7120</v>
      </c>
      <c r="J11" s="30">
        <f t="shared" si="5"/>
        <v>7120</v>
      </c>
      <c r="K11" s="30">
        <f t="shared" si="5"/>
        <v>7120</v>
      </c>
      <c r="L11" s="30">
        <f t="shared" si="5"/>
        <v>7120</v>
      </c>
      <c r="M11" s="30">
        <f t="shared" si="5"/>
        <v>7120</v>
      </c>
      <c r="N11" s="30">
        <f t="shared" si="5"/>
        <v>7120</v>
      </c>
      <c r="O11" s="30"/>
      <c r="P11" s="31">
        <f>SUM(C11:N11)</f>
        <v>85440</v>
      </c>
    </row>
    <row r="12" spans="1:16" ht="15.6" x14ac:dyDescent="0.3">
      <c r="A12" s="28" t="s">
        <v>28</v>
      </c>
      <c r="B12" s="29">
        <v>120</v>
      </c>
      <c r="C12" s="30">
        <f>((C6*C9)*$B$12)</f>
        <v>7200</v>
      </c>
      <c r="D12" s="30">
        <f t="shared" ref="D12:N12" si="6">((D6*D9)*$B$12)</f>
        <v>7200</v>
      </c>
      <c r="E12" s="30">
        <f t="shared" si="6"/>
        <v>7200</v>
      </c>
      <c r="F12" s="30">
        <f t="shared" si="6"/>
        <v>7200</v>
      </c>
      <c r="G12" s="30">
        <f t="shared" si="6"/>
        <v>7200</v>
      </c>
      <c r="H12" s="30">
        <f t="shared" si="6"/>
        <v>7200</v>
      </c>
      <c r="I12" s="30">
        <f t="shared" si="6"/>
        <v>7200</v>
      </c>
      <c r="J12" s="30">
        <f t="shared" si="6"/>
        <v>7200</v>
      </c>
      <c r="K12" s="30">
        <f t="shared" si="6"/>
        <v>7200</v>
      </c>
      <c r="L12" s="30">
        <f t="shared" si="6"/>
        <v>7200</v>
      </c>
      <c r="M12" s="30">
        <f t="shared" si="6"/>
        <v>7200</v>
      </c>
      <c r="N12" s="30">
        <f t="shared" si="6"/>
        <v>7200</v>
      </c>
      <c r="O12" s="30"/>
      <c r="P12" s="31">
        <f>SUM(C12:N12)</f>
        <v>86400</v>
      </c>
    </row>
    <row r="13" spans="1:16" ht="15.6" x14ac:dyDescent="0.3">
      <c r="A13" s="28" t="s">
        <v>36</v>
      </c>
      <c r="B13" s="52">
        <v>0.2</v>
      </c>
      <c r="C13" s="30">
        <f>(B13*1600)*B12</f>
        <v>38400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1">
        <f>SUM(C13:N13)</f>
        <v>38400</v>
      </c>
    </row>
    <row r="14" spans="1:16" ht="15.6" x14ac:dyDescent="0.3">
      <c r="A14" s="51"/>
      <c r="B14" s="32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18"/>
      <c r="P14" s="33"/>
    </row>
    <row r="15" spans="1:16" ht="15.6" x14ac:dyDescent="0.3">
      <c r="A15" s="7"/>
      <c r="B15" s="34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18"/>
      <c r="P15" s="33"/>
    </row>
    <row r="16" spans="1:16" ht="15.6" x14ac:dyDescent="0.3">
      <c r="A16" s="10" t="s">
        <v>19</v>
      </c>
      <c r="B16" s="35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18"/>
      <c r="P16" s="37"/>
    </row>
    <row r="17" spans="1:16" ht="15.6" x14ac:dyDescent="0.3">
      <c r="A17" s="13" t="s">
        <v>44</v>
      </c>
      <c r="B17" s="38">
        <v>160000</v>
      </c>
      <c r="C17" s="39">
        <f>(SUM(C10:C13)+B17)</f>
        <v>217520</v>
      </c>
      <c r="D17" s="39">
        <f>(SUM(D10:D12)+C17)</f>
        <v>236640</v>
      </c>
      <c r="E17" s="39">
        <f t="shared" ref="E17:N17" si="7">(SUM(E10:E12)+D17)</f>
        <v>255760</v>
      </c>
      <c r="F17" s="39">
        <f t="shared" si="7"/>
        <v>274880</v>
      </c>
      <c r="G17" s="39">
        <f t="shared" si="7"/>
        <v>294000</v>
      </c>
      <c r="H17" s="39">
        <f t="shared" si="7"/>
        <v>313120</v>
      </c>
      <c r="I17" s="39">
        <f t="shared" si="7"/>
        <v>332240</v>
      </c>
      <c r="J17" s="39">
        <f t="shared" si="7"/>
        <v>351360</v>
      </c>
      <c r="K17" s="39">
        <f t="shared" si="7"/>
        <v>370480</v>
      </c>
      <c r="L17" s="39">
        <f t="shared" si="7"/>
        <v>389600</v>
      </c>
      <c r="M17" s="39">
        <f t="shared" si="7"/>
        <v>408720</v>
      </c>
      <c r="N17" s="39">
        <f t="shared" si="7"/>
        <v>427840</v>
      </c>
      <c r="O17" s="31"/>
      <c r="P17" s="33">
        <f t="shared" ref="P17:P21" si="8">SUM(C17:N17)</f>
        <v>3872160</v>
      </c>
    </row>
    <row r="18" spans="1:16" ht="15.6" x14ac:dyDescent="0.3">
      <c r="A18" s="13" t="s">
        <v>20</v>
      </c>
      <c r="B18" s="23">
        <v>0.94</v>
      </c>
      <c r="C18" s="31">
        <f>(C17*$B$18)</f>
        <v>204468.8</v>
      </c>
      <c r="D18" s="31">
        <f t="shared" ref="D18:N18" si="9">(D17*$B$18)</f>
        <v>222441.59999999998</v>
      </c>
      <c r="E18" s="31">
        <f t="shared" si="9"/>
        <v>240414.4</v>
      </c>
      <c r="F18" s="31">
        <f t="shared" si="9"/>
        <v>258387.19999999998</v>
      </c>
      <c r="G18" s="31">
        <f t="shared" si="9"/>
        <v>276360</v>
      </c>
      <c r="H18" s="31">
        <f t="shared" si="9"/>
        <v>294332.79999999999</v>
      </c>
      <c r="I18" s="31">
        <f t="shared" si="9"/>
        <v>312305.59999999998</v>
      </c>
      <c r="J18" s="31">
        <f t="shared" si="9"/>
        <v>330278.39999999997</v>
      </c>
      <c r="K18" s="31">
        <f t="shared" si="9"/>
        <v>348251.19999999995</v>
      </c>
      <c r="L18" s="31">
        <f t="shared" si="9"/>
        <v>366224</v>
      </c>
      <c r="M18" s="31">
        <f t="shared" si="9"/>
        <v>384196.8</v>
      </c>
      <c r="N18" s="31">
        <f t="shared" si="9"/>
        <v>402169.59999999998</v>
      </c>
      <c r="O18" s="31"/>
      <c r="P18" s="33">
        <f t="shared" si="8"/>
        <v>3639830.4</v>
      </c>
    </row>
    <row r="19" spans="1:16" ht="15.6" x14ac:dyDescent="0.3">
      <c r="A19" s="14" t="s">
        <v>21</v>
      </c>
      <c r="B19" s="23">
        <v>0.03</v>
      </c>
      <c r="C19" s="31">
        <f t="shared" ref="C19:N19" si="10" xml:space="preserve"> ($B$19 * C18)</f>
        <v>6134.0639999999994</v>
      </c>
      <c r="D19" s="31">
        <f t="shared" si="10"/>
        <v>6673.2479999999987</v>
      </c>
      <c r="E19" s="31">
        <f t="shared" si="10"/>
        <v>7212.4319999999998</v>
      </c>
      <c r="F19" s="31">
        <f t="shared" si="10"/>
        <v>7751.6159999999991</v>
      </c>
      <c r="G19" s="31">
        <f t="shared" si="10"/>
        <v>8290.7999999999993</v>
      </c>
      <c r="H19" s="31">
        <f t="shared" si="10"/>
        <v>8829.9839999999986</v>
      </c>
      <c r="I19" s="31">
        <f t="shared" si="10"/>
        <v>9369.1679999999997</v>
      </c>
      <c r="J19" s="31">
        <f t="shared" si="10"/>
        <v>9908.351999999999</v>
      </c>
      <c r="K19" s="31">
        <f t="shared" si="10"/>
        <v>10447.535999999998</v>
      </c>
      <c r="L19" s="31">
        <f t="shared" si="10"/>
        <v>10986.72</v>
      </c>
      <c r="M19" s="31">
        <f t="shared" si="10"/>
        <v>11525.903999999999</v>
      </c>
      <c r="N19" s="31">
        <f t="shared" si="10"/>
        <v>12065.088</v>
      </c>
      <c r="O19" s="18"/>
      <c r="P19" s="33">
        <f t="shared" si="8"/>
        <v>109194.91199999998</v>
      </c>
    </row>
    <row r="20" spans="1:16" ht="15.6" x14ac:dyDescent="0.3">
      <c r="A20" s="14" t="s">
        <v>22</v>
      </c>
      <c r="B20" s="23">
        <v>0.1</v>
      </c>
      <c r="C20" s="31">
        <f xml:space="preserve"> ($B$20*C6)*59</f>
        <v>2360</v>
      </c>
      <c r="D20" s="31">
        <f t="shared" ref="D20:N20" si="11" xml:space="preserve"> ($B$20*D6)*59</f>
        <v>2360</v>
      </c>
      <c r="E20" s="31">
        <f t="shared" si="11"/>
        <v>2360</v>
      </c>
      <c r="F20" s="31">
        <f t="shared" si="11"/>
        <v>2360</v>
      </c>
      <c r="G20" s="31">
        <f t="shared" si="11"/>
        <v>2360</v>
      </c>
      <c r="H20" s="31">
        <f t="shared" si="11"/>
        <v>2360</v>
      </c>
      <c r="I20" s="31">
        <f t="shared" si="11"/>
        <v>2360</v>
      </c>
      <c r="J20" s="31">
        <f t="shared" si="11"/>
        <v>2360</v>
      </c>
      <c r="K20" s="31">
        <f t="shared" si="11"/>
        <v>2360</v>
      </c>
      <c r="L20" s="31">
        <f t="shared" si="11"/>
        <v>2360</v>
      </c>
      <c r="M20" s="31">
        <f t="shared" si="11"/>
        <v>2360</v>
      </c>
      <c r="N20" s="31">
        <f t="shared" si="11"/>
        <v>2360</v>
      </c>
      <c r="O20" s="18"/>
      <c r="P20" s="33"/>
    </row>
    <row r="21" spans="1:16" ht="15.6" x14ac:dyDescent="0.3">
      <c r="A21" s="11" t="s">
        <v>23</v>
      </c>
      <c r="B21" s="40"/>
      <c r="C21" s="41">
        <f t="shared" ref="C21:N21" si="12">SUM(C18:C20)</f>
        <v>212962.864</v>
      </c>
      <c r="D21" s="41">
        <f t="shared" si="12"/>
        <v>231474.84799999997</v>
      </c>
      <c r="E21" s="41">
        <f t="shared" si="12"/>
        <v>249986.83199999999</v>
      </c>
      <c r="F21" s="41">
        <f t="shared" si="12"/>
        <v>268498.81599999999</v>
      </c>
      <c r="G21" s="41">
        <f t="shared" si="12"/>
        <v>287010.8</v>
      </c>
      <c r="H21" s="41">
        <f t="shared" si="12"/>
        <v>305522.78399999999</v>
      </c>
      <c r="I21" s="41">
        <f t="shared" si="12"/>
        <v>324034.76799999998</v>
      </c>
      <c r="J21" s="41">
        <f t="shared" si="12"/>
        <v>342546.75199999998</v>
      </c>
      <c r="K21" s="41">
        <f t="shared" si="12"/>
        <v>361058.73599999998</v>
      </c>
      <c r="L21" s="41">
        <f t="shared" si="12"/>
        <v>379570.72</v>
      </c>
      <c r="M21" s="41">
        <f t="shared" si="12"/>
        <v>398082.70399999997</v>
      </c>
      <c r="N21" s="41">
        <f t="shared" si="12"/>
        <v>416594.68799999997</v>
      </c>
      <c r="O21" s="18"/>
      <c r="P21" s="41">
        <f t="shared" si="8"/>
        <v>3777345.3119999999</v>
      </c>
    </row>
    <row r="22" spans="1:16" ht="15.6" x14ac:dyDescent="0.3">
      <c r="A22" s="9" t="s">
        <v>24</v>
      </c>
      <c r="B22" s="36"/>
      <c r="C22" s="42">
        <f>C21</f>
        <v>212962.864</v>
      </c>
      <c r="D22" s="43">
        <f>D21+C21</f>
        <v>444437.71199999994</v>
      </c>
      <c r="E22" s="43">
        <f>E21+D22</f>
        <v>694424.54399999999</v>
      </c>
      <c r="F22" s="43">
        <f>F21+E22</f>
        <v>962923.36</v>
      </c>
      <c r="G22" s="43">
        <f t="shared" ref="G22:N22" si="13">G21+F22</f>
        <v>1249934.1599999999</v>
      </c>
      <c r="H22" s="43">
        <f t="shared" si="13"/>
        <v>1555456.9439999999</v>
      </c>
      <c r="I22" s="43">
        <f t="shared" si="13"/>
        <v>1879491.7119999998</v>
      </c>
      <c r="J22" s="43">
        <f t="shared" si="13"/>
        <v>2222038.4639999997</v>
      </c>
      <c r="K22" s="43">
        <f t="shared" si="13"/>
        <v>2583097.1999999997</v>
      </c>
      <c r="L22" s="43">
        <f t="shared" si="13"/>
        <v>2962667.92</v>
      </c>
      <c r="M22" s="43">
        <f t="shared" si="13"/>
        <v>3360750.6239999998</v>
      </c>
      <c r="N22" s="43">
        <f t="shared" si="13"/>
        <v>3777345.3119999999</v>
      </c>
      <c r="O22" s="18"/>
      <c r="P22" s="43">
        <f>N22</f>
        <v>3777345.3119999999</v>
      </c>
    </row>
    <row r="25" spans="1:16" ht="15.6" x14ac:dyDescent="0.3">
      <c r="A25" s="12" t="s">
        <v>25</v>
      </c>
      <c r="B25" s="44"/>
      <c r="D25" s="53"/>
    </row>
    <row r="26" spans="1:16" ht="15.6" x14ac:dyDescent="0.3">
      <c r="A26" s="18" t="s">
        <v>32</v>
      </c>
      <c r="B26" s="45">
        <v>2020000</v>
      </c>
    </row>
    <row r="27" spans="1:16" ht="15.6" x14ac:dyDescent="0.3">
      <c r="A27" s="18" t="s">
        <v>33</v>
      </c>
      <c r="B27" s="46">
        <f>P22</f>
        <v>3777345.3119999999</v>
      </c>
    </row>
    <row r="28" spans="1:16" ht="15.6" x14ac:dyDescent="0.3">
      <c r="A28" s="47" t="s">
        <v>26</v>
      </c>
      <c r="B28" s="48">
        <f>(B27-B26)/B26</f>
        <v>0.86997292673267324</v>
      </c>
    </row>
    <row r="30" spans="1:16" x14ac:dyDescent="0.3">
      <c r="A30" t="s">
        <v>34</v>
      </c>
    </row>
    <row r="31" spans="1:16" x14ac:dyDescent="0.3">
      <c r="A31" t="s">
        <v>35</v>
      </c>
    </row>
    <row r="32" spans="1:16" x14ac:dyDescent="0.3">
      <c r="A32" t="s">
        <v>37</v>
      </c>
    </row>
    <row r="33" spans="1:2" x14ac:dyDescent="0.3">
      <c r="A33" t="s">
        <v>41</v>
      </c>
    </row>
    <row r="35" spans="1:2" ht="15.6" x14ac:dyDescent="0.3">
      <c r="A35" s="53" t="s">
        <v>40</v>
      </c>
    </row>
    <row r="36" spans="1:2" ht="15.6" x14ac:dyDescent="0.3">
      <c r="A36" s="17" t="s">
        <v>38</v>
      </c>
      <c r="B36" s="54">
        <f>B27*0.15</f>
        <v>566601.79680000001</v>
      </c>
    </row>
    <row r="37" spans="1:2" ht="15.6" x14ac:dyDescent="0.3">
      <c r="A37" s="36" t="s">
        <v>39</v>
      </c>
      <c r="B37" s="37">
        <f>B27*0.4</f>
        <v>1510938.1248000001</v>
      </c>
    </row>
    <row r="39" spans="1:2" x14ac:dyDescent="0.3">
      <c r="A39" t="s">
        <v>42</v>
      </c>
    </row>
  </sheetData>
  <printOptions gridLines="1"/>
  <pageMargins left="0.7" right="0.7" top="0.75" bottom="0.75" header="0.3" footer="0.3"/>
  <pageSetup scale="4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Beyond Bassin LLC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Chad Reid</dc:creator>
  <cp:keywords/>
  <dc:description/>
  <cp:lastModifiedBy>David Burlington</cp:lastModifiedBy>
  <cp:revision/>
  <dcterms:created xsi:type="dcterms:W3CDTF">2018-12-07T16:34:53Z</dcterms:created>
  <dcterms:modified xsi:type="dcterms:W3CDTF">2025-07-01T13:48:41Z</dcterms:modified>
  <cp:category/>
  <cp:contentStatus/>
</cp:coreProperties>
</file>