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lissey\Documentos\Partes\"/>
    </mc:Choice>
  </mc:AlternateContent>
  <bookViews>
    <workbookView xWindow="0" yWindow="0" windowWidth="20490" windowHeight="7530" activeTab="2"/>
  </bookViews>
  <sheets>
    <sheet name="Hoja1" sheetId="1" r:id="rId1"/>
    <sheet name="Hoja2" sheetId="2" r:id="rId2"/>
    <sheet name="Hoja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6" i="3" l="1"/>
  <c r="H60" i="3"/>
  <c r="G60" i="3"/>
  <c r="F62" i="3" l="1"/>
  <c r="E62" i="3"/>
  <c r="C62" i="3"/>
  <c r="D62" i="3"/>
  <c r="F55" i="3"/>
  <c r="F54" i="3"/>
  <c r="E55" i="3"/>
  <c r="E54" i="3"/>
  <c r="D55" i="3"/>
  <c r="C55" i="3"/>
  <c r="D54" i="3"/>
  <c r="C54" i="3"/>
  <c r="C51" i="3"/>
  <c r="B51" i="3"/>
  <c r="D46" i="3"/>
  <c r="B46" i="3"/>
  <c r="A46" i="3"/>
  <c r="B44" i="3"/>
  <c r="A44" i="3"/>
  <c r="I38" i="3"/>
  <c r="I37" i="3"/>
  <c r="H37" i="3"/>
  <c r="H33" i="3"/>
  <c r="H32" i="3"/>
  <c r="H31" i="3"/>
  <c r="H30" i="3"/>
  <c r="H29" i="3"/>
  <c r="F38" i="3"/>
  <c r="F37" i="3"/>
  <c r="E37" i="3"/>
  <c r="E36" i="3"/>
  <c r="E35" i="3"/>
  <c r="E34" i="3"/>
  <c r="E33" i="3"/>
  <c r="E32" i="3"/>
  <c r="E31" i="3"/>
  <c r="E30" i="3"/>
  <c r="E29" i="3"/>
  <c r="F18" i="3" l="1"/>
  <c r="I18" i="3"/>
  <c r="I11" i="3"/>
  <c r="F11" i="3"/>
  <c r="I28" i="3"/>
  <c r="F28" i="3"/>
  <c r="I27" i="3"/>
  <c r="H27" i="3"/>
  <c r="H25" i="3"/>
  <c r="H26" i="3"/>
  <c r="H24" i="3"/>
  <c r="H23" i="3"/>
  <c r="H22" i="3"/>
  <c r="H20" i="3"/>
  <c r="H21" i="3"/>
  <c r="H19" i="3"/>
  <c r="F27" i="3"/>
  <c r="E27" i="3"/>
  <c r="E26" i="3"/>
  <c r="E25" i="3"/>
  <c r="E23" i="3"/>
  <c r="E24" i="3"/>
  <c r="E22" i="3"/>
  <c r="E20" i="3"/>
  <c r="E21" i="3"/>
  <c r="E19" i="3"/>
  <c r="I17" i="3"/>
  <c r="H17" i="3"/>
  <c r="H16" i="3"/>
  <c r="H15" i="3"/>
  <c r="H14" i="3"/>
  <c r="H12" i="3"/>
  <c r="H13" i="3"/>
  <c r="F17" i="3"/>
  <c r="E17" i="3"/>
  <c r="E16" i="3"/>
  <c r="E15" i="3"/>
  <c r="E14" i="3"/>
  <c r="E13" i="3"/>
  <c r="E12" i="3"/>
  <c r="H3" i="3"/>
  <c r="H7" i="3"/>
  <c r="H6" i="3"/>
  <c r="H5" i="3"/>
  <c r="H4" i="3"/>
  <c r="H2" i="3"/>
  <c r="H10" i="3" s="1"/>
  <c r="I10" i="3" s="1"/>
  <c r="E7" i="3"/>
  <c r="E6" i="3"/>
  <c r="E3" i="3"/>
  <c r="E4" i="3"/>
  <c r="E2" i="3"/>
  <c r="E10" i="3" s="1"/>
  <c r="F10" i="3" s="1"/>
  <c r="E5" i="3"/>
</calcChain>
</file>

<file path=xl/sharedStrings.xml><?xml version="1.0" encoding="utf-8"?>
<sst xmlns="http://schemas.openxmlformats.org/spreadsheetml/2006/main" count="369" uniqueCount="205">
  <si>
    <t>FORMULARIO PARA LA RECOLECCIÓN DE INFORMACIÓN SOBRE EL CONOCIMIENTO INFORMÁTICO DEL PERSONAL EN LAS ÁREAS OPERATIVOS</t>
  </si>
  <si>
    <t>Pregunta 1</t>
  </si>
  <si>
    <t>Si</t>
  </si>
  <si>
    <t>No</t>
  </si>
  <si>
    <t>¿Por qué?</t>
  </si>
  <si>
    <t>si</t>
  </si>
  <si>
    <t>El trabajo se realiza de forma manual y la demanda de pacientes no es mucha</t>
  </si>
  <si>
    <t>Equipo no esta en optimas condiciones, espacio físico no hay equipo propio</t>
  </si>
  <si>
    <t>Debido al crecimiento tecnológico existen formas mas eficientes que se pueden utilizar para manejar la información y ser eficiente hacia el cliente</t>
  </si>
  <si>
    <t xml:space="preserve">Obsoleto </t>
  </si>
  <si>
    <t>Sistema de consulta práctica se obtiene acceso a la información del sistema</t>
  </si>
  <si>
    <t>Aplicación</t>
  </si>
  <si>
    <t>Microsoft windows</t>
  </si>
  <si>
    <t>Ubuntu</t>
  </si>
  <si>
    <t>Adobe Acrobat Reader DC</t>
  </si>
  <si>
    <t>Navegador web</t>
  </si>
  <si>
    <t>Mónica 8.5</t>
  </si>
  <si>
    <t>Consulta práctica</t>
  </si>
  <si>
    <t>Ninguno</t>
  </si>
  <si>
    <t>Poco</t>
  </si>
  <si>
    <t>Básico</t>
  </si>
  <si>
    <t>Intermedio</t>
  </si>
  <si>
    <t>Avanzado</t>
  </si>
  <si>
    <t>Pregunta 2</t>
  </si>
  <si>
    <t xml:space="preserve">Si </t>
  </si>
  <si>
    <t>Facilitaria el trabajo a realizarse de forma digital, mas tiempo, mejor atención, organización</t>
  </si>
  <si>
    <t>Acceso inmediato desde cualquier medio</t>
  </si>
  <si>
    <t>Llevaría mejor control de todas las actividades realizadas diariamente</t>
  </si>
  <si>
    <t>Facilitaria el tiempo y costos, se evita trasladar información de computadora a computadora</t>
  </si>
  <si>
    <t>Unificar el críterio, manejar todo junto que estar separado</t>
  </si>
  <si>
    <t>Proyecto debian</t>
  </si>
  <si>
    <t>Postgresql</t>
  </si>
  <si>
    <t>Tecnología java</t>
  </si>
  <si>
    <t>FORMULARIO PARA LA RECOLECCIÓN DE INFORMACIÓN SOBRE LOS PROCESOS QUE REALIZAN EN LAS ÁREAS OPERATIVAS</t>
  </si>
  <si>
    <t>Laboratorio clínico</t>
  </si>
  <si>
    <t>Regente</t>
  </si>
  <si>
    <t>N°</t>
  </si>
  <si>
    <t>Proceso</t>
  </si>
  <si>
    <t>Duración</t>
  </si>
  <si>
    <t>Frecuencia</t>
  </si>
  <si>
    <t>O</t>
  </si>
  <si>
    <t>T</t>
  </si>
  <si>
    <t>I</t>
  </si>
  <si>
    <t>D</t>
  </si>
  <si>
    <t>A</t>
  </si>
  <si>
    <t>Observaciones</t>
  </si>
  <si>
    <t>Fase pre-analítica</t>
  </si>
  <si>
    <t xml:space="preserve">Fase analítica </t>
  </si>
  <si>
    <t>Fase analítica explicita</t>
  </si>
  <si>
    <t>Fase post-analítica entrega</t>
  </si>
  <si>
    <t>Recibir post-analítica</t>
  </si>
  <si>
    <t>Entrega resultado</t>
  </si>
  <si>
    <t>Toma de temperatura</t>
  </si>
  <si>
    <t>Mantenimiento final</t>
  </si>
  <si>
    <t>Tabular examenes</t>
  </si>
  <si>
    <t>25+-5</t>
  </si>
  <si>
    <t>Entrega a recepción</t>
  </si>
  <si>
    <t>Enfermería</t>
  </si>
  <si>
    <t>Jefa de enfermería</t>
  </si>
  <si>
    <t>Inventario de materiales</t>
  </si>
  <si>
    <t>Inventario de hospitalización</t>
  </si>
  <si>
    <t>Inventario de pequeñas cirugias</t>
  </si>
  <si>
    <t>Inventario de curaciones</t>
  </si>
  <si>
    <t>Inventario de inyecciones</t>
  </si>
  <si>
    <t>Registro de cirugia</t>
  </si>
  <si>
    <t>Actualización de hilos</t>
  </si>
  <si>
    <t>Inventario de sala</t>
  </si>
  <si>
    <t>Sistema de información gerencial</t>
  </si>
  <si>
    <t>Plan mensual de trabajo</t>
  </si>
  <si>
    <t>Plan de actividades diarias</t>
  </si>
  <si>
    <t>Pedidos por pacientes e indicaciones</t>
  </si>
  <si>
    <t>2 horas o más</t>
  </si>
  <si>
    <t>8 horas</t>
  </si>
  <si>
    <t>1 hora</t>
  </si>
  <si>
    <t>1 semana</t>
  </si>
  <si>
    <t>1 mensual</t>
  </si>
  <si>
    <t>Emergencia consulta externa</t>
  </si>
  <si>
    <t>Médico consultante de emergencia</t>
  </si>
  <si>
    <t>Historia clínica, consulta de datos</t>
  </si>
  <si>
    <t>Detalle del historial</t>
  </si>
  <si>
    <t>Diagnostico</t>
  </si>
  <si>
    <t>Consulta datos de pacientes</t>
  </si>
  <si>
    <t>Tratamiento</t>
  </si>
  <si>
    <t>Prescripción</t>
  </si>
  <si>
    <t>Observaciones (examenes)</t>
  </si>
  <si>
    <t>a veces no hay conexión para imprimir</t>
  </si>
  <si>
    <t>Rayos x</t>
  </si>
  <si>
    <t>Técnico en radiología</t>
  </si>
  <si>
    <t>Recibiir boleta de examenes</t>
  </si>
  <si>
    <t>Supervición de calidad total</t>
  </si>
  <si>
    <t>Encargado</t>
  </si>
  <si>
    <t>Revisar stock de medicamentos</t>
  </si>
  <si>
    <t>Revisar fechas de vencimiento</t>
  </si>
  <si>
    <t>Hacer pedido de medicamento</t>
  </si>
  <si>
    <t>Revisión de reactivos de laboratorio</t>
  </si>
  <si>
    <t>Petición de insumos a proveedores</t>
  </si>
  <si>
    <t>Revisar stock de farmacia</t>
  </si>
  <si>
    <t>Ventas de medicamentos</t>
  </si>
  <si>
    <t>3:30 horas</t>
  </si>
  <si>
    <t>5 horas</t>
  </si>
  <si>
    <t>2 mensual</t>
  </si>
  <si>
    <t xml:space="preserve">Farmacia </t>
  </si>
  <si>
    <t>Hacer limpieza</t>
  </si>
  <si>
    <t>Realizar tareas pendientes</t>
  </si>
  <si>
    <t>Atender clientes</t>
  </si>
  <si>
    <t>Atender vendedores</t>
  </si>
  <si>
    <t>Visita médica</t>
  </si>
  <si>
    <t>Revisión de productos comprados</t>
  </si>
  <si>
    <t>Ingreso al sistema</t>
  </si>
  <si>
    <t>Cierre de caja</t>
  </si>
  <si>
    <t>2 semana</t>
  </si>
  <si>
    <t>4 semana</t>
  </si>
  <si>
    <t>Aca se cancelan las facturas</t>
  </si>
  <si>
    <t>El sistema solo busca por nombre comercial y es necesario el nombre genérico</t>
  </si>
  <si>
    <t>Se hace mas fácil el proceso</t>
  </si>
  <si>
    <t>Se utilizan demaciados programas las actividades</t>
  </si>
  <si>
    <t>Toda la información se encontraría en un solo lugar</t>
  </si>
  <si>
    <t>Recepción</t>
  </si>
  <si>
    <t>Buscar expediente</t>
  </si>
  <si>
    <t>Clasificar servicio solicitado</t>
  </si>
  <si>
    <t>Llenado de expediente</t>
  </si>
  <si>
    <t>Dispensar medicamento</t>
  </si>
  <si>
    <t>Programación de citas</t>
  </si>
  <si>
    <t>Digitar exámenes</t>
  </si>
  <si>
    <t>Cobros</t>
  </si>
  <si>
    <t>Anotar exámenes</t>
  </si>
  <si>
    <t>Arqueo de caja</t>
  </si>
  <si>
    <t>Inventariar medicamentos</t>
  </si>
  <si>
    <t>2 minutos</t>
  </si>
  <si>
    <t>10 minutos</t>
  </si>
  <si>
    <t>15 minutos</t>
  </si>
  <si>
    <t>1 minuto</t>
  </si>
  <si>
    <t>30 minutos</t>
  </si>
  <si>
    <t>30 veces al día</t>
  </si>
  <si>
    <t>7 veces al día</t>
  </si>
  <si>
    <t>12 veces al día</t>
  </si>
  <si>
    <t>1 vez al día</t>
  </si>
  <si>
    <t>15 veces al día</t>
  </si>
  <si>
    <t>1 vez por día</t>
  </si>
  <si>
    <t>1 vez por semana</t>
  </si>
  <si>
    <t>Revisión de antecedentes personales</t>
  </si>
  <si>
    <t>5 minutos</t>
  </si>
  <si>
    <t>1 minutos</t>
  </si>
  <si>
    <t>10 veces al día</t>
  </si>
  <si>
    <t>Registro de detalles</t>
  </si>
  <si>
    <t>Diagnóstico</t>
  </si>
  <si>
    <t>5 minuto</t>
  </si>
  <si>
    <t>Evolución de pacientes hospitalizados</t>
  </si>
  <si>
    <t>3 veces por día</t>
  </si>
  <si>
    <t>Indicaciones de tratamiento</t>
  </si>
  <si>
    <t>Referencias</t>
  </si>
  <si>
    <t>2 veces al mes</t>
  </si>
  <si>
    <t>Defunciones</t>
  </si>
  <si>
    <t>2 veces por mes</t>
  </si>
  <si>
    <t>Médicos</t>
  </si>
  <si>
    <t>Farmacia</t>
  </si>
  <si>
    <t>Recepción de turno</t>
  </si>
  <si>
    <t>2 veces al día</t>
  </si>
  <si>
    <t>Facturación</t>
  </si>
  <si>
    <t>Ingreso de productos</t>
  </si>
  <si>
    <t>2 veces a la semana</t>
  </si>
  <si>
    <t>Inventarios</t>
  </si>
  <si>
    <t>25 minutos</t>
  </si>
  <si>
    <t>1 vez la semana</t>
  </si>
  <si>
    <t>Inventario de pequeñas cirugías</t>
  </si>
  <si>
    <t>Registro de cirugía</t>
  </si>
  <si>
    <t>1 vez a la semana</t>
  </si>
  <si>
    <t>Pedidos por paciente e indicaciones</t>
  </si>
  <si>
    <t>2.5 minutos</t>
  </si>
  <si>
    <t>3 minutos</t>
  </si>
  <si>
    <t xml:space="preserve"> 2 minutos</t>
  </si>
  <si>
    <t>20 veces al día</t>
  </si>
  <si>
    <t>Fase analítica</t>
  </si>
  <si>
    <t>180 minutos</t>
  </si>
  <si>
    <t>70 minutos</t>
  </si>
  <si>
    <t>20 minutos</t>
  </si>
  <si>
    <t>125 minutos</t>
  </si>
  <si>
    <t>80 minutos</t>
  </si>
  <si>
    <t>60 minutos</t>
  </si>
  <si>
    <t>Entrega de resultados</t>
  </si>
  <si>
    <t>75 minutos</t>
  </si>
  <si>
    <r>
      <t>0 minutos</t>
    </r>
    <r>
      <rPr>
        <vertAlign val="superscript"/>
        <sz val="11"/>
        <color rgb="FF0B5294"/>
        <rFont val="Calibri"/>
        <family val="1"/>
        <scheme val="minor"/>
      </rPr>
      <t>b</t>
    </r>
  </si>
  <si>
    <t>Tabular exámenes</t>
  </si>
  <si>
    <r>
      <t>0 minutos</t>
    </r>
    <r>
      <rPr>
        <vertAlign val="superscript"/>
        <sz val="11"/>
        <color rgb="FF0B5294"/>
        <rFont val="Calibri"/>
        <family val="1"/>
        <scheme val="minor"/>
      </rPr>
      <t>a</t>
    </r>
  </si>
  <si>
    <t>Recibir boletas de exámenes</t>
  </si>
  <si>
    <t>3 veces al día</t>
  </si>
  <si>
    <t>5 veces al día</t>
  </si>
  <si>
    <t>Diferencia</t>
  </si>
  <si>
    <t>Papelería</t>
  </si>
  <si>
    <t>Ingresos/Costos</t>
  </si>
  <si>
    <t>Año 0</t>
  </si>
  <si>
    <t>Año 1</t>
  </si>
  <si>
    <t>Año 2</t>
  </si>
  <si>
    <t>Año 3</t>
  </si>
  <si>
    <t>Año 4</t>
  </si>
  <si>
    <t>Ahorro por procesos</t>
  </si>
  <si>
    <t> </t>
  </si>
  <si>
    <t>Ingresos totales (+)</t>
  </si>
  <si>
    <t>Valor del sistema</t>
  </si>
  <si>
    <t>Inversión en equipo</t>
  </si>
  <si>
    <t>Gastos de operación</t>
  </si>
  <si>
    <t>Depreciación del equipo</t>
  </si>
  <si>
    <r>
      <t xml:space="preserve">Amortización del sistema </t>
    </r>
    <r>
      <rPr>
        <b/>
        <vertAlign val="superscript"/>
        <sz val="11"/>
        <color rgb="FF0B5294"/>
        <rFont val="Calibri"/>
        <family val="1"/>
        <scheme val="minor"/>
      </rPr>
      <t>a</t>
    </r>
  </si>
  <si>
    <t>Egresos totales (-)</t>
  </si>
  <si>
    <t>Flujos de efectivo (=)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</si>
</sst>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0B5294"/>
      <name val="Calibri"/>
      <family val="1"/>
      <charset val="1"/>
      <scheme val="minor"/>
    </font>
    <font>
      <sz val="11"/>
      <color rgb="FF0B5294"/>
      <name val="Calibri"/>
      <family val="1"/>
      <charset val="1"/>
      <scheme val="minor"/>
    </font>
    <font>
      <vertAlign val="superscript"/>
      <sz val="11"/>
      <color rgb="FF0B5294"/>
      <name val="Calibri"/>
      <family val="1"/>
      <scheme val="minor"/>
    </font>
    <font>
      <b/>
      <vertAlign val="superscript"/>
      <sz val="11"/>
      <color rgb="FF0B5294"/>
      <name val="Calibri"/>
      <family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7E2FA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F6FC6"/>
      </top>
      <bottom style="thin">
        <color rgb="FF0F6FC6"/>
      </bottom>
      <diagonal/>
    </border>
    <border>
      <left/>
      <right/>
      <top style="thin">
        <color rgb="FF0F6FC6"/>
      </top>
      <bottom style="thin">
        <color rgb="FF0F6FC6"/>
      </bottom>
      <diagonal/>
    </border>
    <border>
      <left/>
      <right style="thin">
        <color rgb="FF000000"/>
      </right>
      <top style="thin">
        <color rgb="FF0F6FC6"/>
      </top>
      <bottom style="thin">
        <color rgb="FF0F6F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F6FC6"/>
      </bottom>
      <diagonal/>
    </border>
    <border>
      <left/>
      <right/>
      <top/>
      <bottom style="thin">
        <color rgb="FF0F6FC6"/>
      </bottom>
      <diagonal/>
    </border>
    <border>
      <left/>
      <right style="thin">
        <color rgb="FF000000"/>
      </right>
      <top/>
      <bottom style="thin">
        <color rgb="FF0F6FC6"/>
      </bottom>
      <diagonal/>
    </border>
    <border>
      <left style="thin">
        <color rgb="FF000000"/>
      </left>
      <right/>
      <top style="double">
        <color rgb="FF0F6FC6"/>
      </top>
      <bottom style="thin">
        <color rgb="FF0F6FC6"/>
      </bottom>
      <diagonal/>
    </border>
    <border>
      <left/>
      <right style="thin">
        <color rgb="FF000000"/>
      </right>
      <top style="double">
        <color rgb="FF0F6FC6"/>
      </top>
      <bottom style="thin">
        <color rgb="FF0F6FC6"/>
      </bottom>
      <diagonal/>
    </border>
    <border>
      <left style="thin">
        <color rgb="FF000000"/>
      </left>
      <right/>
      <top/>
      <bottom style="thin">
        <color rgb="FF0B5294"/>
      </bottom>
      <diagonal/>
    </border>
    <border>
      <left/>
      <right/>
      <top/>
      <bottom style="thin">
        <color rgb="FF0B5294"/>
      </bottom>
      <diagonal/>
    </border>
    <border>
      <left/>
      <right style="thin">
        <color rgb="FF000000"/>
      </right>
      <top/>
      <bottom style="thin">
        <color rgb="FF0B5294"/>
      </bottom>
      <diagonal/>
    </border>
    <border>
      <left style="thin">
        <color rgb="FF000000"/>
      </left>
      <right/>
      <top style="thin">
        <color rgb="FF0B5294"/>
      </top>
      <bottom style="thin">
        <color rgb="FF0B5294"/>
      </bottom>
      <diagonal/>
    </border>
    <border>
      <left/>
      <right/>
      <top style="thin">
        <color rgb="FF0B5294"/>
      </top>
      <bottom style="thin">
        <color rgb="FF0B5294"/>
      </bottom>
      <diagonal/>
    </border>
    <border>
      <left/>
      <right style="thin">
        <color rgb="FF000000"/>
      </right>
      <top style="thin">
        <color rgb="FF0B5294"/>
      </top>
      <bottom style="thin">
        <color rgb="FF0B5294"/>
      </bottom>
      <diagonal/>
    </border>
    <border>
      <left style="thin">
        <color rgb="FF000000"/>
      </left>
      <right/>
      <top style="thin">
        <color rgb="FF0B5294"/>
      </top>
      <bottom/>
      <diagonal/>
    </border>
    <border>
      <left/>
      <right/>
      <top style="thin">
        <color rgb="FF0B5294"/>
      </top>
      <bottom/>
      <diagonal/>
    </border>
    <border>
      <left/>
      <right style="thin">
        <color rgb="FF000000"/>
      </right>
      <top style="thin">
        <color rgb="FF0B5294"/>
      </top>
      <bottom/>
      <diagonal/>
    </border>
    <border>
      <left style="thin">
        <color rgb="FF000000"/>
      </left>
      <right/>
      <top style="thin">
        <color rgb="FF0B5294"/>
      </top>
      <bottom style="thin">
        <color rgb="FF0F6FC6"/>
      </bottom>
      <diagonal/>
    </border>
    <border>
      <left/>
      <right/>
      <top style="thin">
        <color rgb="FF0B5294"/>
      </top>
      <bottom style="thin">
        <color rgb="FF0F6FC6"/>
      </bottom>
      <diagonal/>
    </border>
    <border>
      <left/>
      <right style="thin">
        <color rgb="FF000000"/>
      </right>
      <top style="thin">
        <color rgb="FF0B5294"/>
      </top>
      <bottom style="thin">
        <color rgb="FF0F6FC6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56">
    <xf numFmtId="0" fontId="0" fillId="0" borderId="0" xfId="0"/>
    <xf numFmtId="0" fontId="0" fillId="0" borderId="2" xfId="0" applyBorder="1"/>
    <xf numFmtId="0" fontId="1" fillId="2" borderId="0" xfId="1"/>
    <xf numFmtId="0" fontId="2" fillId="3" borderId="0" xfId="2"/>
    <xf numFmtId="0" fontId="3" fillId="4" borderId="1" xfId="3"/>
    <xf numFmtId="0" fontId="4" fillId="6" borderId="0" xfId="5"/>
    <xf numFmtId="0" fontId="4" fillId="7" borderId="0" xfId="6"/>
    <xf numFmtId="0" fontId="4" fillId="5" borderId="0" xfId="4"/>
    <xf numFmtId="0" fontId="5" fillId="0" borderId="2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8" borderId="6" xfId="0" applyFont="1" applyFill="1" applyBorder="1" applyAlignment="1">
      <alignment wrapText="1"/>
    </xf>
    <xf numFmtId="0" fontId="7" fillId="8" borderId="0" xfId="0" applyFont="1" applyFill="1" applyBorder="1" applyAlignment="1">
      <alignment wrapText="1"/>
    </xf>
    <xf numFmtId="0" fontId="7" fillId="8" borderId="7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6" fillId="8" borderId="8" xfId="0" applyFont="1" applyFill="1" applyBorder="1" applyAlignment="1">
      <alignment wrapText="1"/>
    </xf>
    <xf numFmtId="0" fontId="7" fillId="8" borderId="9" xfId="0" applyFont="1" applyFill="1" applyBorder="1" applyAlignment="1">
      <alignment wrapText="1"/>
    </xf>
    <xf numFmtId="0" fontId="7" fillId="8" borderId="10" xfId="0" applyFont="1" applyFill="1" applyBorder="1" applyAlignment="1">
      <alignment wrapText="1"/>
    </xf>
    <xf numFmtId="0" fontId="6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8" fontId="6" fillId="0" borderId="3" xfId="0" applyNumberFormat="1" applyFont="1" applyBorder="1" applyAlignment="1">
      <alignment wrapText="1"/>
    </xf>
    <xf numFmtId="8" fontId="6" fillId="0" borderId="5" xfId="0" applyNumberFormat="1" applyFont="1" applyBorder="1" applyAlignment="1">
      <alignment wrapText="1"/>
    </xf>
    <xf numFmtId="8" fontId="6" fillId="8" borderId="6" xfId="0" applyNumberFormat="1" applyFont="1" applyFill="1" applyBorder="1" applyAlignment="1">
      <alignment wrapText="1"/>
    </xf>
    <xf numFmtId="8" fontId="7" fillId="8" borderId="7" xfId="0" applyNumberFormat="1" applyFont="1" applyFill="1" applyBorder="1" applyAlignment="1">
      <alignment wrapText="1"/>
    </xf>
    <xf numFmtId="8" fontId="6" fillId="0" borderId="6" xfId="0" applyNumberFormat="1" applyFont="1" applyBorder="1" applyAlignment="1">
      <alignment wrapText="1"/>
    </xf>
    <xf numFmtId="8" fontId="7" fillId="0" borderId="7" xfId="0" applyNumberFormat="1" applyFont="1" applyBorder="1" applyAlignment="1">
      <alignment wrapText="1"/>
    </xf>
    <xf numFmtId="8" fontId="6" fillId="0" borderId="11" xfId="0" applyNumberFormat="1" applyFont="1" applyBorder="1" applyAlignment="1">
      <alignment wrapText="1"/>
    </xf>
    <xf numFmtId="8" fontId="6" fillId="0" borderId="12" xfId="0" applyNumberFormat="1" applyFont="1" applyBorder="1" applyAlignment="1">
      <alignment wrapText="1"/>
    </xf>
    <xf numFmtId="8" fontId="0" fillId="0" borderId="0" xfId="0" applyNumberFormat="1"/>
    <xf numFmtId="0" fontId="6" fillId="8" borderId="13" xfId="0" applyFont="1" applyFill="1" applyBorder="1" applyAlignment="1">
      <alignment wrapText="1"/>
    </xf>
    <xf numFmtId="0" fontId="7" fillId="8" borderId="14" xfId="0" applyFont="1" applyFill="1" applyBorder="1" applyAlignment="1">
      <alignment wrapText="1"/>
    </xf>
    <xf numFmtId="8" fontId="7" fillId="8" borderId="14" xfId="0" applyNumberFormat="1" applyFont="1" applyFill="1" applyBorder="1" applyAlignment="1">
      <alignment wrapText="1"/>
    </xf>
    <xf numFmtId="8" fontId="7" fillId="8" borderId="15" xfId="0" applyNumberFormat="1" applyFont="1" applyFill="1" applyBorder="1" applyAlignment="1">
      <alignment wrapText="1"/>
    </xf>
    <xf numFmtId="0" fontId="6" fillId="0" borderId="16" xfId="0" applyFont="1" applyBorder="1" applyAlignment="1">
      <alignment wrapText="1"/>
    </xf>
    <xf numFmtId="0" fontId="7" fillId="0" borderId="17" xfId="0" applyFont="1" applyBorder="1" applyAlignment="1">
      <alignment wrapText="1"/>
    </xf>
    <xf numFmtId="8" fontId="7" fillId="0" borderId="17" xfId="0" applyNumberFormat="1" applyFont="1" applyBorder="1" applyAlignment="1">
      <alignment wrapText="1"/>
    </xf>
    <xf numFmtId="8" fontId="7" fillId="0" borderId="18" xfId="0" applyNumberFormat="1" applyFont="1" applyBorder="1" applyAlignment="1">
      <alignment wrapText="1"/>
    </xf>
    <xf numFmtId="0" fontId="6" fillId="8" borderId="19" xfId="0" applyFont="1" applyFill="1" applyBorder="1" applyAlignment="1">
      <alignment wrapText="1"/>
    </xf>
    <xf numFmtId="8" fontId="7" fillId="8" borderId="20" xfId="0" applyNumberFormat="1" applyFont="1" applyFill="1" applyBorder="1" applyAlignment="1">
      <alignment wrapText="1"/>
    </xf>
    <xf numFmtId="0" fontId="7" fillId="8" borderId="20" xfId="0" applyFont="1" applyFill="1" applyBorder="1" applyAlignment="1">
      <alignment wrapText="1"/>
    </xf>
    <xf numFmtId="0" fontId="7" fillId="8" borderId="21" xfId="0" applyFont="1" applyFill="1" applyBorder="1" applyAlignment="1">
      <alignment wrapText="1"/>
    </xf>
    <xf numFmtId="8" fontId="7" fillId="0" borderId="0" xfId="0" applyNumberFormat="1" applyFont="1" applyBorder="1" applyAlignment="1">
      <alignment wrapText="1"/>
    </xf>
    <xf numFmtId="8" fontId="7" fillId="8" borderId="0" xfId="0" applyNumberFormat="1" applyFont="1" applyFill="1" applyBorder="1" applyAlignment="1">
      <alignment wrapText="1"/>
    </xf>
    <xf numFmtId="0" fontId="6" fillId="8" borderId="22" xfId="0" applyFont="1" applyFill="1" applyBorder="1" applyAlignment="1">
      <alignment wrapText="1"/>
    </xf>
    <xf numFmtId="0" fontId="7" fillId="8" borderId="23" xfId="0" applyFont="1" applyFill="1" applyBorder="1" applyAlignment="1">
      <alignment wrapText="1"/>
    </xf>
    <xf numFmtId="8" fontId="7" fillId="8" borderId="23" xfId="0" applyNumberFormat="1" applyFont="1" applyFill="1" applyBorder="1" applyAlignment="1">
      <alignment wrapText="1"/>
    </xf>
    <xf numFmtId="8" fontId="7" fillId="8" borderId="24" xfId="0" applyNumberFormat="1" applyFont="1" applyFill="1" applyBorder="1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7">
    <cellStyle name="60% - Énfasis3" xfId="4" builtinId="40"/>
    <cellStyle name="60% - Énfasis5" xfId="5" builtinId="48"/>
    <cellStyle name="60% - Énfasis6" xfId="6" builtinId="52"/>
    <cellStyle name="Bueno" xfId="1" builtinId="26"/>
    <cellStyle name="Entrada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opLeftCell="L1" zoomScale="115" zoomScaleNormal="115" workbookViewId="0">
      <selection activeCell="Q7" sqref="Q7"/>
    </sheetView>
  </sheetViews>
  <sheetFormatPr baseColWidth="10" defaultRowHeight="15" x14ac:dyDescent="0.25"/>
  <cols>
    <col min="3" max="3" width="24.85546875" customWidth="1"/>
    <col min="6" max="6" width="28" customWidth="1"/>
    <col min="9" max="9" width="12.5703125" customWidth="1"/>
    <col min="10" max="10" width="11.7109375" customWidth="1"/>
    <col min="13" max="13" width="23.28515625" customWidth="1"/>
  </cols>
  <sheetData>
    <row r="1" spans="1:18" x14ac:dyDescent="0.25">
      <c r="A1" t="s">
        <v>0</v>
      </c>
      <c r="M1" t="s">
        <v>11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 spans="1:18" x14ac:dyDescent="0.25">
      <c r="A2" t="s">
        <v>1</v>
      </c>
      <c r="B2" s="1" t="s">
        <v>2</v>
      </c>
      <c r="C2" s="1" t="s">
        <v>3</v>
      </c>
      <c r="G2" t="s">
        <v>23</v>
      </c>
      <c r="H2" s="1" t="s">
        <v>24</v>
      </c>
      <c r="I2" s="1" t="s">
        <v>3</v>
      </c>
      <c r="M2" t="s">
        <v>12</v>
      </c>
      <c r="P2">
        <v>3</v>
      </c>
      <c r="Q2">
        <v>2</v>
      </c>
      <c r="R2">
        <v>2</v>
      </c>
    </row>
    <row r="3" spans="1:18" x14ac:dyDescent="0.25">
      <c r="B3" s="1">
        <v>2</v>
      </c>
      <c r="C3" s="1">
        <v>5</v>
      </c>
      <c r="H3" s="1">
        <v>7</v>
      </c>
      <c r="I3" s="1">
        <v>0</v>
      </c>
      <c r="M3" t="s">
        <v>13</v>
      </c>
      <c r="N3">
        <v>6</v>
      </c>
      <c r="O3">
        <v>1</v>
      </c>
    </row>
    <row r="4" spans="1:18" x14ac:dyDescent="0.25">
      <c r="A4" t="s">
        <v>4</v>
      </c>
      <c r="G4" t="s">
        <v>4</v>
      </c>
      <c r="M4" t="s">
        <v>14</v>
      </c>
      <c r="P4">
        <v>4</v>
      </c>
      <c r="Q4">
        <v>3</v>
      </c>
    </row>
    <row r="5" spans="1:18" x14ac:dyDescent="0.25">
      <c r="A5" t="s">
        <v>5</v>
      </c>
      <c r="D5" t="s">
        <v>3</v>
      </c>
      <c r="G5" t="s">
        <v>2</v>
      </c>
      <c r="J5" t="s">
        <v>3</v>
      </c>
      <c r="M5" t="s">
        <v>15</v>
      </c>
      <c r="P5">
        <v>1</v>
      </c>
      <c r="Q5">
        <v>3</v>
      </c>
      <c r="R5">
        <v>3</v>
      </c>
    </row>
    <row r="6" spans="1:18" x14ac:dyDescent="0.25">
      <c r="A6" s="54" t="s">
        <v>6</v>
      </c>
      <c r="B6" s="54"/>
      <c r="C6" s="54"/>
      <c r="D6" s="54" t="s">
        <v>7</v>
      </c>
      <c r="E6" s="54"/>
      <c r="F6" s="54"/>
      <c r="G6" s="54" t="s">
        <v>25</v>
      </c>
      <c r="H6" s="54"/>
      <c r="I6" s="54"/>
      <c r="M6" t="s">
        <v>16</v>
      </c>
      <c r="N6">
        <v>2</v>
      </c>
      <c r="O6">
        <v>2</v>
      </c>
      <c r="P6">
        <v>1</v>
      </c>
      <c r="Q6">
        <v>1</v>
      </c>
      <c r="R6">
        <v>1</v>
      </c>
    </row>
    <row r="7" spans="1:18" x14ac:dyDescent="0.25">
      <c r="A7" s="54"/>
      <c r="B7" s="54"/>
      <c r="C7" s="54"/>
      <c r="D7" s="54"/>
      <c r="E7" s="54"/>
      <c r="F7" s="54"/>
      <c r="G7" s="54"/>
      <c r="H7" s="54"/>
      <c r="I7" s="54"/>
      <c r="M7" t="s">
        <v>17</v>
      </c>
      <c r="N7">
        <v>3</v>
      </c>
      <c r="Q7">
        <v>3</v>
      </c>
      <c r="R7">
        <v>1</v>
      </c>
    </row>
    <row r="8" spans="1:18" x14ac:dyDescent="0.25">
      <c r="A8" s="54" t="s">
        <v>10</v>
      </c>
      <c r="B8" s="54"/>
      <c r="C8" s="54"/>
      <c r="D8" s="54" t="s">
        <v>8</v>
      </c>
      <c r="E8" s="54"/>
      <c r="F8" s="54"/>
      <c r="G8" s="54" t="s">
        <v>26</v>
      </c>
      <c r="H8" s="54"/>
      <c r="I8" s="54"/>
      <c r="M8" t="s">
        <v>30</v>
      </c>
      <c r="N8">
        <v>1</v>
      </c>
    </row>
    <row r="9" spans="1:18" x14ac:dyDescent="0.25">
      <c r="A9" s="54"/>
      <c r="B9" s="54"/>
      <c r="C9" s="54"/>
      <c r="D9" s="54"/>
      <c r="E9" s="54"/>
      <c r="F9" s="54"/>
      <c r="G9" s="54"/>
      <c r="H9" s="54"/>
      <c r="I9" s="54"/>
      <c r="M9" t="s">
        <v>31</v>
      </c>
      <c r="O9">
        <v>1</v>
      </c>
    </row>
    <row r="10" spans="1:18" x14ac:dyDescent="0.25">
      <c r="A10" s="55"/>
      <c r="B10" s="55"/>
      <c r="C10" s="55"/>
      <c r="D10" s="54" t="s">
        <v>9</v>
      </c>
      <c r="E10" s="54"/>
      <c r="F10" s="54"/>
      <c r="G10" s="54" t="s">
        <v>27</v>
      </c>
      <c r="H10" s="54"/>
      <c r="I10" s="54"/>
      <c r="M10" t="s">
        <v>32</v>
      </c>
      <c r="O10">
        <v>1</v>
      </c>
    </row>
    <row r="11" spans="1:18" x14ac:dyDescent="0.25">
      <c r="D11" s="54"/>
      <c r="E11" s="54"/>
      <c r="F11" s="54"/>
      <c r="G11" s="54"/>
      <c r="H11" s="54"/>
      <c r="I11" s="54"/>
    </row>
    <row r="12" spans="1:18" x14ac:dyDescent="0.25">
      <c r="D12" s="54" t="s">
        <v>113</v>
      </c>
      <c r="E12" s="54"/>
      <c r="F12" s="54"/>
      <c r="G12" s="54" t="s">
        <v>28</v>
      </c>
      <c r="H12" s="54"/>
      <c r="I12" s="54"/>
    </row>
    <row r="13" spans="1:18" x14ac:dyDescent="0.25">
      <c r="D13" s="54" t="s">
        <v>115</v>
      </c>
      <c r="E13" s="54"/>
      <c r="F13" s="54"/>
      <c r="G13" s="54"/>
      <c r="H13" s="54"/>
      <c r="I13" s="54"/>
    </row>
    <row r="14" spans="1:18" x14ac:dyDescent="0.25">
      <c r="G14" s="54" t="s">
        <v>29</v>
      </c>
      <c r="H14" s="54"/>
      <c r="I14" s="54"/>
    </row>
    <row r="15" spans="1:18" x14ac:dyDescent="0.25">
      <c r="G15" s="54"/>
      <c r="H15" s="54"/>
      <c r="I15" s="54"/>
    </row>
    <row r="16" spans="1:18" x14ac:dyDescent="0.25">
      <c r="G16" s="54" t="s">
        <v>114</v>
      </c>
      <c r="H16" s="54"/>
      <c r="I16" s="54"/>
    </row>
    <row r="17" spans="7:9" x14ac:dyDescent="0.25">
      <c r="G17" s="53" t="s">
        <v>116</v>
      </c>
      <c r="H17" s="53"/>
      <c r="I17" s="53"/>
    </row>
  </sheetData>
  <mergeCells count="15">
    <mergeCell ref="G17:I17"/>
    <mergeCell ref="G16:I16"/>
    <mergeCell ref="G12:I13"/>
    <mergeCell ref="G14:I15"/>
    <mergeCell ref="A6:C7"/>
    <mergeCell ref="A8:C9"/>
    <mergeCell ref="D6:F7"/>
    <mergeCell ref="D8:F9"/>
    <mergeCell ref="D10:F11"/>
    <mergeCell ref="G6:I7"/>
    <mergeCell ref="G8:I9"/>
    <mergeCell ref="G10:I11"/>
    <mergeCell ref="A10:C10"/>
    <mergeCell ref="D12:F12"/>
    <mergeCell ref="D13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A53" workbookViewId="0">
      <selection activeCell="B57" sqref="B57"/>
    </sheetView>
  </sheetViews>
  <sheetFormatPr baseColWidth="10" defaultRowHeight="15" x14ac:dyDescent="0.25"/>
  <cols>
    <col min="1" max="1" width="17.7109375" customWidth="1"/>
    <col min="2" max="2" width="27.42578125" customWidth="1"/>
    <col min="4" max="4" width="16.28515625" bestFit="1" customWidth="1"/>
    <col min="5" max="6" width="3.42578125" customWidth="1"/>
    <col min="7" max="7" width="3.5703125" customWidth="1"/>
    <col min="8" max="9" width="3.28515625" customWidth="1"/>
    <col min="10" max="10" width="24" customWidth="1"/>
  </cols>
  <sheetData>
    <row r="1" spans="1:10" x14ac:dyDescent="0.25">
      <c r="A1" t="s">
        <v>33</v>
      </c>
    </row>
    <row r="2" spans="1:10" x14ac:dyDescent="0.25">
      <c r="A2" s="2" t="s">
        <v>34</v>
      </c>
      <c r="B2" s="2" t="s">
        <v>35</v>
      </c>
    </row>
    <row r="3" spans="1:10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</row>
    <row r="6" spans="1:10" x14ac:dyDescent="0.25">
      <c r="A6">
        <v>3</v>
      </c>
      <c r="B6" t="s">
        <v>46</v>
      </c>
      <c r="C6">
        <v>3</v>
      </c>
      <c r="D6" t="s">
        <v>55</v>
      </c>
      <c r="G6">
        <v>4</v>
      </c>
    </row>
    <row r="7" spans="1:10" x14ac:dyDescent="0.25">
      <c r="A7">
        <v>4</v>
      </c>
      <c r="B7" t="s">
        <v>47</v>
      </c>
      <c r="C7">
        <v>180</v>
      </c>
      <c r="D7">
        <v>2</v>
      </c>
      <c r="G7">
        <v>5</v>
      </c>
    </row>
    <row r="8" spans="1:10" x14ac:dyDescent="0.25">
      <c r="A8">
        <v>5</v>
      </c>
      <c r="B8" t="s">
        <v>48</v>
      </c>
      <c r="C8">
        <v>30</v>
      </c>
      <c r="D8">
        <v>75</v>
      </c>
      <c r="G8">
        <v>6</v>
      </c>
    </row>
    <row r="9" spans="1:10" x14ac:dyDescent="0.25">
      <c r="A9">
        <v>6</v>
      </c>
      <c r="B9" t="s">
        <v>49</v>
      </c>
      <c r="C9">
        <v>125</v>
      </c>
      <c r="D9">
        <v>25</v>
      </c>
      <c r="F9">
        <v>7</v>
      </c>
      <c r="J9" t="s">
        <v>56</v>
      </c>
    </row>
    <row r="10" spans="1:10" x14ac:dyDescent="0.25">
      <c r="A10">
        <v>7</v>
      </c>
      <c r="B10" t="s">
        <v>50</v>
      </c>
      <c r="C10">
        <v>125</v>
      </c>
      <c r="D10">
        <v>25</v>
      </c>
      <c r="H10">
        <v>8</v>
      </c>
    </row>
    <row r="11" spans="1:10" x14ac:dyDescent="0.25">
      <c r="A11">
        <v>8</v>
      </c>
      <c r="B11" t="s">
        <v>51</v>
      </c>
      <c r="C11">
        <v>75</v>
      </c>
      <c r="D11">
        <v>25</v>
      </c>
      <c r="I11">
        <v>9</v>
      </c>
    </row>
    <row r="12" spans="1:10" x14ac:dyDescent="0.25">
      <c r="A12">
        <v>9</v>
      </c>
      <c r="B12" t="s">
        <v>54</v>
      </c>
      <c r="C12">
        <v>10</v>
      </c>
      <c r="D12">
        <v>1</v>
      </c>
      <c r="G12">
        <v>10</v>
      </c>
    </row>
    <row r="13" spans="1:10" x14ac:dyDescent="0.25">
      <c r="A13">
        <v>10</v>
      </c>
      <c r="B13" t="s">
        <v>52</v>
      </c>
      <c r="C13">
        <v>5</v>
      </c>
      <c r="D13">
        <v>2</v>
      </c>
      <c r="G13">
        <v>11</v>
      </c>
    </row>
    <row r="14" spans="1:10" x14ac:dyDescent="0.25">
      <c r="A14">
        <v>11</v>
      </c>
      <c r="B14" t="s">
        <v>53</v>
      </c>
      <c r="C14">
        <v>1</v>
      </c>
      <c r="D14">
        <v>1</v>
      </c>
      <c r="I14">
        <v>12</v>
      </c>
    </row>
    <row r="15" spans="1:10" x14ac:dyDescent="0.25">
      <c r="A15" s="3" t="s">
        <v>57</v>
      </c>
      <c r="B15" s="3" t="s">
        <v>58</v>
      </c>
    </row>
    <row r="16" spans="1:10" x14ac:dyDescent="0.25">
      <c r="A16" t="s">
        <v>36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45</v>
      </c>
    </row>
    <row r="17" spans="1:10" x14ac:dyDescent="0.25">
      <c r="A17">
        <v>1</v>
      </c>
      <c r="B17" t="s">
        <v>59</v>
      </c>
      <c r="C17">
        <v>25</v>
      </c>
      <c r="D17" t="s">
        <v>74</v>
      </c>
      <c r="E17">
        <v>1</v>
      </c>
    </row>
    <row r="18" spans="1:10" x14ac:dyDescent="0.25">
      <c r="A18">
        <v>2</v>
      </c>
      <c r="B18" t="s">
        <v>60</v>
      </c>
      <c r="C18">
        <v>25</v>
      </c>
      <c r="D18" t="s">
        <v>74</v>
      </c>
      <c r="E18">
        <v>2</v>
      </c>
    </row>
    <row r="19" spans="1:10" x14ac:dyDescent="0.25">
      <c r="A19">
        <v>3</v>
      </c>
      <c r="B19" t="s">
        <v>61</v>
      </c>
      <c r="C19">
        <v>25</v>
      </c>
      <c r="D19" t="s">
        <v>74</v>
      </c>
      <c r="E19">
        <v>3</v>
      </c>
    </row>
    <row r="20" spans="1:10" x14ac:dyDescent="0.25">
      <c r="A20">
        <v>4</v>
      </c>
      <c r="B20" t="s">
        <v>62</v>
      </c>
      <c r="C20">
        <v>25</v>
      </c>
      <c r="D20">
        <v>1</v>
      </c>
      <c r="E20">
        <v>4</v>
      </c>
    </row>
    <row r="21" spans="1:10" x14ac:dyDescent="0.25">
      <c r="A21">
        <v>5</v>
      </c>
      <c r="B21" t="s">
        <v>63</v>
      </c>
      <c r="C21">
        <v>25</v>
      </c>
      <c r="D21">
        <v>1</v>
      </c>
      <c r="E21">
        <v>5</v>
      </c>
    </row>
    <row r="22" spans="1:10" x14ac:dyDescent="0.25">
      <c r="A22">
        <v>6</v>
      </c>
      <c r="B22" t="s">
        <v>64</v>
      </c>
      <c r="C22">
        <v>25</v>
      </c>
      <c r="D22">
        <v>1</v>
      </c>
      <c r="E22">
        <v>6</v>
      </c>
    </row>
    <row r="23" spans="1:10" x14ac:dyDescent="0.25">
      <c r="B23" t="s">
        <v>65</v>
      </c>
      <c r="C23">
        <v>25</v>
      </c>
      <c r="D23" t="s">
        <v>74</v>
      </c>
      <c r="E23">
        <v>7</v>
      </c>
    </row>
    <row r="24" spans="1:10" x14ac:dyDescent="0.25">
      <c r="A24">
        <v>8</v>
      </c>
      <c r="B24" t="s">
        <v>66</v>
      </c>
      <c r="C24">
        <v>25</v>
      </c>
      <c r="D24" t="s">
        <v>74</v>
      </c>
      <c r="F24">
        <v>8</v>
      </c>
    </row>
    <row r="25" spans="1:10" x14ac:dyDescent="0.25">
      <c r="B25" t="s">
        <v>67</v>
      </c>
      <c r="C25" t="s">
        <v>71</v>
      </c>
      <c r="D25" t="s">
        <v>75</v>
      </c>
      <c r="G25">
        <v>9</v>
      </c>
    </row>
    <row r="26" spans="1:10" x14ac:dyDescent="0.25">
      <c r="B26" t="s">
        <v>68</v>
      </c>
      <c r="C26" t="s">
        <v>72</v>
      </c>
      <c r="D26" t="s">
        <v>75</v>
      </c>
      <c r="I26">
        <v>10</v>
      </c>
    </row>
    <row r="27" spans="1:10" x14ac:dyDescent="0.25">
      <c r="B27" t="s">
        <v>69</v>
      </c>
      <c r="C27" t="s">
        <v>73</v>
      </c>
      <c r="D27" t="s">
        <v>75</v>
      </c>
      <c r="I27">
        <v>11</v>
      </c>
    </row>
    <row r="28" spans="1:10" x14ac:dyDescent="0.25">
      <c r="A28">
        <v>12</v>
      </c>
      <c r="B28" t="s">
        <v>70</v>
      </c>
      <c r="C28">
        <v>2.5</v>
      </c>
      <c r="D28">
        <v>10</v>
      </c>
      <c r="H28">
        <v>12</v>
      </c>
    </row>
    <row r="29" spans="1:10" x14ac:dyDescent="0.25">
      <c r="A29" s="4" t="s">
        <v>76</v>
      </c>
      <c r="B29" s="4" t="s">
        <v>77</v>
      </c>
    </row>
    <row r="30" spans="1:10" x14ac:dyDescent="0.25">
      <c r="A30" t="s">
        <v>36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</row>
    <row r="31" spans="1:10" x14ac:dyDescent="0.25">
      <c r="A31">
        <v>1</v>
      </c>
      <c r="B31" t="s">
        <v>78</v>
      </c>
      <c r="C31">
        <v>5</v>
      </c>
      <c r="D31">
        <v>10</v>
      </c>
      <c r="E31">
        <v>1</v>
      </c>
    </row>
    <row r="32" spans="1:10" x14ac:dyDescent="0.25">
      <c r="A32">
        <v>2</v>
      </c>
      <c r="B32" t="s">
        <v>79</v>
      </c>
      <c r="C32">
        <v>5</v>
      </c>
      <c r="D32">
        <v>10</v>
      </c>
      <c r="I32">
        <v>2</v>
      </c>
    </row>
    <row r="33" spans="1:10" x14ac:dyDescent="0.25">
      <c r="A33">
        <v>3</v>
      </c>
      <c r="B33" t="s">
        <v>80</v>
      </c>
      <c r="C33">
        <v>5</v>
      </c>
      <c r="D33">
        <v>10</v>
      </c>
      <c r="I33">
        <v>3</v>
      </c>
    </row>
    <row r="34" spans="1:10" x14ac:dyDescent="0.25">
      <c r="A34">
        <v>4</v>
      </c>
      <c r="B34" t="s">
        <v>82</v>
      </c>
      <c r="C34">
        <v>5</v>
      </c>
      <c r="D34">
        <v>10</v>
      </c>
      <c r="I34">
        <v>4</v>
      </c>
    </row>
    <row r="35" spans="1:10" x14ac:dyDescent="0.25">
      <c r="A35">
        <v>5</v>
      </c>
      <c r="B35" t="s">
        <v>81</v>
      </c>
      <c r="C35">
        <v>2</v>
      </c>
      <c r="D35">
        <v>10</v>
      </c>
      <c r="F35">
        <v>5</v>
      </c>
      <c r="H35">
        <v>6</v>
      </c>
    </row>
    <row r="36" spans="1:10" x14ac:dyDescent="0.25">
      <c r="A36">
        <v>6</v>
      </c>
      <c r="B36" t="s">
        <v>83</v>
      </c>
      <c r="C36">
        <v>5</v>
      </c>
      <c r="D36">
        <v>10</v>
      </c>
      <c r="I36">
        <v>7</v>
      </c>
      <c r="J36" t="s">
        <v>85</v>
      </c>
    </row>
    <row r="37" spans="1:10" x14ac:dyDescent="0.25">
      <c r="A37">
        <v>7</v>
      </c>
      <c r="B37" t="s">
        <v>84</v>
      </c>
      <c r="C37">
        <v>2</v>
      </c>
      <c r="D37">
        <v>10</v>
      </c>
      <c r="F37">
        <v>8</v>
      </c>
    </row>
    <row r="38" spans="1:10" x14ac:dyDescent="0.25">
      <c r="A38" s="5" t="s">
        <v>86</v>
      </c>
      <c r="B38" s="5" t="s">
        <v>87</v>
      </c>
    </row>
    <row r="39" spans="1:10" x14ac:dyDescent="0.25">
      <c r="A39" t="s">
        <v>36</v>
      </c>
      <c r="B39" t="s">
        <v>37</v>
      </c>
      <c r="C39" t="s">
        <v>38</v>
      </c>
      <c r="D39" t="s">
        <v>39</v>
      </c>
      <c r="E39" t="s">
        <v>40</v>
      </c>
      <c r="F39" t="s">
        <v>41</v>
      </c>
      <c r="G39" t="s">
        <v>42</v>
      </c>
      <c r="H39" t="s">
        <v>43</v>
      </c>
      <c r="I39" t="s">
        <v>44</v>
      </c>
      <c r="J39" t="s">
        <v>45</v>
      </c>
    </row>
    <row r="40" spans="1:10" x14ac:dyDescent="0.25">
      <c r="A40">
        <v>1</v>
      </c>
      <c r="B40" t="s">
        <v>88</v>
      </c>
      <c r="C40">
        <v>1</v>
      </c>
      <c r="D40">
        <v>10</v>
      </c>
      <c r="G40">
        <v>1</v>
      </c>
    </row>
    <row r="41" spans="1:10" x14ac:dyDescent="0.25">
      <c r="A41" s="6" t="s">
        <v>89</v>
      </c>
      <c r="B41" s="6" t="s">
        <v>90</v>
      </c>
    </row>
    <row r="42" spans="1:10" x14ac:dyDescent="0.25">
      <c r="A42" t="s">
        <v>36</v>
      </c>
      <c r="B42" t="s">
        <v>37</v>
      </c>
      <c r="C42" t="s">
        <v>38</v>
      </c>
      <c r="D42" t="s">
        <v>39</v>
      </c>
      <c r="E42" t="s">
        <v>40</v>
      </c>
      <c r="F42" t="s">
        <v>41</v>
      </c>
      <c r="G42" t="s">
        <v>42</v>
      </c>
      <c r="H42" t="s">
        <v>43</v>
      </c>
      <c r="I42" t="s">
        <v>44</v>
      </c>
      <c r="J42" t="s">
        <v>45</v>
      </c>
    </row>
    <row r="43" spans="1:10" x14ac:dyDescent="0.25">
      <c r="A43">
        <v>1</v>
      </c>
      <c r="B43" t="s">
        <v>91</v>
      </c>
      <c r="C43" t="s">
        <v>73</v>
      </c>
      <c r="D43">
        <v>1</v>
      </c>
      <c r="G43">
        <v>1</v>
      </c>
    </row>
    <row r="44" spans="1:10" x14ac:dyDescent="0.25">
      <c r="A44">
        <v>2</v>
      </c>
      <c r="B44" t="s">
        <v>92</v>
      </c>
      <c r="C44" t="s">
        <v>98</v>
      </c>
      <c r="D44" t="s">
        <v>75</v>
      </c>
      <c r="G44">
        <v>2</v>
      </c>
    </row>
    <row r="45" spans="1:10" x14ac:dyDescent="0.25">
      <c r="A45">
        <v>3</v>
      </c>
      <c r="B45" t="s">
        <v>93</v>
      </c>
      <c r="C45">
        <v>5</v>
      </c>
      <c r="D45" t="s">
        <v>74</v>
      </c>
      <c r="G45">
        <v>3</v>
      </c>
    </row>
    <row r="46" spans="1:10" x14ac:dyDescent="0.25">
      <c r="A46">
        <v>4</v>
      </c>
      <c r="B46" t="s">
        <v>94</v>
      </c>
      <c r="C46" t="s">
        <v>99</v>
      </c>
      <c r="D46" t="s">
        <v>75</v>
      </c>
      <c r="G46">
        <v>4</v>
      </c>
    </row>
    <row r="47" spans="1:10" x14ac:dyDescent="0.25">
      <c r="A47">
        <v>5</v>
      </c>
      <c r="B47" t="s">
        <v>95</v>
      </c>
      <c r="C47">
        <v>15</v>
      </c>
      <c r="D47" t="s">
        <v>100</v>
      </c>
      <c r="E47">
        <v>5</v>
      </c>
    </row>
    <row r="48" spans="1:10" x14ac:dyDescent="0.25">
      <c r="A48">
        <v>6</v>
      </c>
      <c r="B48" t="s">
        <v>96</v>
      </c>
      <c r="C48" t="s">
        <v>73</v>
      </c>
      <c r="D48">
        <v>1</v>
      </c>
      <c r="G48">
        <v>6</v>
      </c>
    </row>
    <row r="49" spans="1:10" x14ac:dyDescent="0.25">
      <c r="A49">
        <v>7</v>
      </c>
      <c r="B49" t="s">
        <v>97</v>
      </c>
      <c r="C49">
        <v>3</v>
      </c>
      <c r="D49">
        <v>10</v>
      </c>
      <c r="E49">
        <v>7</v>
      </c>
    </row>
    <row r="50" spans="1:10" x14ac:dyDescent="0.25">
      <c r="A50" s="7" t="s">
        <v>101</v>
      </c>
      <c r="B50" s="7" t="s">
        <v>90</v>
      </c>
    </row>
    <row r="51" spans="1:10" x14ac:dyDescent="0.25">
      <c r="A51" t="s">
        <v>36</v>
      </c>
      <c r="B51" t="s">
        <v>37</v>
      </c>
      <c r="C51" t="s">
        <v>38</v>
      </c>
      <c r="D51" t="s">
        <v>39</v>
      </c>
      <c r="E51" t="s">
        <v>40</v>
      </c>
      <c r="F51" t="s">
        <v>41</v>
      </c>
      <c r="G51" t="s">
        <v>42</v>
      </c>
      <c r="H51" t="s">
        <v>43</v>
      </c>
      <c r="I51" t="s">
        <v>44</v>
      </c>
      <c r="J51" t="s">
        <v>45</v>
      </c>
    </row>
    <row r="52" spans="1:10" x14ac:dyDescent="0.25">
      <c r="A52">
        <v>1</v>
      </c>
      <c r="B52" t="s">
        <v>102</v>
      </c>
      <c r="C52">
        <v>45</v>
      </c>
      <c r="D52">
        <v>1</v>
      </c>
      <c r="E52">
        <v>1</v>
      </c>
    </row>
    <row r="53" spans="1:10" x14ac:dyDescent="0.25">
      <c r="A53">
        <v>2</v>
      </c>
      <c r="B53" t="s">
        <v>103</v>
      </c>
      <c r="C53">
        <v>15</v>
      </c>
      <c r="D53">
        <v>1</v>
      </c>
      <c r="E53">
        <v>2</v>
      </c>
    </row>
    <row r="54" spans="1:10" x14ac:dyDescent="0.25">
      <c r="A54">
        <v>3</v>
      </c>
      <c r="B54" t="s">
        <v>104</v>
      </c>
      <c r="C54">
        <v>5</v>
      </c>
      <c r="D54">
        <v>30</v>
      </c>
      <c r="G54">
        <v>3</v>
      </c>
    </row>
    <row r="55" spans="1:10" x14ac:dyDescent="0.25">
      <c r="A55">
        <v>4</v>
      </c>
      <c r="B55" t="s">
        <v>105</v>
      </c>
      <c r="C55">
        <v>30</v>
      </c>
      <c r="D55" t="s">
        <v>110</v>
      </c>
      <c r="E55">
        <v>4</v>
      </c>
      <c r="J55" t="s">
        <v>112</v>
      </c>
    </row>
    <row r="56" spans="1:10" x14ac:dyDescent="0.25">
      <c r="A56">
        <v>5</v>
      </c>
      <c r="B56" t="s">
        <v>106</v>
      </c>
      <c r="C56">
        <v>3</v>
      </c>
      <c r="D56" t="s">
        <v>111</v>
      </c>
      <c r="E56">
        <v>5</v>
      </c>
    </row>
    <row r="57" spans="1:10" x14ac:dyDescent="0.25">
      <c r="A57">
        <v>6</v>
      </c>
      <c r="B57" t="s">
        <v>107</v>
      </c>
      <c r="C57">
        <v>7</v>
      </c>
      <c r="D57" t="s">
        <v>110</v>
      </c>
      <c r="E57">
        <v>6</v>
      </c>
    </row>
    <row r="58" spans="1:10" x14ac:dyDescent="0.25">
      <c r="A58">
        <v>7</v>
      </c>
      <c r="B58" t="s">
        <v>108</v>
      </c>
      <c r="C58">
        <v>30</v>
      </c>
      <c r="D58" t="s">
        <v>110</v>
      </c>
      <c r="E58">
        <v>7</v>
      </c>
    </row>
    <row r="59" spans="1:10" x14ac:dyDescent="0.25">
      <c r="A59">
        <v>8</v>
      </c>
      <c r="B59" t="s">
        <v>109</v>
      </c>
      <c r="C59">
        <v>15</v>
      </c>
      <c r="D59">
        <v>1</v>
      </c>
      <c r="E59">
        <v>8</v>
      </c>
    </row>
    <row r="60" spans="1:10" x14ac:dyDescent="0.25">
      <c r="A60" s="3" t="s">
        <v>117</v>
      </c>
      <c r="B60" s="3" t="s">
        <v>90</v>
      </c>
    </row>
    <row r="61" spans="1:10" ht="15.75" x14ac:dyDescent="0.25">
      <c r="A61">
        <v>1</v>
      </c>
      <c r="B61" s="9" t="s">
        <v>118</v>
      </c>
      <c r="C61" s="8" t="s">
        <v>128</v>
      </c>
      <c r="D61" s="8" t="s">
        <v>133</v>
      </c>
      <c r="E61">
        <v>1</v>
      </c>
      <c r="F61">
        <v>2</v>
      </c>
    </row>
    <row r="62" spans="1:10" ht="15.75" x14ac:dyDescent="0.25">
      <c r="A62">
        <v>2</v>
      </c>
      <c r="B62" s="9" t="s">
        <v>119</v>
      </c>
      <c r="C62" s="8" t="s">
        <v>129</v>
      </c>
      <c r="D62" s="8" t="s">
        <v>133</v>
      </c>
      <c r="E62">
        <v>3</v>
      </c>
    </row>
    <row r="63" spans="1:10" ht="15.75" x14ac:dyDescent="0.25">
      <c r="A63">
        <v>3</v>
      </c>
      <c r="B63" s="9" t="s">
        <v>120</v>
      </c>
      <c r="C63" s="8" t="s">
        <v>129</v>
      </c>
      <c r="D63" s="8" t="s">
        <v>133</v>
      </c>
      <c r="I63">
        <v>4</v>
      </c>
    </row>
    <row r="64" spans="1:10" ht="15.75" x14ac:dyDescent="0.25">
      <c r="A64">
        <v>4</v>
      </c>
      <c r="B64" s="9" t="s">
        <v>121</v>
      </c>
      <c r="C64" s="8" t="s">
        <v>130</v>
      </c>
      <c r="D64" s="8" t="s">
        <v>134</v>
      </c>
      <c r="E64">
        <v>5</v>
      </c>
    </row>
    <row r="65" spans="1:9" ht="15.75" x14ac:dyDescent="0.25">
      <c r="A65">
        <v>5</v>
      </c>
      <c r="B65" s="9" t="s">
        <v>122</v>
      </c>
      <c r="C65" s="8" t="s">
        <v>131</v>
      </c>
      <c r="D65" s="8" t="s">
        <v>135</v>
      </c>
      <c r="I65">
        <v>6</v>
      </c>
    </row>
    <row r="66" spans="1:9" ht="15.75" x14ac:dyDescent="0.25">
      <c r="A66">
        <v>6</v>
      </c>
      <c r="B66" s="9" t="s">
        <v>123</v>
      </c>
      <c r="C66" s="8" t="s">
        <v>130</v>
      </c>
      <c r="D66" s="8" t="s">
        <v>136</v>
      </c>
      <c r="I66">
        <v>7</v>
      </c>
    </row>
    <row r="67" spans="1:9" ht="15.75" x14ac:dyDescent="0.25">
      <c r="A67">
        <v>7</v>
      </c>
      <c r="B67" s="9" t="s">
        <v>124</v>
      </c>
      <c r="C67" s="8" t="s">
        <v>128</v>
      </c>
      <c r="D67" s="8" t="s">
        <v>133</v>
      </c>
      <c r="E67">
        <v>8</v>
      </c>
    </row>
    <row r="68" spans="1:9" ht="15.75" x14ac:dyDescent="0.25">
      <c r="A68">
        <v>8</v>
      </c>
      <c r="B68" s="9" t="s">
        <v>125</v>
      </c>
      <c r="C68" s="8" t="s">
        <v>131</v>
      </c>
      <c r="D68" s="8" t="s">
        <v>137</v>
      </c>
      <c r="I68">
        <v>9</v>
      </c>
    </row>
    <row r="69" spans="1:9" ht="15.75" x14ac:dyDescent="0.25">
      <c r="A69">
        <v>9</v>
      </c>
      <c r="B69" s="9" t="s">
        <v>126</v>
      </c>
      <c r="C69" s="8" t="s">
        <v>132</v>
      </c>
      <c r="D69" s="8" t="s">
        <v>138</v>
      </c>
      <c r="E69">
        <v>10</v>
      </c>
    </row>
    <row r="70" spans="1:9" ht="15.75" x14ac:dyDescent="0.25">
      <c r="A70">
        <v>10</v>
      </c>
      <c r="B70" s="9" t="s">
        <v>127</v>
      </c>
      <c r="C70" s="8" t="s">
        <v>132</v>
      </c>
      <c r="D70" s="8" t="s">
        <v>139</v>
      </c>
      <c r="E70">
        <v>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B49" workbookViewId="0">
      <selection activeCell="H60" sqref="H60"/>
    </sheetView>
  </sheetViews>
  <sheetFormatPr baseColWidth="10" defaultRowHeight="15" x14ac:dyDescent="0.25"/>
  <cols>
    <col min="1" max="1" width="35.140625" bestFit="1" customWidth="1"/>
    <col min="2" max="3" width="11.7109375" bestFit="1" customWidth="1"/>
    <col min="4" max="4" width="18.28515625" bestFit="1" customWidth="1"/>
  </cols>
  <sheetData>
    <row r="1" spans="1:9" x14ac:dyDescent="0.25">
      <c r="A1" s="2" t="s">
        <v>154</v>
      </c>
    </row>
    <row r="2" spans="1:9" x14ac:dyDescent="0.25">
      <c r="A2" s="10" t="s">
        <v>140</v>
      </c>
      <c r="B2" s="11" t="s">
        <v>141</v>
      </c>
      <c r="C2" s="11" t="s">
        <v>142</v>
      </c>
      <c r="D2" s="12" t="s">
        <v>143</v>
      </c>
      <c r="E2">
        <f>5*10*30</f>
        <v>1500</v>
      </c>
      <c r="H2">
        <f>10*30</f>
        <v>300</v>
      </c>
    </row>
    <row r="3" spans="1:9" x14ac:dyDescent="0.25">
      <c r="A3" s="13" t="s">
        <v>144</v>
      </c>
      <c r="B3" s="14" t="s">
        <v>141</v>
      </c>
      <c r="C3" s="14" t="s">
        <v>128</v>
      </c>
      <c r="D3" s="15" t="s">
        <v>143</v>
      </c>
      <c r="E3">
        <f t="shared" ref="E3:E4" si="0">5*10*30</f>
        <v>1500</v>
      </c>
      <c r="H3">
        <f>20*30</f>
        <v>600</v>
      </c>
    </row>
    <row r="4" spans="1:9" x14ac:dyDescent="0.25">
      <c r="A4" s="16" t="s">
        <v>145</v>
      </c>
      <c r="B4" s="17" t="s">
        <v>146</v>
      </c>
      <c r="C4" s="17" t="s">
        <v>131</v>
      </c>
      <c r="D4" s="18" t="s">
        <v>143</v>
      </c>
      <c r="E4">
        <f t="shared" si="0"/>
        <v>1500</v>
      </c>
      <c r="H4">
        <f>10*30</f>
        <v>300</v>
      </c>
    </row>
    <row r="5" spans="1:9" x14ac:dyDescent="0.25">
      <c r="A5" s="13" t="s">
        <v>82</v>
      </c>
      <c r="B5" s="14" t="s">
        <v>128</v>
      </c>
      <c r="C5" s="14" t="s">
        <v>131</v>
      </c>
      <c r="D5" s="15" t="s">
        <v>143</v>
      </c>
      <c r="E5">
        <f>2*10*30</f>
        <v>600</v>
      </c>
      <c r="H5">
        <f>10*30</f>
        <v>300</v>
      </c>
    </row>
    <row r="6" spans="1:9" x14ac:dyDescent="0.25">
      <c r="A6" s="16" t="s">
        <v>147</v>
      </c>
      <c r="B6" s="17" t="s">
        <v>129</v>
      </c>
      <c r="C6" s="17" t="s">
        <v>129</v>
      </c>
      <c r="D6" s="18" t="s">
        <v>148</v>
      </c>
      <c r="E6">
        <f>30*30</f>
        <v>900</v>
      </c>
      <c r="H6">
        <f>30*30</f>
        <v>900</v>
      </c>
    </row>
    <row r="7" spans="1:9" x14ac:dyDescent="0.25">
      <c r="A7" s="13" t="s">
        <v>149</v>
      </c>
      <c r="B7" s="14" t="s">
        <v>129</v>
      </c>
      <c r="C7" s="14" t="s">
        <v>141</v>
      </c>
      <c r="D7" s="15" t="s">
        <v>148</v>
      </c>
      <c r="E7">
        <f>30*30</f>
        <v>900</v>
      </c>
      <c r="H7">
        <f>15*30</f>
        <v>450</v>
      </c>
    </row>
    <row r="8" spans="1:9" x14ac:dyDescent="0.25">
      <c r="A8" s="16" t="s">
        <v>150</v>
      </c>
      <c r="B8" s="17" t="s">
        <v>129</v>
      </c>
      <c r="C8" s="17" t="s">
        <v>141</v>
      </c>
      <c r="D8" s="18" t="s">
        <v>151</v>
      </c>
      <c r="E8">
        <v>20</v>
      </c>
      <c r="H8">
        <v>10</v>
      </c>
    </row>
    <row r="9" spans="1:9" x14ac:dyDescent="0.25">
      <c r="A9" s="19" t="s">
        <v>152</v>
      </c>
      <c r="B9" s="20" t="s">
        <v>132</v>
      </c>
      <c r="C9" s="20" t="s">
        <v>130</v>
      </c>
      <c r="D9" s="21" t="s">
        <v>153</v>
      </c>
      <c r="E9">
        <v>60</v>
      </c>
      <c r="H9">
        <v>30</v>
      </c>
    </row>
    <row r="10" spans="1:9" x14ac:dyDescent="0.25">
      <c r="E10">
        <f>SUM(E2:E9)</f>
        <v>6980</v>
      </c>
      <c r="F10" s="2">
        <f>E10/60</f>
        <v>116.33333333333333</v>
      </c>
      <c r="H10">
        <f>SUM(H2:H9)</f>
        <v>2890</v>
      </c>
      <c r="I10" s="2">
        <f>H10/60</f>
        <v>48.166666666666664</v>
      </c>
    </row>
    <row r="11" spans="1:9" x14ac:dyDescent="0.25">
      <c r="A11" s="2" t="s">
        <v>155</v>
      </c>
      <c r="F11" s="2">
        <f>F10*1.67</f>
        <v>194.27666666666664</v>
      </c>
      <c r="I11" s="2">
        <f>I10*1.67</f>
        <v>80.438333333333333</v>
      </c>
    </row>
    <row r="12" spans="1:9" x14ac:dyDescent="0.25">
      <c r="A12" s="10" t="s">
        <v>156</v>
      </c>
      <c r="B12" s="11" t="s">
        <v>132</v>
      </c>
      <c r="C12" s="11" t="s">
        <v>141</v>
      </c>
      <c r="D12" s="12" t="s">
        <v>157</v>
      </c>
      <c r="E12">
        <f>30*2*30</f>
        <v>1800</v>
      </c>
      <c r="H12">
        <f>5*2*30</f>
        <v>300</v>
      </c>
    </row>
    <row r="13" spans="1:9" x14ac:dyDescent="0.25">
      <c r="A13" s="13" t="s">
        <v>158</v>
      </c>
      <c r="B13" s="14" t="s">
        <v>131</v>
      </c>
      <c r="C13" s="14" t="s">
        <v>131</v>
      </c>
      <c r="D13" s="15" t="s">
        <v>133</v>
      </c>
      <c r="E13" s="14">
        <f>30*30</f>
        <v>900</v>
      </c>
      <c r="H13">
        <f>E13</f>
        <v>900</v>
      </c>
    </row>
    <row r="14" spans="1:9" x14ac:dyDescent="0.25">
      <c r="A14" s="16" t="s">
        <v>159</v>
      </c>
      <c r="B14" s="17" t="s">
        <v>132</v>
      </c>
      <c r="C14" s="17" t="s">
        <v>129</v>
      </c>
      <c r="D14" s="18" t="s">
        <v>160</v>
      </c>
      <c r="E14" s="25">
        <f>30*2*4</f>
        <v>240</v>
      </c>
      <c r="H14">
        <f>10*2*4</f>
        <v>80</v>
      </c>
    </row>
    <row r="15" spans="1:9" x14ac:dyDescent="0.25">
      <c r="A15" s="13" t="s">
        <v>161</v>
      </c>
      <c r="B15" s="14" t="s">
        <v>73</v>
      </c>
      <c r="C15" s="14" t="s">
        <v>128</v>
      </c>
      <c r="D15" s="15" t="s">
        <v>136</v>
      </c>
      <c r="E15">
        <f>60*30</f>
        <v>1800</v>
      </c>
      <c r="H15">
        <f>2*30</f>
        <v>60</v>
      </c>
    </row>
    <row r="16" spans="1:9" x14ac:dyDescent="0.25">
      <c r="A16" s="22" t="s">
        <v>109</v>
      </c>
      <c r="B16" s="23" t="s">
        <v>130</v>
      </c>
      <c r="C16" s="23" t="s">
        <v>141</v>
      </c>
      <c r="D16" s="24" t="s">
        <v>136</v>
      </c>
      <c r="E16" s="25">
        <f>15*30</f>
        <v>450</v>
      </c>
      <c r="H16">
        <f>5*30</f>
        <v>150</v>
      </c>
    </row>
    <row r="17" spans="1:9" x14ac:dyDescent="0.25">
      <c r="E17">
        <f>SUM(E12:E16)</f>
        <v>5190</v>
      </c>
      <c r="F17" s="2">
        <f>E17/60</f>
        <v>86.5</v>
      </c>
      <c r="H17">
        <f>SUM(H12:H16)</f>
        <v>1490</v>
      </c>
      <c r="I17" s="2">
        <f>H17/60</f>
        <v>24.833333333333332</v>
      </c>
    </row>
    <row r="18" spans="1:9" x14ac:dyDescent="0.25">
      <c r="A18" s="2" t="s">
        <v>57</v>
      </c>
      <c r="F18" s="2">
        <f>F17*1.04</f>
        <v>89.960000000000008</v>
      </c>
      <c r="I18" s="2">
        <f>I17*1.04</f>
        <v>25.826666666666668</v>
      </c>
    </row>
    <row r="19" spans="1:9" x14ac:dyDescent="0.25">
      <c r="A19" s="10" t="s">
        <v>59</v>
      </c>
      <c r="B19" s="11" t="s">
        <v>162</v>
      </c>
      <c r="C19" s="11" t="s">
        <v>141</v>
      </c>
      <c r="D19" s="12" t="s">
        <v>163</v>
      </c>
      <c r="E19">
        <f>25*4</f>
        <v>100</v>
      </c>
      <c r="H19">
        <f>5*4</f>
        <v>20</v>
      </c>
    </row>
    <row r="20" spans="1:9" x14ac:dyDescent="0.25">
      <c r="A20" s="13" t="s">
        <v>60</v>
      </c>
      <c r="B20" s="14" t="s">
        <v>162</v>
      </c>
      <c r="C20" s="14" t="s">
        <v>141</v>
      </c>
      <c r="D20" s="15" t="s">
        <v>163</v>
      </c>
      <c r="E20">
        <f t="shared" ref="E20:E21" si="1">25*4</f>
        <v>100</v>
      </c>
      <c r="H20">
        <f t="shared" ref="H20:H21" si="2">5*4</f>
        <v>20</v>
      </c>
    </row>
    <row r="21" spans="1:9" x14ac:dyDescent="0.25">
      <c r="A21" s="16" t="s">
        <v>164</v>
      </c>
      <c r="B21" s="17" t="s">
        <v>162</v>
      </c>
      <c r="C21" s="17" t="s">
        <v>141</v>
      </c>
      <c r="D21" s="18" t="s">
        <v>163</v>
      </c>
      <c r="E21">
        <f t="shared" si="1"/>
        <v>100</v>
      </c>
      <c r="H21">
        <f t="shared" si="2"/>
        <v>20</v>
      </c>
    </row>
    <row r="22" spans="1:9" x14ac:dyDescent="0.25">
      <c r="A22" s="13" t="s">
        <v>62</v>
      </c>
      <c r="B22" s="14" t="s">
        <v>162</v>
      </c>
      <c r="C22" s="14" t="s">
        <v>141</v>
      </c>
      <c r="D22" s="15" t="s">
        <v>136</v>
      </c>
      <c r="E22">
        <f>25*30</f>
        <v>750</v>
      </c>
      <c r="H22">
        <f>5*30</f>
        <v>150</v>
      </c>
    </row>
    <row r="23" spans="1:9" x14ac:dyDescent="0.25">
      <c r="A23" s="16" t="s">
        <v>63</v>
      </c>
      <c r="B23" s="17" t="s">
        <v>162</v>
      </c>
      <c r="C23" s="17" t="s">
        <v>141</v>
      </c>
      <c r="D23" s="18" t="s">
        <v>136</v>
      </c>
      <c r="E23">
        <f t="shared" ref="E23:E24" si="3">25*30</f>
        <v>750</v>
      </c>
      <c r="H23">
        <f>5*30</f>
        <v>150</v>
      </c>
    </row>
    <row r="24" spans="1:9" x14ac:dyDescent="0.25">
      <c r="A24" s="13" t="s">
        <v>165</v>
      </c>
      <c r="B24" s="14" t="s">
        <v>162</v>
      </c>
      <c r="C24" s="14" t="s">
        <v>129</v>
      </c>
      <c r="D24" s="15" t="s">
        <v>136</v>
      </c>
      <c r="E24">
        <f t="shared" si="3"/>
        <v>750</v>
      </c>
      <c r="H24">
        <f>10*30</f>
        <v>300</v>
      </c>
    </row>
    <row r="25" spans="1:9" x14ac:dyDescent="0.25">
      <c r="A25" s="16" t="s">
        <v>66</v>
      </c>
      <c r="B25" s="17" t="s">
        <v>162</v>
      </c>
      <c r="C25" s="17" t="s">
        <v>130</v>
      </c>
      <c r="D25" s="18" t="s">
        <v>166</v>
      </c>
      <c r="E25">
        <f>25*4</f>
        <v>100</v>
      </c>
      <c r="H25">
        <f>4*15</f>
        <v>60</v>
      </c>
    </row>
    <row r="26" spans="1:9" x14ac:dyDescent="0.25">
      <c r="A26" s="19" t="s">
        <v>167</v>
      </c>
      <c r="B26" s="20" t="s">
        <v>168</v>
      </c>
      <c r="C26" s="20" t="s">
        <v>131</v>
      </c>
      <c r="D26" s="21" t="s">
        <v>143</v>
      </c>
      <c r="E26" s="14">
        <f>2.5*10*30</f>
        <v>750</v>
      </c>
      <c r="H26">
        <f>10*30</f>
        <v>300</v>
      </c>
    </row>
    <row r="27" spans="1:9" x14ac:dyDescent="0.25">
      <c r="E27">
        <f>SUM(E19:E26)</f>
        <v>3400</v>
      </c>
      <c r="F27" s="2">
        <f>E27/60</f>
        <v>56.666666666666664</v>
      </c>
      <c r="H27">
        <f>SUM(H19:H26)</f>
        <v>1020</v>
      </c>
      <c r="I27" s="2">
        <f>H27/60</f>
        <v>17</v>
      </c>
    </row>
    <row r="28" spans="1:9" x14ac:dyDescent="0.25">
      <c r="A28" s="2" t="s">
        <v>34</v>
      </c>
      <c r="F28" s="2">
        <f>56*1.04</f>
        <v>58.24</v>
      </c>
      <c r="I28" s="2">
        <f>I27*1.04</f>
        <v>17.68</v>
      </c>
    </row>
    <row r="29" spans="1:9" x14ac:dyDescent="0.25">
      <c r="A29" s="10" t="s">
        <v>46</v>
      </c>
      <c r="B29" s="11" t="s">
        <v>169</v>
      </c>
      <c r="C29" s="11" t="s">
        <v>170</v>
      </c>
      <c r="D29" s="12" t="s">
        <v>171</v>
      </c>
      <c r="E29">
        <f>3*20*30</f>
        <v>1800</v>
      </c>
      <c r="H29">
        <f>2*20*30</f>
        <v>1200</v>
      </c>
    </row>
    <row r="30" spans="1:9" x14ac:dyDescent="0.25">
      <c r="A30" s="13" t="s">
        <v>172</v>
      </c>
      <c r="B30" s="14" t="s">
        <v>173</v>
      </c>
      <c r="C30" s="14" t="s">
        <v>174</v>
      </c>
      <c r="D30" s="15" t="s">
        <v>157</v>
      </c>
      <c r="E30">
        <f>180*2*30</f>
        <v>10800</v>
      </c>
      <c r="H30">
        <f>70*2*30</f>
        <v>4200</v>
      </c>
    </row>
    <row r="31" spans="1:9" x14ac:dyDescent="0.25">
      <c r="A31" s="16" t="s">
        <v>48</v>
      </c>
      <c r="B31" s="17" t="s">
        <v>132</v>
      </c>
      <c r="C31" s="17" t="s">
        <v>175</v>
      </c>
      <c r="D31" s="18" t="s">
        <v>185</v>
      </c>
      <c r="E31">
        <f>30*3*30</f>
        <v>2700</v>
      </c>
      <c r="H31">
        <f>80*5*30</f>
        <v>12000</v>
      </c>
    </row>
    <row r="32" spans="1:9" x14ac:dyDescent="0.25">
      <c r="A32" s="13" t="s">
        <v>49</v>
      </c>
      <c r="B32" s="14" t="s">
        <v>176</v>
      </c>
      <c r="C32" s="14" t="s">
        <v>177</v>
      </c>
      <c r="D32" s="15" t="s">
        <v>186</v>
      </c>
      <c r="E32" s="14">
        <f>125*5*30</f>
        <v>18750</v>
      </c>
      <c r="H32">
        <f>80*5*30</f>
        <v>12000</v>
      </c>
    </row>
    <row r="33" spans="1:9" x14ac:dyDescent="0.25">
      <c r="A33" s="16" t="s">
        <v>50</v>
      </c>
      <c r="B33" s="17" t="s">
        <v>176</v>
      </c>
      <c r="C33" s="17" t="s">
        <v>178</v>
      </c>
      <c r="D33" s="18" t="s">
        <v>186</v>
      </c>
      <c r="E33" s="14">
        <f>125*5*30</f>
        <v>18750</v>
      </c>
      <c r="H33">
        <f>60*5*30</f>
        <v>9000</v>
      </c>
    </row>
    <row r="34" spans="1:9" ht="17.25" x14ac:dyDescent="0.25">
      <c r="A34" s="13" t="s">
        <v>179</v>
      </c>
      <c r="B34" s="14" t="s">
        <v>180</v>
      </c>
      <c r="C34" s="14" t="s">
        <v>181</v>
      </c>
      <c r="D34" s="15" t="s">
        <v>186</v>
      </c>
      <c r="E34">
        <f>75*5*30</f>
        <v>11250</v>
      </c>
      <c r="H34">
        <v>0</v>
      </c>
    </row>
    <row r="35" spans="1:9" ht="17.25" x14ac:dyDescent="0.25">
      <c r="A35" s="16" t="s">
        <v>182</v>
      </c>
      <c r="B35" s="17" t="s">
        <v>129</v>
      </c>
      <c r="C35" s="17" t="s">
        <v>183</v>
      </c>
      <c r="D35" s="18" t="s">
        <v>136</v>
      </c>
      <c r="E35">
        <f>10*30</f>
        <v>300</v>
      </c>
      <c r="H35">
        <v>0</v>
      </c>
    </row>
    <row r="36" spans="1:9" ht="17.25" x14ac:dyDescent="0.25">
      <c r="A36" s="19" t="s">
        <v>184</v>
      </c>
      <c r="B36" s="20" t="s">
        <v>131</v>
      </c>
      <c r="C36" s="20" t="s">
        <v>183</v>
      </c>
      <c r="D36" s="21" t="s">
        <v>143</v>
      </c>
      <c r="E36" s="14">
        <f>10*30</f>
        <v>300</v>
      </c>
      <c r="H36">
        <v>0</v>
      </c>
    </row>
    <row r="37" spans="1:9" x14ac:dyDescent="0.25">
      <c r="E37">
        <f>SUM(E29:E36)</f>
        <v>64650</v>
      </c>
      <c r="F37" s="2">
        <f>E37/60</f>
        <v>1077.5</v>
      </c>
      <c r="H37">
        <f>SUM(H29:H36)</f>
        <v>38400</v>
      </c>
      <c r="I37" s="2">
        <f>H37/60</f>
        <v>640</v>
      </c>
    </row>
    <row r="38" spans="1:9" x14ac:dyDescent="0.25">
      <c r="F38" s="2">
        <f>F37*1.04</f>
        <v>1120.6000000000001</v>
      </c>
      <c r="I38" s="2">
        <f>I37*1.04</f>
        <v>665.6</v>
      </c>
    </row>
    <row r="39" spans="1:9" x14ac:dyDescent="0.25">
      <c r="A39" s="26">
        <v>58.24</v>
      </c>
      <c r="B39" s="27">
        <v>17.68</v>
      </c>
    </row>
    <row r="40" spans="1:9" x14ac:dyDescent="0.25">
      <c r="A40" s="28">
        <v>89.96</v>
      </c>
      <c r="B40" s="29">
        <v>25.83</v>
      </c>
    </row>
    <row r="41" spans="1:9" x14ac:dyDescent="0.25">
      <c r="A41" s="30">
        <v>194.28</v>
      </c>
      <c r="B41" s="31">
        <v>80.44</v>
      </c>
    </row>
    <row r="42" spans="1:9" ht="15.75" thickBot="1" x14ac:dyDescent="0.3">
      <c r="A42" s="28">
        <v>1120.5999999999999</v>
      </c>
      <c r="B42" s="29">
        <v>665.6</v>
      </c>
    </row>
    <row r="43" spans="1:9" ht="15.75" thickTop="1" x14ac:dyDescent="0.25">
      <c r="A43" s="32">
        <v>468.52</v>
      </c>
      <c r="B43" s="33">
        <v>130.66</v>
      </c>
    </row>
    <row r="44" spans="1:9" x14ac:dyDescent="0.25">
      <c r="A44" s="34">
        <f>SUM(A39:A43)</f>
        <v>1931.6</v>
      </c>
      <c r="B44" s="34">
        <f>SUM(B39:B43)</f>
        <v>920.20999999999992</v>
      </c>
    </row>
    <row r="46" spans="1:9" x14ac:dyDescent="0.25">
      <c r="A46" s="34">
        <f>A44*12</f>
        <v>23179.199999999997</v>
      </c>
      <c r="B46" s="34">
        <f>B44*12</f>
        <v>11042.519999999999</v>
      </c>
      <c r="C46" t="s">
        <v>187</v>
      </c>
      <c r="D46" s="34">
        <f>A46-B46</f>
        <v>12136.679999999998</v>
      </c>
    </row>
    <row r="49" spans="1:8" ht="15.75" thickBot="1" x14ac:dyDescent="0.3">
      <c r="A49" t="s">
        <v>188</v>
      </c>
      <c r="B49" s="26">
        <v>516</v>
      </c>
      <c r="C49" s="27">
        <v>444</v>
      </c>
    </row>
    <row r="50" spans="1:8" ht="15.75" thickTop="1" x14ac:dyDescent="0.25">
      <c r="B50" s="32">
        <v>636</v>
      </c>
      <c r="C50" s="33">
        <v>708</v>
      </c>
    </row>
    <row r="51" spans="1:8" x14ac:dyDescent="0.25">
      <c r="B51" s="34">
        <f>SUM(B49:B50)</f>
        <v>1152</v>
      </c>
      <c r="C51" s="34">
        <f>SUM(C49:C50)</f>
        <v>1152</v>
      </c>
    </row>
    <row r="53" spans="1:8" x14ac:dyDescent="0.25">
      <c r="A53" s="10" t="s">
        <v>189</v>
      </c>
      <c r="B53" s="11" t="s">
        <v>190</v>
      </c>
      <c r="C53" s="11" t="s">
        <v>191</v>
      </c>
      <c r="D53" s="11" t="s">
        <v>192</v>
      </c>
      <c r="E53" s="11" t="s">
        <v>193</v>
      </c>
      <c r="F53" s="12" t="s">
        <v>194</v>
      </c>
    </row>
    <row r="54" spans="1:8" x14ac:dyDescent="0.25">
      <c r="A54" s="35" t="s">
        <v>195</v>
      </c>
      <c r="B54" s="36" t="s">
        <v>196</v>
      </c>
      <c r="C54" s="34">
        <f>D46</f>
        <v>12136.679999999998</v>
      </c>
      <c r="D54" s="37">
        <f>D46</f>
        <v>12136.679999999998</v>
      </c>
      <c r="E54" s="37">
        <f>D46</f>
        <v>12136.679999999998</v>
      </c>
      <c r="F54" s="38">
        <f>D46</f>
        <v>12136.679999999998</v>
      </c>
    </row>
    <row r="55" spans="1:8" x14ac:dyDescent="0.25">
      <c r="A55" s="39" t="s">
        <v>197</v>
      </c>
      <c r="B55" s="40" t="s">
        <v>196</v>
      </c>
      <c r="C55" s="41">
        <f>D46</f>
        <v>12136.679999999998</v>
      </c>
      <c r="D55" s="41">
        <f>D46</f>
        <v>12136.679999999998</v>
      </c>
      <c r="E55" s="41">
        <f>D46</f>
        <v>12136.679999999998</v>
      </c>
      <c r="F55" s="42">
        <f>D46</f>
        <v>12136.679999999998</v>
      </c>
    </row>
    <row r="56" spans="1:8" x14ac:dyDescent="0.25">
      <c r="A56" s="43" t="s">
        <v>198</v>
      </c>
      <c r="B56" s="44">
        <v>-19140.060000000001</v>
      </c>
      <c r="C56" s="45" t="s">
        <v>196</v>
      </c>
      <c r="D56" s="45" t="s">
        <v>196</v>
      </c>
      <c r="E56" s="45" t="s">
        <v>196</v>
      </c>
      <c r="F56" s="46" t="s">
        <v>196</v>
      </c>
      <c r="G56" s="34">
        <f>B56/4</f>
        <v>-4785.0150000000003</v>
      </c>
    </row>
    <row r="57" spans="1:8" x14ac:dyDescent="0.25">
      <c r="A57" s="16" t="s">
        <v>199</v>
      </c>
      <c r="B57" s="47">
        <v>-1516</v>
      </c>
      <c r="C57" s="17" t="s">
        <v>196</v>
      </c>
      <c r="D57" s="17" t="s">
        <v>196</v>
      </c>
      <c r="E57" s="17" t="s">
        <v>196</v>
      </c>
      <c r="F57" s="18" t="s">
        <v>196</v>
      </c>
    </row>
    <row r="58" spans="1:8" x14ac:dyDescent="0.25">
      <c r="A58" s="13" t="s">
        <v>200</v>
      </c>
      <c r="B58" s="14" t="s">
        <v>196</v>
      </c>
      <c r="C58" s="48">
        <v>-459</v>
      </c>
      <c r="D58" s="48">
        <v>-459</v>
      </c>
      <c r="E58" s="48">
        <v>-459</v>
      </c>
      <c r="F58" s="29">
        <v>-459</v>
      </c>
    </row>
    <row r="59" spans="1:8" x14ac:dyDescent="0.25">
      <c r="A59" s="16" t="s">
        <v>201</v>
      </c>
      <c r="B59" s="17" t="s">
        <v>196</v>
      </c>
      <c r="C59" s="47">
        <v>758</v>
      </c>
      <c r="D59" s="47">
        <v>758</v>
      </c>
      <c r="E59" s="47">
        <v>0</v>
      </c>
      <c r="F59" s="31">
        <v>0</v>
      </c>
    </row>
    <row r="60" spans="1:8" ht="17.25" x14ac:dyDescent="0.25">
      <c r="A60" s="35" t="s">
        <v>202</v>
      </c>
      <c r="B60" s="36" t="s">
        <v>196</v>
      </c>
      <c r="C60" s="37">
        <v>-4689.0749999999998</v>
      </c>
      <c r="D60" s="37">
        <v>-4689.0749999999998</v>
      </c>
      <c r="E60" s="37">
        <v>-4689.0749999999998</v>
      </c>
      <c r="F60" s="38">
        <v>-4689.0749999999998</v>
      </c>
      <c r="G60" s="34">
        <f>C60*-1*4</f>
        <v>18756.3</v>
      </c>
      <c r="H60" s="34">
        <f>G60+B56</f>
        <v>-383.76000000000204</v>
      </c>
    </row>
    <row r="61" spans="1:8" x14ac:dyDescent="0.25">
      <c r="A61" s="39" t="s">
        <v>203</v>
      </c>
      <c r="B61" s="41">
        <v>-20656.060000000001</v>
      </c>
      <c r="C61" s="41">
        <v>299</v>
      </c>
      <c r="D61" s="41">
        <v>299</v>
      </c>
      <c r="E61" s="41">
        <v>-459</v>
      </c>
      <c r="F61" s="42">
        <v>-459</v>
      </c>
    </row>
    <row r="62" spans="1:8" x14ac:dyDescent="0.25">
      <c r="A62" s="49" t="s">
        <v>204</v>
      </c>
      <c r="B62" s="50" t="s">
        <v>196</v>
      </c>
      <c r="C62" s="51">
        <f>C55+C58+C59</f>
        <v>12435.679999999998</v>
      </c>
      <c r="D62" s="51">
        <f>D55+D58+D59</f>
        <v>12435.679999999998</v>
      </c>
      <c r="E62" s="51">
        <f>E55+E61</f>
        <v>11677.679999999998</v>
      </c>
      <c r="F62" s="52">
        <f>F55+F61</f>
        <v>11677.679999999998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Ayala</dc:creator>
  <cp:lastModifiedBy>Ingrid Ayala</cp:lastModifiedBy>
  <dcterms:created xsi:type="dcterms:W3CDTF">2017-04-25T15:24:07Z</dcterms:created>
  <dcterms:modified xsi:type="dcterms:W3CDTF">2017-06-01T20:04:31Z</dcterms:modified>
</cp:coreProperties>
</file>